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activeTab="2"/>
  </bookViews>
  <sheets>
    <sheet name="考核利润" sheetId="1" r:id="rId1"/>
    <sheet name="考核费用" sheetId="3" r:id="rId2"/>
    <sheet name="调整区域" sheetId="2" r:id="rId3"/>
    <sheet name="索引" sheetId="4" r:id="rId4"/>
    <sheet name="利润表粘贴" sheetId="5" r:id="rId5"/>
    <sheet name="费用表粘贴" sheetId="6" r:id="rId6"/>
    <sheet name="资金成本" sheetId="7" r:id="rId7"/>
    <sheet name="按老格式-利润" sheetId="9" r:id="rId8"/>
    <sheet name="按老格式-费用" sheetId="10" r:id="rId9"/>
    <sheet name="人数" sheetId="1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2" hidden="1">调整区域!$A$3:$O$72</definedName>
  </definedNames>
  <calcPr calcId="144525"/>
</workbook>
</file>

<file path=xl/sharedStrings.xml><?xml version="1.0" encoding="utf-8"?>
<sst xmlns="http://schemas.openxmlformats.org/spreadsheetml/2006/main" count="2121" uniqueCount="523">
  <si>
    <t>报表数据</t>
  </si>
  <si>
    <t>项目</t>
  </si>
  <si>
    <t>合计</t>
  </si>
  <si>
    <t>其他</t>
  </si>
  <si>
    <t>财富证券总部</t>
  </si>
  <si>
    <t>基金服务部</t>
  </si>
  <si>
    <t>深圳管理总部</t>
  </si>
  <si>
    <t>经纪业务</t>
  </si>
  <si>
    <t>资管条线</t>
  </si>
  <si>
    <t>权益配置部</t>
  </si>
  <si>
    <t>固收配置部</t>
  </si>
  <si>
    <t>资产管理部</t>
  </si>
  <si>
    <t>固收条线</t>
  </si>
  <si>
    <t>固定收益部</t>
  </si>
  <si>
    <t>投顾业务部</t>
  </si>
  <si>
    <t>权益自营条线</t>
  </si>
  <si>
    <t>证券投资部</t>
  </si>
  <si>
    <t>做市业务部</t>
  </si>
  <si>
    <t>投行条线</t>
  </si>
  <si>
    <t>债券融资部</t>
  </si>
  <si>
    <t>股权融资部</t>
  </si>
  <si>
    <t>财务顾问部</t>
  </si>
  <si>
    <t>北京投行部</t>
  </si>
  <si>
    <t>北京投行二部</t>
  </si>
  <si>
    <t>资本市场部</t>
  </si>
  <si>
    <t>投资银行管理部</t>
  </si>
  <si>
    <t>营业总收入</t>
  </si>
  <si>
    <t>利息净收入</t>
  </si>
  <si>
    <t>其中：利息收入</t>
  </si>
  <si>
    <t>利息支出</t>
  </si>
  <si>
    <t>手续费及佣金净收入</t>
  </si>
  <si>
    <t>其中：经纪业务手续费净收入</t>
  </si>
  <si>
    <t>投资银行业务手续费净收入</t>
  </si>
  <si>
    <t>资产管理业务手续费净收入</t>
  </si>
  <si>
    <t>投资收益</t>
  </si>
  <si>
    <t>其中：对联营企业和合营企业的投资收益</t>
  </si>
  <si>
    <t>以摊余成本计量的金融资产终止确认产生的收益</t>
  </si>
  <si>
    <t>净敞口套期收益</t>
  </si>
  <si>
    <t>其他收益</t>
  </si>
  <si>
    <t>公允价值变动收益</t>
  </si>
  <si>
    <t>汇兑收益</t>
  </si>
  <si>
    <t>其他业务收入</t>
  </si>
  <si>
    <t>资产处置收益</t>
  </si>
  <si>
    <t>营业总支出</t>
  </si>
  <si>
    <t>税金及附加</t>
  </si>
  <si>
    <t>业务及管理费</t>
  </si>
  <si>
    <t>信用减值损失</t>
  </si>
  <si>
    <t>其他资产减值损失</t>
  </si>
  <si>
    <t>其他业务成本</t>
  </si>
  <si>
    <t>营业利润</t>
  </si>
  <si>
    <t>加：营业外收入</t>
  </si>
  <si>
    <t>减：营业外支出</t>
  </si>
  <si>
    <t>利润总额</t>
  </si>
  <si>
    <t>减：所得税费用</t>
  </si>
  <si>
    <t>净利润</t>
  </si>
  <si>
    <t>其他综合收益的税后净额</t>
  </si>
  <si>
    <t>综合收益总额</t>
  </si>
  <si>
    <t>考核调整</t>
  </si>
  <si>
    <t>考核结果</t>
  </si>
  <si>
    <t>投资顾问业务部</t>
  </si>
  <si>
    <t>股权本部</t>
  </si>
  <si>
    <t>易彦团队</t>
  </si>
  <si>
    <t>蔡畅团队</t>
  </si>
  <si>
    <t>李玲团队</t>
  </si>
  <si>
    <t>范国胜团队</t>
  </si>
  <si>
    <t>葛源团队</t>
  </si>
  <si>
    <t>资金成本</t>
  </si>
  <si>
    <t>扣资金成本后净利润</t>
  </si>
  <si>
    <t>资金成本验证</t>
  </si>
  <si>
    <t>万元版</t>
  </si>
  <si>
    <t>人数</t>
  </si>
  <si>
    <t>人均创收</t>
  </si>
  <si>
    <t>人均创利</t>
  </si>
  <si>
    <t>分类</t>
  </si>
  <si>
    <t>科目名称</t>
  </si>
  <si>
    <t>业务费用</t>
  </si>
  <si>
    <t>业务提成</t>
  </si>
  <si>
    <t>业务推广费</t>
  </si>
  <si>
    <t>业务咨询费</t>
  </si>
  <si>
    <t>营销活动费</t>
  </si>
  <si>
    <t>业务宣传费</t>
  </si>
  <si>
    <t>投资者保护基金</t>
  </si>
  <si>
    <t>交易所会员年费</t>
  </si>
  <si>
    <t>销售招商佣金</t>
  </si>
  <si>
    <t>物业管理费</t>
  </si>
  <si>
    <t>返租门面租金</t>
  </si>
  <si>
    <t>营运加盟费</t>
  </si>
  <si>
    <t>业务费用-办公费</t>
  </si>
  <si>
    <t>业务费用-水电费</t>
  </si>
  <si>
    <t>商品费用</t>
  </si>
  <si>
    <t>销售折让</t>
  </si>
  <si>
    <t>产品维修费</t>
  </si>
  <si>
    <t>产品设计费</t>
  </si>
  <si>
    <t>托管费</t>
  </si>
  <si>
    <t>委托管理费</t>
  </si>
  <si>
    <t>其他业务费用</t>
  </si>
  <si>
    <t>小计</t>
  </si>
  <si>
    <t>人工费用</t>
  </si>
  <si>
    <t>固定工资</t>
  </si>
  <si>
    <t>绩效奖金</t>
  </si>
  <si>
    <t>津补贴</t>
  </si>
  <si>
    <t>福利费</t>
  </si>
  <si>
    <t>编外人员薪酬</t>
  </si>
  <si>
    <t>职工教育经费</t>
  </si>
  <si>
    <t>社会保险费</t>
  </si>
  <si>
    <t>住房公积金</t>
  </si>
  <si>
    <t>企业年金</t>
  </si>
  <si>
    <t>商业保险</t>
  </si>
  <si>
    <t>工会经费</t>
  </si>
  <si>
    <t>辞退福利</t>
  </si>
  <si>
    <t>其他人工费用</t>
  </si>
  <si>
    <t>经营费用</t>
  </si>
  <si>
    <t>差旅费</t>
  </si>
  <si>
    <t>公务交通费</t>
  </si>
  <si>
    <t>业务招待费</t>
  </si>
  <si>
    <t>办公费用</t>
  </si>
  <si>
    <t>上交管理费</t>
  </si>
  <si>
    <t>会费</t>
  </si>
  <si>
    <t>车辆使用费</t>
  </si>
  <si>
    <t>人事招聘费</t>
  </si>
  <si>
    <t>印刷费</t>
  </si>
  <si>
    <t>广告宣传费</t>
  </si>
  <si>
    <t>会议费</t>
  </si>
  <si>
    <t>邮电通讯费</t>
  </si>
  <si>
    <t>咨询费</t>
  </si>
  <si>
    <t>法律顾问费</t>
  </si>
  <si>
    <t>诉讼费</t>
  </si>
  <si>
    <t>董事会经费</t>
  </si>
  <si>
    <t>报刊书籍费</t>
  </si>
  <si>
    <t>教育培训费</t>
  </si>
  <si>
    <t>劳动保护费</t>
  </si>
  <si>
    <t>洗涤费</t>
  </si>
  <si>
    <t>信息披露费</t>
  </si>
  <si>
    <t>其他经营费用</t>
  </si>
  <si>
    <t>固定费用</t>
  </si>
  <si>
    <t>审计评估费</t>
  </si>
  <si>
    <t>能源燃料费</t>
  </si>
  <si>
    <t>租赁费</t>
  </si>
  <si>
    <t>安全保卫费</t>
  </si>
  <si>
    <t>修理费</t>
  </si>
  <si>
    <t>软件使用费</t>
  </si>
  <si>
    <t>网络信息费</t>
  </si>
  <si>
    <t>电子设备运转费</t>
  </si>
  <si>
    <t>财产保险费</t>
  </si>
  <si>
    <t>折旧费</t>
  </si>
  <si>
    <t>无形资产摊销</t>
  </si>
  <si>
    <t>长期待摊费用摊销</t>
  </si>
  <si>
    <t>其他固定费用</t>
  </si>
  <si>
    <t>专项费用</t>
  </si>
  <si>
    <t>外事费</t>
  </si>
  <si>
    <t>不可预见费用</t>
  </si>
  <si>
    <t>党组织工作经费</t>
  </si>
  <si>
    <t>开办费</t>
  </si>
  <si>
    <t>北投验证</t>
  </si>
  <si>
    <t>股权验证</t>
  </si>
  <si>
    <t>考核事项调整区域</t>
  </si>
  <si>
    <t>序号</t>
  </si>
  <si>
    <t>摘要</t>
  </si>
  <si>
    <t>调整科目</t>
  </si>
  <si>
    <t>调出部门</t>
  </si>
  <si>
    <t>调整金额</t>
  </si>
  <si>
    <t>调入部门</t>
  </si>
  <si>
    <t>是否计附加</t>
  </si>
  <si>
    <t>是否计投保</t>
  </si>
  <si>
    <t>备注</t>
  </si>
  <si>
    <t>收入调出区域</t>
  </si>
  <si>
    <t>国融安享2号浮动盈亏</t>
  </si>
  <si>
    <t>不计</t>
  </si>
  <si>
    <t>计</t>
  </si>
  <si>
    <t>资金运营部2906账户回购利息</t>
  </si>
  <si>
    <t>公司购买湖南债利息收入</t>
  </si>
  <si>
    <t>西部超导浮动盈亏</t>
  </si>
  <si>
    <t>华润睿致87号浮动盈亏</t>
  </si>
  <si>
    <t>固收期货投资收益</t>
  </si>
  <si>
    <t>国融安享2号投资收益</t>
  </si>
  <si>
    <t>公司购买湖南债浮动盈亏</t>
  </si>
  <si>
    <t>公司委托现金管理收益</t>
  </si>
  <si>
    <t>公司购买湖南债投资收益</t>
  </si>
  <si>
    <t>处置账户方正债兑息收入</t>
  </si>
  <si>
    <t>信用减值损失调整</t>
  </si>
  <si>
    <t>做市业务部委托现金管理收益</t>
  </si>
  <si>
    <t>反向IB收入调整</t>
  </si>
  <si>
    <t xml:space="preserve"> BGS0108-20191980基金服务部所开发的客户产生的净佣金，按照营业部10%，基金服务部90%分成</t>
  </si>
  <si>
    <t>2019年计提单项减值损失（30%）</t>
  </si>
  <si>
    <t>2020年计提单项减值损失（50%）</t>
  </si>
  <si>
    <t>科目间调整</t>
  </si>
  <si>
    <t>经纪人佣金支出中营销奖励（从收入抵扣中调至营销活动费）</t>
  </si>
  <si>
    <t>收入调入区域</t>
  </si>
  <si>
    <t>珠江6号收入50%给曙光</t>
  </si>
  <si>
    <t>珠江8号收入划投顾部</t>
  </si>
  <si>
    <t>珠江10号收入划投顾部</t>
  </si>
  <si>
    <t>珠江22号划50%收入给兰州营业部</t>
  </si>
  <si>
    <t>星城8号公允价值变动调出</t>
  </si>
  <si>
    <t>珠江18号收入划哈尔滨（BGS0108-20190011，管理费收入60%各营业部，其余为固收产品部）</t>
  </si>
  <si>
    <t>润泽优享1号20200228-20200831销售费用划营业部（见签字件）</t>
  </si>
  <si>
    <t>财富湘融1号20200101-20201231期间销售费划营业部</t>
  </si>
  <si>
    <t>财富湘融2号20200101-20201231期间销售费划营业部</t>
  </si>
  <si>
    <t>财富1号20191219-20200519期间销售费划营业部</t>
  </si>
  <si>
    <t>财富2号10-11期（1202-0601）销售费用划营业部（见签字件）</t>
  </si>
  <si>
    <t>财富3号5期（2020101-20200427）销售费用划营业部（见签字件）</t>
  </si>
  <si>
    <t>财富4号2期（20191129-20200529）销售费用划营业部（见签字件）</t>
  </si>
  <si>
    <t>财富5号3-4期（20191216-20200615）销售费用划营业部（见签字件）</t>
  </si>
  <si>
    <t>财富1个月001期20191209-20200407销售费用划营业部（见签字件）</t>
  </si>
  <si>
    <t>财富1个月002期20200101-20200407销售费用划营业部（见签字件）</t>
  </si>
  <si>
    <t>财富3个月001期2000101-20200515期间销售费划营业部</t>
  </si>
  <si>
    <t>财富6个月001期20200101-20200728销售费用划营业部（见签字件）</t>
  </si>
  <si>
    <t>财富6个月002期20200106-20200706销售费用划营业部（见签字件）</t>
  </si>
  <si>
    <t>财富601产品2期20200203-20200803期间销售费划营业部（见签字件）</t>
  </si>
  <si>
    <t>财富9个月002期20200101-20200720期间销售费划营业部（见签字件）</t>
  </si>
  <si>
    <t>财富12个月001期（20200101-20201231）销售费用划营业部（见签字件）</t>
  </si>
  <si>
    <t>财富12个月002期（20200101-20201231）销售费用划营业部（见签字件）</t>
  </si>
  <si>
    <t>财富12个月003期（20200101-20200608）销售费用划营业部（见签字件）</t>
  </si>
  <si>
    <t>财富12个月005期（20200101-20200806）销售费用划营业部（见签字件）</t>
  </si>
  <si>
    <t>财富12个月006期（20200101-20200817）销售费用划营业部（见签字件）</t>
  </si>
  <si>
    <t>去年开票入账今年收到的收入</t>
  </si>
  <si>
    <t>债券募集款收付时间差利息收入</t>
  </si>
  <si>
    <t>公司购买基金浮动盈亏</t>
  </si>
  <si>
    <t>公司购买基金投资收益</t>
  </si>
  <si>
    <t>华润睿致87号投资收益调整</t>
  </si>
  <si>
    <t>费用调出区域</t>
  </si>
  <si>
    <t>经总长摊费分摊</t>
  </si>
  <si>
    <t>部门费用分摊（总部2020.1分摊表）</t>
  </si>
  <si>
    <t>部门费用分摊（总部2020.4分摊表）</t>
  </si>
  <si>
    <t>部门费用分摊（总部2020.3分摊表）</t>
  </si>
  <si>
    <t>费用调入区域</t>
  </si>
  <si>
    <t>固收投行协同费用</t>
  </si>
  <si>
    <t>固收投行协同费用工会经费</t>
  </si>
  <si>
    <t>桂阳农商行诉讼材料公证费（见签字版）</t>
  </si>
  <si>
    <t>附加税比例</t>
  </si>
  <si>
    <t>税金及附加调整</t>
  </si>
  <si>
    <t>投保比例</t>
  </si>
  <si>
    <t>投保基金调整</t>
  </si>
  <si>
    <t>北京投行一部</t>
  </si>
  <si>
    <t>财富合并</t>
  </si>
  <si>
    <t>母公司合并</t>
  </si>
  <si>
    <t>财信期货</t>
  </si>
  <si>
    <t>惠和投资</t>
  </si>
  <si>
    <t>惠和基金</t>
  </si>
  <si>
    <t>产品</t>
  </si>
  <si>
    <t>合并抵消</t>
  </si>
  <si>
    <t>结算管理部</t>
  </si>
  <si>
    <t>总部交易</t>
  </si>
  <si>
    <t>母公司抵消</t>
  </si>
  <si>
    <t>资产托管部</t>
  </si>
  <si>
    <t>自营业务</t>
  </si>
  <si>
    <t>投行业务</t>
  </si>
  <si>
    <t>资管业务</t>
  </si>
  <si>
    <t>经纪业务管理部</t>
  </si>
  <si>
    <t>财富管理部</t>
  </si>
  <si>
    <t>运营管理部</t>
  </si>
  <si>
    <t>呼叫中心</t>
  </si>
  <si>
    <t>网络金融部</t>
  </si>
  <si>
    <t>广东分公司</t>
  </si>
  <si>
    <t>浙江分公司</t>
  </si>
  <si>
    <t>天津分公司</t>
  </si>
  <si>
    <t>证券营业部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</si>
  <si>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</si>
  <si>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</si>
  <si>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</si>
  <si>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</si>
  <si>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</si>
  <si>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</si>
  <si>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</si>
  <si>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</si>
  <si>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</si>
  <si>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</si>
  <si>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温州营业部</t>
  </si>
  <si>
    <t>深圳宝安南路营业部</t>
  </si>
  <si>
    <t>深圳深南营业部</t>
  </si>
  <si>
    <t>吉首营业部</t>
  </si>
  <si>
    <t>张家界营业部</t>
  </si>
  <si>
    <t>衡阳营业部</t>
  </si>
  <si>
    <t>株洲营业部</t>
  </si>
  <si>
    <t>怀化营业部</t>
  </si>
  <si>
    <t>娄底营业部</t>
  </si>
  <si>
    <t>常德营业部</t>
  </si>
  <si>
    <t>湘潭芙蓉营业部</t>
  </si>
  <si>
    <t>长沙观沙路营业部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</si>
  <si>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</si>
  <si>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</si>
  <si>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</si>
  <si>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</si>
  <si>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</si>
  <si>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</si>
  <si>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</si>
  <si>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</si>
  <si>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</si>
  <si>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</si>
  <si>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</si>
  <si>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</si>
  <si>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</si>
  <si>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</si>
  <si>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</si>
  <si>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</si>
  <si>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</si>
  <si>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南京营业部</t>
  </si>
  <si>
    <t>福州营业部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</si>
  <si>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</si>
  <si>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</si>
  <si>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</si>
  <si>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</si>
  <si>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</si>
  <si>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</si>
  <si>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</si>
  <si>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</si>
  <si>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</si>
  <si>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</si>
  <si>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</si>
  <si>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</si>
  <si>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</si>
  <si>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</si>
  <si>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</si>
  <si>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</si>
  <si>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</si>
  <si>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</si>
  <si>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深圳香林路营业部</t>
  </si>
  <si>
    <t>嘉兴营业部</t>
  </si>
  <si>
    <t>东莞营业部</t>
  </si>
  <si>
    <t>台州三门营业部</t>
  </si>
  <si>
    <t>杭州西湖国贸中心营业部</t>
  </si>
  <si>
    <t>浙江长兴营业部</t>
  </si>
  <si>
    <t>温州苍南营业部</t>
  </si>
  <si>
    <t>天津武清营业部</t>
  </si>
  <si>
    <t>深圳嘉宾路营业部</t>
  </si>
  <si>
    <t>福建莆田营业部</t>
  </si>
  <si>
    <t>广东揭阳黄岐山大道营业部</t>
  </si>
  <si>
    <t>北京朝阳区营业部</t>
  </si>
  <si>
    <t>深圳南山海德三道营业部</t>
  </si>
  <si>
    <t>深圳福田泰然九路营业部</t>
  </si>
  <si>
    <t>大连黄河路营业部</t>
  </si>
  <si>
    <t>邵阳新宁解放路营业部</t>
  </si>
  <si>
    <t>长沙岳麓区营业部</t>
  </si>
  <si>
    <t>长沙市开福区营业部</t>
  </si>
  <si>
    <t>常德市澧县营业部</t>
  </si>
  <si>
    <t>邵阳市邵阳县营业部</t>
  </si>
  <si>
    <t>郴州市桂阳县营业部</t>
  </si>
  <si>
    <t>娄底市冷水江县级市营业部</t>
  </si>
  <si>
    <t>永州市道县营业部</t>
  </si>
  <si>
    <t>母公司</t>
  </si>
  <si>
    <t>经纪</t>
  </si>
  <si>
    <t>深分</t>
  </si>
  <si>
    <t>投行</t>
  </si>
  <si>
    <t>资管</t>
  </si>
  <si>
    <t>营业部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</si>
  <si>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</si>
  <si>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</si>
  <si>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</si>
  <si>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</si>
  <si>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</si>
  <si>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</si>
  <si>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</si>
  <si>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</si>
  <si>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</si>
  <si>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</si>
  <si>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</si>
  <si>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</si>
  <si>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</si>
  <si>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</si>
  <si>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</si>
  <si>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</si>
  <si>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</si>
  <si>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</si>
  <si>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</si>
  <si>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</si>
  <si>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</si>
  <si>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</si>
  <si>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</si>
  <si>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</si>
  <si>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</si>
  <si>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</si>
  <si>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</si>
  <si>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</si>
  <si>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</si>
  <si>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</si>
  <si>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</si>
  <si>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</si>
  <si>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</si>
  <si>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</si>
  <si>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</si>
  <si>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</si>
  <si>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</si>
  <si>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</si>
  <si>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</si>
  <si>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</si>
  <si>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</si>
  <si>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</si>
  <si>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</si>
  <si>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</si>
  <si>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</si>
  <si>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</si>
  <si>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</si>
  <si>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</si>
  <si>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</si>
  <si>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</si>
  <si>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</si>
  <si>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</si>
  <si>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</si>
  <si>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累计</t>
  </si>
  <si>
    <t>财富综合</t>
  </si>
  <si>
    <t>公司领导</t>
  </si>
  <si>
    <t>党群办公室</t>
  </si>
  <si>
    <t>纪检监察室</t>
  </si>
  <si>
    <t>人力资源部</t>
  </si>
  <si>
    <t>财务管理部</t>
  </si>
  <si>
    <t>综合管理部</t>
  </si>
  <si>
    <t>研究发展中心</t>
  </si>
  <si>
    <t>信息技术中心</t>
  </si>
  <si>
    <t>稽核审计部</t>
  </si>
  <si>
    <t>风险管理部</t>
  </si>
  <si>
    <t>合规管理部</t>
  </si>
  <si>
    <t>部门</t>
  </si>
  <si>
    <t>日均值</t>
  </si>
  <si>
    <t>资金成本率</t>
  </si>
  <si>
    <t>固定收益投资部</t>
  </si>
  <si>
    <t>月份</t>
  </si>
  <si>
    <t>固收条线小计</t>
  </si>
  <si>
    <t>权益产品投资部</t>
  </si>
  <si>
    <t>资管条线小计</t>
  </si>
  <si>
    <t>权益自营小计</t>
  </si>
  <si>
    <t>机构业务部</t>
  </si>
  <si>
    <t>经纪业务小计</t>
  </si>
  <si>
    <t>待填</t>
  </si>
  <si>
    <t>星8资金成本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</si>
  <si>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</si>
  <si>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</si>
  <si>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</si>
  <si>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</si>
  <si>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</si>
  <si>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</si>
  <si>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</si>
  <si>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</si>
  <si>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</si>
  <si>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</si>
  <si>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</si>
  <si>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</si>
  <si>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</t>
  </si>
  <si>
    <t>党群办</t>
  </si>
  <si>
    <t>深圳分公司</t>
  </si>
  <si>
    <t>总部合计</t>
  </si>
  <si>
    <t>长沙总部证券营业部</t>
  </si>
  <si>
    <t>北京德胜门外大街证券营业部</t>
  </si>
  <si>
    <t>北京宏泰东街证券营业部</t>
  </si>
  <si>
    <t>北京朝阳东三环中路证券营业部</t>
  </si>
  <si>
    <t>北京中关村东路证券营业部</t>
  </si>
  <si>
    <t>苍南车站大道证券营业部</t>
  </si>
  <si>
    <t>常德澧县津澧大道证券营业部</t>
  </si>
  <si>
    <t>常德柳叶大道证券营业部</t>
  </si>
  <si>
    <t>郴州八一南路证券营业部</t>
  </si>
  <si>
    <t>郴州桂阳欧阳海大道证券营业部</t>
  </si>
  <si>
    <t>郴州临武县临武大道证券营业部</t>
  </si>
  <si>
    <t>成都吉庆三路证券营业部</t>
  </si>
  <si>
    <t>大连黄河路证券营业部</t>
  </si>
  <si>
    <t>东莞迎宾大道证券营业部</t>
  </si>
  <si>
    <t>福州鳌峰路证券营业部</t>
  </si>
  <si>
    <t>广州黄埔大道证券营业部</t>
  </si>
  <si>
    <t>贵阳花果园大街证券营业部</t>
  </si>
  <si>
    <t>哈尔滨爱建路证券营业部</t>
  </si>
  <si>
    <t>杭州庆春路证券营业部</t>
  </si>
  <si>
    <t>杭州西湖国贸中心证券营业部</t>
  </si>
  <si>
    <t>合肥金寨路证券营业部</t>
  </si>
  <si>
    <t>衡阳解放大道证券营业部</t>
  </si>
  <si>
    <t>怀化平安路证券营业部</t>
  </si>
  <si>
    <t>吉首人民北路证券营业部</t>
  </si>
  <si>
    <t>嘉兴东升东路证券营业部</t>
  </si>
  <si>
    <t>揭阳黄岐山大道证券营业部</t>
  </si>
  <si>
    <t>昆明新兴路证券营业部</t>
  </si>
  <si>
    <t>兰州金昌南路证券营业部</t>
  </si>
  <si>
    <t>冷水江锑都中路证券营业部</t>
  </si>
  <si>
    <t>浏阳世纪大道证券营业部</t>
  </si>
  <si>
    <t>娄底湘中大道证券营业部</t>
  </si>
  <si>
    <t>南昌凤凰中大道证券营业部</t>
  </si>
  <si>
    <t>南京新模范马路证券营业部</t>
  </si>
  <si>
    <t>南宁金湖路证券营业部</t>
  </si>
  <si>
    <t>莆田东园东路证券营业部</t>
  </si>
  <si>
    <t>青岛山东路证券营业部</t>
  </si>
  <si>
    <t>上海大连路证券营业部</t>
  </si>
  <si>
    <t>邵阳城北路证券营业部</t>
  </si>
  <si>
    <t>邵阳隆回桃洪路证券营业部</t>
  </si>
  <si>
    <t>邵阳邵东金龙大道证券营业部</t>
  </si>
  <si>
    <t>邵阳县白虎街证券营业部</t>
  </si>
  <si>
    <t>邵阳新宁解放路证券营业部</t>
  </si>
  <si>
    <t>深圳宝安南路证券营业部</t>
  </si>
  <si>
    <t>深圳福华路证券营业部</t>
  </si>
  <si>
    <t>深圳海德三道证券营业部</t>
  </si>
  <si>
    <t>深圳嘉宾路证券营业部</t>
  </si>
  <si>
    <t>深圳泰然九路证券营业部</t>
  </si>
  <si>
    <t>深圳香林路证券营业部</t>
  </si>
  <si>
    <t>沈阳北陵大街证券营业部</t>
  </si>
  <si>
    <t>石家庄槐安东路证券营业部</t>
  </si>
  <si>
    <t>台州三门上洋路证券营业部</t>
  </si>
  <si>
    <t>台州市府大道证券营业部</t>
  </si>
  <si>
    <t>太原桃园北路证券营业部</t>
  </si>
  <si>
    <t>天津武清京津公路证券营业部</t>
  </si>
  <si>
    <t>温州车站大道证券营业部</t>
  </si>
  <si>
    <t>武冈武强路证券营业部</t>
  </si>
  <si>
    <t>武汉京汉大道证券营业部</t>
  </si>
  <si>
    <t>西安大庆路证券营业部</t>
  </si>
  <si>
    <t>湘潭芙蓉路证券营业部</t>
  </si>
  <si>
    <t>湘潭韶山中路证券营业部</t>
  </si>
  <si>
    <t>湘乡市大正街证券营业部</t>
  </si>
  <si>
    <t>益阳康富南路证券营业部</t>
  </si>
  <si>
    <t>永州道县道州北路证券营业部</t>
  </si>
  <si>
    <t>永州湘永路证券营业部</t>
  </si>
  <si>
    <t>岳阳花板桥路证券营业部</t>
  </si>
  <si>
    <t>张家界回龙路证券营业部</t>
  </si>
  <si>
    <t>长春东南湖大路证券营业部</t>
  </si>
  <si>
    <t>长沙八一路证券营业部</t>
  </si>
  <si>
    <t>长沙茶子山东路证券营业部</t>
  </si>
  <si>
    <t>长沙芙蓉中路证券营业部</t>
  </si>
  <si>
    <t>长沙观沙路证券营业部</t>
  </si>
  <si>
    <t>长沙金马路证券营业部</t>
  </si>
  <si>
    <t>长沙宁乡花明北路证券营业部</t>
  </si>
  <si>
    <t>长沙韶山北路证券营业部</t>
  </si>
  <si>
    <t>长沙曙光中路证券营业部</t>
  </si>
  <si>
    <t>长沙万芙路证券营业部</t>
  </si>
  <si>
    <t>长沙县星沙北路证券营业部</t>
  </si>
  <si>
    <t>长兴道园路证券营业部</t>
  </si>
  <si>
    <t>郑州金水路证券营业部</t>
  </si>
  <si>
    <t>中山市中山三路证券营业部</t>
  </si>
  <si>
    <t>重庆新溉大道证券营业部</t>
  </si>
  <si>
    <t>株洲建设南路证券营业部</t>
  </si>
  <si>
    <t>营业部/分支机构合计</t>
  </si>
  <si>
    <t>总计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</si>
</sst>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177" formatCode="_ \¥* #,##0_ ;_ \¥* \-#,##0_ ;_ \¥* &quot;-&quot;_ ;_ @_ "/>
    <numFmt numFmtId="178" formatCode="0.00_ "/>
    <numFmt numFmtId="179" formatCode="_ * #,##0.0000_ ;_ * \-#,##0.0000_ ;_ * &quot;-&quot;??_ ;_ @_ "/>
    <numFmt numFmtId="180" formatCode="_-* #,##0.00_-;\-* #,##0.00_-;_-* &quot;-&quot;??_-;_-@_-"/>
    <numFmt numFmtId="181" formatCode="0.00_);[Red]\(0.00\)"/>
    <numFmt numFmtId="182" formatCode="_ * #,##0.00_ ;_ * \-#,##0.00_ ;_ * &quot;-&quot;_ ;_ @_ "/>
  </numFmts>
  <fonts count="48">
    <font>
      <sz val="11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b/>
      <sz val="10"/>
      <color theme="0"/>
      <name val="宋体"/>
      <charset val="134"/>
      <scheme val="minor"/>
    </font>
    <font>
      <b/>
      <sz val="10"/>
      <color indexed="8"/>
      <name val="宋体"/>
      <charset val="134"/>
      <scheme val="minor"/>
    </font>
    <font>
      <b/>
      <sz val="10"/>
      <name val="微软雅黑"/>
      <charset val="134"/>
    </font>
    <font>
      <b/>
      <sz val="10"/>
      <color rgb="FF00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0.5"/>
      <name val="宋体"/>
      <charset val="134"/>
    </font>
    <font>
      <sz val="11"/>
      <name val="宋体"/>
      <charset val="134"/>
    </font>
    <font>
      <b/>
      <sz val="10"/>
      <name val="宋体"/>
      <charset val="134"/>
    </font>
    <font>
      <sz val="10"/>
      <name val="Noto Sans Mono CJK JP Regular"/>
      <charset val="134"/>
    </font>
    <font>
      <sz val="9"/>
      <color theme="1"/>
      <name val="仿宋_GB2312"/>
      <charset val="134"/>
    </font>
    <font>
      <sz val="10"/>
      <name val="宋体"/>
      <charset val="134"/>
    </font>
    <font>
      <sz val="9"/>
      <name val="仿宋_GB2312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b/>
      <sz val="9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</fonts>
  <fills count="5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rgb="FF000000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799981688894314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rgb="FFC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0000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2" fillId="3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41" borderId="23" applyNumberFormat="0" applyFont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42" fillId="45" borderId="26" applyNumberFormat="0" applyAlignment="0" applyProtection="0">
      <alignment vertical="center"/>
    </xf>
    <xf numFmtId="0" fontId="43" fillId="45" borderId="22" applyNumberFormat="0" applyAlignment="0" applyProtection="0">
      <alignment vertical="center"/>
    </xf>
    <xf numFmtId="0" fontId="44" fillId="46" borderId="27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177" fontId="46" fillId="0" borderId="0" applyFont="0" applyFill="0" applyBorder="0" applyAlignment="0" applyProtection="0"/>
    <xf numFmtId="0" fontId="47" fillId="0" borderId="0"/>
  </cellStyleXfs>
  <cellXfs count="17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176" fontId="4" fillId="4" borderId="2" xfId="49" applyNumberFormat="1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center" vertical="center"/>
    </xf>
    <xf numFmtId="0" fontId="6" fillId="5" borderId="1" xfId="50" applyNumberFormat="1" applyFont="1" applyFill="1" applyBorder="1" applyAlignment="1" applyProtection="1">
      <alignment vertical="center" wrapText="1"/>
    </xf>
    <xf numFmtId="0" fontId="0" fillId="6" borderId="1" xfId="0" applyFill="1" applyBorder="1"/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/>
    <xf numFmtId="0" fontId="7" fillId="5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6" fillId="7" borderId="1" xfId="0" applyFont="1" applyFill="1" applyBorder="1" applyAlignment="1"/>
    <xf numFmtId="0" fontId="0" fillId="8" borderId="1" xfId="0" applyFill="1" applyBorder="1"/>
    <xf numFmtId="0" fontId="6" fillId="5" borderId="1" xfId="0" applyFont="1" applyFill="1" applyBorder="1" applyAlignment="1"/>
    <xf numFmtId="0" fontId="6" fillId="7" borderId="1" xfId="0" applyFont="1" applyFill="1" applyBorder="1" applyAlignment="1" applyProtection="1">
      <alignment vertical="center" wrapText="1"/>
      <protection locked="0"/>
    </xf>
    <xf numFmtId="0" fontId="6" fillId="5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76" fontId="8" fillId="8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0" fontId="0" fillId="0" borderId="0" xfId="0" applyNumberFormat="1"/>
    <xf numFmtId="0" fontId="2" fillId="10" borderId="1" xfId="0" applyFont="1" applyFill="1" applyBorder="1" applyAlignment="1">
      <alignment horizontal="center" vertical="center"/>
    </xf>
    <xf numFmtId="10" fontId="0" fillId="11" borderId="1" xfId="0" applyNumberFormat="1" applyFill="1" applyBorder="1" applyAlignment="1">
      <alignment horizontal="center"/>
    </xf>
    <xf numFmtId="43" fontId="10" fillId="0" borderId="4" xfId="8" applyFont="1" applyBorder="1" applyAlignment="1">
      <alignment horizontal="left" vertical="center"/>
    </xf>
    <xf numFmtId="178" fontId="0" fillId="0" borderId="0" xfId="0" applyNumberFormat="1"/>
    <xf numFmtId="0" fontId="0" fillId="11" borderId="1" xfId="0" applyFill="1" applyBorder="1" applyAlignment="1">
      <alignment horizontal="center"/>
    </xf>
    <xf numFmtId="43" fontId="11" fillId="8" borderId="4" xfId="8" applyFont="1" applyFill="1" applyBorder="1" applyAlignment="1">
      <alignment horizontal="left" vertical="center"/>
    </xf>
    <xf numFmtId="43" fontId="10" fillId="8" borderId="4" xfId="8" applyFont="1" applyFill="1" applyBorder="1" applyAlignment="1">
      <alignment horizontal="left" vertical="center"/>
    </xf>
    <xf numFmtId="43" fontId="10" fillId="0" borderId="4" xfId="8" applyFont="1" applyFill="1" applyBorder="1" applyAlignment="1">
      <alignment horizontal="left" vertical="center"/>
    </xf>
    <xf numFmtId="43" fontId="10" fillId="0" borderId="5" xfId="8" applyFont="1" applyFill="1" applyBorder="1" applyAlignment="1">
      <alignment horizontal="left" vertical="center"/>
    </xf>
    <xf numFmtId="43" fontId="2" fillId="10" borderId="5" xfId="8" applyFont="1" applyFill="1" applyBorder="1" applyAlignment="1">
      <alignment horizontal="center" vertical="center"/>
    </xf>
    <xf numFmtId="43" fontId="11" fillId="8" borderId="1" xfId="8" applyFont="1" applyFill="1" applyBorder="1" applyAlignment="1">
      <alignment horizontal="left" vertical="center"/>
    </xf>
    <xf numFmtId="176" fontId="0" fillId="12" borderId="1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  <xf numFmtId="176" fontId="10" fillId="8" borderId="4" xfId="8" applyNumberFormat="1" applyFont="1" applyFill="1" applyBorder="1" applyAlignment="1">
      <alignment horizontal="center" vertical="center"/>
    </xf>
    <xf numFmtId="176" fontId="0" fillId="14" borderId="1" xfId="0" applyNumberFormat="1" applyFill="1" applyBorder="1" applyAlignment="1">
      <alignment horizontal="center"/>
    </xf>
    <xf numFmtId="43" fontId="0" fillId="0" borderId="0" xfId="8" applyFont="1" applyAlignment="1"/>
    <xf numFmtId="43" fontId="0" fillId="15" borderId="0" xfId="8" applyFont="1" applyFill="1" applyAlignment="1"/>
    <xf numFmtId="43" fontId="0" fillId="16" borderId="0" xfId="8" applyFont="1" applyFill="1" applyAlignment="1"/>
    <xf numFmtId="43" fontId="0" fillId="6" borderId="0" xfId="8" applyFont="1" applyFill="1" applyAlignment="1"/>
    <xf numFmtId="43" fontId="0" fillId="0" borderId="0" xfId="8" applyFont="1" applyAlignment="1">
      <alignment vertical="center"/>
    </xf>
    <xf numFmtId="43" fontId="0" fillId="15" borderId="3" xfId="8" applyFont="1" applyFill="1" applyBorder="1" applyAlignment="1">
      <alignment vertical="center"/>
    </xf>
    <xf numFmtId="43" fontId="0" fillId="15" borderId="6" xfId="8" applyFont="1" applyFill="1" applyBorder="1" applyAlignment="1"/>
    <xf numFmtId="43" fontId="12" fillId="15" borderId="6" xfId="8" applyFont="1" applyFill="1" applyBorder="1" applyAlignment="1">
      <alignment horizontal="center" vertical="center"/>
    </xf>
    <xf numFmtId="43" fontId="0" fillId="0" borderId="7" xfId="8" applyFont="1" applyBorder="1" applyAlignment="1">
      <alignment horizontal="center" vertical="center"/>
    </xf>
    <xf numFmtId="43" fontId="0" fillId="0" borderId="8" xfId="8" applyFont="1" applyBorder="1" applyAlignment="1"/>
    <xf numFmtId="43" fontId="0" fillId="16" borderId="8" xfId="8" applyFont="1" applyFill="1" applyBorder="1" applyAlignment="1"/>
    <xf numFmtId="43" fontId="12" fillId="15" borderId="6" xfId="8" applyFont="1" applyFill="1" applyBorder="1" applyAlignment="1">
      <alignment vertical="center"/>
    </xf>
    <xf numFmtId="43" fontId="12" fillId="15" borderId="9" xfId="8" applyFont="1" applyFill="1" applyBorder="1" applyAlignment="1">
      <alignment horizontal="center" vertical="center"/>
    </xf>
    <xf numFmtId="43" fontId="0" fillId="16" borderId="10" xfId="8" applyFont="1" applyFill="1" applyBorder="1" applyAlignment="1">
      <alignment vertical="center"/>
    </xf>
    <xf numFmtId="43" fontId="0" fillId="16" borderId="11" xfId="8" applyFont="1" applyFill="1" applyBorder="1" applyAlignment="1"/>
    <xf numFmtId="43" fontId="0" fillId="17" borderId="0" xfId="8" applyFont="1" applyFill="1" applyAlignment="1"/>
    <xf numFmtId="43" fontId="13" fillId="17" borderId="0" xfId="8" applyFont="1" applyFill="1" applyAlignment="1"/>
    <xf numFmtId="43" fontId="14" fillId="15" borderId="3" xfId="8" applyFont="1" applyFill="1" applyBorder="1" applyAlignment="1">
      <alignment horizontal="left" vertical="top" wrapText="1"/>
    </xf>
    <xf numFmtId="43" fontId="15" fillId="15" borderId="6" xfId="8" applyFont="1" applyFill="1" applyBorder="1" applyAlignment="1">
      <alignment horizontal="center" vertical="center"/>
    </xf>
    <xf numFmtId="43" fontId="15" fillId="15" borderId="6" xfId="8" applyFont="1" applyFill="1" applyBorder="1" applyAlignment="1">
      <alignment vertical="center"/>
    </xf>
    <xf numFmtId="43" fontId="16" fillId="18" borderId="7" xfId="8" applyFont="1" applyFill="1" applyBorder="1" applyAlignment="1">
      <alignment vertical="top" wrapText="1"/>
    </xf>
    <xf numFmtId="179" fontId="0" fillId="18" borderId="8" xfId="8" applyNumberFormat="1" applyFont="1" applyFill="1" applyBorder="1" applyAlignment="1">
      <alignment vertical="center"/>
    </xf>
    <xf numFmtId="43" fontId="17" fillId="19" borderId="7" xfId="8" applyFont="1" applyFill="1" applyBorder="1" applyAlignment="1">
      <alignment vertical="top" wrapText="1"/>
    </xf>
    <xf numFmtId="179" fontId="0" fillId="19" borderId="8" xfId="8" applyNumberFormat="1" applyFont="1" applyFill="1" applyBorder="1" applyAlignment="1">
      <alignment vertical="center"/>
    </xf>
    <xf numFmtId="179" fontId="0" fillId="0" borderId="8" xfId="8" applyNumberFormat="1" applyFont="1" applyBorder="1" applyAlignment="1"/>
    <xf numFmtId="179" fontId="18" fillId="0" borderId="8" xfId="8" applyNumberFormat="1" applyFont="1" applyBorder="1" applyAlignment="1">
      <alignment vertical="center"/>
    </xf>
    <xf numFmtId="43" fontId="19" fillId="19" borderId="7" xfId="8" applyFont="1" applyFill="1" applyBorder="1" applyAlignment="1">
      <alignment vertical="top" wrapText="1"/>
    </xf>
    <xf numFmtId="179" fontId="19" fillId="20" borderId="8" xfId="8" applyNumberFormat="1" applyFont="1" applyFill="1" applyBorder="1" applyAlignment="1">
      <alignment vertical="center"/>
    </xf>
    <xf numFmtId="179" fontId="20" fillId="0" borderId="8" xfId="8" applyNumberFormat="1" applyFont="1" applyFill="1" applyBorder="1" applyAlignment="1">
      <alignment vertical="center"/>
    </xf>
    <xf numFmtId="43" fontId="19" fillId="19" borderId="7" xfId="8" applyFont="1" applyFill="1" applyBorder="1" applyAlignment="1">
      <alignment horizontal="left" vertical="top" wrapText="1" indent="2"/>
    </xf>
    <xf numFmtId="43" fontId="0" fillId="19" borderId="8" xfId="8" applyFont="1" applyFill="1" applyBorder="1" applyAlignment="1">
      <alignment vertical="center"/>
    </xf>
    <xf numFmtId="43" fontId="0" fillId="18" borderId="8" xfId="8" applyFont="1" applyFill="1" applyBorder="1" applyAlignment="1">
      <alignment vertical="center"/>
    </xf>
    <xf numFmtId="43" fontId="0" fillId="21" borderId="8" xfId="8" applyFont="1" applyFill="1" applyBorder="1" applyAlignment="1">
      <alignment vertical="center"/>
    </xf>
    <xf numFmtId="43" fontId="19" fillId="19" borderId="10" xfId="8" applyFont="1" applyFill="1" applyBorder="1" applyAlignment="1">
      <alignment vertical="top" wrapText="1"/>
    </xf>
    <xf numFmtId="43" fontId="0" fillId="19" borderId="11" xfId="8" applyFont="1" applyFill="1" applyBorder="1" applyAlignment="1">
      <alignment vertical="center"/>
    </xf>
    <xf numFmtId="43" fontId="0" fillId="20" borderId="0" xfId="8" applyFont="1" applyFill="1" applyAlignment="1"/>
    <xf numFmtId="43" fontId="0" fillId="17" borderId="8" xfId="8" applyFont="1" applyFill="1" applyBorder="1" applyAlignment="1"/>
    <xf numFmtId="0" fontId="21" fillId="0" borderId="0" xfId="0" applyFont="1" applyFill="1" applyAlignment="1"/>
    <xf numFmtId="0" fontId="6" fillId="5" borderId="12" xfId="50" applyNumberFormat="1" applyFont="1" applyFill="1" applyBorder="1" applyAlignment="1" applyProtection="1">
      <alignment horizontal="center" vertical="center" wrapText="1"/>
    </xf>
    <xf numFmtId="0" fontId="6" fillId="5" borderId="1" xfId="5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3" fontId="21" fillId="0" borderId="1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178" fontId="2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43" fontId="0" fillId="0" borderId="1" xfId="8" applyFont="1" applyBorder="1" applyAlignment="1"/>
    <xf numFmtId="0" fontId="24" fillId="0" borderId="0" xfId="0" applyFont="1" applyFill="1"/>
    <xf numFmtId="0" fontId="21" fillId="22" borderId="15" xfId="0" applyFont="1" applyFill="1" applyBorder="1" applyAlignment="1">
      <alignment horizontal="center" vertical="center" wrapText="1"/>
    </xf>
    <xf numFmtId="0" fontId="21" fillId="23" borderId="1" xfId="0" applyFont="1" applyFill="1" applyBorder="1" applyAlignment="1">
      <alignment horizontal="center" vertical="center" wrapText="1"/>
    </xf>
    <xf numFmtId="0" fontId="21" fillId="23" borderId="1" xfId="0" applyFont="1" applyFill="1" applyBorder="1"/>
    <xf numFmtId="0" fontId="21" fillId="23" borderId="1" xfId="0" applyFont="1" applyFill="1" applyBorder="1" applyAlignment="1">
      <alignment horizontal="center" vertical="center"/>
    </xf>
    <xf numFmtId="180" fontId="6" fillId="0" borderId="16" xfId="8" applyNumberFormat="1" applyFont="1" applyFill="1" applyBorder="1" applyAlignment="1" applyProtection="1">
      <protection locked="0"/>
    </xf>
    <xf numFmtId="0" fontId="21" fillId="22" borderId="1" xfId="0" applyFont="1" applyFill="1" applyBorder="1" applyAlignment="1">
      <alignment horizontal="center" vertical="center" wrapText="1"/>
    </xf>
    <xf numFmtId="0" fontId="21" fillId="22" borderId="1" xfId="0" applyFont="1" applyFill="1" applyBorder="1"/>
    <xf numFmtId="0" fontId="21" fillId="22" borderId="1" xfId="0" applyFont="1" applyFill="1" applyBorder="1" applyAlignment="1">
      <alignment horizontal="center" vertical="center"/>
    </xf>
    <xf numFmtId="0" fontId="21" fillId="22" borderId="0" xfId="0" applyFont="1" applyFill="1"/>
    <xf numFmtId="0" fontId="21" fillId="22" borderId="0" xfId="0" applyFont="1" applyFill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10" fontId="25" fillId="22" borderId="0" xfId="0" applyNumberFormat="1" applyFont="1" applyFill="1" applyAlignment="1"/>
    <xf numFmtId="10" fontId="25" fillId="22" borderId="0" xfId="0" applyNumberFormat="1" applyFont="1" applyFill="1"/>
    <xf numFmtId="0" fontId="21" fillId="0" borderId="15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43" fontId="21" fillId="22" borderId="0" xfId="0" applyNumberFormat="1" applyFont="1" applyFill="1" applyAlignment="1">
      <alignment horizontal="center" vertical="center"/>
    </xf>
    <xf numFmtId="10" fontId="25" fillId="22" borderId="0" xfId="0" applyNumberFormat="1" applyFont="1" applyFill="1" applyAlignment="1">
      <alignment horizontal="center" vertical="center"/>
    </xf>
    <xf numFmtId="0" fontId="4" fillId="24" borderId="1" xfId="50" applyNumberFormat="1" applyFont="1" applyFill="1" applyBorder="1" applyAlignment="1" applyProtection="1">
      <alignment horizontal="center" vertical="center" wrapText="1"/>
    </xf>
    <xf numFmtId="0" fontId="4" fillId="24" borderId="1" xfId="50" applyNumberFormat="1" applyFont="1" applyFill="1" applyBorder="1" applyAlignment="1" applyProtection="1">
      <alignment vertical="center" wrapText="1"/>
    </xf>
    <xf numFmtId="176" fontId="4" fillId="4" borderId="1" xfId="49" applyNumberFormat="1" applyFont="1" applyFill="1" applyBorder="1" applyAlignment="1" applyProtection="1">
      <alignment horizontal="center" vertical="center"/>
      <protection locked="0"/>
    </xf>
    <xf numFmtId="49" fontId="26" fillId="25" borderId="1" xfId="0" applyNumberFormat="1" applyFont="1" applyFill="1" applyBorder="1" applyAlignment="1">
      <alignment horizontal="center" vertical="center"/>
    </xf>
    <xf numFmtId="0" fontId="4" fillId="24" borderId="17" xfId="50" applyNumberFormat="1" applyFont="1" applyFill="1" applyBorder="1" applyAlignment="1" applyProtection="1">
      <alignment horizontal="center" vertical="center" wrapText="1"/>
    </xf>
    <xf numFmtId="0" fontId="4" fillId="24" borderId="18" xfId="50" applyNumberFormat="1" applyFont="1" applyFill="1" applyBorder="1" applyAlignment="1" applyProtection="1">
      <alignment horizontal="center" vertical="center" wrapText="1"/>
    </xf>
    <xf numFmtId="43" fontId="0" fillId="0" borderId="1" xfId="0" applyNumberFormat="1" applyBorder="1"/>
    <xf numFmtId="4" fontId="0" fillId="0" borderId="1" xfId="0" applyNumberFormat="1" applyFont="1" applyFill="1" applyBorder="1" applyAlignment="1"/>
    <xf numFmtId="178" fontId="0" fillId="0" borderId="1" xfId="0" applyNumberFormat="1" applyBorder="1"/>
    <xf numFmtId="181" fontId="0" fillId="0" borderId="0" xfId="0" applyNumberFormat="1"/>
    <xf numFmtId="178" fontId="6" fillId="5" borderId="1" xfId="50" applyNumberFormat="1" applyFont="1" applyFill="1" applyBorder="1" applyAlignment="1" applyProtection="1">
      <alignment vertical="center" wrapText="1"/>
    </xf>
    <xf numFmtId="178" fontId="0" fillId="6" borderId="1" xfId="0" applyNumberFormat="1" applyFill="1" applyBorder="1"/>
    <xf numFmtId="4" fontId="0" fillId="0" borderId="1" xfId="0" applyNumberFormat="1" applyBorder="1"/>
    <xf numFmtId="178" fontId="0" fillId="0" borderId="1" xfId="0" applyNumberFormat="1" applyFont="1" applyFill="1" applyBorder="1" applyAlignment="1"/>
    <xf numFmtId="181" fontId="0" fillId="0" borderId="0" xfId="0" applyNumberFormat="1" applyFill="1" applyAlignment="1">
      <alignment horizontal="center"/>
    </xf>
    <xf numFmtId="178" fontId="0" fillId="8" borderId="1" xfId="0" applyNumberFormat="1" applyFill="1" applyBorder="1"/>
    <xf numFmtId="176" fontId="4" fillId="4" borderId="19" xfId="49" applyNumberFormat="1" applyFont="1" applyFill="1" applyBorder="1" applyAlignment="1" applyProtection="1">
      <alignment horizontal="center" vertical="center"/>
      <protection locked="0"/>
    </xf>
    <xf numFmtId="49" fontId="26" fillId="25" borderId="20" xfId="0" applyNumberFormat="1" applyFont="1" applyFill="1" applyBorder="1" applyAlignment="1">
      <alignment horizontal="center" vertical="center"/>
    </xf>
    <xf numFmtId="176" fontId="9" fillId="8" borderId="1" xfId="0" applyNumberFormat="1" applyFont="1" applyFill="1" applyBorder="1" applyAlignment="1">
      <alignment horizontal="center"/>
    </xf>
    <xf numFmtId="176" fontId="9" fillId="8" borderId="1" xfId="0" applyNumberFormat="1" applyFont="1" applyFill="1" applyBorder="1"/>
    <xf numFmtId="176" fontId="9" fillId="0" borderId="1" xfId="0" applyNumberFormat="1" applyFont="1" applyBorder="1"/>
    <xf numFmtId="41" fontId="9" fillId="8" borderId="1" xfId="0" applyNumberFormat="1" applyFont="1" applyFill="1" applyBorder="1" applyAlignment="1">
      <alignment horizontal="center"/>
    </xf>
    <xf numFmtId="41" fontId="0" fillId="8" borderId="1" xfId="0" applyNumberFormat="1" applyFill="1" applyBorder="1"/>
    <xf numFmtId="41" fontId="0" fillId="0" borderId="1" xfId="0" applyNumberFormat="1" applyBorder="1" applyAlignment="1">
      <alignment horizontal="center"/>
    </xf>
    <xf numFmtId="41" fontId="0" fillId="0" borderId="1" xfId="0" applyNumberFormat="1" applyBorder="1"/>
    <xf numFmtId="41" fontId="0" fillId="8" borderId="1" xfId="0" applyNumberFormat="1" applyFill="1" applyBorder="1" applyAlignment="1">
      <alignment horizontal="center"/>
    </xf>
    <xf numFmtId="182" fontId="0" fillId="8" borderId="1" xfId="0" applyNumberFormat="1" applyFill="1" applyBorder="1" applyAlignment="1">
      <alignment horizontal="center"/>
    </xf>
    <xf numFmtId="41" fontId="0" fillId="0" borderId="0" xfId="0" applyNumberFormat="1" applyAlignment="1">
      <alignment horizontal="center" vertical="center"/>
    </xf>
    <xf numFmtId="41" fontId="9" fillId="8" borderId="1" xfId="0" applyNumberFormat="1" applyFont="1" applyFill="1" applyBorder="1" applyAlignment="1">
      <alignment horizontal="center" vertical="center"/>
    </xf>
    <xf numFmtId="182" fontId="0" fillId="8" borderId="1" xfId="0" applyNumberFormat="1" applyFill="1" applyBorder="1"/>
    <xf numFmtId="182" fontId="0" fillId="0" borderId="1" xfId="0" applyNumberFormat="1" applyBorder="1"/>
    <xf numFmtId="181" fontId="0" fillId="0" borderId="0" xfId="0" applyNumberFormat="1" applyFill="1"/>
    <xf numFmtId="10" fontId="0" fillId="0" borderId="0" xfId="11" applyNumberFormat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 2" xfId="49"/>
    <cellStyle name="常规_Sheet1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9.xml"/><Relationship Id="rId18" Type="http://schemas.openxmlformats.org/officeDocument/2006/relationships/externalLink" Target="externalLinks/externalLink8.xml"/><Relationship Id="rId17" Type="http://schemas.openxmlformats.org/officeDocument/2006/relationships/externalLink" Target="externalLinks/externalLink7.xml"/><Relationship Id="rId16" Type="http://schemas.openxmlformats.org/officeDocument/2006/relationships/externalLink" Target="externalLinks/externalLink6.xml"/><Relationship Id="rId15" Type="http://schemas.openxmlformats.org/officeDocument/2006/relationships/externalLink" Target="externalLinks/externalLink5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40217\Desktop\&#22312;&#23478;&#21150;&#20844;\202001&#32771;&#26680;\2020&#24180;1&#26376;\2020&#24180;&#32771;&#26680;&#35843;&#25972;&#34920;&#12304;&#36164;&#31649;+&#25237;&#34892;&#26465;&#32447;&#1230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5&#26376;&#32771;&#26680;&#35843;&#25972;&#34920;&#12304;&#33258;&#33829;&#22266;&#25910;&#12305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096;&#38376;&#20154;&#25968;&#65288;20200531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ublic\Documents\KK5%20Files\KK5.0\Account\647@kk.cfzq.com\file_cache\2020&#24180;&#32771;&#26680;&#35843;&#25972;&#34920;&#12304;&#32463;&#32426;&#19994;&#21153;&#12305;(2&#26376;)&#65288;&#26410;&#20570;&#23436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cuments\WeChat%20Files\jjt_icy\FileStorage\File\2020-03\2020&#24180;&#32771;&#26680;&#35843;&#25972;&#34920;&#12304;&#32463;&#32426;&#19994;&#21153;&#12305;(2&#26376;)&#65288;done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CloudEnterprise\Cache\2540494423\14948123922187901\PY%20&#26242;&#29992;\&#32771;&#26680;\&#32771;&#26680;&#35843;&#25972;\2020.05\2020&#24180;2&#26376;&#32771;&#26680;&#35843;&#25972;&#34920;&#12304;&#36164;&#31649;+&#25237;&#34892;&#26465;&#32447;&#1230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CloudEnterprise\Cache\2540494423\14948123922187901\PY%20&#26242;&#29992;\&#32771;&#26680;\&#32771;&#26680;&#35843;&#25972;\2020.05\&#37096;&#38376;&#20154;&#25968;&#65288;2020.3.31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CloudEnterprise\Cache\2540494423\14948123922187901\PY%20&#26242;&#29992;\&#32771;&#26680;\&#32771;&#26680;&#35843;&#25972;\2020.05\2020&#24180;4&#26376;&#32771;&#26680;&#35843;&#25972;&#34920;&#12304;&#36164;&#31649;&#26465;&#32447;&#1230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CloudEnterprise\Cache\2540494423\14948123922187901\PY%20&#26242;&#29992;\&#32771;&#26680;\&#32771;&#26680;&#35843;&#25972;\2020.05\2020&#24180;&#32771;&#26680;&#35843;&#25972;&#34920;&#12304;&#32463;&#32426;&#19994;&#21153;&#12305;(4&#26376;)&#65288;ing&#6528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CloudEnterprise\Cache\2540494423\14948123922187901\PY%20&#26242;&#29992;\&#32771;&#26680;\&#32771;&#26680;&#35843;&#25972;\2020.05\2020&#24180;4&#26376;&#32771;&#26680;&#35843;&#25972;&#34920;&#12304;&#33258;&#33829;&#22266;&#25910;&#1230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CloudEnterprise\Cache\2540494423\14948123922187901\PY%20&#26242;&#29992;\&#32771;&#26680;\&#32771;&#26680;&#35843;&#25972;\2020.05\2020&#24180;4&#26376;&#32771;&#26680;&#35843;&#25972;&#34920;&#12304;&#33258;&#33829;&#22266;&#25910;&#12305;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  <sheetName val="委托现金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部门人数"/>
    </sheetNames>
    <sheetDataSet>
      <sheetData sheetId="0">
        <row r="1">
          <cell r="A1" t="str">
            <v>部门</v>
          </cell>
          <cell r="B1" t="str">
            <v>人数</v>
          </cell>
        </row>
        <row r="2">
          <cell r="A2" t="str">
            <v>公司领导</v>
          </cell>
          <cell r="B2">
            <v>10</v>
          </cell>
        </row>
        <row r="3">
          <cell r="A3" t="str">
            <v>党群办</v>
          </cell>
          <cell r="B3">
            <v>4</v>
          </cell>
        </row>
        <row r="4">
          <cell r="A4" t="str">
            <v>纪检监察室</v>
          </cell>
          <cell r="B4">
            <v>3</v>
          </cell>
        </row>
        <row r="5">
          <cell r="A5" t="str">
            <v>综合管理部</v>
          </cell>
          <cell r="B5">
            <v>22</v>
          </cell>
        </row>
        <row r="6">
          <cell r="A6" t="str">
            <v>财务管理部</v>
          </cell>
          <cell r="B6">
            <v>32</v>
          </cell>
        </row>
        <row r="7">
          <cell r="A7" t="str">
            <v>人力资源部</v>
          </cell>
          <cell r="B7">
            <v>11</v>
          </cell>
        </row>
        <row r="8">
          <cell r="A8" t="str">
            <v>合规管理部</v>
          </cell>
          <cell r="B8">
            <v>13</v>
          </cell>
        </row>
        <row r="9">
          <cell r="A9" t="str">
            <v>风险管理部</v>
          </cell>
          <cell r="B9">
            <v>21</v>
          </cell>
        </row>
        <row r="10">
          <cell r="A10" t="str">
            <v>稽核审计部</v>
          </cell>
          <cell r="B10">
            <v>11</v>
          </cell>
        </row>
        <row r="11">
          <cell r="A11" t="str">
            <v>研究发展中心</v>
          </cell>
          <cell r="B11">
            <v>30</v>
          </cell>
        </row>
        <row r="12">
          <cell r="A12" t="str">
            <v>信息技术中心</v>
          </cell>
          <cell r="B12">
            <v>46</v>
          </cell>
        </row>
        <row r="13">
          <cell r="A13" t="str">
            <v>结算管理部</v>
          </cell>
          <cell r="B13">
            <v>13</v>
          </cell>
        </row>
        <row r="14">
          <cell r="A14" t="str">
            <v>资产托管部</v>
          </cell>
          <cell r="B14">
            <v>11</v>
          </cell>
        </row>
        <row r="15">
          <cell r="A15" t="str">
            <v>基金服务部</v>
          </cell>
          <cell r="B15">
            <v>9</v>
          </cell>
        </row>
        <row r="16">
          <cell r="A16" t="str">
            <v>经纪业务管理部</v>
          </cell>
          <cell r="B16">
            <v>16</v>
          </cell>
        </row>
        <row r="17">
          <cell r="A17" t="str">
            <v>财富管理部</v>
          </cell>
          <cell r="B17">
            <v>32</v>
          </cell>
        </row>
        <row r="18">
          <cell r="A18" t="str">
            <v>网络金融部</v>
          </cell>
          <cell r="B18">
            <v>29</v>
          </cell>
        </row>
        <row r="19">
          <cell r="A19" t="str">
            <v>运营管理部</v>
          </cell>
          <cell r="B19">
            <v>20</v>
          </cell>
        </row>
        <row r="20">
          <cell r="A20" t="str">
            <v>资产管理部</v>
          </cell>
          <cell r="B20">
            <v>26</v>
          </cell>
        </row>
        <row r="21">
          <cell r="A21" t="str">
            <v>固收配置部</v>
          </cell>
          <cell r="B21">
            <v>14</v>
          </cell>
        </row>
        <row r="22">
          <cell r="A22" t="str">
            <v>权益配置部</v>
          </cell>
          <cell r="B22">
            <v>16</v>
          </cell>
        </row>
        <row r="23">
          <cell r="A23" t="str">
            <v>投资银行管理部</v>
          </cell>
          <cell r="B23">
            <v>13</v>
          </cell>
        </row>
        <row r="24">
          <cell r="A24" t="str">
            <v>资本市场部</v>
          </cell>
          <cell r="B24">
            <v>9</v>
          </cell>
        </row>
        <row r="25">
          <cell r="A25" t="str">
            <v>债券融资部</v>
          </cell>
          <cell r="B25">
            <v>52</v>
          </cell>
        </row>
        <row r="26">
          <cell r="A26" t="str">
            <v>股权融资部</v>
          </cell>
          <cell r="B26">
            <v>20</v>
          </cell>
        </row>
        <row r="27">
          <cell r="A27" t="str">
            <v>易彦团队</v>
          </cell>
          <cell r="B27">
            <v>8</v>
          </cell>
        </row>
        <row r="28">
          <cell r="A28" t="str">
            <v>蔡畅团队</v>
          </cell>
          <cell r="B28">
            <v>4</v>
          </cell>
        </row>
        <row r="29">
          <cell r="A29" t="str">
            <v>李玲团队</v>
          </cell>
          <cell r="B29">
            <v>4</v>
          </cell>
        </row>
        <row r="30">
          <cell r="A30" t="str">
            <v>范国胜团队</v>
          </cell>
          <cell r="B30">
            <v>4</v>
          </cell>
        </row>
        <row r="31">
          <cell r="A31" t="str">
            <v>北京投行部</v>
          </cell>
          <cell r="B31">
            <v>7</v>
          </cell>
        </row>
        <row r="32">
          <cell r="A32" t="str">
            <v>北京投行二部</v>
          </cell>
          <cell r="B32">
            <v>7</v>
          </cell>
        </row>
        <row r="33">
          <cell r="A33" t="str">
            <v>财务顾问部</v>
          </cell>
          <cell r="B33">
            <v>20</v>
          </cell>
        </row>
        <row r="34">
          <cell r="A34" t="str">
            <v>深圳分公司</v>
          </cell>
          <cell r="B34">
            <v>9</v>
          </cell>
        </row>
        <row r="35">
          <cell r="A35" t="str">
            <v>固定收益部</v>
          </cell>
          <cell r="B35">
            <v>22</v>
          </cell>
        </row>
        <row r="36">
          <cell r="A36" t="str">
            <v>证券投资部</v>
          </cell>
          <cell r="B36">
            <v>16</v>
          </cell>
        </row>
        <row r="37">
          <cell r="A37" t="str">
            <v>做市业务部</v>
          </cell>
          <cell r="B37">
            <v>6</v>
          </cell>
        </row>
        <row r="38">
          <cell r="A38" t="str">
            <v>投资顾问业务部</v>
          </cell>
          <cell r="B38">
            <v>5</v>
          </cell>
        </row>
        <row r="39">
          <cell r="A39" t="str">
            <v>总部合计</v>
          </cell>
          <cell r="B39">
            <v>595</v>
          </cell>
        </row>
        <row r="40">
          <cell r="A40" t="str">
            <v>浙江分公司</v>
          </cell>
          <cell r="B40">
            <v>6</v>
          </cell>
        </row>
        <row r="41">
          <cell r="A41" t="str">
            <v>天津分公司</v>
          </cell>
          <cell r="B41">
            <v>41</v>
          </cell>
        </row>
        <row r="42">
          <cell r="A42" t="str">
            <v>广东分公司</v>
          </cell>
          <cell r="B42">
            <v>4</v>
          </cell>
        </row>
        <row r="43">
          <cell r="A43" t="str">
            <v>呼叫中心</v>
          </cell>
          <cell r="B43">
            <v>44</v>
          </cell>
        </row>
        <row r="44">
          <cell r="A44" t="str">
            <v>北京朝阳东三环中路证券营业部</v>
          </cell>
          <cell r="B44">
            <v>4</v>
          </cell>
        </row>
        <row r="45">
          <cell r="A45" t="str">
            <v>北京德胜门外大街证券营业部</v>
          </cell>
          <cell r="B45">
            <v>15</v>
          </cell>
        </row>
        <row r="46">
          <cell r="A46" t="str">
            <v>北京宏泰东街证券营业部</v>
          </cell>
          <cell r="B46">
            <v>2</v>
          </cell>
        </row>
        <row r="47">
          <cell r="A47" t="str">
            <v>北京中关村东路证券营业部</v>
          </cell>
          <cell r="B47">
            <v>19</v>
          </cell>
        </row>
        <row r="48">
          <cell r="A48" t="str">
            <v>苍南车站大道证券营业部</v>
          </cell>
          <cell r="B48">
            <v>9</v>
          </cell>
        </row>
        <row r="49">
          <cell r="A49" t="str">
            <v>常德澧县津澧大道证券营业部</v>
          </cell>
          <cell r="B49">
            <v>4</v>
          </cell>
        </row>
        <row r="50">
          <cell r="A50" t="str">
            <v>常德柳叶大道证券营业部</v>
          </cell>
          <cell r="B50">
            <v>13</v>
          </cell>
        </row>
        <row r="51">
          <cell r="A51" t="str">
            <v>郴州八一南路证券营业部</v>
          </cell>
          <cell r="B51">
            <v>39</v>
          </cell>
        </row>
        <row r="52">
          <cell r="A52" t="str">
            <v>郴州桂阳欧阳海大道证券营业部</v>
          </cell>
          <cell r="B52">
            <v>2</v>
          </cell>
        </row>
        <row r="53">
          <cell r="A53" t="str">
            <v>郴州临武县临武大道证券营业部</v>
          </cell>
          <cell r="B53">
            <v>5</v>
          </cell>
        </row>
        <row r="54">
          <cell r="A54" t="str">
            <v>成都吉庆三路证券营业部</v>
          </cell>
          <cell r="B54">
            <v>10</v>
          </cell>
        </row>
        <row r="55">
          <cell r="A55" t="str">
            <v>大连黄河路证券营业部</v>
          </cell>
          <cell r="B55">
            <v>10</v>
          </cell>
        </row>
        <row r="56">
          <cell r="A56" t="str">
            <v>东莞迎宾大道证券营业部</v>
          </cell>
          <cell r="B56">
            <v>6</v>
          </cell>
        </row>
        <row r="57">
          <cell r="A57" t="str">
            <v>福州鳌峰路证券营业部</v>
          </cell>
          <cell r="B57">
            <v>4</v>
          </cell>
        </row>
        <row r="58">
          <cell r="A58" t="str">
            <v>广州黄埔大道证券营业部</v>
          </cell>
          <cell r="B58">
            <v>7</v>
          </cell>
        </row>
        <row r="59">
          <cell r="A59" t="str">
            <v>贵阳花果园大街证券营业部</v>
          </cell>
          <cell r="B59">
            <v>7</v>
          </cell>
        </row>
        <row r="60">
          <cell r="A60" t="str">
            <v>哈尔滨爱建路证券营业部</v>
          </cell>
          <cell r="B60">
            <v>14</v>
          </cell>
        </row>
        <row r="61">
          <cell r="A61" t="str">
            <v>杭州庆春路证券营业部</v>
          </cell>
          <cell r="B61">
            <v>16</v>
          </cell>
        </row>
        <row r="62">
          <cell r="A62" t="str">
            <v>杭州西湖国贸中心证券营业部</v>
          </cell>
          <cell r="B62">
            <v>9</v>
          </cell>
        </row>
        <row r="63">
          <cell r="A63" t="str">
            <v>合肥金寨路证券营业部</v>
          </cell>
          <cell r="B63">
            <v>6</v>
          </cell>
        </row>
        <row r="64">
          <cell r="A64" t="str">
            <v>衡阳解放大道证券营业部</v>
          </cell>
          <cell r="B64">
            <v>22</v>
          </cell>
        </row>
        <row r="65">
          <cell r="A65" t="str">
            <v>怀化平安路证券营业部</v>
          </cell>
          <cell r="B65">
            <v>11</v>
          </cell>
        </row>
        <row r="66">
          <cell r="A66" t="str">
            <v>吉首人民北路证券营业部</v>
          </cell>
          <cell r="B66">
            <v>19</v>
          </cell>
        </row>
        <row r="67">
          <cell r="A67" t="str">
            <v>嘉兴东升东路证券营业部</v>
          </cell>
          <cell r="B67">
            <v>9</v>
          </cell>
        </row>
        <row r="68">
          <cell r="A68" t="str">
            <v>揭阳黄岐山大道证券营业部</v>
          </cell>
          <cell r="B68">
            <v>11</v>
          </cell>
        </row>
        <row r="69">
          <cell r="A69" t="str">
            <v>昆明新兴路证券营业部</v>
          </cell>
          <cell r="B69">
            <v>8</v>
          </cell>
        </row>
        <row r="70">
          <cell r="A70" t="str">
            <v>兰州金昌南路证券营业部</v>
          </cell>
          <cell r="B70">
            <v>5</v>
          </cell>
        </row>
        <row r="71">
          <cell r="A71" t="str">
            <v>冷水江锑都中路证券营业部</v>
          </cell>
          <cell r="B71">
            <v>4</v>
          </cell>
        </row>
        <row r="72">
          <cell r="A72" t="str">
            <v>浏阳世纪大道证券营业部</v>
          </cell>
          <cell r="B72">
            <v>9</v>
          </cell>
        </row>
        <row r="73">
          <cell r="A73" t="str">
            <v>娄底湘中大道证券营业部</v>
          </cell>
          <cell r="B73">
            <v>12</v>
          </cell>
        </row>
        <row r="74">
          <cell r="A74" t="str">
            <v>南昌凤凰中大道证券营业部</v>
          </cell>
          <cell r="B74">
            <v>5</v>
          </cell>
        </row>
        <row r="75">
          <cell r="A75" t="str">
            <v>南京新模范马路证券营业部</v>
          </cell>
          <cell r="B75">
            <v>4</v>
          </cell>
        </row>
        <row r="76">
          <cell r="A76" t="str">
            <v>南宁金湖路证券营业部</v>
          </cell>
          <cell r="B76">
            <v>7</v>
          </cell>
        </row>
        <row r="77">
          <cell r="A77" t="str">
            <v>莆田东园东路证券营业部</v>
          </cell>
          <cell r="B77">
            <v>6</v>
          </cell>
        </row>
        <row r="78">
          <cell r="A78" t="str">
            <v>青岛山东路证券营业部</v>
          </cell>
          <cell r="B78">
            <v>7</v>
          </cell>
        </row>
        <row r="79">
          <cell r="A79" t="str">
            <v>上海大连路证券营业部</v>
          </cell>
          <cell r="B79">
            <v>8</v>
          </cell>
        </row>
        <row r="80">
          <cell r="A80" t="str">
            <v>邵阳城北路证券营业部</v>
          </cell>
          <cell r="B80">
            <v>44</v>
          </cell>
        </row>
        <row r="81">
          <cell r="A81" t="str">
            <v>邵阳隆回桃洪路证券营业部</v>
          </cell>
          <cell r="B81">
            <v>10</v>
          </cell>
        </row>
        <row r="82">
          <cell r="A82" t="str">
            <v>邵阳邵东金龙大道证券营业部</v>
          </cell>
          <cell r="B82">
            <v>9</v>
          </cell>
        </row>
        <row r="83">
          <cell r="A83" t="str">
            <v>邵阳县白虎街证券营业部</v>
          </cell>
          <cell r="B83">
            <v>4</v>
          </cell>
        </row>
        <row r="84">
          <cell r="A84" t="str">
            <v>邵阳新宁解放路证券营业部</v>
          </cell>
          <cell r="B84">
            <v>5</v>
          </cell>
        </row>
        <row r="85">
          <cell r="A85" t="str">
            <v>深圳宝安南路证券营业部</v>
          </cell>
          <cell r="B85">
            <v>21</v>
          </cell>
        </row>
        <row r="86">
          <cell r="A86" t="str">
            <v>深圳福华路证券营业部</v>
          </cell>
          <cell r="B86">
            <v>14</v>
          </cell>
        </row>
        <row r="87">
          <cell r="A87" t="str">
            <v>深圳海德三道证券营业部</v>
          </cell>
          <cell r="B87">
            <v>7</v>
          </cell>
        </row>
        <row r="88">
          <cell r="A88" t="str">
            <v>深圳嘉宾路证券营业部</v>
          </cell>
          <cell r="B88">
            <v>5</v>
          </cell>
        </row>
        <row r="89">
          <cell r="A89" t="str">
            <v>深圳泰然九路证券营业部</v>
          </cell>
          <cell r="B89">
            <v>5</v>
          </cell>
        </row>
        <row r="90">
          <cell r="A90" t="str">
            <v>深圳香林路证券营业部</v>
          </cell>
          <cell r="B90">
            <v>6</v>
          </cell>
        </row>
        <row r="91">
          <cell r="A91" t="str">
            <v>沈阳北陵大街证券营业部</v>
          </cell>
          <cell r="B91">
            <v>9</v>
          </cell>
        </row>
        <row r="92">
          <cell r="A92" t="str">
            <v>石家庄槐安东路证券营业部</v>
          </cell>
          <cell r="B92">
            <v>9</v>
          </cell>
        </row>
        <row r="93">
          <cell r="A93" t="str">
            <v>台州三门上洋路证券营业部</v>
          </cell>
          <cell r="B93">
            <v>7</v>
          </cell>
        </row>
        <row r="94">
          <cell r="A94" t="str">
            <v>台州市府大道证券营业部</v>
          </cell>
          <cell r="B94">
            <v>7</v>
          </cell>
        </row>
        <row r="95">
          <cell r="A95" t="str">
            <v>太原桃园北路证券营业部</v>
          </cell>
          <cell r="B95">
            <v>12</v>
          </cell>
        </row>
        <row r="96">
          <cell r="A96" t="str">
            <v>天津武清京津公路证券营业部</v>
          </cell>
          <cell r="B96">
            <v>4</v>
          </cell>
        </row>
        <row r="97">
          <cell r="A97" t="str">
            <v>温州车站大道证券营业部</v>
          </cell>
          <cell r="B97">
            <v>21</v>
          </cell>
        </row>
        <row r="98">
          <cell r="A98" t="str">
            <v>武冈武强路证券营业部</v>
          </cell>
          <cell r="B98">
            <v>13</v>
          </cell>
        </row>
        <row r="99">
          <cell r="A99" t="str">
            <v>武汉京汉大道证券营业部</v>
          </cell>
          <cell r="B99">
            <v>11</v>
          </cell>
        </row>
        <row r="100">
          <cell r="A100" t="str">
            <v>西安大庆路证券营业部</v>
          </cell>
          <cell r="B100">
            <v>6</v>
          </cell>
        </row>
        <row r="101">
          <cell r="A101" t="str">
            <v>湘潭芙蓉路证券营业部</v>
          </cell>
          <cell r="B101">
            <v>25</v>
          </cell>
        </row>
        <row r="102">
          <cell r="A102" t="str">
            <v>湘潭韶山中路证券营业部</v>
          </cell>
          <cell r="B102">
            <v>33</v>
          </cell>
        </row>
        <row r="103">
          <cell r="A103" t="str">
            <v>湘乡市大正街证券营业部</v>
          </cell>
          <cell r="B103">
            <v>12</v>
          </cell>
        </row>
        <row r="104">
          <cell r="A104" t="str">
            <v>益阳康富南路证券营业部</v>
          </cell>
          <cell r="B104">
            <v>8</v>
          </cell>
        </row>
        <row r="105">
          <cell r="A105" t="str">
            <v>永州道县道州北路证券营业部</v>
          </cell>
          <cell r="B105">
            <v>4</v>
          </cell>
        </row>
        <row r="106">
          <cell r="A106" t="str">
            <v>永州湘永路证券营业部</v>
          </cell>
          <cell r="B106">
            <v>14</v>
          </cell>
        </row>
        <row r="107">
          <cell r="A107" t="str">
            <v>岳阳花板桥路证券营业部</v>
          </cell>
          <cell r="B107">
            <v>14</v>
          </cell>
        </row>
        <row r="108">
          <cell r="A108" t="str">
            <v>张家界回龙路证券营业部</v>
          </cell>
          <cell r="B108">
            <v>18</v>
          </cell>
        </row>
        <row r="109">
          <cell r="A109" t="str">
            <v>长春东南湖大路证券营业部</v>
          </cell>
          <cell r="B109">
            <v>6</v>
          </cell>
        </row>
        <row r="110">
          <cell r="A110" t="str">
            <v>长沙八一路证券营业部</v>
          </cell>
          <cell r="B110">
            <v>35</v>
          </cell>
        </row>
        <row r="111">
          <cell r="A111" t="str">
            <v>长沙茶子山东路证券营业部</v>
          </cell>
          <cell r="B111">
            <v>4</v>
          </cell>
        </row>
        <row r="112">
          <cell r="A112" t="str">
            <v>长沙芙蓉中路证券营业部</v>
          </cell>
          <cell r="B112">
            <v>49</v>
          </cell>
        </row>
        <row r="113">
          <cell r="A113" t="str">
            <v>长沙观沙路证券营业部</v>
          </cell>
          <cell r="B113">
            <v>15</v>
          </cell>
        </row>
        <row r="114">
          <cell r="A114" t="str">
            <v>长沙金马路证券营业部</v>
          </cell>
          <cell r="B114">
            <v>4</v>
          </cell>
        </row>
        <row r="115">
          <cell r="A115" t="str">
            <v>长沙宁乡花明北路证券营业部</v>
          </cell>
          <cell r="B115">
            <v>6</v>
          </cell>
        </row>
        <row r="116">
          <cell r="A116" t="str">
            <v>长沙韶山北路证券营业部</v>
          </cell>
          <cell r="B116">
            <v>36</v>
          </cell>
        </row>
        <row r="117">
          <cell r="A117" t="str">
            <v>长沙曙光中路证券营业部</v>
          </cell>
          <cell r="B117">
            <v>39</v>
          </cell>
        </row>
        <row r="118">
          <cell r="A118" t="str">
            <v>长沙万芙路证券营业部</v>
          </cell>
          <cell r="B118">
            <v>14</v>
          </cell>
        </row>
        <row r="119">
          <cell r="A119" t="str">
            <v>长沙县星沙北路证券营业部</v>
          </cell>
          <cell r="B119">
            <v>15</v>
          </cell>
        </row>
        <row r="120">
          <cell r="A120" t="str">
            <v>长沙总部证券营业部</v>
          </cell>
          <cell r="B120">
            <v>15</v>
          </cell>
        </row>
        <row r="121">
          <cell r="A121" t="str">
            <v>长兴道园路证券营业部</v>
          </cell>
          <cell r="B121">
            <v>7</v>
          </cell>
        </row>
        <row r="122">
          <cell r="A122" t="str">
            <v>郑州金水路证券营业部</v>
          </cell>
          <cell r="B122">
            <v>9</v>
          </cell>
        </row>
        <row r="123">
          <cell r="A123" t="str">
            <v>中山市中山三路证券营业部</v>
          </cell>
          <cell r="B123">
            <v>4</v>
          </cell>
        </row>
        <row r="124">
          <cell r="A124" t="str">
            <v>重庆新溉大道证券营业部</v>
          </cell>
          <cell r="B124">
            <v>10</v>
          </cell>
        </row>
        <row r="125">
          <cell r="A125" t="str">
            <v>株洲建设南路证券营业部</v>
          </cell>
          <cell r="B125">
            <v>17</v>
          </cell>
        </row>
        <row r="126">
          <cell r="A126" t="str">
            <v>分支机构合计</v>
          </cell>
          <cell r="B126">
            <v>1085</v>
          </cell>
        </row>
        <row r="127">
          <cell r="A127" t="str">
            <v>总计</v>
          </cell>
          <cell r="B127">
            <v>1680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部门人数"/>
    </sheetNames>
    <sheetDataSet>
      <sheetData sheetId="0">
        <row r="1">
          <cell r="A1" t="str">
            <v>部门</v>
          </cell>
          <cell r="B1" t="str">
            <v>人数</v>
          </cell>
        </row>
        <row r="2">
          <cell r="A2" t="str">
            <v>公司领导</v>
          </cell>
          <cell r="B2">
            <v>11</v>
          </cell>
        </row>
        <row r="3">
          <cell r="A3" t="str">
            <v>党群办</v>
          </cell>
          <cell r="B3">
            <v>4</v>
          </cell>
        </row>
        <row r="4">
          <cell r="A4" t="str">
            <v>纪检监察室</v>
          </cell>
          <cell r="B4">
            <v>3</v>
          </cell>
        </row>
        <row r="5">
          <cell r="A5" t="str">
            <v>综合管理部</v>
          </cell>
          <cell r="B5">
            <v>23</v>
          </cell>
        </row>
        <row r="6">
          <cell r="A6" t="str">
            <v>财务管理部</v>
          </cell>
          <cell r="B6">
            <v>33</v>
          </cell>
        </row>
        <row r="7">
          <cell r="A7" t="str">
            <v>人力资源部</v>
          </cell>
          <cell r="B7">
            <v>11</v>
          </cell>
        </row>
        <row r="8">
          <cell r="A8" t="str">
            <v>合规管理部</v>
          </cell>
          <cell r="B8">
            <v>13</v>
          </cell>
        </row>
        <row r="9">
          <cell r="A9" t="str">
            <v>风险管理部</v>
          </cell>
          <cell r="B9">
            <v>21</v>
          </cell>
        </row>
        <row r="10">
          <cell r="A10" t="str">
            <v>稽核审计部</v>
          </cell>
          <cell r="B10">
            <v>11</v>
          </cell>
        </row>
        <row r="11">
          <cell r="A11" t="str">
            <v>研究发展中心</v>
          </cell>
          <cell r="B11">
            <v>28</v>
          </cell>
        </row>
        <row r="12">
          <cell r="A12" t="str">
            <v>信息技术中心</v>
          </cell>
          <cell r="B12">
            <v>45</v>
          </cell>
        </row>
        <row r="13">
          <cell r="A13" t="str">
            <v>结算管理部</v>
          </cell>
          <cell r="B13">
            <v>14</v>
          </cell>
        </row>
        <row r="14">
          <cell r="A14" t="str">
            <v>资产托管部</v>
          </cell>
          <cell r="B14">
            <v>11</v>
          </cell>
        </row>
        <row r="15">
          <cell r="A15" t="str">
            <v>基金服务部</v>
          </cell>
          <cell r="B15">
            <v>10</v>
          </cell>
        </row>
        <row r="16">
          <cell r="A16" t="str">
            <v>经纪业务管理部</v>
          </cell>
          <cell r="B16">
            <v>15</v>
          </cell>
        </row>
        <row r="17">
          <cell r="A17" t="str">
            <v>财富管理部</v>
          </cell>
          <cell r="B17">
            <v>34</v>
          </cell>
        </row>
        <row r="18">
          <cell r="A18" t="str">
            <v>网络金融部</v>
          </cell>
          <cell r="B18">
            <v>28</v>
          </cell>
        </row>
        <row r="19">
          <cell r="A19" t="str">
            <v>运营管理部</v>
          </cell>
          <cell r="B19">
            <v>19</v>
          </cell>
        </row>
        <row r="20">
          <cell r="A20" t="str">
            <v>资产管理部</v>
          </cell>
          <cell r="B20">
            <v>27</v>
          </cell>
        </row>
        <row r="21">
          <cell r="A21" t="str">
            <v>固收配置部</v>
          </cell>
          <cell r="B21">
            <v>14</v>
          </cell>
        </row>
        <row r="22">
          <cell r="A22" t="str">
            <v>权益配置部</v>
          </cell>
          <cell r="B22">
            <v>16</v>
          </cell>
        </row>
        <row r="23">
          <cell r="A23" t="str">
            <v>投资银行管理部</v>
          </cell>
          <cell r="B23">
            <v>13</v>
          </cell>
        </row>
        <row r="24">
          <cell r="A24" t="str">
            <v>资本市场部</v>
          </cell>
          <cell r="B24">
            <v>9</v>
          </cell>
        </row>
        <row r="25">
          <cell r="A25" t="str">
            <v>债券融资部</v>
          </cell>
          <cell r="B25">
            <v>49</v>
          </cell>
        </row>
        <row r="26">
          <cell r="A26" t="str">
            <v>股权融资部</v>
          </cell>
          <cell r="B26">
            <v>24</v>
          </cell>
        </row>
        <row r="27">
          <cell r="A27" t="str">
            <v>易彦团队</v>
          </cell>
          <cell r="B27">
            <v>8</v>
          </cell>
        </row>
        <row r="28">
          <cell r="A28" t="str">
            <v>蔡畅团队</v>
          </cell>
          <cell r="B28">
            <v>4</v>
          </cell>
        </row>
        <row r="29">
          <cell r="A29" t="str">
            <v>李玲团队</v>
          </cell>
          <cell r="B29">
            <v>4</v>
          </cell>
        </row>
        <row r="30">
          <cell r="A30" t="str">
            <v>北京投行部</v>
          </cell>
          <cell r="B30">
            <v>7</v>
          </cell>
        </row>
        <row r="31">
          <cell r="A31" t="str">
            <v>杨晓垒团队</v>
          </cell>
          <cell r="B31">
            <v>7</v>
          </cell>
        </row>
        <row r="32">
          <cell r="A32" t="str">
            <v>财务顾问部</v>
          </cell>
          <cell r="B32">
            <v>19</v>
          </cell>
        </row>
        <row r="33">
          <cell r="A33" t="str">
            <v>深圳分公司</v>
          </cell>
          <cell r="B33">
            <v>9</v>
          </cell>
        </row>
        <row r="34">
          <cell r="A34" t="str">
            <v>固定收益部</v>
          </cell>
          <cell r="B34">
            <v>19</v>
          </cell>
        </row>
        <row r="35">
          <cell r="A35" t="str">
            <v>证券投资部</v>
          </cell>
          <cell r="B35">
            <v>16</v>
          </cell>
        </row>
        <row r="36">
          <cell r="A36" t="str">
            <v>做市业务部</v>
          </cell>
          <cell r="B36">
            <v>7</v>
          </cell>
        </row>
        <row r="37">
          <cell r="A37" t="str">
            <v>投资顾问业务部</v>
          </cell>
          <cell r="B37">
            <v>5</v>
          </cell>
        </row>
        <row r="38">
          <cell r="A38" t="str">
            <v>总部合计</v>
          </cell>
          <cell r="B38">
            <v>591</v>
          </cell>
        </row>
        <row r="39">
          <cell r="A39" t="str">
            <v>浙江分公司</v>
          </cell>
          <cell r="B39">
            <v>6</v>
          </cell>
        </row>
        <row r="40">
          <cell r="A40" t="str">
            <v>天津分公司</v>
          </cell>
          <cell r="B40">
            <v>34</v>
          </cell>
        </row>
        <row r="41">
          <cell r="A41" t="str">
            <v>广东分公司</v>
          </cell>
          <cell r="B41">
            <v>4</v>
          </cell>
        </row>
        <row r="42">
          <cell r="A42" t="str">
            <v>呼叫中心</v>
          </cell>
          <cell r="B42">
            <v>44</v>
          </cell>
        </row>
        <row r="43">
          <cell r="A43" t="str">
            <v>长沙总部证券营业部</v>
          </cell>
          <cell r="B43">
            <v>16</v>
          </cell>
        </row>
        <row r="44">
          <cell r="A44" t="str">
            <v>北京德胜门外大街证券营业部</v>
          </cell>
          <cell r="B44">
            <v>16</v>
          </cell>
        </row>
        <row r="45">
          <cell r="A45" t="str">
            <v>北京宏泰东街证券营业部</v>
          </cell>
          <cell r="B45">
            <v>2</v>
          </cell>
        </row>
        <row r="46">
          <cell r="A46" t="str">
            <v>北京市朝阳东三环中路证券营业部</v>
          </cell>
          <cell r="B46">
            <v>5</v>
          </cell>
        </row>
        <row r="47">
          <cell r="A47" t="str">
            <v>北京中关村东路证券营业部</v>
          </cell>
          <cell r="B47">
            <v>21</v>
          </cell>
        </row>
        <row r="48">
          <cell r="A48" t="str">
            <v>苍南车站大道证券营业部</v>
          </cell>
          <cell r="B48">
            <v>9</v>
          </cell>
        </row>
        <row r="49">
          <cell r="A49" t="str">
            <v>常德澧县津澧大道证券营业部</v>
          </cell>
          <cell r="B49">
            <v>5</v>
          </cell>
        </row>
        <row r="50">
          <cell r="A50" t="str">
            <v>常德柳叶大道证券营业部</v>
          </cell>
          <cell r="B50">
            <v>13</v>
          </cell>
        </row>
        <row r="51">
          <cell r="A51" t="str">
            <v>郴州八一南路证券营业部</v>
          </cell>
          <cell r="B51">
            <v>39</v>
          </cell>
        </row>
        <row r="52">
          <cell r="A52" t="str">
            <v>郴州桂阳欧阳海大道证券营业部</v>
          </cell>
          <cell r="B52">
            <v>2</v>
          </cell>
        </row>
        <row r="53">
          <cell r="A53" t="str">
            <v>郴州临武县临武大道证券营业部</v>
          </cell>
          <cell r="B53">
            <v>5</v>
          </cell>
        </row>
        <row r="54">
          <cell r="A54" t="str">
            <v>成都吉庆三路证券营业部</v>
          </cell>
          <cell r="B54">
            <v>10</v>
          </cell>
        </row>
        <row r="55">
          <cell r="A55" t="str">
            <v>大连黄河路证券营业部</v>
          </cell>
          <cell r="B55">
            <v>10</v>
          </cell>
        </row>
        <row r="56">
          <cell r="A56" t="str">
            <v>东莞迎宾大道证券营业部</v>
          </cell>
          <cell r="B56">
            <v>7</v>
          </cell>
        </row>
        <row r="57">
          <cell r="A57" t="str">
            <v>福州鳌峰路证券营业部</v>
          </cell>
          <cell r="B57">
            <v>4</v>
          </cell>
        </row>
        <row r="58">
          <cell r="A58" t="str">
            <v>广州黄埔大道证券营业部</v>
          </cell>
          <cell r="B58">
            <v>7</v>
          </cell>
        </row>
        <row r="59">
          <cell r="A59" t="str">
            <v>贵阳花果园大街证券营业部</v>
          </cell>
          <cell r="B59">
            <v>8</v>
          </cell>
        </row>
        <row r="60">
          <cell r="A60" t="str">
            <v>哈尔滨爱建路证券营业部</v>
          </cell>
          <cell r="B60">
            <v>14</v>
          </cell>
        </row>
        <row r="61">
          <cell r="A61" t="str">
            <v>杭州庆春路证券营业部</v>
          </cell>
          <cell r="B61">
            <v>16</v>
          </cell>
        </row>
        <row r="62">
          <cell r="A62" t="str">
            <v>杭州西湖国贸中心证券营业部</v>
          </cell>
          <cell r="B62">
            <v>10</v>
          </cell>
        </row>
        <row r="63">
          <cell r="A63" t="str">
            <v>合肥金寨路证券营业部</v>
          </cell>
          <cell r="B63">
            <v>4</v>
          </cell>
        </row>
        <row r="64">
          <cell r="A64" t="str">
            <v>衡阳解放大道证券营业部</v>
          </cell>
          <cell r="B64">
            <v>24</v>
          </cell>
        </row>
        <row r="65">
          <cell r="A65" t="str">
            <v>怀化平安路证券营业部</v>
          </cell>
          <cell r="B65">
            <v>11</v>
          </cell>
        </row>
        <row r="66">
          <cell r="A66" t="str">
            <v>吉首人民北路证券营业部</v>
          </cell>
          <cell r="B66">
            <v>19</v>
          </cell>
        </row>
        <row r="67">
          <cell r="A67" t="str">
            <v>嘉兴东升东路证券营业部</v>
          </cell>
          <cell r="B67">
            <v>10</v>
          </cell>
        </row>
        <row r="68">
          <cell r="A68" t="str">
            <v>揭阳黄岐山大道证券营业部</v>
          </cell>
          <cell r="B68">
            <v>11</v>
          </cell>
        </row>
        <row r="69">
          <cell r="A69" t="str">
            <v>昆明新兴路证券营业部</v>
          </cell>
          <cell r="B69">
            <v>7</v>
          </cell>
        </row>
        <row r="70">
          <cell r="A70" t="str">
            <v>兰州金昌南路证券营业部</v>
          </cell>
          <cell r="B70">
            <v>5</v>
          </cell>
        </row>
        <row r="71">
          <cell r="A71" t="str">
            <v>冷水江锑都中路证券营业部</v>
          </cell>
          <cell r="B71">
            <v>4</v>
          </cell>
        </row>
        <row r="72">
          <cell r="A72" t="str">
            <v>浏阳世纪大道证券营业部</v>
          </cell>
          <cell r="B72">
            <v>9</v>
          </cell>
        </row>
        <row r="73">
          <cell r="A73" t="str">
            <v>娄底湘中大道证券营业部</v>
          </cell>
          <cell r="B73">
            <v>12</v>
          </cell>
        </row>
        <row r="74">
          <cell r="A74" t="str">
            <v>南昌凤凰中大道证券营业部</v>
          </cell>
          <cell r="B74">
            <v>5</v>
          </cell>
        </row>
        <row r="75">
          <cell r="A75" t="str">
            <v>南京新模范马路证券营业部</v>
          </cell>
          <cell r="B75">
            <v>4</v>
          </cell>
        </row>
        <row r="76">
          <cell r="A76" t="str">
            <v>南宁金湖路证券营业部</v>
          </cell>
          <cell r="B76">
            <v>7</v>
          </cell>
        </row>
        <row r="77">
          <cell r="A77" t="str">
            <v>莆田东园东路证券营业部</v>
          </cell>
          <cell r="B77">
            <v>6</v>
          </cell>
        </row>
        <row r="78">
          <cell r="A78" t="str">
            <v>青岛山东路证券营业部</v>
          </cell>
          <cell r="B78">
            <v>7</v>
          </cell>
        </row>
        <row r="79">
          <cell r="A79" t="str">
            <v>上海大连路证券营业部</v>
          </cell>
          <cell r="B79">
            <v>9</v>
          </cell>
        </row>
        <row r="80">
          <cell r="A80" t="str">
            <v>邵阳城北路证券营业部</v>
          </cell>
          <cell r="B80">
            <v>42</v>
          </cell>
        </row>
        <row r="81">
          <cell r="A81" t="str">
            <v>邵阳隆回桃洪路证券营业部</v>
          </cell>
          <cell r="B81">
            <v>10</v>
          </cell>
        </row>
        <row r="82">
          <cell r="A82" t="str">
            <v>邵阳邵东金龙大道证券营业部</v>
          </cell>
          <cell r="B82">
            <v>10</v>
          </cell>
        </row>
        <row r="83">
          <cell r="A83" t="str">
            <v>邵阳县白虎街证券营业部</v>
          </cell>
          <cell r="B83">
            <v>4</v>
          </cell>
        </row>
        <row r="84">
          <cell r="A84" t="str">
            <v>邵阳新宁解放路证券营业部</v>
          </cell>
          <cell r="B84">
            <v>5</v>
          </cell>
        </row>
        <row r="85">
          <cell r="A85" t="str">
            <v>深圳宝安南路证券营业部</v>
          </cell>
          <cell r="B85">
            <v>21</v>
          </cell>
        </row>
        <row r="86">
          <cell r="A86" t="str">
            <v>深圳福华路证券营业部</v>
          </cell>
          <cell r="B86">
            <v>14</v>
          </cell>
        </row>
        <row r="87">
          <cell r="A87" t="str">
            <v>深圳海德三道证券营业部</v>
          </cell>
          <cell r="B87">
            <v>7</v>
          </cell>
        </row>
        <row r="88">
          <cell r="A88" t="str">
            <v>深圳嘉宾路证券营业部</v>
          </cell>
          <cell r="B88">
            <v>4</v>
          </cell>
        </row>
        <row r="89">
          <cell r="A89" t="str">
            <v>深圳泰然九路证券营业部</v>
          </cell>
          <cell r="B89">
            <v>4</v>
          </cell>
        </row>
        <row r="90">
          <cell r="A90" t="str">
            <v>深圳香林路证券营业部</v>
          </cell>
          <cell r="B90">
            <v>7</v>
          </cell>
        </row>
        <row r="91">
          <cell r="A91" t="str">
            <v>沈阳北陵大街证券营业部</v>
          </cell>
          <cell r="B91">
            <v>11</v>
          </cell>
        </row>
        <row r="92">
          <cell r="A92" t="str">
            <v>石家庄槐安东路证券营业部</v>
          </cell>
          <cell r="B92">
            <v>9</v>
          </cell>
        </row>
        <row r="93">
          <cell r="A93" t="str">
            <v>台州三门上洋路证券营业部</v>
          </cell>
          <cell r="B93">
            <v>7</v>
          </cell>
        </row>
        <row r="94">
          <cell r="A94" t="str">
            <v>台州市府大道证券营业部</v>
          </cell>
          <cell r="B94">
            <v>7</v>
          </cell>
        </row>
        <row r="95">
          <cell r="A95" t="str">
            <v>太原桃园北路证券营业部</v>
          </cell>
          <cell r="B95">
            <v>11</v>
          </cell>
        </row>
        <row r="96">
          <cell r="A96" t="str">
            <v>天津武清京津公路证券营业部</v>
          </cell>
          <cell r="B96">
            <v>9</v>
          </cell>
        </row>
        <row r="97">
          <cell r="A97" t="str">
            <v>温州车站大道证券营业部</v>
          </cell>
          <cell r="B97">
            <v>21</v>
          </cell>
        </row>
        <row r="98">
          <cell r="A98" t="str">
            <v>武冈武强路证券营业部</v>
          </cell>
          <cell r="B98">
            <v>13</v>
          </cell>
        </row>
        <row r="99">
          <cell r="A99" t="str">
            <v>武汉京汉大道证券营业部</v>
          </cell>
          <cell r="B99">
            <v>11</v>
          </cell>
        </row>
        <row r="100">
          <cell r="A100" t="str">
            <v>西安大庆路证券营业部</v>
          </cell>
          <cell r="B100">
            <v>5</v>
          </cell>
        </row>
        <row r="101">
          <cell r="A101" t="str">
            <v>湘潭芙蓉路证券营业部</v>
          </cell>
          <cell r="B101">
            <v>26</v>
          </cell>
        </row>
        <row r="102">
          <cell r="A102" t="str">
            <v>湘潭韶山中路证券营业部</v>
          </cell>
          <cell r="B102">
            <v>33</v>
          </cell>
        </row>
        <row r="103">
          <cell r="A103" t="str">
            <v>湘乡市大正街证券营业部</v>
          </cell>
          <cell r="B103">
            <v>12</v>
          </cell>
        </row>
        <row r="104">
          <cell r="A104" t="str">
            <v>益阳康富南路证券营业部</v>
          </cell>
          <cell r="B104">
            <v>8</v>
          </cell>
        </row>
        <row r="105">
          <cell r="A105" t="str">
            <v>永州道县道州北路证券营业部</v>
          </cell>
          <cell r="B105">
            <v>4</v>
          </cell>
        </row>
        <row r="106">
          <cell r="A106" t="str">
            <v>永州湘永路证券营业部</v>
          </cell>
          <cell r="B106">
            <v>14</v>
          </cell>
        </row>
        <row r="107">
          <cell r="A107" t="str">
            <v>岳阳花板桥路证券营业部</v>
          </cell>
          <cell r="B107">
            <v>15</v>
          </cell>
        </row>
        <row r="108">
          <cell r="A108" t="str">
            <v>张家界回龙路证券营业部</v>
          </cell>
          <cell r="B108">
            <v>18</v>
          </cell>
        </row>
        <row r="109">
          <cell r="A109" t="str">
            <v>长春东南湖大路证券营业部</v>
          </cell>
          <cell r="B109">
            <v>6</v>
          </cell>
        </row>
        <row r="110">
          <cell r="A110" t="str">
            <v>长沙八一路证券营业部</v>
          </cell>
          <cell r="B110">
            <v>36</v>
          </cell>
        </row>
        <row r="111">
          <cell r="A111" t="str">
            <v>长沙茶子山东路证券营业部</v>
          </cell>
          <cell r="B111">
            <v>4</v>
          </cell>
        </row>
        <row r="112">
          <cell r="A112" t="str">
            <v>长沙芙蓉中路证券营业部</v>
          </cell>
          <cell r="B112">
            <v>50</v>
          </cell>
        </row>
        <row r="113">
          <cell r="A113" t="str">
            <v>长沙观沙路证券营业部</v>
          </cell>
          <cell r="B113">
            <v>15</v>
          </cell>
        </row>
        <row r="114">
          <cell r="A114" t="str">
            <v>长沙金马路证券营业部</v>
          </cell>
          <cell r="B114">
            <v>4</v>
          </cell>
        </row>
        <row r="115">
          <cell r="A115" t="str">
            <v>长沙宁乡花明北路证券营业部</v>
          </cell>
          <cell r="B115">
            <v>6</v>
          </cell>
        </row>
        <row r="116">
          <cell r="A116" t="str">
            <v>长沙韶山北路证券营业部</v>
          </cell>
          <cell r="B116">
            <v>36</v>
          </cell>
        </row>
        <row r="117">
          <cell r="A117" t="str">
            <v>长沙曙光中路证券营业部</v>
          </cell>
          <cell r="B117">
            <v>38</v>
          </cell>
        </row>
        <row r="118">
          <cell r="A118" t="str">
            <v>长沙万芙路证券营业部</v>
          </cell>
          <cell r="B118">
            <v>13</v>
          </cell>
        </row>
        <row r="119">
          <cell r="A119" t="str">
            <v>长沙县星沙北路证券营业部</v>
          </cell>
          <cell r="B119">
            <v>15</v>
          </cell>
        </row>
        <row r="120">
          <cell r="A120" t="str">
            <v>长兴道园路证券营业部</v>
          </cell>
          <cell r="B120">
            <v>7</v>
          </cell>
        </row>
        <row r="121">
          <cell r="A121" t="str">
            <v>郑州金水路证券营业部</v>
          </cell>
          <cell r="B121">
            <v>12</v>
          </cell>
        </row>
        <row r="122">
          <cell r="A122" t="str">
            <v>中山市中山三路证券营业部</v>
          </cell>
          <cell r="B122">
            <v>4</v>
          </cell>
        </row>
        <row r="123">
          <cell r="A123" t="str">
            <v>重庆新溉大道证券营业部</v>
          </cell>
          <cell r="B123">
            <v>9</v>
          </cell>
        </row>
        <row r="124">
          <cell r="A124" t="str">
            <v>株洲建设南路证券营业部</v>
          </cell>
          <cell r="B124">
            <v>17</v>
          </cell>
        </row>
        <row r="125">
          <cell r="A125" t="str">
            <v>分支机构合计</v>
          </cell>
          <cell r="B125">
            <v>1095</v>
          </cell>
        </row>
        <row r="126">
          <cell r="A126" t="str">
            <v>总计</v>
          </cell>
          <cell r="B126">
            <v>1686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>
        <row r="91">
          <cell r="H91">
            <v>5691326.61</v>
          </cell>
        </row>
        <row r="104">
          <cell r="H104">
            <v>48254931.9871061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粘贴"/>
      <sheetName val="专项减值"/>
      <sheetName val="固收配置"/>
      <sheetName val="给彭咏数据"/>
      <sheetName val="冰雁原表"/>
    </sheetNames>
    <sheetDataSet>
      <sheetData sheetId="0">
        <row r="90">
          <cell r="B90">
            <v>3113761.01</v>
          </cell>
        </row>
        <row r="91">
          <cell r="B91">
            <v>142223611.983333</v>
          </cell>
        </row>
        <row r="104">
          <cell r="B104">
            <v>144974421.265134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  <sheetName val="委托现金管理"/>
    </sheetNames>
    <sheetDataSet>
      <sheetData sheetId="0">
        <row r="104">
          <cell r="E104">
            <v>34278265.2336152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  <sheetName val="委托现金管理"/>
    </sheetNames>
    <sheetDataSet>
      <sheetData sheetId="0">
        <row r="104">
          <cell r="B104">
            <v>83965019.9436848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F148"/>
  <sheetViews>
    <sheetView workbookViewId="0">
      <pane xSplit="2" ySplit="3" topLeftCell="Q107" activePane="bottomRight" state="frozen"/>
      <selection/>
      <selection pane="topRight"/>
      <selection pane="bottomLeft"/>
      <selection pane="bottomRight" activeCell="B139" sqref="B139"/>
    </sheetView>
  </sheetViews>
  <sheetFormatPr defaultColWidth="9" defaultRowHeight="13.5"/>
  <cols>
    <col min="1" max="1" width="34.75" style="88" customWidth="1"/>
    <col min="2" max="2" width="14.875" style="88" customWidth="1"/>
    <col min="3" max="3" width="13.9333333333333" customWidth="1"/>
    <col min="4" max="4" width="16" customWidth="1"/>
    <col min="5" max="5" width="13.75" customWidth="1"/>
    <col min="6" max="6" width="14.875" customWidth="1"/>
    <col min="7" max="7" width="17.325" customWidth="1"/>
    <col min="8" max="8" width="14.875" customWidth="1"/>
    <col min="9" max="11" width="13.75" customWidth="1"/>
    <col min="12" max="12" width="14.875" customWidth="1"/>
    <col min="13" max="13" width="17.325" customWidth="1"/>
    <col min="14" max="14" width="13.125" customWidth="1"/>
    <col min="15" max="15" width="17.125" customWidth="1"/>
    <col min="16" max="16" width="13.75" customWidth="1"/>
    <col min="17" max="19" width="14.875" customWidth="1"/>
    <col min="20" max="25" width="13.75" customWidth="1"/>
    <col min="26" max="31" width="13" style="117" customWidth="1"/>
    <col min="32" max="32" width="12.625" style="117"/>
    <col min="33" max="16384" width="9" style="117"/>
  </cols>
  <sheetData>
    <row r="2" spans="1:1">
      <c r="A2" s="88" t="s">
        <v>0</v>
      </c>
    </row>
    <row r="3" ht="16.5" spans="1:25">
      <c r="A3" s="154" t="s">
        <v>1</v>
      </c>
      <c r="B3" s="154" t="s">
        <v>2</v>
      </c>
      <c r="C3" s="154" t="s">
        <v>3</v>
      </c>
      <c r="D3" s="154" t="s">
        <v>4</v>
      </c>
      <c r="E3" s="155" t="s">
        <v>5</v>
      </c>
      <c r="F3" s="155" t="s">
        <v>6</v>
      </c>
      <c r="G3" s="154" t="s">
        <v>7</v>
      </c>
      <c r="H3" s="154" t="s">
        <v>8</v>
      </c>
      <c r="I3" s="154" t="s">
        <v>9</v>
      </c>
      <c r="J3" s="154" t="s">
        <v>10</v>
      </c>
      <c r="K3" s="154" t="s">
        <v>11</v>
      </c>
      <c r="L3" s="154" t="s">
        <v>12</v>
      </c>
      <c r="M3" s="154" t="s">
        <v>13</v>
      </c>
      <c r="N3" s="154" t="s">
        <v>14</v>
      </c>
      <c r="O3" s="154" t="s">
        <v>15</v>
      </c>
      <c r="P3" s="154" t="s">
        <v>16</v>
      </c>
      <c r="Q3" s="154" t="s">
        <v>17</v>
      </c>
      <c r="R3" s="154" t="s">
        <v>18</v>
      </c>
      <c r="S3" s="154" t="s">
        <v>19</v>
      </c>
      <c r="T3" s="154" t="s">
        <v>20</v>
      </c>
      <c r="U3" s="154" t="s">
        <v>21</v>
      </c>
      <c r="V3" s="154" t="s">
        <v>22</v>
      </c>
      <c r="W3" s="154" t="s">
        <v>23</v>
      </c>
      <c r="X3" s="154" t="s">
        <v>24</v>
      </c>
      <c r="Y3" s="154" t="s">
        <v>25</v>
      </c>
    </row>
    <row r="4" s="117" customFormat="1" ht="16.5" spans="1:25">
      <c r="A4" s="22" t="s">
        <v>26</v>
      </c>
      <c r="B4" s="156">
        <f>C4+D4+E4+F4+G4+H4+L4+O4+R4</f>
        <v>714447726.47</v>
      </c>
      <c r="C4" s="157"/>
      <c r="D4" s="157">
        <f>利润表粘贴!I2+利润表粘贴!J2+利润表粘贴!K2+利润表粘贴!L2+利润表粘贴!M2</f>
        <v>-97445120.63</v>
      </c>
      <c r="E4" s="157">
        <f>利润表粘贴!N2</f>
        <v>173016.92</v>
      </c>
      <c r="F4" s="157">
        <f>利润表粘贴!S2</f>
        <v>165513.68</v>
      </c>
      <c r="G4" s="157">
        <f>利润表粘贴!O2</f>
        <v>460361203.47</v>
      </c>
      <c r="H4" s="157">
        <f>I4+J4+K4</f>
        <v>70672719.82</v>
      </c>
      <c r="I4" s="157">
        <f>利润表粘贴!AF2</f>
        <v>35591223.95</v>
      </c>
      <c r="J4" s="157">
        <f>利润表粘贴!AG2</f>
        <v>34085053.7</v>
      </c>
      <c r="K4" s="157">
        <f>利润表粘贴!AE2</f>
        <v>996442.17</v>
      </c>
      <c r="L4" s="157">
        <f>M4+N4</f>
        <v>128356511.36</v>
      </c>
      <c r="M4" s="157">
        <f>利润表粘贴!T2</f>
        <v>128118243.71</v>
      </c>
      <c r="N4" s="157">
        <f>利润表粘贴!U2</f>
        <v>238267.65</v>
      </c>
      <c r="O4" s="157">
        <f>P4+Q4</f>
        <v>60203659.27</v>
      </c>
      <c r="P4" s="157">
        <f>利润表粘贴!V2</f>
        <v>-848204.94</v>
      </c>
      <c r="Q4" s="157">
        <f>利润表粘贴!W2</f>
        <v>61051864.21</v>
      </c>
      <c r="R4" s="157">
        <f>S4+T4+U4+V4+X4+Y4+W4</f>
        <v>91960222.58</v>
      </c>
      <c r="S4" s="157">
        <f>利润表粘贴!Z2</f>
        <v>53447471.66</v>
      </c>
      <c r="T4" s="157">
        <f>利润表粘贴!AA2</f>
        <v>849056.61</v>
      </c>
      <c r="U4" s="157">
        <f>利润表粘贴!AB2</f>
        <v>6624245.26</v>
      </c>
      <c r="V4" s="157">
        <f>利润表粘贴!AC2</f>
        <v>30574213.2</v>
      </c>
      <c r="W4" s="157">
        <f>利润表粘贴!AD2</f>
        <v>0</v>
      </c>
      <c r="X4" s="157">
        <f>利润表粘贴!Y2</f>
        <v>0</v>
      </c>
      <c r="Y4" s="157">
        <f>利润表粘贴!X2</f>
        <v>465235.85</v>
      </c>
    </row>
    <row r="5" ht="16.5" spans="1:25">
      <c r="A5" s="24" t="s">
        <v>27</v>
      </c>
      <c r="B5" s="156">
        <f t="shared" ref="B5:B34" si="0">C5+D5+E5+F5+G5+H5+L5+O5+R5</f>
        <v>103612295.61</v>
      </c>
      <c r="C5" s="158"/>
      <c r="D5" s="158">
        <f>利润表粘贴!I3+利润表粘贴!J3+利润表粘贴!K3+利润表粘贴!L3+利润表粘贴!M3</f>
        <v>-98860243.85</v>
      </c>
      <c r="E5" s="158">
        <f>利润表粘贴!N3</f>
        <v>0</v>
      </c>
      <c r="F5" s="158">
        <f>利润表粘贴!S3</f>
        <v>2564.02</v>
      </c>
      <c r="G5" s="157">
        <f>利润表粘贴!O3</f>
        <v>200627415.7</v>
      </c>
      <c r="H5" s="157">
        <f t="shared" ref="H5:H34" si="1">I5+J5+K5</f>
        <v>167489.92</v>
      </c>
      <c r="I5" s="158">
        <f>利润表粘贴!AF3</f>
        <v>0</v>
      </c>
      <c r="J5" s="158">
        <f>利润表粘贴!AG3</f>
        <v>0</v>
      </c>
      <c r="K5" s="158">
        <f>利润表粘贴!AE3</f>
        <v>167489.92</v>
      </c>
      <c r="L5" s="157">
        <f t="shared" ref="L5:L34" si="2">M5+N5</f>
        <v>-648611.57</v>
      </c>
      <c r="M5" s="158">
        <f>利润表粘贴!T3</f>
        <v>-648611.57</v>
      </c>
      <c r="N5" s="158">
        <f>利润表粘贴!U3</f>
        <v>0</v>
      </c>
      <c r="O5" s="157">
        <f t="shared" ref="O5:O34" si="3">P5+Q5</f>
        <v>2323681.39</v>
      </c>
      <c r="P5" s="158">
        <f>利润表粘贴!V3</f>
        <v>2323681.39</v>
      </c>
      <c r="Q5" s="158">
        <f>利润表粘贴!W3</f>
        <v>0</v>
      </c>
      <c r="R5" s="157">
        <f t="shared" ref="R5:R34" si="4">S5+T5+U5+V5+X5+Y5+W5</f>
        <v>0</v>
      </c>
      <c r="S5" s="158">
        <f>利润表粘贴!Z3</f>
        <v>0</v>
      </c>
      <c r="T5" s="158">
        <f>利润表粘贴!AA3</f>
        <v>0</v>
      </c>
      <c r="U5" s="158">
        <f>利润表粘贴!AB3</f>
        <v>0</v>
      </c>
      <c r="V5" s="158">
        <f>利润表粘贴!AC3</f>
        <v>0</v>
      </c>
      <c r="W5" s="158">
        <f>利润表粘贴!AD3</f>
        <v>0</v>
      </c>
      <c r="X5" s="158">
        <f>利润表粘贴!Y3</f>
        <v>0</v>
      </c>
      <c r="Y5" s="158">
        <f>利润表粘贴!X3</f>
        <v>0</v>
      </c>
    </row>
    <row r="6" ht="16.5" spans="1:25">
      <c r="A6" s="26" t="s">
        <v>28</v>
      </c>
      <c r="B6" s="156">
        <f t="shared" si="0"/>
        <v>256847553.18</v>
      </c>
      <c r="C6" s="158"/>
      <c r="D6" s="158">
        <f>利润表粘贴!I4+利润表粘贴!J4+利润表粘贴!K4+利润表粘贴!L4+利润表粘贴!M4</f>
        <v>7413776.19</v>
      </c>
      <c r="E6" s="158">
        <f>利润表粘贴!N4</f>
        <v>0</v>
      </c>
      <c r="F6" s="158">
        <f>利润表粘贴!S4</f>
        <v>2564.02</v>
      </c>
      <c r="G6" s="157">
        <f>利润表粘贴!O4</f>
        <v>207924290.62</v>
      </c>
      <c r="H6" s="157">
        <f t="shared" si="1"/>
        <v>181667.24</v>
      </c>
      <c r="I6" s="158">
        <f>利润表粘贴!AF4</f>
        <v>0</v>
      </c>
      <c r="J6" s="158">
        <f>利润表粘贴!AG4</f>
        <v>0</v>
      </c>
      <c r="K6" s="158">
        <f>利润表粘贴!AE4</f>
        <v>181667.24</v>
      </c>
      <c r="L6" s="157">
        <f t="shared" si="2"/>
        <v>39001573.72</v>
      </c>
      <c r="M6" s="158">
        <f>利润表粘贴!T4</f>
        <v>39001573.72</v>
      </c>
      <c r="N6" s="158">
        <f>利润表粘贴!U4</f>
        <v>0</v>
      </c>
      <c r="O6" s="157">
        <f t="shared" si="3"/>
        <v>2323681.39</v>
      </c>
      <c r="P6" s="158">
        <f>利润表粘贴!V4</f>
        <v>2323681.39</v>
      </c>
      <c r="Q6" s="158">
        <f>利润表粘贴!W4</f>
        <v>0</v>
      </c>
      <c r="R6" s="157">
        <f t="shared" si="4"/>
        <v>0</v>
      </c>
      <c r="S6" s="158">
        <f>利润表粘贴!Z4</f>
        <v>0</v>
      </c>
      <c r="T6" s="158">
        <f>利润表粘贴!AA4</f>
        <v>0</v>
      </c>
      <c r="U6" s="158">
        <f>利润表粘贴!AB4</f>
        <v>0</v>
      </c>
      <c r="V6" s="158">
        <f>利润表粘贴!AC4</f>
        <v>0</v>
      </c>
      <c r="W6" s="158">
        <f>利润表粘贴!AD4</f>
        <v>0</v>
      </c>
      <c r="X6" s="158">
        <f>利润表粘贴!Y4</f>
        <v>0</v>
      </c>
      <c r="Y6" s="158">
        <f>利润表粘贴!X4</f>
        <v>0</v>
      </c>
    </row>
    <row r="7" ht="16.5" spans="1:25">
      <c r="A7" s="26" t="s">
        <v>29</v>
      </c>
      <c r="B7" s="156">
        <f t="shared" si="0"/>
        <v>153235257.57</v>
      </c>
      <c r="C7" s="158"/>
      <c r="D7" s="158">
        <f>利润表粘贴!I5+利润表粘贴!J5+利润表粘贴!K5+利润表粘贴!L5+利润表粘贴!M5</f>
        <v>106274020.04</v>
      </c>
      <c r="E7" s="158">
        <f>利润表粘贴!N5</f>
        <v>0</v>
      </c>
      <c r="F7" s="158">
        <f>利润表粘贴!S5</f>
        <v>0</v>
      </c>
      <c r="G7" s="157">
        <f>利润表粘贴!O5</f>
        <v>7296874.92</v>
      </c>
      <c r="H7" s="157">
        <f t="shared" si="1"/>
        <v>14177.32</v>
      </c>
      <c r="I7" s="158">
        <f>利润表粘贴!AF5</f>
        <v>0</v>
      </c>
      <c r="J7" s="158">
        <f>利润表粘贴!AG5</f>
        <v>0</v>
      </c>
      <c r="K7" s="158">
        <f>利润表粘贴!AE5</f>
        <v>14177.32</v>
      </c>
      <c r="L7" s="157">
        <f t="shared" si="2"/>
        <v>39650185.29</v>
      </c>
      <c r="M7" s="158">
        <f>利润表粘贴!T5</f>
        <v>39650185.29</v>
      </c>
      <c r="N7" s="158">
        <f>利润表粘贴!U5</f>
        <v>0</v>
      </c>
      <c r="O7" s="157">
        <f t="shared" si="3"/>
        <v>0</v>
      </c>
      <c r="P7" s="158">
        <f>利润表粘贴!V5</f>
        <v>0</v>
      </c>
      <c r="Q7" s="158">
        <f>利润表粘贴!W5</f>
        <v>0</v>
      </c>
      <c r="R7" s="157">
        <f t="shared" si="4"/>
        <v>0</v>
      </c>
      <c r="S7" s="158">
        <f>利润表粘贴!Z5</f>
        <v>0</v>
      </c>
      <c r="T7" s="158">
        <f>利润表粘贴!AA5</f>
        <v>0</v>
      </c>
      <c r="U7" s="158">
        <f>利润表粘贴!AB5</f>
        <v>0</v>
      </c>
      <c r="V7" s="158">
        <f>利润表粘贴!AC5</f>
        <v>0</v>
      </c>
      <c r="W7" s="158">
        <f>利润表粘贴!AD5</f>
        <v>0</v>
      </c>
      <c r="X7" s="158">
        <f>利润表粘贴!Y5</f>
        <v>0</v>
      </c>
      <c r="Y7" s="158">
        <f>利润表粘贴!X5</f>
        <v>0</v>
      </c>
    </row>
    <row r="8" ht="16.5" spans="1:25">
      <c r="A8" s="24" t="s">
        <v>30</v>
      </c>
      <c r="B8" s="156">
        <f t="shared" si="0"/>
        <v>382234660.32</v>
      </c>
      <c r="C8" s="158"/>
      <c r="D8" s="158">
        <f>利润表粘贴!I6+利润表粘贴!J6+利润表粘贴!K6+利润表粘贴!L6+利润表粘贴!M6</f>
        <v>-215169.85</v>
      </c>
      <c r="E8" s="158">
        <f>利润表粘贴!N6</f>
        <v>173016.92</v>
      </c>
      <c r="F8" s="158">
        <f>利润表粘贴!S6</f>
        <v>-730</v>
      </c>
      <c r="G8" s="157">
        <f>利润表粘贴!O6</f>
        <v>251612393.59</v>
      </c>
      <c r="H8" s="157">
        <f t="shared" si="1"/>
        <v>39573686.35</v>
      </c>
      <c r="I8" s="158">
        <f>利润表粘贴!AF6</f>
        <v>4659680.4</v>
      </c>
      <c r="J8" s="158">
        <f>利润表粘贴!AG6</f>
        <v>34085053.7</v>
      </c>
      <c r="K8" s="158">
        <f>利润表粘贴!AE6</f>
        <v>828952.25</v>
      </c>
      <c r="L8" s="157">
        <f t="shared" si="2"/>
        <v>-234314.25</v>
      </c>
      <c r="M8" s="158">
        <f>利润表粘贴!T6</f>
        <v>-472581.9</v>
      </c>
      <c r="N8" s="158">
        <f>利润表粘贴!U6</f>
        <v>238267.65</v>
      </c>
      <c r="O8" s="157">
        <f t="shared" si="3"/>
        <v>118526.68</v>
      </c>
      <c r="P8" s="158">
        <f>利润表粘贴!V6</f>
        <v>118526.68</v>
      </c>
      <c r="Q8" s="158">
        <f>利润表粘贴!W6</f>
        <v>0</v>
      </c>
      <c r="R8" s="157">
        <f t="shared" si="4"/>
        <v>91207250.88</v>
      </c>
      <c r="S8" s="158">
        <f>利润表粘贴!Z6</f>
        <v>53447471.66</v>
      </c>
      <c r="T8" s="158">
        <f>利润表粘贴!AA6</f>
        <v>660377.36</v>
      </c>
      <c r="U8" s="158">
        <f>利润表粘贴!AB6</f>
        <v>6525188.66</v>
      </c>
      <c r="V8" s="158">
        <f>利润表粘贴!AC6</f>
        <v>30574213.2</v>
      </c>
      <c r="W8" s="158">
        <f>利润表粘贴!AD6</f>
        <v>0</v>
      </c>
      <c r="X8" s="158">
        <f>利润表粘贴!Y6</f>
        <v>0</v>
      </c>
      <c r="Y8" s="158">
        <f>利润表粘贴!X6</f>
        <v>0</v>
      </c>
    </row>
    <row r="9" ht="16.5" spans="1:25">
      <c r="A9" s="26" t="s">
        <v>31</v>
      </c>
      <c r="B9" s="156">
        <f t="shared" si="0"/>
        <v>251460319.49</v>
      </c>
      <c r="C9" s="158"/>
      <c r="D9" s="158">
        <f>利润表粘贴!I7+利润表粘贴!J7+利润表粘贴!K7+利润表粘贴!L7+利润表粘贴!M7</f>
        <v>0</v>
      </c>
      <c r="E9" s="158">
        <f>利润表粘贴!N7</f>
        <v>0</v>
      </c>
      <c r="F9" s="158">
        <f>利润表粘贴!S7</f>
        <v>0</v>
      </c>
      <c r="G9" s="157">
        <f>利润表粘贴!O7</f>
        <v>250933134.66</v>
      </c>
      <c r="H9" s="157">
        <f t="shared" si="1"/>
        <v>408658.15</v>
      </c>
      <c r="I9" s="158">
        <f>利润表粘贴!AF7</f>
        <v>129424.93</v>
      </c>
      <c r="J9" s="158">
        <f>利润表粘贴!AG7</f>
        <v>0</v>
      </c>
      <c r="K9" s="158">
        <f>利润表粘贴!AE7</f>
        <v>279233.22</v>
      </c>
      <c r="L9" s="157">
        <f t="shared" si="2"/>
        <v>0</v>
      </c>
      <c r="M9" s="158">
        <f>利润表粘贴!T7</f>
        <v>0</v>
      </c>
      <c r="N9" s="158">
        <f>利润表粘贴!U7</f>
        <v>0</v>
      </c>
      <c r="O9" s="157">
        <f t="shared" si="3"/>
        <v>118526.68</v>
      </c>
      <c r="P9" s="158">
        <f>利润表粘贴!V7</f>
        <v>118526.68</v>
      </c>
      <c r="Q9" s="158">
        <f>利润表粘贴!W7</f>
        <v>0</v>
      </c>
      <c r="R9" s="157">
        <f t="shared" si="4"/>
        <v>0</v>
      </c>
      <c r="S9" s="158">
        <f>利润表粘贴!Z7</f>
        <v>0</v>
      </c>
      <c r="T9" s="158">
        <f>利润表粘贴!AA7</f>
        <v>0</v>
      </c>
      <c r="U9" s="158">
        <f>利润表粘贴!AB7</f>
        <v>0</v>
      </c>
      <c r="V9" s="158">
        <f>利润表粘贴!AC7</f>
        <v>0</v>
      </c>
      <c r="W9" s="158">
        <f>利润表粘贴!AD7</f>
        <v>0</v>
      </c>
      <c r="X9" s="158">
        <f>利润表粘贴!Y7</f>
        <v>0</v>
      </c>
      <c r="Y9" s="158">
        <f>利润表粘贴!X7</f>
        <v>0</v>
      </c>
    </row>
    <row r="10" ht="16.5" spans="1:25">
      <c r="A10" s="26" t="s">
        <v>32</v>
      </c>
      <c r="B10" s="156">
        <f t="shared" si="0"/>
        <v>91207250.88</v>
      </c>
      <c r="C10" s="158"/>
      <c r="D10" s="158">
        <f>利润表粘贴!I8+利润表粘贴!J8+利润表粘贴!K8+利润表粘贴!L8+利润表粘贴!M8</f>
        <v>0</v>
      </c>
      <c r="E10" s="158">
        <f>利润表粘贴!N8</f>
        <v>0</v>
      </c>
      <c r="F10" s="158">
        <f>利润表粘贴!S8</f>
        <v>0</v>
      </c>
      <c r="G10" s="157">
        <f>利润表粘贴!O8</f>
        <v>0</v>
      </c>
      <c r="H10" s="157">
        <f t="shared" si="1"/>
        <v>0</v>
      </c>
      <c r="I10" s="158">
        <f>利润表粘贴!AF8</f>
        <v>0</v>
      </c>
      <c r="J10" s="158">
        <f>利润表粘贴!AG8</f>
        <v>0</v>
      </c>
      <c r="K10" s="158">
        <f>利润表粘贴!AE8</f>
        <v>0</v>
      </c>
      <c r="L10" s="157">
        <f t="shared" si="2"/>
        <v>0</v>
      </c>
      <c r="M10" s="158">
        <f>利润表粘贴!T8</f>
        <v>0</v>
      </c>
      <c r="N10" s="158">
        <f>利润表粘贴!U8</f>
        <v>0</v>
      </c>
      <c r="O10" s="157">
        <f t="shared" si="3"/>
        <v>0</v>
      </c>
      <c r="P10" s="158">
        <f>利润表粘贴!V8</f>
        <v>0</v>
      </c>
      <c r="Q10" s="158">
        <f>利润表粘贴!W8</f>
        <v>0</v>
      </c>
      <c r="R10" s="157">
        <f t="shared" si="4"/>
        <v>91207250.88</v>
      </c>
      <c r="S10" s="158">
        <f>利润表粘贴!Z8</f>
        <v>53447471.66</v>
      </c>
      <c r="T10" s="158">
        <f>利润表粘贴!AA8</f>
        <v>660377.36</v>
      </c>
      <c r="U10" s="158">
        <f>利润表粘贴!AB8</f>
        <v>6525188.66</v>
      </c>
      <c r="V10" s="158">
        <f>利润表粘贴!AC8</f>
        <v>30574213.2</v>
      </c>
      <c r="W10" s="158">
        <f>利润表粘贴!AD8</f>
        <v>0</v>
      </c>
      <c r="X10" s="158">
        <f>利润表粘贴!Y8</f>
        <v>0</v>
      </c>
      <c r="Y10" s="158">
        <f>利润表粘贴!X8</f>
        <v>0</v>
      </c>
    </row>
    <row r="11" ht="16.5" spans="1:25">
      <c r="A11" s="26" t="s">
        <v>33</v>
      </c>
      <c r="B11" s="156">
        <f t="shared" si="0"/>
        <v>39165028.2</v>
      </c>
      <c r="C11" s="158"/>
      <c r="D11" s="158">
        <f>利润表粘贴!I9+利润表粘贴!J9+利润表粘贴!K9+利润表粘贴!L9+利润表粘贴!M9</f>
        <v>0</v>
      </c>
      <c r="E11" s="158">
        <f>利润表粘贴!N9</f>
        <v>0</v>
      </c>
      <c r="F11" s="158">
        <f>利润表粘贴!S9</f>
        <v>0</v>
      </c>
      <c r="G11" s="157">
        <f>利润表粘贴!O9</f>
        <v>0</v>
      </c>
      <c r="H11" s="157">
        <f t="shared" si="1"/>
        <v>39165028.2</v>
      </c>
      <c r="I11" s="158">
        <f>利润表粘贴!AF9</f>
        <v>4530255.47</v>
      </c>
      <c r="J11" s="158">
        <f>利润表粘贴!AG9</f>
        <v>34085053.7</v>
      </c>
      <c r="K11" s="158">
        <f>利润表粘贴!AE9</f>
        <v>549719.03</v>
      </c>
      <c r="L11" s="157">
        <f t="shared" si="2"/>
        <v>0</v>
      </c>
      <c r="M11" s="158">
        <f>利润表粘贴!T9</f>
        <v>0</v>
      </c>
      <c r="N11" s="158">
        <f>利润表粘贴!U9</f>
        <v>0</v>
      </c>
      <c r="O11" s="157">
        <f t="shared" si="3"/>
        <v>0</v>
      </c>
      <c r="P11" s="158">
        <f>利润表粘贴!V9</f>
        <v>0</v>
      </c>
      <c r="Q11" s="158">
        <f>利润表粘贴!W9</f>
        <v>0</v>
      </c>
      <c r="R11" s="157">
        <f t="shared" si="4"/>
        <v>0</v>
      </c>
      <c r="S11" s="158">
        <f>利润表粘贴!Z9</f>
        <v>0</v>
      </c>
      <c r="T11" s="158">
        <f>利润表粘贴!AA9</f>
        <v>0</v>
      </c>
      <c r="U11" s="158">
        <f>利润表粘贴!AB9</f>
        <v>0</v>
      </c>
      <c r="V11" s="158">
        <f>利润表粘贴!AC9</f>
        <v>0</v>
      </c>
      <c r="W11" s="158">
        <f>利润表粘贴!AD9</f>
        <v>0</v>
      </c>
      <c r="X11" s="158">
        <f>利润表粘贴!Y9</f>
        <v>0</v>
      </c>
      <c r="Y11" s="158">
        <f>利润表粘贴!X9</f>
        <v>0</v>
      </c>
    </row>
    <row r="12" ht="16.5" spans="1:25">
      <c r="A12" s="24" t="s">
        <v>34</v>
      </c>
      <c r="B12" s="156">
        <f t="shared" si="0"/>
        <v>133437923.43</v>
      </c>
      <c r="C12" s="158"/>
      <c r="D12" s="158">
        <f>利润表粘贴!I10+利润表粘贴!J10+利润表粘贴!K10+利润表粘贴!L10+利润表粘贴!M10</f>
        <v>1164608.18</v>
      </c>
      <c r="E12" s="158">
        <f>利润表粘贴!N10</f>
        <v>0</v>
      </c>
      <c r="F12" s="158">
        <f>利润表粘贴!S10</f>
        <v>0</v>
      </c>
      <c r="G12" s="157">
        <f>利润表粘贴!O10</f>
        <v>0</v>
      </c>
      <c r="H12" s="157">
        <f t="shared" si="1"/>
        <v>-621148.66</v>
      </c>
      <c r="I12" s="158">
        <f>利润表粘贴!AF10</f>
        <v>-621148.66</v>
      </c>
      <c r="J12" s="158">
        <f>利润表粘贴!AG10</f>
        <v>0</v>
      </c>
      <c r="K12" s="158">
        <f>利润表粘贴!AE10</f>
        <v>0</v>
      </c>
      <c r="L12" s="157">
        <f t="shared" si="2"/>
        <v>129359757.71</v>
      </c>
      <c r="M12" s="158">
        <f>利润表粘贴!T10</f>
        <v>129359757.71</v>
      </c>
      <c r="N12" s="158">
        <f>利润表粘贴!U10</f>
        <v>0</v>
      </c>
      <c r="O12" s="157">
        <f t="shared" si="3"/>
        <v>3534706.2</v>
      </c>
      <c r="P12" s="158">
        <f>利润表粘贴!V10</f>
        <v>-4326405.18</v>
      </c>
      <c r="Q12" s="158">
        <f>利润表粘贴!W10</f>
        <v>7861111.38</v>
      </c>
      <c r="R12" s="157">
        <f t="shared" si="4"/>
        <v>0</v>
      </c>
      <c r="S12" s="158">
        <f>利润表粘贴!Z10</f>
        <v>0</v>
      </c>
      <c r="T12" s="158">
        <f>利润表粘贴!AA10</f>
        <v>0</v>
      </c>
      <c r="U12" s="158">
        <f>利润表粘贴!AB10</f>
        <v>0</v>
      </c>
      <c r="V12" s="158">
        <f>利润表粘贴!AC10</f>
        <v>0</v>
      </c>
      <c r="W12" s="158">
        <f>利润表粘贴!AD10</f>
        <v>0</v>
      </c>
      <c r="X12" s="158">
        <f>利润表粘贴!Y10</f>
        <v>0</v>
      </c>
      <c r="Y12" s="158">
        <f>利润表粘贴!X10</f>
        <v>0</v>
      </c>
    </row>
    <row r="13" ht="16.5" spans="1:25">
      <c r="A13" s="26" t="s">
        <v>35</v>
      </c>
      <c r="B13" s="156">
        <f t="shared" si="0"/>
        <v>0</v>
      </c>
      <c r="C13" s="158"/>
      <c r="D13" s="158">
        <f>利润表粘贴!I11+利润表粘贴!J11+利润表粘贴!K11+利润表粘贴!L11+利润表粘贴!M11</f>
        <v>0</v>
      </c>
      <c r="E13" s="158">
        <f>利润表粘贴!N11</f>
        <v>0</v>
      </c>
      <c r="F13" s="158">
        <f>利润表粘贴!S11</f>
        <v>0</v>
      </c>
      <c r="G13" s="157">
        <f>利润表粘贴!O11</f>
        <v>0</v>
      </c>
      <c r="H13" s="157">
        <f t="shared" si="1"/>
        <v>0</v>
      </c>
      <c r="I13" s="158">
        <f>利润表粘贴!AF11</f>
        <v>0</v>
      </c>
      <c r="J13" s="158">
        <f>利润表粘贴!AG11</f>
        <v>0</v>
      </c>
      <c r="K13" s="158">
        <f>利润表粘贴!AE11</f>
        <v>0</v>
      </c>
      <c r="L13" s="157">
        <f t="shared" si="2"/>
        <v>0</v>
      </c>
      <c r="M13" s="158">
        <f>利润表粘贴!T11</f>
        <v>0</v>
      </c>
      <c r="N13" s="158">
        <f>利润表粘贴!U11</f>
        <v>0</v>
      </c>
      <c r="O13" s="157">
        <f t="shared" si="3"/>
        <v>0</v>
      </c>
      <c r="P13" s="158">
        <f>利润表粘贴!V11</f>
        <v>0</v>
      </c>
      <c r="Q13" s="158">
        <f>利润表粘贴!W11</f>
        <v>0</v>
      </c>
      <c r="R13" s="157">
        <f t="shared" si="4"/>
        <v>0</v>
      </c>
      <c r="S13" s="158">
        <f>利润表粘贴!Z11</f>
        <v>0</v>
      </c>
      <c r="T13" s="158">
        <f>利润表粘贴!AA11</f>
        <v>0</v>
      </c>
      <c r="U13" s="158">
        <f>利润表粘贴!AB11</f>
        <v>0</v>
      </c>
      <c r="V13" s="158">
        <f>利润表粘贴!AC11</f>
        <v>0</v>
      </c>
      <c r="W13" s="158">
        <f>利润表粘贴!AD11</f>
        <v>0</v>
      </c>
      <c r="X13" s="158">
        <f>利润表粘贴!Y11</f>
        <v>0</v>
      </c>
      <c r="Y13" s="158">
        <f>利润表粘贴!X11</f>
        <v>0</v>
      </c>
    </row>
    <row r="14" ht="16.5" spans="1:25">
      <c r="A14" s="24" t="s">
        <v>36</v>
      </c>
      <c r="B14" s="156">
        <f t="shared" si="0"/>
        <v>0</v>
      </c>
      <c r="C14" s="158"/>
      <c r="D14" s="158">
        <f>利润表粘贴!I12+利润表粘贴!J12+利润表粘贴!K12+利润表粘贴!L12+利润表粘贴!M12</f>
        <v>0</v>
      </c>
      <c r="E14" s="158">
        <f>利润表粘贴!N12</f>
        <v>0</v>
      </c>
      <c r="F14" s="158">
        <f>利润表粘贴!S12</f>
        <v>0</v>
      </c>
      <c r="G14" s="157">
        <f>利润表粘贴!O12</f>
        <v>0</v>
      </c>
      <c r="H14" s="157">
        <f t="shared" si="1"/>
        <v>0</v>
      </c>
      <c r="I14" s="158">
        <f>利润表粘贴!AF12</f>
        <v>0</v>
      </c>
      <c r="J14" s="158">
        <f>利润表粘贴!AG12</f>
        <v>0</v>
      </c>
      <c r="K14" s="158">
        <f>利润表粘贴!AE12</f>
        <v>0</v>
      </c>
      <c r="L14" s="157">
        <f t="shared" si="2"/>
        <v>0</v>
      </c>
      <c r="M14" s="158">
        <f>利润表粘贴!T12</f>
        <v>0</v>
      </c>
      <c r="N14" s="158">
        <f>利润表粘贴!U12</f>
        <v>0</v>
      </c>
      <c r="O14" s="157">
        <f t="shared" si="3"/>
        <v>0</v>
      </c>
      <c r="P14" s="158">
        <f>利润表粘贴!V12</f>
        <v>0</v>
      </c>
      <c r="Q14" s="158">
        <f>利润表粘贴!W12</f>
        <v>0</v>
      </c>
      <c r="R14" s="157">
        <f t="shared" si="4"/>
        <v>0</v>
      </c>
      <c r="S14" s="158">
        <f>利润表粘贴!Z12</f>
        <v>0</v>
      </c>
      <c r="T14" s="158">
        <f>利润表粘贴!AA12</f>
        <v>0</v>
      </c>
      <c r="U14" s="158">
        <f>利润表粘贴!AB12</f>
        <v>0</v>
      </c>
      <c r="V14" s="158">
        <f>利润表粘贴!AC12</f>
        <v>0</v>
      </c>
      <c r="W14" s="158">
        <f>利润表粘贴!AD12</f>
        <v>0</v>
      </c>
      <c r="X14" s="158">
        <f>利润表粘贴!Y12</f>
        <v>0</v>
      </c>
      <c r="Y14" s="158">
        <f>利润表粘贴!X12</f>
        <v>0</v>
      </c>
    </row>
    <row r="15" ht="16.5" spans="1:25">
      <c r="A15" s="24" t="s">
        <v>37</v>
      </c>
      <c r="B15" s="156">
        <f t="shared" si="0"/>
        <v>0</v>
      </c>
      <c r="C15" s="158"/>
      <c r="D15" s="158">
        <f>利润表粘贴!I13+利润表粘贴!J13+利润表粘贴!K13+利润表粘贴!L13+利润表粘贴!M13</f>
        <v>0</v>
      </c>
      <c r="E15" s="158">
        <f>利润表粘贴!N13</f>
        <v>0</v>
      </c>
      <c r="F15" s="158">
        <f>利润表粘贴!S13</f>
        <v>0</v>
      </c>
      <c r="G15" s="157">
        <f>利润表粘贴!O13</f>
        <v>0</v>
      </c>
      <c r="H15" s="157">
        <f t="shared" si="1"/>
        <v>0</v>
      </c>
      <c r="I15" s="158">
        <f>利润表粘贴!AF13</f>
        <v>0</v>
      </c>
      <c r="J15" s="158">
        <f>利润表粘贴!AG13</f>
        <v>0</v>
      </c>
      <c r="K15" s="158">
        <f>利润表粘贴!AE13</f>
        <v>0</v>
      </c>
      <c r="L15" s="157">
        <f t="shared" si="2"/>
        <v>0</v>
      </c>
      <c r="M15" s="158">
        <f>利润表粘贴!T13</f>
        <v>0</v>
      </c>
      <c r="N15" s="158">
        <f>利润表粘贴!U13</f>
        <v>0</v>
      </c>
      <c r="O15" s="157">
        <f t="shared" si="3"/>
        <v>0</v>
      </c>
      <c r="P15" s="158">
        <f>利润表粘贴!V13</f>
        <v>0</v>
      </c>
      <c r="Q15" s="158">
        <f>利润表粘贴!W13</f>
        <v>0</v>
      </c>
      <c r="R15" s="157">
        <f t="shared" si="4"/>
        <v>0</v>
      </c>
      <c r="S15" s="158">
        <f>利润表粘贴!Z13</f>
        <v>0</v>
      </c>
      <c r="T15" s="158">
        <f>利润表粘贴!AA13</f>
        <v>0</v>
      </c>
      <c r="U15" s="158">
        <f>利润表粘贴!AB13</f>
        <v>0</v>
      </c>
      <c r="V15" s="158">
        <f>利润表粘贴!AC13</f>
        <v>0</v>
      </c>
      <c r="W15" s="158">
        <f>利润表粘贴!AD13</f>
        <v>0</v>
      </c>
      <c r="X15" s="158">
        <f>利润表粘贴!Y13</f>
        <v>0</v>
      </c>
      <c r="Y15" s="158">
        <f>利润表粘贴!X13</f>
        <v>0</v>
      </c>
    </row>
    <row r="16" ht="16.5" spans="1:25">
      <c r="A16" s="24" t="s">
        <v>38</v>
      </c>
      <c r="B16" s="156">
        <f t="shared" si="0"/>
        <v>739681.9</v>
      </c>
      <c r="C16" s="158"/>
      <c r="D16" s="158">
        <f>利润表粘贴!I14+利润表粘贴!J14+利润表粘贴!K14+利润表粘贴!L14+利润表粘贴!M14</f>
        <v>449005.82</v>
      </c>
      <c r="E16" s="158">
        <f>利润表粘贴!N14</f>
        <v>0</v>
      </c>
      <c r="F16" s="158">
        <f>利润表粘贴!S14</f>
        <v>161881.85</v>
      </c>
      <c r="G16" s="157">
        <f>利润表粘贴!O14</f>
        <v>128794.23</v>
      </c>
      <c r="H16" s="157">
        <f t="shared" si="1"/>
        <v>0</v>
      </c>
      <c r="I16" s="158">
        <f>利润表粘贴!AF14</f>
        <v>0</v>
      </c>
      <c r="J16" s="158">
        <f>利润表粘贴!AG14</f>
        <v>0</v>
      </c>
      <c r="K16" s="158">
        <f>利润表粘贴!AE14</f>
        <v>0</v>
      </c>
      <c r="L16" s="157">
        <f t="shared" si="2"/>
        <v>0</v>
      </c>
      <c r="M16" s="158">
        <f>利润表粘贴!T14</f>
        <v>0</v>
      </c>
      <c r="N16" s="158">
        <f>利润表粘贴!U14</f>
        <v>0</v>
      </c>
      <c r="O16" s="157">
        <f t="shared" si="3"/>
        <v>0</v>
      </c>
      <c r="P16" s="158">
        <f>利润表粘贴!V14</f>
        <v>0</v>
      </c>
      <c r="Q16" s="158">
        <f>利润表粘贴!W14</f>
        <v>0</v>
      </c>
      <c r="R16" s="157">
        <f t="shared" si="4"/>
        <v>0</v>
      </c>
      <c r="S16" s="158">
        <f>利润表粘贴!Z14</f>
        <v>0</v>
      </c>
      <c r="T16" s="158">
        <f>利润表粘贴!AA14</f>
        <v>0</v>
      </c>
      <c r="U16" s="158">
        <f>利润表粘贴!AB14</f>
        <v>0</v>
      </c>
      <c r="V16" s="158">
        <f>利润表粘贴!AC14</f>
        <v>0</v>
      </c>
      <c r="W16" s="158">
        <f>利润表粘贴!AD14</f>
        <v>0</v>
      </c>
      <c r="X16" s="158">
        <f>利润表粘贴!Y14</f>
        <v>0</v>
      </c>
      <c r="Y16" s="158">
        <f>利润表粘贴!X14</f>
        <v>0</v>
      </c>
    </row>
    <row r="17" ht="16.5" spans="1:25">
      <c r="A17" s="24" t="s">
        <v>39</v>
      </c>
      <c r="B17" s="156">
        <f t="shared" si="0"/>
        <v>85107116.68</v>
      </c>
      <c r="C17" s="158"/>
      <c r="D17" s="158">
        <f>利润表粘贴!I15+利润表粘贴!J15+利润表粘贴!K15+利润表粘贴!L15+利润表粘贴!M15</f>
        <v>0</v>
      </c>
      <c r="E17" s="158">
        <f>利润表粘贴!N15</f>
        <v>0</v>
      </c>
      <c r="F17" s="158">
        <f>利润表粘贴!S15</f>
        <v>0</v>
      </c>
      <c r="G17" s="157">
        <f>利润表粘贴!O15</f>
        <v>-552000</v>
      </c>
      <c r="H17" s="157">
        <f t="shared" si="1"/>
        <v>31552692.21</v>
      </c>
      <c r="I17" s="158">
        <f>利润表粘贴!AF15</f>
        <v>31552692.21</v>
      </c>
      <c r="J17" s="158">
        <f>利润表粘贴!AG15</f>
        <v>0</v>
      </c>
      <c r="K17" s="158">
        <f>利润表粘贴!AE15</f>
        <v>0</v>
      </c>
      <c r="L17" s="157">
        <f t="shared" si="2"/>
        <v>-120320.53</v>
      </c>
      <c r="M17" s="158">
        <f>利润表粘贴!T15</f>
        <v>-120320.53</v>
      </c>
      <c r="N17" s="158">
        <f>利润表粘贴!U15</f>
        <v>0</v>
      </c>
      <c r="O17" s="157">
        <f t="shared" si="3"/>
        <v>54226745</v>
      </c>
      <c r="P17" s="158">
        <f>利润表粘贴!V15</f>
        <v>1035992.17</v>
      </c>
      <c r="Q17" s="158">
        <f>利润表粘贴!W15</f>
        <v>53190752.83</v>
      </c>
      <c r="R17" s="157">
        <f t="shared" si="4"/>
        <v>0</v>
      </c>
      <c r="S17" s="158">
        <f>利润表粘贴!Z15</f>
        <v>0</v>
      </c>
      <c r="T17" s="158">
        <f>利润表粘贴!AA15</f>
        <v>0</v>
      </c>
      <c r="U17" s="158">
        <f>利润表粘贴!AB15</f>
        <v>0</v>
      </c>
      <c r="V17" s="158">
        <f>利润表粘贴!AC15</f>
        <v>0</v>
      </c>
      <c r="W17" s="158">
        <f>利润表粘贴!AD15</f>
        <v>0</v>
      </c>
      <c r="X17" s="158">
        <f>利润表粘贴!Y15</f>
        <v>0</v>
      </c>
      <c r="Y17" s="158">
        <f>利润表粘贴!X15</f>
        <v>0</v>
      </c>
    </row>
    <row r="18" ht="16.5" spans="1:25">
      <c r="A18" s="24" t="s">
        <v>40</v>
      </c>
      <c r="B18" s="156">
        <f t="shared" si="0"/>
        <v>363729.67</v>
      </c>
      <c r="C18" s="158"/>
      <c r="D18" s="158">
        <f>利润表粘贴!I16+利润表粘贴!J16+利润表粘贴!K16+利润表粘贴!L16+利润表粘贴!M16</f>
        <v>-43701.51</v>
      </c>
      <c r="E18" s="158">
        <f>利润表粘贴!N16</f>
        <v>0</v>
      </c>
      <c r="F18" s="158">
        <f>利润表粘贴!S16</f>
        <v>0</v>
      </c>
      <c r="G18" s="157">
        <f>利润表粘贴!O16</f>
        <v>407431.18</v>
      </c>
      <c r="H18" s="157">
        <f t="shared" si="1"/>
        <v>0</v>
      </c>
      <c r="I18" s="158">
        <f>利润表粘贴!AF16</f>
        <v>0</v>
      </c>
      <c r="J18" s="158">
        <f>利润表粘贴!AG16</f>
        <v>0</v>
      </c>
      <c r="K18" s="158">
        <f>利润表粘贴!AE16</f>
        <v>0</v>
      </c>
      <c r="L18" s="157">
        <f t="shared" si="2"/>
        <v>0</v>
      </c>
      <c r="M18" s="158">
        <f>利润表粘贴!T16</f>
        <v>0</v>
      </c>
      <c r="N18" s="158">
        <f>利润表粘贴!U16</f>
        <v>0</v>
      </c>
      <c r="O18" s="157">
        <f t="shared" si="3"/>
        <v>0</v>
      </c>
      <c r="P18" s="158">
        <f>利润表粘贴!V16</f>
        <v>0</v>
      </c>
      <c r="Q18" s="158">
        <f>利润表粘贴!W16</f>
        <v>0</v>
      </c>
      <c r="R18" s="157">
        <f t="shared" si="4"/>
        <v>0</v>
      </c>
      <c r="S18" s="158">
        <f>利润表粘贴!Z16</f>
        <v>0</v>
      </c>
      <c r="T18" s="158">
        <f>利润表粘贴!AA16</f>
        <v>0</v>
      </c>
      <c r="U18" s="158">
        <f>利润表粘贴!AB16</f>
        <v>0</v>
      </c>
      <c r="V18" s="158">
        <f>利润表粘贴!AC16</f>
        <v>0</v>
      </c>
      <c r="W18" s="158">
        <f>利润表粘贴!AD16</f>
        <v>0</v>
      </c>
      <c r="X18" s="158">
        <f>利润表粘贴!Y16</f>
        <v>0</v>
      </c>
      <c r="Y18" s="158">
        <f>利润表粘贴!X16</f>
        <v>0</v>
      </c>
    </row>
    <row r="19" ht="16.5" spans="1:25">
      <c r="A19" s="24" t="s">
        <v>41</v>
      </c>
      <c r="B19" s="156">
        <f t="shared" si="0"/>
        <v>8937546.13</v>
      </c>
      <c r="C19" s="158"/>
      <c r="D19" s="158">
        <f>利润表粘贴!I17+利润表粘贴!J17+利润表粘贴!K17+利润表粘贴!L17+利润表粘贴!M17</f>
        <v>47405.66</v>
      </c>
      <c r="E19" s="158">
        <f>利润表粘贴!N17</f>
        <v>0</v>
      </c>
      <c r="F19" s="158">
        <f>利润表粘贴!S17</f>
        <v>0</v>
      </c>
      <c r="G19" s="157">
        <f>利润表粘贴!O17</f>
        <v>8137168.77</v>
      </c>
      <c r="H19" s="157">
        <f t="shared" si="1"/>
        <v>0</v>
      </c>
      <c r="I19" s="158">
        <f>利润表粘贴!AF17</f>
        <v>0</v>
      </c>
      <c r="J19" s="158">
        <f>利润表粘贴!AG17</f>
        <v>0</v>
      </c>
      <c r="K19" s="158">
        <f>利润表粘贴!AE17</f>
        <v>0</v>
      </c>
      <c r="L19" s="157">
        <f t="shared" si="2"/>
        <v>0</v>
      </c>
      <c r="M19" s="158">
        <f>利润表粘贴!T17</f>
        <v>0</v>
      </c>
      <c r="N19" s="158">
        <f>利润表粘贴!U17</f>
        <v>0</v>
      </c>
      <c r="O19" s="157">
        <f t="shared" si="3"/>
        <v>0</v>
      </c>
      <c r="P19" s="158">
        <f>利润表粘贴!V17</f>
        <v>0</v>
      </c>
      <c r="Q19" s="158">
        <f>利润表粘贴!W17</f>
        <v>0</v>
      </c>
      <c r="R19" s="157">
        <f t="shared" si="4"/>
        <v>752971.7</v>
      </c>
      <c r="S19" s="158">
        <f>利润表粘贴!Z17</f>
        <v>0</v>
      </c>
      <c r="T19" s="158">
        <f>利润表粘贴!AA17</f>
        <v>188679.25</v>
      </c>
      <c r="U19" s="158">
        <f>利润表粘贴!AB17</f>
        <v>99056.6</v>
      </c>
      <c r="V19" s="158">
        <f>利润表粘贴!AC17</f>
        <v>0</v>
      </c>
      <c r="W19" s="158">
        <f>利润表粘贴!AD17</f>
        <v>0</v>
      </c>
      <c r="X19" s="158">
        <f>利润表粘贴!Y17</f>
        <v>0</v>
      </c>
      <c r="Y19" s="158">
        <f>利润表粘贴!X17</f>
        <v>465235.85</v>
      </c>
    </row>
    <row r="20" ht="16.5" spans="1:25">
      <c r="A20" s="24" t="s">
        <v>42</v>
      </c>
      <c r="B20" s="156">
        <f t="shared" si="0"/>
        <v>14772.73</v>
      </c>
      <c r="C20" s="158"/>
      <c r="D20" s="158">
        <f>利润表粘贴!I18+利润表粘贴!J18+利润表粘贴!K18+利润表粘贴!L18+利润表粘贴!M18</f>
        <v>12974.92</v>
      </c>
      <c r="E20" s="158">
        <f>利润表粘贴!N18</f>
        <v>0</v>
      </c>
      <c r="F20" s="158">
        <f>利润表粘贴!S18</f>
        <v>1797.81</v>
      </c>
      <c r="G20" s="157">
        <f>利润表粘贴!O18</f>
        <v>0</v>
      </c>
      <c r="H20" s="157">
        <f t="shared" si="1"/>
        <v>0</v>
      </c>
      <c r="I20" s="158">
        <f>利润表粘贴!AF18</f>
        <v>0</v>
      </c>
      <c r="J20" s="158">
        <f>利润表粘贴!AG18</f>
        <v>0</v>
      </c>
      <c r="K20" s="158">
        <f>利润表粘贴!AE18</f>
        <v>0</v>
      </c>
      <c r="L20" s="157">
        <f t="shared" si="2"/>
        <v>0</v>
      </c>
      <c r="M20" s="158">
        <f>利润表粘贴!T18</f>
        <v>0</v>
      </c>
      <c r="N20" s="158">
        <f>利润表粘贴!U18</f>
        <v>0</v>
      </c>
      <c r="O20" s="157">
        <f t="shared" si="3"/>
        <v>0</v>
      </c>
      <c r="P20" s="158">
        <f>利润表粘贴!V18</f>
        <v>0</v>
      </c>
      <c r="Q20" s="158">
        <f>利润表粘贴!W18</f>
        <v>0</v>
      </c>
      <c r="R20" s="157">
        <f t="shared" si="4"/>
        <v>0</v>
      </c>
      <c r="S20" s="158">
        <f>利润表粘贴!Z18</f>
        <v>0</v>
      </c>
      <c r="T20" s="158">
        <f>利润表粘贴!AA18</f>
        <v>0</v>
      </c>
      <c r="U20" s="158">
        <f>利润表粘贴!AB18</f>
        <v>0</v>
      </c>
      <c r="V20" s="158">
        <f>利润表粘贴!AC18</f>
        <v>0</v>
      </c>
      <c r="W20" s="158">
        <f>利润表粘贴!AD18</f>
        <v>0</v>
      </c>
      <c r="X20" s="158">
        <f>利润表粘贴!Y18</f>
        <v>0</v>
      </c>
      <c r="Y20" s="158">
        <f>利润表粘贴!X18</f>
        <v>0</v>
      </c>
    </row>
    <row r="21" s="117" customFormat="1" ht="16.5" spans="1:25">
      <c r="A21" s="22" t="s">
        <v>43</v>
      </c>
      <c r="B21" s="156">
        <f t="shared" si="0"/>
        <v>399154347.8</v>
      </c>
      <c r="C21" s="157"/>
      <c r="D21" s="157">
        <f>利润表粘贴!I19+利润表粘贴!J19+利润表粘贴!K19+利润表粘贴!L19+利润表粘贴!M19</f>
        <v>142601438.85</v>
      </c>
      <c r="E21" s="157">
        <f>利润表粘贴!N19</f>
        <v>1682278.46</v>
      </c>
      <c r="F21" s="157">
        <f>利润表粘贴!S19</f>
        <v>5726241.18</v>
      </c>
      <c r="G21" s="157">
        <f>利润表粘贴!O19</f>
        <v>173111339.46</v>
      </c>
      <c r="H21" s="157">
        <f t="shared" si="1"/>
        <v>7154618.13</v>
      </c>
      <c r="I21" s="157">
        <f>利润表粘贴!AF19</f>
        <v>1833953.36</v>
      </c>
      <c r="J21" s="157">
        <f>利润表粘贴!AG19</f>
        <v>2846451.43</v>
      </c>
      <c r="K21" s="157">
        <f>利润表粘贴!AE19</f>
        <v>2474213.34</v>
      </c>
      <c r="L21" s="157">
        <f t="shared" si="2"/>
        <v>12793771.17</v>
      </c>
      <c r="M21" s="157">
        <f>利润表粘贴!T19</f>
        <v>11900561.37</v>
      </c>
      <c r="N21" s="157">
        <f>利润表粘贴!U19</f>
        <v>893209.8</v>
      </c>
      <c r="O21" s="157">
        <f t="shared" si="3"/>
        <v>5297263.45</v>
      </c>
      <c r="P21" s="157">
        <f>利润表粘贴!V19</f>
        <v>3641539.46</v>
      </c>
      <c r="Q21" s="157">
        <f>利润表粘贴!W19</f>
        <v>1655723.99</v>
      </c>
      <c r="R21" s="157">
        <f t="shared" si="4"/>
        <v>50787397.1</v>
      </c>
      <c r="S21" s="157">
        <f>利润表粘贴!Z19</f>
        <v>22245199.73</v>
      </c>
      <c r="T21" s="157">
        <f>利润表粘贴!AA19</f>
        <v>9695144.18</v>
      </c>
      <c r="U21" s="157">
        <f>利润表粘贴!AB19</f>
        <v>4099348.51</v>
      </c>
      <c r="V21" s="157">
        <f>利润表粘贴!AC19</f>
        <v>10348663.82</v>
      </c>
      <c r="W21" s="157">
        <f>利润表粘贴!AD19</f>
        <v>1312749.66</v>
      </c>
      <c r="X21" s="157">
        <f>利润表粘贴!Y19</f>
        <v>800223.14</v>
      </c>
      <c r="Y21" s="157">
        <f>利润表粘贴!X19</f>
        <v>2286068.06</v>
      </c>
    </row>
    <row r="22" ht="16.5" spans="1:25">
      <c r="A22" s="26" t="s">
        <v>44</v>
      </c>
      <c r="B22" s="156">
        <f t="shared" si="0"/>
        <v>5180127.08</v>
      </c>
      <c r="C22" s="158"/>
      <c r="D22" s="158">
        <f>利润表粘贴!I20+利润表粘贴!J20+利润表粘贴!K20+利润表粘贴!L20+利润表粘贴!M20</f>
        <v>-294250.62</v>
      </c>
      <c r="E22" s="158">
        <f>利润表粘贴!N20</f>
        <v>784.04</v>
      </c>
      <c r="F22" s="158">
        <f>利润表粘贴!S20</f>
        <v>-8868.54</v>
      </c>
      <c r="G22" s="157">
        <f>利润表粘贴!O20</f>
        <v>3466878.07</v>
      </c>
      <c r="H22" s="157">
        <f t="shared" si="1"/>
        <v>265789.19</v>
      </c>
      <c r="I22" s="158">
        <f>利润表粘贴!AF20</f>
        <v>32503.76</v>
      </c>
      <c r="J22" s="158">
        <f>利润表粘贴!AG20</f>
        <v>227457</v>
      </c>
      <c r="K22" s="158">
        <f>利润表粘贴!AE20</f>
        <v>5828.43</v>
      </c>
      <c r="L22" s="157">
        <f t="shared" si="2"/>
        <v>1081542.41</v>
      </c>
      <c r="M22" s="158">
        <f>利润表粘贴!T20</f>
        <v>1079901.81</v>
      </c>
      <c r="N22" s="158">
        <f>利润表粘贴!U20</f>
        <v>1640.6</v>
      </c>
      <c r="O22" s="157">
        <f t="shared" si="3"/>
        <v>14012.8</v>
      </c>
      <c r="P22" s="158">
        <f>利润表粘贴!V20</f>
        <v>-39243.11</v>
      </c>
      <c r="Q22" s="158">
        <f>利润表粘贴!W20</f>
        <v>53255.91</v>
      </c>
      <c r="R22" s="157">
        <f t="shared" si="4"/>
        <v>654239.73</v>
      </c>
      <c r="S22" s="158">
        <f>利润表粘贴!Z20</f>
        <v>381199.28</v>
      </c>
      <c r="T22" s="158">
        <f>利润表粘贴!AA20</f>
        <v>5325.84</v>
      </c>
      <c r="U22" s="158">
        <f>利润表粘贴!AB20</f>
        <v>46917.02</v>
      </c>
      <c r="V22" s="158">
        <f>利润表粘贴!AC20</f>
        <v>219581.53</v>
      </c>
      <c r="W22" s="158">
        <f>利润表粘贴!AD20</f>
        <v>0</v>
      </c>
      <c r="X22" s="158">
        <f>利润表粘贴!Y20</f>
        <v>-235.73</v>
      </c>
      <c r="Y22" s="158">
        <f>利润表粘贴!X20</f>
        <v>1451.79</v>
      </c>
    </row>
    <row r="23" ht="16.5" spans="1:25">
      <c r="A23" s="26" t="s">
        <v>45</v>
      </c>
      <c r="B23" s="156">
        <f t="shared" si="0"/>
        <v>384853712.77</v>
      </c>
      <c r="C23" s="158"/>
      <c r="D23" s="158">
        <f>利润表粘贴!I21+利润表粘贴!J21+利润表粘贴!K21+利润表粘贴!L21+利润表粘贴!M21</f>
        <v>142895689.47</v>
      </c>
      <c r="E23" s="158">
        <f>利润表粘贴!N21</f>
        <v>1681494.42</v>
      </c>
      <c r="F23" s="158">
        <f>利润表粘贴!S21</f>
        <v>5735109.72</v>
      </c>
      <c r="G23" s="157">
        <f>利润表粘贴!O21</f>
        <v>166884075.44</v>
      </c>
      <c r="H23" s="157">
        <f t="shared" si="1"/>
        <v>6888828.94</v>
      </c>
      <c r="I23" s="158">
        <f>利润表粘贴!AF21</f>
        <v>1801449.6</v>
      </c>
      <c r="J23" s="158">
        <f>利润表粘贴!AG21</f>
        <v>2618994.43</v>
      </c>
      <c r="K23" s="158">
        <f>利润表粘贴!AE21</f>
        <v>2468384.91</v>
      </c>
      <c r="L23" s="157">
        <f t="shared" si="2"/>
        <v>5352106.76</v>
      </c>
      <c r="M23" s="158">
        <f>利润表粘贴!T21</f>
        <v>4460537.56</v>
      </c>
      <c r="N23" s="158">
        <f>利润表粘贴!U21</f>
        <v>891569.2</v>
      </c>
      <c r="O23" s="157">
        <f t="shared" si="3"/>
        <v>5283250.65</v>
      </c>
      <c r="P23" s="158">
        <f>利润表粘贴!V21</f>
        <v>3680782.57</v>
      </c>
      <c r="Q23" s="158">
        <f>利润表粘贴!W21</f>
        <v>1602468.08</v>
      </c>
      <c r="R23" s="157">
        <f t="shared" si="4"/>
        <v>50133157.37</v>
      </c>
      <c r="S23" s="158">
        <f>利润表粘贴!Z21</f>
        <v>21864000.45</v>
      </c>
      <c r="T23" s="158">
        <f>利润表粘贴!AA21</f>
        <v>9689818.34</v>
      </c>
      <c r="U23" s="158">
        <f>利润表粘贴!AB21</f>
        <v>4052431.49</v>
      </c>
      <c r="V23" s="158">
        <f>利润表粘贴!AC21</f>
        <v>10129082.29</v>
      </c>
      <c r="W23" s="158">
        <f>利润表粘贴!AD21</f>
        <v>1312749.66</v>
      </c>
      <c r="X23" s="158">
        <f>利润表粘贴!Y21</f>
        <v>800458.87</v>
      </c>
      <c r="Y23" s="158">
        <f>利润表粘贴!X21</f>
        <v>2284616.27</v>
      </c>
    </row>
    <row r="24" ht="16.5" spans="1:25">
      <c r="A24" s="26" t="s">
        <v>46</v>
      </c>
      <c r="B24" s="156">
        <f t="shared" si="0"/>
        <v>7534488.22</v>
      </c>
      <c r="C24" s="158"/>
      <c r="D24" s="158">
        <f>利润表粘贴!I22+利润表粘贴!J22+利润表粘贴!K22+利润表粘贴!L22+利润表粘贴!M22</f>
        <v>0</v>
      </c>
      <c r="E24" s="158">
        <f>利润表粘贴!N22</f>
        <v>0</v>
      </c>
      <c r="F24" s="158">
        <f>利润表粘贴!S22</f>
        <v>0</v>
      </c>
      <c r="G24" s="157">
        <f>利润表粘贴!O22</f>
        <v>1174366.22</v>
      </c>
      <c r="H24" s="157">
        <f t="shared" si="1"/>
        <v>0</v>
      </c>
      <c r="I24" s="158">
        <f>利润表粘贴!AF22</f>
        <v>0</v>
      </c>
      <c r="J24" s="158">
        <f>利润表粘贴!AG22</f>
        <v>0</v>
      </c>
      <c r="K24" s="158">
        <f>利润表粘贴!AE22</f>
        <v>0</v>
      </c>
      <c r="L24" s="157">
        <f t="shared" si="2"/>
        <v>6360122</v>
      </c>
      <c r="M24" s="158">
        <f>利润表粘贴!T22</f>
        <v>6360122</v>
      </c>
      <c r="N24" s="158">
        <f>利润表粘贴!U22</f>
        <v>0</v>
      </c>
      <c r="O24" s="157">
        <f t="shared" si="3"/>
        <v>0</v>
      </c>
      <c r="P24" s="158">
        <f>利润表粘贴!V22</f>
        <v>0</v>
      </c>
      <c r="Q24" s="158">
        <f>利润表粘贴!W22</f>
        <v>0</v>
      </c>
      <c r="R24" s="157">
        <f t="shared" si="4"/>
        <v>0</v>
      </c>
      <c r="S24" s="158">
        <f>利润表粘贴!Z22</f>
        <v>0</v>
      </c>
      <c r="T24" s="158">
        <f>利润表粘贴!AA22</f>
        <v>0</v>
      </c>
      <c r="U24" s="158">
        <f>利润表粘贴!AB22</f>
        <v>0</v>
      </c>
      <c r="V24" s="158">
        <f>利润表粘贴!AC22</f>
        <v>0</v>
      </c>
      <c r="W24" s="158">
        <f>利润表粘贴!AD22</f>
        <v>0</v>
      </c>
      <c r="X24" s="158">
        <f>利润表粘贴!Y22</f>
        <v>0</v>
      </c>
      <c r="Y24" s="158">
        <f>利润表粘贴!X22</f>
        <v>0</v>
      </c>
    </row>
    <row r="25" ht="16.5" spans="1:25">
      <c r="A25" s="26" t="s">
        <v>47</v>
      </c>
      <c r="B25" s="156">
        <f t="shared" si="0"/>
        <v>0</v>
      </c>
      <c r="C25" s="158"/>
      <c r="D25" s="158">
        <f>利润表粘贴!I23+利润表粘贴!J23+利润表粘贴!K23+利润表粘贴!L23+利润表粘贴!M23</f>
        <v>0</v>
      </c>
      <c r="E25" s="158">
        <f>利润表粘贴!N23</f>
        <v>0</v>
      </c>
      <c r="F25" s="158">
        <f>利润表粘贴!S23</f>
        <v>0</v>
      </c>
      <c r="G25" s="157">
        <f>利润表粘贴!O23</f>
        <v>0</v>
      </c>
      <c r="H25" s="157">
        <f t="shared" si="1"/>
        <v>0</v>
      </c>
      <c r="I25" s="158">
        <f>利润表粘贴!AF23</f>
        <v>0</v>
      </c>
      <c r="J25" s="158">
        <f>利润表粘贴!AG23</f>
        <v>0</v>
      </c>
      <c r="K25" s="158">
        <f>利润表粘贴!AE23</f>
        <v>0</v>
      </c>
      <c r="L25" s="157">
        <f t="shared" si="2"/>
        <v>0</v>
      </c>
      <c r="M25" s="158">
        <f>利润表粘贴!T23</f>
        <v>0</v>
      </c>
      <c r="N25" s="158">
        <f>利润表粘贴!U23</f>
        <v>0</v>
      </c>
      <c r="O25" s="157">
        <f t="shared" si="3"/>
        <v>0</v>
      </c>
      <c r="P25" s="158">
        <f>利润表粘贴!V23</f>
        <v>0</v>
      </c>
      <c r="Q25" s="158">
        <f>利润表粘贴!W23</f>
        <v>0</v>
      </c>
      <c r="R25" s="157">
        <f t="shared" si="4"/>
        <v>0</v>
      </c>
      <c r="S25" s="158">
        <f>利润表粘贴!Z23</f>
        <v>0</v>
      </c>
      <c r="T25" s="158">
        <f>利润表粘贴!AA23</f>
        <v>0</v>
      </c>
      <c r="U25" s="158">
        <f>利润表粘贴!AB23</f>
        <v>0</v>
      </c>
      <c r="V25" s="158">
        <f>利润表粘贴!AC23</f>
        <v>0</v>
      </c>
      <c r="W25" s="158">
        <f>利润表粘贴!AD23</f>
        <v>0</v>
      </c>
      <c r="X25" s="158">
        <f>利润表粘贴!Y23</f>
        <v>0</v>
      </c>
      <c r="Y25" s="158">
        <f>利润表粘贴!X23</f>
        <v>0</v>
      </c>
    </row>
    <row r="26" ht="16.5" spans="1:25">
      <c r="A26" s="26" t="s">
        <v>48</v>
      </c>
      <c r="B26" s="156">
        <f t="shared" si="0"/>
        <v>1586019.73</v>
      </c>
      <c r="C26" s="158"/>
      <c r="D26" s="158">
        <f>利润表粘贴!I24+利润表粘贴!J24+利润表粘贴!K24+利润表粘贴!L24+利润表粘贴!M24</f>
        <v>0</v>
      </c>
      <c r="E26" s="158">
        <f>利润表粘贴!N24</f>
        <v>0</v>
      </c>
      <c r="F26" s="158">
        <f>利润表粘贴!S24</f>
        <v>0</v>
      </c>
      <c r="G26" s="157">
        <f>利润表粘贴!O24</f>
        <v>1586019.73</v>
      </c>
      <c r="H26" s="157">
        <f t="shared" si="1"/>
        <v>0</v>
      </c>
      <c r="I26" s="158">
        <f>利润表粘贴!AF24</f>
        <v>0</v>
      </c>
      <c r="J26" s="158">
        <f>利润表粘贴!AG24</f>
        <v>0</v>
      </c>
      <c r="K26" s="158">
        <f>利润表粘贴!AE24</f>
        <v>0</v>
      </c>
      <c r="L26" s="157">
        <f t="shared" si="2"/>
        <v>0</v>
      </c>
      <c r="M26" s="158">
        <f>利润表粘贴!T24</f>
        <v>0</v>
      </c>
      <c r="N26" s="158">
        <f>利润表粘贴!U24</f>
        <v>0</v>
      </c>
      <c r="O26" s="157">
        <f t="shared" si="3"/>
        <v>0</v>
      </c>
      <c r="P26" s="158">
        <f>利润表粘贴!V24</f>
        <v>0</v>
      </c>
      <c r="Q26" s="158">
        <f>利润表粘贴!W24</f>
        <v>0</v>
      </c>
      <c r="R26" s="157">
        <f t="shared" si="4"/>
        <v>0</v>
      </c>
      <c r="S26" s="158">
        <f>利润表粘贴!Z24</f>
        <v>0</v>
      </c>
      <c r="T26" s="158">
        <f>利润表粘贴!AA24</f>
        <v>0</v>
      </c>
      <c r="U26" s="158">
        <f>利润表粘贴!AB24</f>
        <v>0</v>
      </c>
      <c r="V26" s="158">
        <f>利润表粘贴!AC24</f>
        <v>0</v>
      </c>
      <c r="W26" s="158">
        <f>利润表粘贴!AD24</f>
        <v>0</v>
      </c>
      <c r="X26" s="158">
        <f>利润表粘贴!Y24</f>
        <v>0</v>
      </c>
      <c r="Y26" s="158">
        <f>利润表粘贴!X24</f>
        <v>0</v>
      </c>
    </row>
    <row r="27" s="117" customFormat="1" ht="16.5" spans="1:25">
      <c r="A27" s="22" t="s">
        <v>49</v>
      </c>
      <c r="B27" s="156">
        <f t="shared" si="0"/>
        <v>315293378.67</v>
      </c>
      <c r="C27" s="157"/>
      <c r="D27" s="157">
        <f>利润表粘贴!I25+利润表粘贴!J25+利润表粘贴!K25+利润表粘贴!L25+利润表粘贴!M25</f>
        <v>-240046559.48</v>
      </c>
      <c r="E27" s="157">
        <f>利润表粘贴!N25</f>
        <v>-1509261.54</v>
      </c>
      <c r="F27" s="157">
        <f>利润表粘贴!S25</f>
        <v>-5560727.5</v>
      </c>
      <c r="G27" s="157">
        <f>利润表粘贴!O25</f>
        <v>287249864.01</v>
      </c>
      <c r="H27" s="157">
        <f t="shared" si="1"/>
        <v>63518101.69</v>
      </c>
      <c r="I27" s="157">
        <f>利润表粘贴!AF25</f>
        <v>33757270.59</v>
      </c>
      <c r="J27" s="157">
        <f>利润表粘贴!AG25</f>
        <v>31238602.27</v>
      </c>
      <c r="K27" s="157">
        <f>利润表粘贴!AE25</f>
        <v>-1477771.17</v>
      </c>
      <c r="L27" s="157">
        <f t="shared" si="2"/>
        <v>115562740.19</v>
      </c>
      <c r="M27" s="157">
        <f>利润表粘贴!T25</f>
        <v>116217682.34</v>
      </c>
      <c r="N27" s="157">
        <f>利润表粘贴!U25</f>
        <v>-654942.15</v>
      </c>
      <c r="O27" s="157">
        <f t="shared" si="3"/>
        <v>54906395.82</v>
      </c>
      <c r="P27" s="157">
        <f>利润表粘贴!V25</f>
        <v>-4489744.4</v>
      </c>
      <c r="Q27" s="157">
        <f>利润表粘贴!W25</f>
        <v>59396140.22</v>
      </c>
      <c r="R27" s="157">
        <f t="shared" si="4"/>
        <v>41172825.48</v>
      </c>
      <c r="S27" s="157">
        <f>利润表粘贴!Z25</f>
        <v>31202271.93</v>
      </c>
      <c r="T27" s="157">
        <f>利润表粘贴!AA25</f>
        <v>-8846087.57</v>
      </c>
      <c r="U27" s="157">
        <f>利润表粘贴!AB25</f>
        <v>2524896.75</v>
      </c>
      <c r="V27" s="157">
        <f>利润表粘贴!AC25</f>
        <v>20225549.38</v>
      </c>
      <c r="W27" s="157">
        <f>利润表粘贴!AD25</f>
        <v>-1312749.66</v>
      </c>
      <c r="X27" s="157">
        <f>利润表粘贴!Y25</f>
        <v>-800223.14</v>
      </c>
      <c r="Y27" s="157">
        <f>利润表粘贴!X25</f>
        <v>-1820832.21</v>
      </c>
    </row>
    <row r="28" ht="16.5" spans="1:25">
      <c r="A28" s="26" t="s">
        <v>50</v>
      </c>
      <c r="B28" s="156">
        <f t="shared" si="0"/>
        <v>1479188.34</v>
      </c>
      <c r="C28" s="158"/>
      <c r="D28" s="158">
        <f>利润表粘贴!I26+利润表粘贴!J26+利润表粘贴!K26+利润表粘贴!L26+利润表粘贴!M26</f>
        <v>4494.33</v>
      </c>
      <c r="E28" s="158">
        <f>利润表粘贴!N26</f>
        <v>0</v>
      </c>
      <c r="F28" s="158">
        <f>利润表粘贴!S26</f>
        <v>0</v>
      </c>
      <c r="G28" s="157">
        <f>利润表粘贴!O26</f>
        <v>4534.97</v>
      </c>
      <c r="H28" s="157">
        <f t="shared" si="1"/>
        <v>7000</v>
      </c>
      <c r="I28" s="158">
        <f>利润表粘贴!AF26</f>
        <v>0</v>
      </c>
      <c r="J28" s="158">
        <f>利润表粘贴!AG26</f>
        <v>5000</v>
      </c>
      <c r="K28" s="158">
        <f>利润表粘贴!AE26</f>
        <v>2000</v>
      </c>
      <c r="L28" s="157">
        <f t="shared" si="2"/>
        <v>1455159.04</v>
      </c>
      <c r="M28" s="158">
        <f>利润表粘贴!T26</f>
        <v>1455159.04</v>
      </c>
      <c r="N28" s="158">
        <f>利润表粘贴!U26</f>
        <v>0</v>
      </c>
      <c r="O28" s="157">
        <f t="shared" si="3"/>
        <v>0</v>
      </c>
      <c r="P28" s="158">
        <f>利润表粘贴!V26</f>
        <v>0</v>
      </c>
      <c r="Q28" s="158">
        <f>利润表粘贴!W26</f>
        <v>0</v>
      </c>
      <c r="R28" s="157">
        <f t="shared" si="4"/>
        <v>8000</v>
      </c>
      <c r="S28" s="158">
        <f>利润表粘贴!Z26</f>
        <v>8000</v>
      </c>
      <c r="T28" s="158">
        <f>利润表粘贴!AA26</f>
        <v>0</v>
      </c>
      <c r="U28" s="158">
        <f>利润表粘贴!AB26</f>
        <v>0</v>
      </c>
      <c r="V28" s="158">
        <f>利润表粘贴!AC26</f>
        <v>0</v>
      </c>
      <c r="W28" s="158">
        <f>利润表粘贴!AD26</f>
        <v>0</v>
      </c>
      <c r="X28" s="158">
        <f>利润表粘贴!Y26</f>
        <v>0</v>
      </c>
      <c r="Y28" s="158">
        <f>利润表粘贴!X26</f>
        <v>0</v>
      </c>
    </row>
    <row r="29" ht="16.5" spans="1:25">
      <c r="A29" s="26" t="s">
        <v>51</v>
      </c>
      <c r="B29" s="156">
        <f t="shared" si="0"/>
        <v>4111698.06</v>
      </c>
      <c r="C29" s="158"/>
      <c r="D29" s="158">
        <f>利润表粘贴!I27+利润表粘贴!J27+利润表粘贴!K27+利润表粘贴!L27+利润表粘贴!M27</f>
        <v>4013034.3</v>
      </c>
      <c r="E29" s="158">
        <f>利润表粘贴!N27</f>
        <v>0</v>
      </c>
      <c r="F29" s="158">
        <f>利润表粘贴!S27</f>
        <v>0</v>
      </c>
      <c r="G29" s="157">
        <f>利润表粘贴!O27</f>
        <v>96412.76</v>
      </c>
      <c r="H29" s="157">
        <f t="shared" si="1"/>
        <v>1350</v>
      </c>
      <c r="I29" s="158">
        <f>利润表粘贴!AF27</f>
        <v>450</v>
      </c>
      <c r="J29" s="158">
        <f>利润表粘贴!AG27</f>
        <v>0</v>
      </c>
      <c r="K29" s="158">
        <f>利润表粘贴!AE27</f>
        <v>900</v>
      </c>
      <c r="L29" s="157">
        <f t="shared" si="2"/>
        <v>0</v>
      </c>
      <c r="M29" s="158">
        <f>利润表粘贴!T27</f>
        <v>0</v>
      </c>
      <c r="N29" s="158">
        <f>利润表粘贴!U27</f>
        <v>0</v>
      </c>
      <c r="O29" s="157">
        <f t="shared" si="3"/>
        <v>0</v>
      </c>
      <c r="P29" s="158">
        <f>利润表粘贴!V27</f>
        <v>0</v>
      </c>
      <c r="Q29" s="158">
        <f>利润表粘贴!W27</f>
        <v>0</v>
      </c>
      <c r="R29" s="157">
        <f t="shared" si="4"/>
        <v>901</v>
      </c>
      <c r="S29" s="158">
        <f>利润表粘贴!Z27</f>
        <v>450</v>
      </c>
      <c r="T29" s="158">
        <f>利润表粘贴!AA27</f>
        <v>0</v>
      </c>
      <c r="U29" s="158">
        <f>利润表粘贴!AB27</f>
        <v>0</v>
      </c>
      <c r="V29" s="158">
        <f>利润表粘贴!AC27</f>
        <v>0</v>
      </c>
      <c r="W29" s="158">
        <f>利润表粘贴!AD27</f>
        <v>0</v>
      </c>
      <c r="X29" s="158">
        <f>利润表粘贴!Y27</f>
        <v>0</v>
      </c>
      <c r="Y29" s="158">
        <f>利润表粘贴!X27</f>
        <v>451</v>
      </c>
    </row>
    <row r="30" s="117" customFormat="1" ht="16.5" spans="1:25">
      <c r="A30" s="22" t="s">
        <v>52</v>
      </c>
      <c r="B30" s="156">
        <f t="shared" si="0"/>
        <v>312660868.95</v>
      </c>
      <c r="C30" s="157"/>
      <c r="D30" s="157">
        <f>利润表粘贴!I28+利润表粘贴!J28+利润表粘贴!K28+利润表粘贴!L28+利润表粘贴!M28</f>
        <v>-244055099.45</v>
      </c>
      <c r="E30" s="157">
        <f>利润表粘贴!N28</f>
        <v>-1509261.54</v>
      </c>
      <c r="F30" s="157">
        <f>利润表粘贴!S28</f>
        <v>-5560727.5</v>
      </c>
      <c r="G30" s="157">
        <f>利润表粘贴!O28</f>
        <v>287157986.22</v>
      </c>
      <c r="H30" s="157">
        <f t="shared" si="1"/>
        <v>63523751.69</v>
      </c>
      <c r="I30" s="157">
        <f>利润表粘贴!AF28</f>
        <v>33756820.59</v>
      </c>
      <c r="J30" s="157">
        <f>利润表粘贴!AG28</f>
        <v>31243602.27</v>
      </c>
      <c r="K30" s="157">
        <f>利润表粘贴!AE28</f>
        <v>-1476671.17</v>
      </c>
      <c r="L30" s="157">
        <f t="shared" si="2"/>
        <v>117017899.23</v>
      </c>
      <c r="M30" s="157">
        <f>利润表粘贴!T28</f>
        <v>117672841.38</v>
      </c>
      <c r="N30" s="157">
        <f>利润表粘贴!U28</f>
        <v>-654942.15</v>
      </c>
      <c r="O30" s="157">
        <f t="shared" si="3"/>
        <v>54906395.82</v>
      </c>
      <c r="P30" s="157">
        <f>利润表粘贴!V28</f>
        <v>-4489744.4</v>
      </c>
      <c r="Q30" s="157">
        <f>利润表粘贴!W28</f>
        <v>59396140.22</v>
      </c>
      <c r="R30" s="157">
        <f t="shared" si="4"/>
        <v>41179924.48</v>
      </c>
      <c r="S30" s="157">
        <f>利润表粘贴!Z28</f>
        <v>31209821.93</v>
      </c>
      <c r="T30" s="157">
        <f>利润表粘贴!AA28</f>
        <v>-8846087.57</v>
      </c>
      <c r="U30" s="157">
        <f>利润表粘贴!AB28</f>
        <v>2524896.75</v>
      </c>
      <c r="V30" s="157">
        <f>利润表粘贴!AC28</f>
        <v>20225549.38</v>
      </c>
      <c r="W30" s="157">
        <f>利润表粘贴!AD28</f>
        <v>-1312749.66</v>
      </c>
      <c r="X30" s="157">
        <f>利润表粘贴!Y28</f>
        <v>-800223.14</v>
      </c>
      <c r="Y30" s="157">
        <f>利润表粘贴!X28</f>
        <v>-1821283.21</v>
      </c>
    </row>
    <row r="31" ht="16.5" spans="1:25">
      <c r="A31" s="26" t="s">
        <v>53</v>
      </c>
      <c r="B31" s="156">
        <f t="shared" si="0"/>
        <v>78459518.57</v>
      </c>
      <c r="C31" s="158"/>
      <c r="D31" s="158">
        <f>利润表粘贴!I29+利润表粘贴!J29+利润表粘贴!K29+利润表粘贴!L29+利润表粘贴!M29</f>
        <v>78459518.57</v>
      </c>
      <c r="E31" s="158">
        <f>利润表粘贴!N29</f>
        <v>0</v>
      </c>
      <c r="F31" s="158">
        <f>利润表粘贴!S29</f>
        <v>0</v>
      </c>
      <c r="G31" s="157">
        <f>利润表粘贴!O29</f>
        <v>0</v>
      </c>
      <c r="H31" s="157">
        <f t="shared" si="1"/>
        <v>0</v>
      </c>
      <c r="I31" s="158">
        <f>利润表粘贴!AF29</f>
        <v>0</v>
      </c>
      <c r="J31" s="158">
        <f>利润表粘贴!AG29</f>
        <v>0</v>
      </c>
      <c r="K31" s="158">
        <f>利润表粘贴!AE29</f>
        <v>0</v>
      </c>
      <c r="L31" s="157">
        <f t="shared" si="2"/>
        <v>0</v>
      </c>
      <c r="M31" s="158">
        <f>利润表粘贴!T29</f>
        <v>0</v>
      </c>
      <c r="N31" s="158">
        <f>利润表粘贴!U29</f>
        <v>0</v>
      </c>
      <c r="O31" s="157">
        <f t="shared" si="3"/>
        <v>0</v>
      </c>
      <c r="P31" s="158">
        <f>利润表粘贴!V29</f>
        <v>0</v>
      </c>
      <c r="Q31" s="158">
        <f>利润表粘贴!W29</f>
        <v>0</v>
      </c>
      <c r="R31" s="157">
        <f t="shared" si="4"/>
        <v>0</v>
      </c>
      <c r="S31" s="158">
        <f>利润表粘贴!Z29</f>
        <v>0</v>
      </c>
      <c r="T31" s="158">
        <f>利润表粘贴!AA29</f>
        <v>0</v>
      </c>
      <c r="U31" s="158">
        <f>利润表粘贴!AB29</f>
        <v>0</v>
      </c>
      <c r="V31" s="158">
        <f>利润表粘贴!AC29</f>
        <v>0</v>
      </c>
      <c r="W31" s="158">
        <f>利润表粘贴!AD29</f>
        <v>0</v>
      </c>
      <c r="X31" s="158">
        <f>利润表粘贴!Y29</f>
        <v>0</v>
      </c>
      <c r="Y31" s="158">
        <f>利润表粘贴!X29</f>
        <v>0</v>
      </c>
    </row>
    <row r="32" s="117" customFormat="1" ht="16.5" spans="1:25">
      <c r="A32" s="22" t="s">
        <v>54</v>
      </c>
      <c r="B32" s="156">
        <f t="shared" si="0"/>
        <v>234201350.38</v>
      </c>
      <c r="C32" s="157"/>
      <c r="D32" s="157">
        <f>利润表粘贴!I30+利润表粘贴!J30+利润表粘贴!K30+利润表粘贴!L30+利润表粘贴!M30</f>
        <v>-322514618.02</v>
      </c>
      <c r="E32" s="157">
        <f>利润表粘贴!N30</f>
        <v>-1509261.54</v>
      </c>
      <c r="F32" s="157">
        <f>利润表粘贴!S30</f>
        <v>-5560727.5</v>
      </c>
      <c r="G32" s="157">
        <f>利润表粘贴!O30</f>
        <v>287157986.22</v>
      </c>
      <c r="H32" s="157">
        <f t="shared" si="1"/>
        <v>63523751.69</v>
      </c>
      <c r="I32" s="157">
        <f>利润表粘贴!AF30</f>
        <v>33756820.59</v>
      </c>
      <c r="J32" s="157">
        <f>利润表粘贴!AG30</f>
        <v>31243602.27</v>
      </c>
      <c r="K32" s="157">
        <f>利润表粘贴!AE30</f>
        <v>-1476671.17</v>
      </c>
      <c r="L32" s="157">
        <f t="shared" si="2"/>
        <v>117017899.23</v>
      </c>
      <c r="M32" s="157">
        <f>利润表粘贴!T30</f>
        <v>117672841.38</v>
      </c>
      <c r="N32" s="157">
        <f>利润表粘贴!U30</f>
        <v>-654942.15</v>
      </c>
      <c r="O32" s="157">
        <f t="shared" si="3"/>
        <v>54906395.82</v>
      </c>
      <c r="P32" s="157">
        <f>利润表粘贴!V30</f>
        <v>-4489744.4</v>
      </c>
      <c r="Q32" s="157">
        <f>利润表粘贴!W30</f>
        <v>59396140.22</v>
      </c>
      <c r="R32" s="157">
        <f t="shared" si="4"/>
        <v>41179924.48</v>
      </c>
      <c r="S32" s="157">
        <f>利润表粘贴!Z30</f>
        <v>31209821.93</v>
      </c>
      <c r="T32" s="157">
        <f>利润表粘贴!AA30</f>
        <v>-8846087.57</v>
      </c>
      <c r="U32" s="157">
        <f>利润表粘贴!AB30</f>
        <v>2524896.75</v>
      </c>
      <c r="V32" s="157">
        <f>利润表粘贴!AC30</f>
        <v>20225549.38</v>
      </c>
      <c r="W32" s="157">
        <f>利润表粘贴!AD30</f>
        <v>-1312749.66</v>
      </c>
      <c r="X32" s="157">
        <f>利润表粘贴!Y30</f>
        <v>-800223.14</v>
      </c>
      <c r="Y32" s="157">
        <f>利润表粘贴!X30</f>
        <v>-1821283.21</v>
      </c>
    </row>
    <row r="33" s="117" customFormat="1" ht="16.5" spans="1:25">
      <c r="A33" s="22" t="s">
        <v>55</v>
      </c>
      <c r="B33" s="156">
        <f t="shared" si="0"/>
        <v>32226755.46</v>
      </c>
      <c r="C33" s="157"/>
      <c r="D33" s="157">
        <f>利润表粘贴!I37+利润表粘贴!J37+利润表粘贴!K37+利润表粘贴!L37+利润表粘贴!M37</f>
        <v>0</v>
      </c>
      <c r="E33" s="157">
        <f>利润表粘贴!N37</f>
        <v>0</v>
      </c>
      <c r="F33" s="157">
        <f>利润表粘贴!S37</f>
        <v>0</v>
      </c>
      <c r="G33" s="157">
        <f>利润表粘贴!O37</f>
        <v>0</v>
      </c>
      <c r="H33" s="157">
        <f t="shared" si="1"/>
        <v>0</v>
      </c>
      <c r="I33" s="157">
        <f>利润表粘贴!AF33</f>
        <v>0</v>
      </c>
      <c r="J33" s="157">
        <f>利润表粘贴!AG33</f>
        <v>0</v>
      </c>
      <c r="K33" s="157">
        <f>利润表粘贴!AE33</f>
        <v>0</v>
      </c>
      <c r="L33" s="157">
        <f t="shared" si="2"/>
        <v>7692157.24</v>
      </c>
      <c r="M33" s="157">
        <f>利润表粘贴!T37</f>
        <v>7692157.24</v>
      </c>
      <c r="N33" s="157">
        <f>利润表粘贴!U37</f>
        <v>0</v>
      </c>
      <c r="O33" s="157">
        <f t="shared" si="3"/>
        <v>24534598.22</v>
      </c>
      <c r="P33" s="157">
        <f>利润表粘贴!V37</f>
        <v>0</v>
      </c>
      <c r="Q33" s="157">
        <f>利润表粘贴!W37</f>
        <v>24534598.22</v>
      </c>
      <c r="R33" s="157">
        <f t="shared" si="4"/>
        <v>0</v>
      </c>
      <c r="S33" s="157">
        <f>利润表粘贴!Z37</f>
        <v>0</v>
      </c>
      <c r="T33" s="157">
        <f>利润表粘贴!AA37</f>
        <v>0</v>
      </c>
      <c r="U33" s="157">
        <f>利润表粘贴!AB37</f>
        <v>0</v>
      </c>
      <c r="V33" s="157">
        <f>利润表粘贴!AC37</f>
        <v>0</v>
      </c>
      <c r="W33" s="157">
        <f>利润表粘贴!AD37</f>
        <v>0</v>
      </c>
      <c r="X33" s="157">
        <f>利润表粘贴!Y37</f>
        <v>0</v>
      </c>
      <c r="Y33" s="157">
        <f>利润表粘贴!X37</f>
        <v>0</v>
      </c>
    </row>
    <row r="34" s="117" customFormat="1" ht="16.5" spans="1:25">
      <c r="A34" s="22" t="s">
        <v>56</v>
      </c>
      <c r="B34" s="156">
        <f t="shared" si="0"/>
        <v>266428105.84</v>
      </c>
      <c r="C34" s="157"/>
      <c r="D34" s="157">
        <f>利润表粘贴!I52+利润表粘贴!J52+利润表粘贴!K52+利润表粘贴!L52+利润表粘贴!M52</f>
        <v>-322514618.02</v>
      </c>
      <c r="E34" s="157">
        <f>利润表粘贴!N52</f>
        <v>-1509261.54</v>
      </c>
      <c r="F34" s="157">
        <f>利润表粘贴!S52</f>
        <v>-5560727.5</v>
      </c>
      <c r="G34" s="157">
        <f>利润表粘贴!O52</f>
        <v>287157986.22</v>
      </c>
      <c r="H34" s="157">
        <f t="shared" si="1"/>
        <v>63523751.69</v>
      </c>
      <c r="I34" s="157">
        <f>I33+I32</f>
        <v>33756820.59</v>
      </c>
      <c r="J34" s="157">
        <f>J33+J32</f>
        <v>31243602.27</v>
      </c>
      <c r="K34" s="157">
        <f>K33+K32</f>
        <v>-1476671.17</v>
      </c>
      <c r="L34" s="157">
        <f t="shared" si="2"/>
        <v>124710056.47</v>
      </c>
      <c r="M34" s="157">
        <f>利润表粘贴!T52</f>
        <v>125364998.62</v>
      </c>
      <c r="N34" s="157">
        <f>利润表粘贴!U52</f>
        <v>-654942.15</v>
      </c>
      <c r="O34" s="157">
        <f t="shared" si="3"/>
        <v>79440994.04</v>
      </c>
      <c r="P34" s="157">
        <f>利润表粘贴!V52</f>
        <v>-4489744.4</v>
      </c>
      <c r="Q34" s="157">
        <f>利润表粘贴!W52</f>
        <v>83930738.44</v>
      </c>
      <c r="R34" s="157">
        <f t="shared" si="4"/>
        <v>41179924.48</v>
      </c>
      <c r="S34" s="157">
        <f>利润表粘贴!Z52</f>
        <v>31209821.93</v>
      </c>
      <c r="T34" s="157">
        <f>利润表粘贴!AA52</f>
        <v>-8846087.57</v>
      </c>
      <c r="U34" s="157">
        <f>利润表粘贴!AB52</f>
        <v>2524896.75</v>
      </c>
      <c r="V34" s="157">
        <f>利润表粘贴!AC52</f>
        <v>20225549.38</v>
      </c>
      <c r="W34" s="157">
        <f>利润表粘贴!AD52</f>
        <v>-1312749.66</v>
      </c>
      <c r="X34" s="157">
        <f>利润表粘贴!Y52</f>
        <v>-800223.14</v>
      </c>
      <c r="Y34" s="157">
        <f>利润表粘贴!X52</f>
        <v>-1821283.21</v>
      </c>
    </row>
    <row r="35" spans="2:13">
      <c r="B35" s="88">
        <f>B34-利润表粘贴!C52</f>
        <v>0</v>
      </c>
      <c r="M35">
        <v>3460811.16</v>
      </c>
    </row>
    <row r="36" spans="1:1">
      <c r="A36" s="88" t="s">
        <v>57</v>
      </c>
    </row>
    <row r="37" ht="16.5" spans="1:25">
      <c r="A37" s="154" t="s">
        <v>1</v>
      </c>
      <c r="B37" s="154" t="s">
        <v>2</v>
      </c>
      <c r="C37" s="154" t="s">
        <v>3</v>
      </c>
      <c r="D37" s="154" t="s">
        <v>4</v>
      </c>
      <c r="E37" s="155" t="s">
        <v>5</v>
      </c>
      <c r="F37" s="155" t="s">
        <v>6</v>
      </c>
      <c r="G37" s="154" t="s">
        <v>7</v>
      </c>
      <c r="H37" s="154" t="s">
        <v>8</v>
      </c>
      <c r="I37" s="154" t="s">
        <v>9</v>
      </c>
      <c r="J37" s="154" t="s">
        <v>10</v>
      </c>
      <c r="K37" s="154" t="s">
        <v>11</v>
      </c>
      <c r="L37" s="154" t="s">
        <v>12</v>
      </c>
      <c r="M37" s="154" t="s">
        <v>13</v>
      </c>
      <c r="N37" s="154" t="s">
        <v>14</v>
      </c>
      <c r="O37" s="154" t="s">
        <v>15</v>
      </c>
      <c r="P37" s="154" t="s">
        <v>16</v>
      </c>
      <c r="Q37" s="154" t="s">
        <v>17</v>
      </c>
      <c r="R37" s="154" t="s">
        <v>18</v>
      </c>
      <c r="S37" s="154" t="s">
        <v>19</v>
      </c>
      <c r="T37" s="154" t="s">
        <v>20</v>
      </c>
      <c r="U37" s="154" t="s">
        <v>21</v>
      </c>
      <c r="V37" s="154" t="str">
        <f>V3</f>
        <v>北京投行部</v>
      </c>
      <c r="W37" s="154" t="str">
        <f>W3</f>
        <v>北京投行二部</v>
      </c>
      <c r="X37" s="154" t="s">
        <v>24</v>
      </c>
      <c r="Y37" s="154" t="s">
        <v>25</v>
      </c>
    </row>
    <row r="38" s="117" customFormat="1" ht="16.5" spans="1:25">
      <c r="A38" s="22" t="s">
        <v>26</v>
      </c>
      <c r="B38" s="156">
        <f>C38+D38+E38+F38+G38+H38+L38+O38+R38</f>
        <v>-5.12227416038513e-9</v>
      </c>
      <c r="C38" s="15">
        <f>C39+C42+C46+C48+C49+C50+C51+C52+C53+C54</f>
        <v>-47800062.9078211</v>
      </c>
      <c r="D38" s="15">
        <f>D39+D42+D46+D48+D49+D50+D51+D52+D53+D54</f>
        <v>12059148.0633333</v>
      </c>
      <c r="E38" s="15">
        <f>E39+E42+E46+E48+E49+E50+E51+E52+E53+E54</f>
        <v>165008.32</v>
      </c>
      <c r="F38" s="15">
        <f>F39+F42+F46+F48+F49+F50+F51+F52+F53+F54</f>
        <v>0</v>
      </c>
      <c r="G38" s="15">
        <f t="shared" ref="G38:Y38" si="5">G39+G42+G46+G48+G49+G50+G51+G52+G53+G54</f>
        <v>5077864.881</v>
      </c>
      <c r="H38" s="15">
        <f>I38+J38+K38</f>
        <v>-4798519.271</v>
      </c>
      <c r="I38" s="15">
        <f t="shared" si="5"/>
        <v>1686887.4</v>
      </c>
      <c r="J38" s="15">
        <f t="shared" si="5"/>
        <v>-6485406.671</v>
      </c>
      <c r="K38" s="15">
        <f t="shared" si="5"/>
        <v>0</v>
      </c>
      <c r="L38" s="15">
        <f>M38+N38</f>
        <v>-133668.183333329</v>
      </c>
      <c r="M38" s="15">
        <f>M39+M42+M46+M48+M49+M50+M51+M52+M53+M54</f>
        <v>-1366043.66333333</v>
      </c>
      <c r="N38" s="15">
        <f t="shared" si="5"/>
        <v>1232375.48</v>
      </c>
      <c r="O38" s="15">
        <f>P38+Q38</f>
        <v>32000718.63</v>
      </c>
      <c r="P38" s="15">
        <f t="shared" si="5"/>
        <v>-1504022.33</v>
      </c>
      <c r="Q38" s="15">
        <f t="shared" si="5"/>
        <v>33504740.96</v>
      </c>
      <c r="R38" s="15">
        <f>S38+T38+U38+V38+X38+Y38+W38</f>
        <v>3429510.46782114</v>
      </c>
      <c r="S38" s="15">
        <f t="shared" si="5"/>
        <v>2639864.56448695</v>
      </c>
      <c r="T38" s="15">
        <f t="shared" si="5"/>
        <v>471698.113207547</v>
      </c>
      <c r="U38" s="15">
        <f t="shared" si="5"/>
        <v>178221.762729387</v>
      </c>
      <c r="V38" s="15">
        <f t="shared" si="5"/>
        <v>139726.02739726</v>
      </c>
      <c r="W38" s="15">
        <f t="shared" si="5"/>
        <v>0</v>
      </c>
      <c r="X38" s="15">
        <f t="shared" si="5"/>
        <v>0</v>
      </c>
      <c r="Y38" s="15">
        <f t="shared" si="5"/>
        <v>0</v>
      </c>
    </row>
    <row r="39" ht="16.5" spans="1:25">
      <c r="A39" s="24" t="s">
        <v>27</v>
      </c>
      <c r="B39" s="156">
        <f t="shared" ref="B39:B68" si="6">C39+D39+E39+F39+G39+H39+L39+O39+R39</f>
        <v>0</v>
      </c>
      <c r="C39" s="4">
        <f>C40-C41</f>
        <v>-1931397.26027397</v>
      </c>
      <c r="D39" s="4">
        <f>D40-D41</f>
        <v>1854358.55</v>
      </c>
      <c r="E39" s="4">
        <f>E40-E41</f>
        <v>34407.46</v>
      </c>
      <c r="F39" s="4">
        <f>F40-F41</f>
        <v>0</v>
      </c>
      <c r="G39" s="15">
        <f t="shared" ref="G39:Y39" si="7">G40-G41</f>
        <v>-34407.46</v>
      </c>
      <c r="H39" s="15">
        <f t="shared" ref="H39:H68" si="8">I39+J39+K39</f>
        <v>0</v>
      </c>
      <c r="I39" s="4">
        <f t="shared" si="7"/>
        <v>0</v>
      </c>
      <c r="J39" s="4">
        <f t="shared" si="7"/>
        <v>0</v>
      </c>
      <c r="K39" s="4">
        <f t="shared" si="7"/>
        <v>0</v>
      </c>
      <c r="L39" s="15">
        <f t="shared" ref="L39:L68" si="9">M39+N39</f>
        <v>-1048622.47</v>
      </c>
      <c r="M39" s="4">
        <f t="shared" si="7"/>
        <v>-1048622.47</v>
      </c>
      <c r="N39" s="4">
        <f t="shared" si="7"/>
        <v>0</v>
      </c>
      <c r="O39" s="15">
        <f t="shared" ref="O39:O68" si="10">P39+Q39</f>
        <v>-805736.08</v>
      </c>
      <c r="P39" s="4">
        <f t="shared" si="7"/>
        <v>-805736.08</v>
      </c>
      <c r="Q39" s="4">
        <f t="shared" si="7"/>
        <v>0</v>
      </c>
      <c r="R39" s="15">
        <f t="shared" ref="R39:R68" si="11">S39+T39+U39+V39+X39+Y39+W39</f>
        <v>1931397.26027397</v>
      </c>
      <c r="S39" s="4">
        <f t="shared" si="7"/>
        <v>1754958.90410959</v>
      </c>
      <c r="T39" s="4">
        <f t="shared" si="7"/>
        <v>0</v>
      </c>
      <c r="U39" s="4">
        <f t="shared" si="7"/>
        <v>36712.3287671233</v>
      </c>
      <c r="V39" s="4">
        <f t="shared" si="7"/>
        <v>139726.02739726</v>
      </c>
      <c r="W39" s="4">
        <f t="shared" si="7"/>
        <v>0</v>
      </c>
      <c r="X39" s="4">
        <f t="shared" si="7"/>
        <v>0</v>
      </c>
      <c r="Y39" s="4">
        <f t="shared" si="7"/>
        <v>0</v>
      </c>
    </row>
    <row r="40" ht="16.5" spans="1:25">
      <c r="A40" s="26" t="s">
        <v>28</v>
      </c>
      <c r="B40" s="156">
        <f t="shared" si="6"/>
        <v>0</v>
      </c>
      <c r="C40" s="4">
        <f>SUMIFS(调整区域!$F:$F,调整区域!$D:$D,$A40,调整区域!$E:$E,C37)+SUMIFS(调整区域!$H:$H,调整区域!$D:$D,$A40,调整区域!$G:$G,C37)</f>
        <v>-1931397.26027397</v>
      </c>
      <c r="D40" s="4">
        <f>SUMIFS(调整区域!$F:$F,调整区域!$D:$D,$A40,调整区域!$E:$E,D37)+SUMIFS(调整区域!$H:$H,调整区域!$D:$D,$A40,调整区域!$G:$G,D37)</f>
        <v>1854358.55</v>
      </c>
      <c r="E40" s="4">
        <f>SUMIFS(调整区域!$F:$F,调整区域!$D:$D,$A40,调整区域!$E:$E,E37)+SUMIFS(调整区域!$H:$H,调整区域!$D:$D,$A40,调整区域!$G:$G,E37)</f>
        <v>34407.46</v>
      </c>
      <c r="F40" s="4">
        <f>SUMIFS(调整区域!$F:$F,调整区域!$D:$D,$A40,调整区域!$E:$E,F37)+SUMIFS(调整区域!$H:$H,调整区域!$D:$D,$A40,调整区域!$G:$G,F37)</f>
        <v>0</v>
      </c>
      <c r="G40" s="15">
        <f>SUMIFS(调整区域!$F:$F,调整区域!$D:$D,$A40,调整区域!$E:$E,G37)+SUMIFS(调整区域!$H:$H,调整区域!$D:$D,$A40,调整区域!$G:$G,G37)</f>
        <v>-34407.46</v>
      </c>
      <c r="H40" s="15">
        <f t="shared" si="8"/>
        <v>0</v>
      </c>
      <c r="I40" s="4">
        <f>SUMIFS(调整区域!$F:$F,调整区域!$D:$D,$A40,调整区域!$E:$E,I37)+SUMIFS(调整区域!$H:$H,调整区域!$D:$D,$A40,调整区域!$G:$G,I37)</f>
        <v>0</v>
      </c>
      <c r="J40" s="4">
        <f>SUMIFS(调整区域!$F:$F,调整区域!$D:$D,$A40,调整区域!$E:$E,J37)+SUMIFS(调整区域!$H:$H,调整区域!$D:$D,$A40,调整区域!$G:$G,J37)</f>
        <v>0</v>
      </c>
      <c r="K40" s="4">
        <f>SUMIFS(调整区域!$F:$F,调整区域!$D:$D,$A40,调整区域!$E:$E,K37)+SUMIFS(调整区域!$H:$H,调整区域!$D:$D,$A40,调整区域!$G:$G,K37)</f>
        <v>0</v>
      </c>
      <c r="L40" s="15">
        <f t="shared" si="9"/>
        <v>-1048622.47</v>
      </c>
      <c r="M40" s="4">
        <f>SUMIFS(调整区域!$F:$F,调整区域!$D:$D,$A40,调整区域!$E:$E,M37)+SUMIFS(调整区域!$H:$H,调整区域!$D:$D,$A40,调整区域!$G:$G,M37)</f>
        <v>-1048622.47</v>
      </c>
      <c r="N40" s="4">
        <f>SUMIFS(调整区域!$F:$F,调整区域!$D:$D,$A40,调整区域!$E:$E,N37)+SUMIFS(调整区域!$H:$H,调整区域!$D:$D,$A40,调整区域!$G:$G,N37)</f>
        <v>0</v>
      </c>
      <c r="O40" s="15">
        <f t="shared" si="10"/>
        <v>-805736.08</v>
      </c>
      <c r="P40" s="4">
        <f>SUMIFS(调整区域!$F:$F,调整区域!$D:$D,$A40,调整区域!$E:$E,P37)+SUMIFS(调整区域!$H:$H,调整区域!$D:$D,$A40,调整区域!$G:$G,P37)</f>
        <v>-805736.08</v>
      </c>
      <c r="Q40" s="4">
        <f>SUMIFS(调整区域!$F:$F,调整区域!$D:$D,$A40,调整区域!$E:$E,Q37)+SUMIFS(调整区域!$H:$H,调整区域!$D:$D,$A40,调整区域!$G:$G,Q37)</f>
        <v>0</v>
      </c>
      <c r="R40" s="15">
        <f t="shared" si="11"/>
        <v>1931397.26027397</v>
      </c>
      <c r="S40" s="4">
        <f>SUMIFS(调整区域!$F:$F,调整区域!$D:$D,$A40,调整区域!$E:$E,S37)+SUMIFS(调整区域!$H:$H,调整区域!$D:$D,$A40,调整区域!$G:$G,S37)</f>
        <v>1754958.90410959</v>
      </c>
      <c r="T40" s="4">
        <f>SUMIFS(调整区域!$F:$F,调整区域!$D:$D,$A40,调整区域!$E:$E,T37)+SUMIFS(调整区域!$H:$H,调整区域!$D:$D,$A40,调整区域!$G:$G,T37)</f>
        <v>0</v>
      </c>
      <c r="U40" s="4">
        <f>SUMIFS(调整区域!$F:$F,调整区域!$D:$D,$A40,调整区域!$E:$E,U37)+SUMIFS(调整区域!$H:$H,调整区域!$D:$D,$A40,调整区域!$G:$G,U37)</f>
        <v>36712.3287671233</v>
      </c>
      <c r="V40" s="4">
        <f>SUMIFS(调整区域!$F:$F,调整区域!$D:$D,$A40,调整区域!$E:$E,V37)+SUMIFS(调整区域!$H:$H,调整区域!$D:$D,$A40,调整区域!$G:$G,V37)</f>
        <v>139726.02739726</v>
      </c>
      <c r="W40" s="4">
        <f>SUMIFS(调整区域!$F:$F,调整区域!$D:$D,$A40,调整区域!$E:$E,W37)+SUMIFS(调整区域!$H:$H,调整区域!$D:$D,$A40,调整区域!$G:$G,W37)</f>
        <v>0</v>
      </c>
      <c r="X40" s="4">
        <f>SUMIFS(调整区域!$F:$F,调整区域!$D:$D,$A40,调整区域!$E:$E,X37)+SUMIFS(调整区域!$H:$H,调整区域!$D:$D,$A40,调整区域!$G:$G,X37)</f>
        <v>0</v>
      </c>
      <c r="Y40" s="4">
        <f>SUMIFS(调整区域!$F:$F,调整区域!$D:$D,$A40,调整区域!$E:$E,Y37)+SUMIFS(调整区域!$H:$H,调整区域!$D:$D,$A40,调整区域!$G:$G,Y37)</f>
        <v>0</v>
      </c>
    </row>
    <row r="41" ht="16.5" spans="1:25">
      <c r="A41" s="26" t="s">
        <v>29</v>
      </c>
      <c r="B41" s="156">
        <f t="shared" si="6"/>
        <v>0</v>
      </c>
      <c r="C41" s="4">
        <f>SUMIFS(调整区域!$F:$F,调整区域!$D:$D,$A41,调整区域!$E:$E,C37)+SUMIFS(调整区域!$H:$H,调整区域!$D:$D,$A41,调整区域!$G:$G,C37)</f>
        <v>0</v>
      </c>
      <c r="D41" s="4">
        <f>SUMIFS(调整区域!$F:$F,调整区域!$D:$D,$A41,调整区域!$E:$E,D37)+SUMIFS(调整区域!$H:$H,调整区域!$D:$D,$A41,调整区域!$G:$G,D37)</f>
        <v>0</v>
      </c>
      <c r="E41" s="4">
        <f>SUMIFS(调整区域!$F:$F,调整区域!$D:$D,$A41,调整区域!$E:$E,E37)+SUMIFS(调整区域!$H:$H,调整区域!$D:$D,$A41,调整区域!$G:$G,E37)</f>
        <v>0</v>
      </c>
      <c r="F41" s="4">
        <f>SUMIFS(调整区域!$F:$F,调整区域!$D:$D,$A41,调整区域!$E:$E,F37)+SUMIFS(调整区域!$H:$H,调整区域!$D:$D,$A41,调整区域!$G:$G,F37)</f>
        <v>0</v>
      </c>
      <c r="G41" s="15">
        <f>SUMIFS(调整区域!$F:$F,调整区域!$D:$D,$A41,调整区域!$E:$E,G37)+SUMIFS(调整区域!$H:$H,调整区域!$D:$D,$A41,调整区域!$G:$G,G37)</f>
        <v>0</v>
      </c>
      <c r="H41" s="15">
        <f t="shared" si="8"/>
        <v>0</v>
      </c>
      <c r="I41" s="4">
        <f>SUMIFS(调整区域!$F:$F,调整区域!$D:$D,$A41,调整区域!$E:$E,I37)+SUMIFS(调整区域!$H:$H,调整区域!$D:$D,$A41,调整区域!$G:$G,I37)</f>
        <v>0</v>
      </c>
      <c r="J41" s="4">
        <f>SUMIFS(调整区域!$F:$F,调整区域!$D:$D,$A41,调整区域!$E:$E,J37)+SUMIFS(调整区域!$H:$H,调整区域!$D:$D,$A41,调整区域!$G:$G,J37)</f>
        <v>0</v>
      </c>
      <c r="K41" s="4">
        <f>SUMIFS(调整区域!$F:$F,调整区域!$D:$D,$A41,调整区域!$E:$E,K37)+SUMIFS(调整区域!$H:$H,调整区域!$D:$D,$A41,调整区域!$G:$G,K37)</f>
        <v>0</v>
      </c>
      <c r="L41" s="15">
        <f t="shared" si="9"/>
        <v>0</v>
      </c>
      <c r="M41" s="4">
        <f>SUMIFS(调整区域!$F:$F,调整区域!$D:$D,$A41,调整区域!$E:$E,M37)+SUMIFS(调整区域!$H:$H,调整区域!$D:$D,$A41,调整区域!$G:$G,M37)</f>
        <v>0</v>
      </c>
      <c r="N41" s="4">
        <f>SUMIFS(调整区域!$F:$F,调整区域!$D:$D,$A41,调整区域!$E:$E,N37)+SUMIFS(调整区域!$H:$H,调整区域!$D:$D,$A41,调整区域!$G:$G,N37)</f>
        <v>0</v>
      </c>
      <c r="O41" s="15">
        <f t="shared" si="10"/>
        <v>0</v>
      </c>
      <c r="P41" s="4">
        <f>SUMIFS(调整区域!$F:$F,调整区域!$D:$D,$A41,调整区域!$E:$E,P37)+SUMIFS(调整区域!$H:$H,调整区域!$D:$D,$A41,调整区域!$G:$G,P37)</f>
        <v>0</v>
      </c>
      <c r="Q41" s="4">
        <f>SUMIFS(调整区域!$F:$F,调整区域!$D:$D,$A41,调整区域!$E:$E,Q37)+SUMIFS(调整区域!$H:$H,调整区域!$D:$D,$A41,调整区域!$G:$G,Q37)</f>
        <v>0</v>
      </c>
      <c r="R41" s="15">
        <f t="shared" si="11"/>
        <v>0</v>
      </c>
      <c r="S41" s="4">
        <f>SUMIFS(调整区域!$F:$F,调整区域!$D:$D,$A41,调整区域!$E:$E,S37)+SUMIFS(调整区域!$H:$H,调整区域!$D:$D,$A41,调整区域!$G:$G,S37)</f>
        <v>0</v>
      </c>
      <c r="T41" s="4">
        <f>SUMIFS(调整区域!$F:$F,调整区域!$D:$D,$A41,调整区域!$E:$E,T37)+SUMIFS(调整区域!$H:$H,调整区域!$D:$D,$A41,调整区域!$G:$G,T37)</f>
        <v>0</v>
      </c>
      <c r="U41" s="4">
        <f>SUMIFS(调整区域!$F:$F,调整区域!$D:$D,$A41,调整区域!$E:$E,U37)+SUMIFS(调整区域!$H:$H,调整区域!$D:$D,$A41,调整区域!$G:$G,U37)</f>
        <v>0</v>
      </c>
      <c r="V41" s="4">
        <f>SUMIFS(调整区域!$F:$F,调整区域!$D:$D,$A41,调整区域!$E:$E,V37)+SUMIFS(调整区域!$H:$H,调整区域!$D:$D,$A41,调整区域!$G:$G,V37)</f>
        <v>0</v>
      </c>
      <c r="W41" s="4">
        <f>SUMIFS(调整区域!$F:$F,调整区域!$D:$D,$A41,调整区域!$E:$E,W37)+SUMIFS(调整区域!$H:$H,调整区域!$D:$D,$A41,调整区域!$G:$G,W37)</f>
        <v>0</v>
      </c>
      <c r="X41" s="4">
        <f>SUMIFS(调整区域!$F:$F,调整区域!$D:$D,$A41,调整区域!$E:$E,X37)+SUMIFS(调整区域!$H:$H,调整区域!$D:$D,$A41,调整区域!$G:$G,X37)</f>
        <v>0</v>
      </c>
      <c r="Y41" s="4">
        <f>SUMIFS(调整区域!$F:$F,调整区域!$D:$D,$A41,调整区域!$E:$E,Y37)+SUMIFS(调整区域!$H:$H,调整区域!$D:$D,$A41,调整区域!$G:$G,Y37)</f>
        <v>0</v>
      </c>
    </row>
    <row r="42" ht="16.5" spans="1:25">
      <c r="A42" s="24" t="s">
        <v>30</v>
      </c>
      <c r="B42" s="156">
        <f t="shared" si="6"/>
        <v>0</v>
      </c>
      <c r="C42" s="4">
        <f>C43+C44+C45</f>
        <v>15395376.9724528</v>
      </c>
      <c r="D42" s="4">
        <f>D43+D44+D45</f>
        <v>0</v>
      </c>
      <c r="E42" s="4">
        <f>E43+E44+E45</f>
        <v>130600.86</v>
      </c>
      <c r="F42" s="4">
        <f>F43+F44+F45</f>
        <v>0</v>
      </c>
      <c r="G42" s="15">
        <f t="shared" ref="G42:Y42" si="12">G43+G44+G45</f>
        <v>-11779838.009</v>
      </c>
      <c r="H42" s="15">
        <f t="shared" si="8"/>
        <v>-6491686.541</v>
      </c>
      <c r="I42" s="4">
        <f>I43+I44+I45</f>
        <v>-6279.87</v>
      </c>
      <c r="J42" s="4">
        <f t="shared" si="12"/>
        <v>-6485406.671</v>
      </c>
      <c r="K42" s="4">
        <f t="shared" si="12"/>
        <v>0</v>
      </c>
      <c r="L42" s="15">
        <f t="shared" si="9"/>
        <v>1247433.51</v>
      </c>
      <c r="M42" s="4">
        <f t="shared" si="12"/>
        <v>0</v>
      </c>
      <c r="N42" s="4">
        <f t="shared" si="12"/>
        <v>1247433.51</v>
      </c>
      <c r="O42" s="15">
        <f t="shared" si="10"/>
        <v>0</v>
      </c>
      <c r="P42" s="4">
        <f t="shared" si="12"/>
        <v>0</v>
      </c>
      <c r="Q42" s="4">
        <f t="shared" si="12"/>
        <v>0</v>
      </c>
      <c r="R42" s="15">
        <f t="shared" si="11"/>
        <v>1498113.20754717</v>
      </c>
      <c r="S42" s="4">
        <f t="shared" si="12"/>
        <v>884905.660377358</v>
      </c>
      <c r="T42" s="4">
        <f t="shared" si="12"/>
        <v>471698.113207547</v>
      </c>
      <c r="U42" s="4">
        <f t="shared" si="12"/>
        <v>141509.433962264</v>
      </c>
      <c r="V42" s="4">
        <f t="shared" si="12"/>
        <v>0</v>
      </c>
      <c r="W42" s="4">
        <f t="shared" si="12"/>
        <v>0</v>
      </c>
      <c r="X42" s="4">
        <f t="shared" si="12"/>
        <v>0</v>
      </c>
      <c r="Y42" s="4">
        <f t="shared" si="12"/>
        <v>0</v>
      </c>
    </row>
    <row r="43" ht="16.5" spans="1:25">
      <c r="A43" s="26" t="s">
        <v>31</v>
      </c>
      <c r="B43" s="156">
        <f t="shared" si="6"/>
        <v>0</v>
      </c>
      <c r="C43" s="4">
        <f>SUMIFS(调整区域!$F:$F,调整区域!$D:$D,$A43,调整区域!$E:$E,C37)+SUMIFS(调整区域!$H:$H,调整区域!$D:$D,$A43,调整区域!$G:$G,C37)</f>
        <v>16893490.18</v>
      </c>
      <c r="D43" s="4">
        <f>SUMIFS(调整区域!$F:$F,调整区域!$D:$D,$A43,调整区域!$E:$E,D37)+SUMIFS(调整区域!$H:$H,调整区域!$D:$D,$A43,调整区域!$G:$G,D37)</f>
        <v>0</v>
      </c>
      <c r="E43" s="4">
        <f>SUMIFS(调整区域!$F:$F,调整区域!$D:$D,$A43,调整区域!$E:$E,E37)+SUMIFS(调整区域!$H:$H,调整区域!$D:$D,$A43,调整区域!$G:$G,E37)</f>
        <v>130600.86</v>
      </c>
      <c r="F43" s="4">
        <f>SUMIFS(调整区域!$F:$F,调整区域!$D:$D,$A43,调整区域!$E:$E,F37)+SUMIFS(调整区域!$H:$H,调整区域!$D:$D,$A43,调整区域!$G:$G,F37)</f>
        <v>0</v>
      </c>
      <c r="G43" s="15">
        <f>SUMIFS(调整区域!$F:$F,调整区域!$D:$D,$A43,调整区域!$E:$E,G37)+SUMIFS(调整区域!$H:$H,调整区域!$D:$D,$A43,调整区域!$G:$G,G37)</f>
        <v>-17024091.04</v>
      </c>
      <c r="H43" s="15">
        <f t="shared" si="8"/>
        <v>0</v>
      </c>
      <c r="I43" s="4">
        <f>SUMIFS(调整区域!$F:$F,调整区域!$D:$D,$A43,调整区域!$E:$E,I37)+SUMIFS(调整区域!$H:$H,调整区域!$D:$D,$A43,调整区域!$G:$G,I37)</f>
        <v>0</v>
      </c>
      <c r="J43" s="4">
        <f>SUMIFS(调整区域!$F:$F,调整区域!$D:$D,$A43,调整区域!$E:$E,J37)+SUMIFS(调整区域!$H:$H,调整区域!$D:$D,$A43,调整区域!$G:$G,J37)</f>
        <v>0</v>
      </c>
      <c r="K43" s="4">
        <f>SUMIFS(调整区域!$F:$F,调整区域!$D:$D,$A43,调整区域!$E:$E,K37)+SUMIFS(调整区域!$H:$H,调整区域!$D:$D,$A43,调整区域!$G:$G,K37)</f>
        <v>0</v>
      </c>
      <c r="L43" s="15">
        <f t="shared" si="9"/>
        <v>0</v>
      </c>
      <c r="M43" s="4">
        <f>SUMIFS(调整区域!$F:$F,调整区域!$D:$D,$A43,调整区域!$E:$E,M37)+SUMIFS(调整区域!$H:$H,调整区域!$D:$D,$A43,调整区域!$G:$G,M37)</f>
        <v>0</v>
      </c>
      <c r="N43" s="4">
        <f>SUMIFS(调整区域!$F:$F,调整区域!$D:$D,$A43,调整区域!$E:$E,N37)+SUMIFS(调整区域!$H:$H,调整区域!$D:$D,$A43,调整区域!$G:$G,N37)</f>
        <v>0</v>
      </c>
      <c r="O43" s="15">
        <f t="shared" si="10"/>
        <v>0</v>
      </c>
      <c r="P43" s="4">
        <f>SUMIFS(调整区域!$F:$F,调整区域!$D:$D,$A43,调整区域!$E:$E,P37)+SUMIFS(调整区域!$H:$H,调整区域!$D:$D,$A43,调整区域!$G:$G,P37)</f>
        <v>0</v>
      </c>
      <c r="Q43" s="4">
        <f>SUMIFS(调整区域!$F:$F,调整区域!$D:$D,$A43,调整区域!$E:$E,Q37)+SUMIFS(调整区域!$H:$H,调整区域!$D:$D,$A43,调整区域!$G:$G,Q37)</f>
        <v>0</v>
      </c>
      <c r="R43" s="15">
        <f t="shared" si="11"/>
        <v>0</v>
      </c>
      <c r="S43" s="4">
        <f>SUMIFS(调整区域!$F:$F,调整区域!$D:$D,$A43,调整区域!$E:$E,S37)+SUMIFS(调整区域!$H:$H,调整区域!$D:$D,$A43,调整区域!$G:$G,S37)</f>
        <v>0</v>
      </c>
      <c r="T43" s="4">
        <f>SUMIFS(调整区域!$F:$F,调整区域!$D:$D,$A43,调整区域!$E:$E,T37)+SUMIFS(调整区域!$H:$H,调整区域!$D:$D,$A43,调整区域!$G:$G,T37)</f>
        <v>0</v>
      </c>
      <c r="U43" s="4">
        <f>SUMIFS(调整区域!$F:$F,调整区域!$D:$D,$A43,调整区域!$E:$E,U37)+SUMIFS(调整区域!$H:$H,调整区域!$D:$D,$A43,调整区域!$G:$G,U37)</f>
        <v>0</v>
      </c>
      <c r="V43" s="4">
        <f>SUMIFS(调整区域!$F:$F,调整区域!$D:$D,$A43,调整区域!$E:$E,V37)+SUMIFS(调整区域!$H:$H,调整区域!$D:$D,$A43,调整区域!$G:$G,V37)</f>
        <v>0</v>
      </c>
      <c r="W43" s="4">
        <f>SUMIFS(调整区域!$F:$F,调整区域!$D:$D,$A43,调整区域!$E:$E,W37)+SUMIFS(调整区域!$H:$H,调整区域!$D:$D,$A43,调整区域!$G:$G,W37)</f>
        <v>0</v>
      </c>
      <c r="X43" s="4">
        <f>SUMIFS(调整区域!$F:$F,调整区域!$D:$D,$A43,调整区域!$E:$E,X37)+SUMIFS(调整区域!$H:$H,调整区域!$D:$D,$A43,调整区域!$G:$G,X37)</f>
        <v>0</v>
      </c>
      <c r="Y43" s="4">
        <f>SUMIFS(调整区域!$F:$F,调整区域!$D:$D,$A43,调整区域!$E:$E,Y37)+SUMIFS(调整区域!$H:$H,调整区域!$D:$D,$A43,调整区域!$G:$G,Y37)</f>
        <v>0</v>
      </c>
    </row>
    <row r="44" ht="16.5" spans="1:25">
      <c r="A44" s="26" t="s">
        <v>32</v>
      </c>
      <c r="B44" s="156">
        <f t="shared" si="6"/>
        <v>0</v>
      </c>
      <c r="C44" s="4">
        <f>SUMIFS(调整区域!$F:$F,调整区域!$D:$D,$A44,调整区域!$E:$E,C37)+SUMIFS(调整区域!$H:$H,调整区域!$D:$D,$A44,调整区域!$G:$G,C37)</f>
        <v>-1498113.20754717</v>
      </c>
      <c r="D44" s="4">
        <f>SUMIFS(调整区域!$F:$F,调整区域!$D:$D,$A44,调整区域!$E:$E,D37)+SUMIFS(调整区域!$H:$H,调整区域!$D:$D,$A44,调整区域!$G:$G,D37)</f>
        <v>0</v>
      </c>
      <c r="E44" s="4">
        <f>SUMIFS(调整区域!$F:$F,调整区域!$D:$D,$A44,调整区域!$E:$E,E37)+SUMIFS(调整区域!$H:$H,调整区域!$D:$D,$A44,调整区域!$G:$G,E37)</f>
        <v>0</v>
      </c>
      <c r="F44" s="4">
        <f>SUMIFS(调整区域!$F:$F,调整区域!$D:$D,$A44,调整区域!$E:$E,F37)+SUMIFS(调整区域!$H:$H,调整区域!$D:$D,$A44,调整区域!$G:$G,F37)</f>
        <v>0</v>
      </c>
      <c r="G44" s="15">
        <f>SUMIFS(调整区域!$F:$F,调整区域!$D:$D,$A44,调整区域!$E:$E,G37)+SUMIFS(调整区域!$H:$H,调整区域!$D:$D,$A44,调整区域!$G:$G,G37)</f>
        <v>0</v>
      </c>
      <c r="H44" s="15">
        <f t="shared" si="8"/>
        <v>0</v>
      </c>
      <c r="I44" s="4">
        <f>SUMIFS(调整区域!$F:$F,调整区域!$D:$D,$A44,调整区域!$E:$E,I37)+SUMIFS(调整区域!$H:$H,调整区域!$D:$D,$A44,调整区域!$G:$G,I37)</f>
        <v>0</v>
      </c>
      <c r="J44" s="4">
        <f>SUMIFS(调整区域!$F:$F,调整区域!$D:$D,$A44,调整区域!$E:$E,J37)+SUMIFS(调整区域!$H:$H,调整区域!$D:$D,$A44,调整区域!$G:$G,J37)</f>
        <v>0</v>
      </c>
      <c r="K44" s="4">
        <f>SUMIFS(调整区域!$F:$F,调整区域!$D:$D,$A44,调整区域!$E:$E,K37)+SUMIFS(调整区域!$H:$H,调整区域!$D:$D,$A44,调整区域!$G:$G,K37)</f>
        <v>0</v>
      </c>
      <c r="L44" s="15">
        <f t="shared" si="9"/>
        <v>0</v>
      </c>
      <c r="M44" s="4">
        <f>SUMIFS(调整区域!$F:$F,调整区域!$D:$D,$A44,调整区域!$E:$E,M37)+SUMIFS(调整区域!$H:$H,调整区域!$D:$D,$A44,调整区域!$G:$G,M37)</f>
        <v>0</v>
      </c>
      <c r="N44" s="4">
        <f>SUMIFS(调整区域!$F:$F,调整区域!$D:$D,$A44,调整区域!$E:$E,N37)+SUMIFS(调整区域!$H:$H,调整区域!$D:$D,$A44,调整区域!$G:$G,N37)</f>
        <v>0</v>
      </c>
      <c r="O44" s="15">
        <f t="shared" si="10"/>
        <v>0</v>
      </c>
      <c r="P44" s="4">
        <f>SUMIFS(调整区域!$F:$F,调整区域!$D:$D,$A44,调整区域!$E:$E,P37)+SUMIFS(调整区域!$H:$H,调整区域!$D:$D,$A44,调整区域!$G:$G,P37)</f>
        <v>0</v>
      </c>
      <c r="Q44" s="4">
        <f>SUMIFS(调整区域!$F:$F,调整区域!$D:$D,$A44,调整区域!$E:$E,Q37)+SUMIFS(调整区域!$H:$H,调整区域!$D:$D,$A44,调整区域!$G:$G,Q37)</f>
        <v>0</v>
      </c>
      <c r="R44" s="15">
        <f t="shared" si="11"/>
        <v>1498113.20754717</v>
      </c>
      <c r="S44" s="4">
        <f>SUMIFS(调整区域!$F:$F,调整区域!$D:$D,$A44,调整区域!$E:$E,S37)+SUMIFS(调整区域!$H:$H,调整区域!$D:$D,$A44,调整区域!$G:$G,S37)</f>
        <v>884905.660377358</v>
      </c>
      <c r="T44" s="4">
        <f>SUMIFS(调整区域!$F:$F,调整区域!$D:$D,$A44,调整区域!$E:$E,T37)+SUMIFS(调整区域!$H:$H,调整区域!$D:$D,$A44,调整区域!$G:$G,T37)</f>
        <v>471698.113207547</v>
      </c>
      <c r="U44" s="4">
        <f>SUMIFS(调整区域!$F:$F,调整区域!$D:$D,$A44,调整区域!$E:$E,U37)+SUMIFS(调整区域!$H:$H,调整区域!$D:$D,$A44,调整区域!$G:$G,U37)</f>
        <v>141509.433962264</v>
      </c>
      <c r="V44" s="4">
        <f>SUMIFS(调整区域!$F:$F,调整区域!$D:$D,$A44,调整区域!$E:$E,V37)+SUMIFS(调整区域!$H:$H,调整区域!$D:$D,$A44,调整区域!$G:$G,V37)</f>
        <v>0</v>
      </c>
      <c r="W44" s="4">
        <f>SUMIFS(调整区域!$F:$F,调整区域!$D:$D,$A44,调整区域!$E:$E,W37)+SUMIFS(调整区域!$H:$H,调整区域!$D:$D,$A44,调整区域!$G:$G,W37)</f>
        <v>0</v>
      </c>
      <c r="X44" s="4">
        <f>SUMIFS(调整区域!$F:$F,调整区域!$D:$D,$A44,调整区域!$E:$E,X37)+SUMIFS(调整区域!$H:$H,调整区域!$D:$D,$A44,调整区域!$G:$G,X37)</f>
        <v>0</v>
      </c>
      <c r="Y44" s="4">
        <f>SUMIFS(调整区域!$F:$F,调整区域!$D:$D,$A44,调整区域!$E:$E,Y37)+SUMIFS(调整区域!$H:$H,调整区域!$D:$D,$A44,调整区域!$G:$G,Y37)</f>
        <v>0</v>
      </c>
    </row>
    <row r="45" ht="16.5" spans="1:25">
      <c r="A45" s="26" t="s">
        <v>33</v>
      </c>
      <c r="B45" s="156">
        <f t="shared" si="6"/>
        <v>1.16415321826935e-9</v>
      </c>
      <c r="C45" s="4">
        <f>SUMIFS(调整区域!$F:$F,调整区域!$D:$D,$A45,调整区域!$E:$E,C37)+SUMIFS(调整区域!$H:$H,调整区域!$D:$D,$A45,调整区域!$G:$G,C37)</f>
        <v>0</v>
      </c>
      <c r="D45" s="4">
        <f>SUMIFS(调整区域!$F:$F,调整区域!$D:$D,$A45,调整区域!$E:$E,D37)+SUMIFS(调整区域!$H:$H,调整区域!$D:$D,$A45,调整区域!$G:$G,D37)</f>
        <v>0</v>
      </c>
      <c r="E45" s="4">
        <f>SUMIFS(调整区域!$F:$F,调整区域!$D:$D,$A45,调整区域!$E:$E,E37)+SUMIFS(调整区域!$H:$H,调整区域!$D:$D,$A45,调整区域!$G:$G,E37)</f>
        <v>0</v>
      </c>
      <c r="F45" s="4">
        <f>SUMIFS(调整区域!$F:$F,调整区域!$D:$D,$A45,调整区域!$E:$E,F37)+SUMIFS(调整区域!$H:$H,调整区域!$D:$D,$A45,调整区域!$G:$G,F37)</f>
        <v>0</v>
      </c>
      <c r="G45" s="15">
        <f>SUMIFS(调整区域!$F:$F,调整区域!$D:$D,$A45,调整区域!$E:$E,G37)+SUMIFS(调整区域!$H:$H,调整区域!$D:$D,$A45,调整区域!$G:$G,G37)</f>
        <v>5244253.031</v>
      </c>
      <c r="H45" s="15">
        <f t="shared" si="8"/>
        <v>-6491686.541</v>
      </c>
      <c r="I45" s="4">
        <f>SUMIFS(调整区域!$F:$F,调整区域!$D:$D,$A45,调整区域!$E:$E,I37)+SUMIFS(调整区域!$H:$H,调整区域!$D:$D,$A45,调整区域!$G:$G,I37)</f>
        <v>-6279.87</v>
      </c>
      <c r="J45" s="4">
        <f>SUMIFS(调整区域!$F:$F,调整区域!$D:$D,$A45,调整区域!$E:$E,J37)+SUMIFS(调整区域!$H:$H,调整区域!$D:$D,$A45,调整区域!$G:$G,J37)</f>
        <v>-6485406.671</v>
      </c>
      <c r="K45" s="4">
        <f>SUMIFS(调整区域!$F:$F,调整区域!$D:$D,$A45,调整区域!$E:$E,K37)+SUMIFS(调整区域!$H:$H,调整区域!$D:$D,$A45,调整区域!$G:$G,K37)</f>
        <v>0</v>
      </c>
      <c r="L45" s="15">
        <f t="shared" si="9"/>
        <v>1247433.51</v>
      </c>
      <c r="M45" s="4">
        <f>SUMIFS(调整区域!$F:$F,调整区域!$D:$D,$A45,调整区域!$E:$E,M37)+SUMIFS(调整区域!$H:$H,调整区域!$D:$D,$A45,调整区域!$G:$G,M37)</f>
        <v>0</v>
      </c>
      <c r="N45" s="4">
        <f>SUMIFS(调整区域!$F:$F,调整区域!$D:$D,$A45,调整区域!$E:$E,N37)+SUMIFS(调整区域!$H:$H,调整区域!$D:$D,$A45,调整区域!$G:$G,N37)</f>
        <v>1247433.51</v>
      </c>
      <c r="O45" s="15">
        <f t="shared" si="10"/>
        <v>0</v>
      </c>
      <c r="P45" s="4">
        <f>SUMIFS(调整区域!$F:$F,调整区域!$D:$D,$A45,调整区域!$E:$E,P37)+SUMIFS(调整区域!$H:$H,调整区域!$D:$D,$A45,调整区域!$G:$G,P37)</f>
        <v>0</v>
      </c>
      <c r="Q45" s="4">
        <f>SUMIFS(调整区域!$F:$F,调整区域!$D:$D,$A45,调整区域!$E:$E,Q37)+SUMIFS(调整区域!$H:$H,调整区域!$D:$D,$A45,调整区域!$G:$G,Q37)</f>
        <v>0</v>
      </c>
      <c r="R45" s="15">
        <f t="shared" si="11"/>
        <v>0</v>
      </c>
      <c r="S45" s="4">
        <f>SUMIFS(调整区域!$F:$F,调整区域!$D:$D,$A45,调整区域!$E:$E,S37)+SUMIFS(调整区域!$H:$H,调整区域!$D:$D,$A45,调整区域!$G:$G,S37)</f>
        <v>0</v>
      </c>
      <c r="T45" s="4">
        <f>SUMIFS(调整区域!$F:$F,调整区域!$D:$D,$A45,调整区域!$E:$E,T37)+SUMIFS(调整区域!$H:$H,调整区域!$D:$D,$A45,调整区域!$G:$G,T37)</f>
        <v>0</v>
      </c>
      <c r="U45" s="4">
        <f>SUMIFS(调整区域!$F:$F,调整区域!$D:$D,$A45,调整区域!$E:$E,U37)+SUMIFS(调整区域!$H:$H,调整区域!$D:$D,$A45,调整区域!$G:$G,U37)</f>
        <v>0</v>
      </c>
      <c r="V45" s="4">
        <f>SUMIFS(调整区域!$F:$F,调整区域!$D:$D,$A45,调整区域!$E:$E,V37)+SUMIFS(调整区域!$H:$H,调整区域!$D:$D,$A45,调整区域!$G:$G,V37)</f>
        <v>0</v>
      </c>
      <c r="W45" s="4">
        <f>SUMIFS(调整区域!$F:$F,调整区域!$D:$D,$A45,调整区域!$E:$E,W37)+SUMIFS(调整区域!$H:$H,调整区域!$D:$D,$A45,调整区域!$G:$G,W37)</f>
        <v>0</v>
      </c>
      <c r="X45" s="4">
        <f>SUMIFS(调整区域!$F:$F,调整区域!$D:$D,$A45,调整区域!$E:$E,X37)+SUMIFS(调整区域!$H:$H,调整区域!$D:$D,$A45,调整区域!$G:$G,X37)</f>
        <v>0</v>
      </c>
      <c r="Y45" s="4">
        <f>SUMIFS(调整区域!$F:$F,调整区域!$D:$D,$A45,调整区域!$E:$E,Y37)+SUMIFS(调整区域!$H:$H,调整区域!$D:$D,$A45,调整区域!$G:$G,Y37)</f>
        <v>0</v>
      </c>
    </row>
    <row r="46" ht="16.5" spans="1:25">
      <c r="A46" s="24" t="s">
        <v>34</v>
      </c>
      <c r="B46" s="156">
        <f t="shared" si="6"/>
        <v>0</v>
      </c>
      <c r="C46" s="4">
        <f>SUMIFS(调整区域!$F:$F,调整区域!$D:$D,$A46,调整区域!$E:$E,C37)+SUMIFS(调整区域!$H:$H,调整区域!$D:$D,$A46,调整区域!$G:$G,C37)</f>
        <v>0</v>
      </c>
      <c r="D46" s="4">
        <f>SUMIFS(调整区域!$F:$F,调整区域!$D:$D,$A46,调整区域!$E:$E,D37)+SUMIFS(调整区域!$H:$H,调整区域!$D:$D,$A46,调整区域!$G:$G,D37)</f>
        <v>3227547.13</v>
      </c>
      <c r="E46" s="4">
        <f>SUMIFS(调整区域!$F:$F,调整区域!$D:$D,$A46,调整区域!$E:$E,E37)+SUMIFS(调整区域!$H:$H,调整区域!$D:$D,$A46,调整区域!$G:$G,E37)</f>
        <v>0</v>
      </c>
      <c r="F46" s="4">
        <f>SUMIFS(调整区域!$F:$F,调整区域!$D:$D,$A46,调整区域!$E:$E,F37)+SUMIFS(调整区域!$H:$H,调整区域!$D:$D,$A46,调整区域!$G:$G,F37)</f>
        <v>0</v>
      </c>
      <c r="G46" s="15">
        <f>SUMIFS(调整区域!$F:$F,调整区域!$D:$D,$A46,调整区域!$E:$E,G37)+SUMIFS(调整区域!$H:$H,调整区域!$D:$D,$A46,调整区域!$G:$G,G37)</f>
        <v>1706937.96</v>
      </c>
      <c r="H46" s="15">
        <f t="shared" si="8"/>
        <v>0</v>
      </c>
      <c r="I46" s="4">
        <f>SUMIFS(调整区域!$F:$F,调整区域!$D:$D,$A46,调整区域!$E:$E,I37)+SUMIFS(调整区域!$H:$H,调整区域!$D:$D,$A46,调整区域!$G:$G,I37)</f>
        <v>0</v>
      </c>
      <c r="J46" s="4">
        <f>SUMIFS(调整区域!$F:$F,调整区域!$D:$D,$A46,调整区域!$E:$E,J37)+SUMIFS(调整区域!$H:$H,调整区域!$D:$D,$A46,调整区域!$G:$G,J37)</f>
        <v>0</v>
      </c>
      <c r="K46" s="4">
        <f>SUMIFS(调整区域!$F:$F,调整区域!$D:$D,$A46,调整区域!$E:$E,K37)+SUMIFS(调整区域!$H:$H,调整区域!$D:$D,$A46,调整区域!$G:$G,K37)</f>
        <v>0</v>
      </c>
      <c r="L46" s="15">
        <f t="shared" si="9"/>
        <v>-3611446.49333333</v>
      </c>
      <c r="M46" s="4">
        <f>SUMIFS(调整区域!$F:$F,调整区域!$D:$D,$A46,调整区域!$E:$E,M37)+SUMIFS(调整区域!$H:$H,调整区域!$D:$D,$A46,调整区域!$G:$G,M37)</f>
        <v>-1870246.49333333</v>
      </c>
      <c r="N46" s="4">
        <f>SUMIFS(调整区域!$F:$F,调整区域!$D:$D,$A46,调整区域!$E:$E,N37)+SUMIFS(调整区域!$H:$H,调整区域!$D:$D,$A46,调整区域!$G:$G,N37)</f>
        <v>-1741200</v>
      </c>
      <c r="O46" s="15">
        <f t="shared" si="10"/>
        <v>-1323038.59666667</v>
      </c>
      <c r="P46" s="4">
        <f>SUMIFS(调整区域!$F:$F,调整区域!$D:$D,$A46,调整区域!$E:$E,P37)+SUMIFS(调整区域!$H:$H,调整区域!$D:$D,$A46,调整区域!$G:$G,P37)</f>
        <v>-1361371.93</v>
      </c>
      <c r="Q46" s="4">
        <f>SUMIFS(调整区域!$F:$F,调整区域!$D:$D,$A46,调整区域!$E:$E,Q37)+SUMIFS(调整区域!$H:$H,调整区域!$D:$D,$A46,调整区域!$G:$G,Q37)</f>
        <v>38333.3333333333</v>
      </c>
      <c r="R46" s="15">
        <f t="shared" si="11"/>
        <v>0</v>
      </c>
      <c r="S46" s="4">
        <f>SUMIFS(调整区域!$F:$F,调整区域!$D:$D,$A46,调整区域!$E:$E,S37)+SUMIFS(调整区域!$H:$H,调整区域!$D:$D,$A46,调整区域!$G:$G,S37)</f>
        <v>0</v>
      </c>
      <c r="T46" s="4">
        <f>SUMIFS(调整区域!$F:$F,调整区域!$D:$D,$A46,调整区域!$E:$E,T37)+SUMIFS(调整区域!$H:$H,调整区域!$D:$D,$A46,调整区域!$G:$G,T37)</f>
        <v>0</v>
      </c>
      <c r="U46" s="4">
        <f>SUMIFS(调整区域!$F:$F,调整区域!$D:$D,$A46,调整区域!$E:$E,U37)+SUMIFS(调整区域!$H:$H,调整区域!$D:$D,$A46,调整区域!$G:$G,U37)</f>
        <v>0</v>
      </c>
      <c r="V46" s="4">
        <f>SUMIFS(调整区域!$F:$F,调整区域!$D:$D,$A46,调整区域!$E:$E,V37)+SUMIFS(调整区域!$H:$H,调整区域!$D:$D,$A46,调整区域!$G:$G,V37)</f>
        <v>0</v>
      </c>
      <c r="W46" s="4">
        <f>SUMIFS(调整区域!$F:$F,调整区域!$D:$D,$A46,调整区域!$E:$E,W37)+SUMIFS(调整区域!$H:$H,调整区域!$D:$D,$A46,调整区域!$G:$G,W37)</f>
        <v>0</v>
      </c>
      <c r="X46" s="4">
        <f>SUMIFS(调整区域!$F:$F,调整区域!$D:$D,$A46,调整区域!$E:$E,X37)+SUMIFS(调整区域!$H:$H,调整区域!$D:$D,$A46,调整区域!$G:$G,X37)</f>
        <v>0</v>
      </c>
      <c r="Y46" s="4">
        <f>SUMIFS(调整区域!$F:$F,调整区域!$D:$D,$A46,调整区域!$E:$E,Y37)+SUMIFS(调整区域!$H:$H,调整区域!$D:$D,$A46,调整区域!$G:$G,Y37)</f>
        <v>0</v>
      </c>
    </row>
    <row r="47" ht="16.5" spans="1:25">
      <c r="A47" s="26" t="s">
        <v>35</v>
      </c>
      <c r="B47" s="156">
        <f t="shared" si="6"/>
        <v>0</v>
      </c>
      <c r="C47" s="4">
        <f>SUMIFS(调整区域!$F:$F,调整区域!$D:$D,$A47,调整区域!$E:$E,C37)+SUMIFS(调整区域!$H:$H,调整区域!$D:$D,$A47,调整区域!$G:$G,C37)</f>
        <v>0</v>
      </c>
      <c r="D47" s="4">
        <f>SUMIFS(调整区域!$F:$F,调整区域!$D:$D,$A47,调整区域!$E:$E,D37)+SUMIFS(调整区域!$H:$H,调整区域!$D:$D,$A47,调整区域!$G:$G,D37)</f>
        <v>0</v>
      </c>
      <c r="E47" s="4">
        <f>SUMIFS(调整区域!$F:$F,调整区域!$D:$D,$A47,调整区域!$E:$E,E37)+SUMIFS(调整区域!$H:$H,调整区域!$D:$D,$A47,调整区域!$G:$G,E37)</f>
        <v>0</v>
      </c>
      <c r="F47" s="4">
        <f>SUMIFS(调整区域!$F:$F,调整区域!$D:$D,$A47,调整区域!$E:$E,F37)+SUMIFS(调整区域!$H:$H,调整区域!$D:$D,$A47,调整区域!$G:$G,F37)</f>
        <v>0</v>
      </c>
      <c r="G47" s="15">
        <f>SUMIFS(调整区域!$F:$F,调整区域!$D:$D,$A47,调整区域!$E:$E,G37)+SUMIFS(调整区域!$H:$H,调整区域!$D:$D,$A47,调整区域!$G:$G,G37)</f>
        <v>0</v>
      </c>
      <c r="H47" s="15">
        <f t="shared" si="8"/>
        <v>0</v>
      </c>
      <c r="I47" s="4">
        <f>SUMIFS(调整区域!$F:$F,调整区域!$D:$D,$A47,调整区域!$E:$E,I37)+SUMIFS(调整区域!$H:$H,调整区域!$D:$D,$A47,调整区域!$G:$G,I37)</f>
        <v>0</v>
      </c>
      <c r="J47" s="4">
        <f>SUMIFS(调整区域!$F:$F,调整区域!$D:$D,$A47,调整区域!$E:$E,J37)+SUMIFS(调整区域!$H:$H,调整区域!$D:$D,$A47,调整区域!$G:$G,J37)</f>
        <v>0</v>
      </c>
      <c r="K47" s="4">
        <f>SUMIFS(调整区域!$F:$F,调整区域!$D:$D,$A47,调整区域!$E:$E,K37)+SUMIFS(调整区域!$H:$H,调整区域!$D:$D,$A47,调整区域!$G:$G,K37)</f>
        <v>0</v>
      </c>
      <c r="L47" s="15">
        <f t="shared" si="9"/>
        <v>0</v>
      </c>
      <c r="M47" s="4">
        <f>SUMIFS(调整区域!$F:$F,调整区域!$D:$D,$A47,调整区域!$E:$E,M37)+SUMIFS(调整区域!$H:$H,调整区域!$D:$D,$A47,调整区域!$G:$G,M37)</f>
        <v>0</v>
      </c>
      <c r="N47" s="4">
        <f>SUMIFS(调整区域!$F:$F,调整区域!$D:$D,$A47,调整区域!$E:$E,N37)+SUMIFS(调整区域!$H:$H,调整区域!$D:$D,$A47,调整区域!$G:$G,N37)</f>
        <v>0</v>
      </c>
      <c r="O47" s="15">
        <f t="shared" si="10"/>
        <v>0</v>
      </c>
      <c r="P47" s="4">
        <f>SUMIFS(调整区域!$F:$F,调整区域!$D:$D,$A47,调整区域!$E:$E,P37)+SUMIFS(调整区域!$H:$H,调整区域!$D:$D,$A47,调整区域!$G:$G,P37)</f>
        <v>0</v>
      </c>
      <c r="Q47" s="4">
        <f>SUMIFS(调整区域!$F:$F,调整区域!$D:$D,$A47,调整区域!$E:$E,Q37)+SUMIFS(调整区域!$H:$H,调整区域!$D:$D,$A47,调整区域!$G:$G,Q37)</f>
        <v>0</v>
      </c>
      <c r="R47" s="15">
        <f t="shared" si="11"/>
        <v>0</v>
      </c>
      <c r="S47" s="4">
        <f>SUMIFS(调整区域!$F:$F,调整区域!$D:$D,$A47,调整区域!$E:$E,S37)+SUMIFS(调整区域!$H:$H,调整区域!$D:$D,$A47,调整区域!$G:$G,S37)</f>
        <v>0</v>
      </c>
      <c r="T47" s="4">
        <f>SUMIFS(调整区域!$F:$F,调整区域!$D:$D,$A47,调整区域!$E:$E,T37)+SUMIFS(调整区域!$H:$H,调整区域!$D:$D,$A47,调整区域!$G:$G,T37)</f>
        <v>0</v>
      </c>
      <c r="U47" s="4">
        <f>SUMIFS(调整区域!$F:$F,调整区域!$D:$D,$A47,调整区域!$E:$E,U37)+SUMIFS(调整区域!$H:$H,调整区域!$D:$D,$A47,调整区域!$G:$G,U37)</f>
        <v>0</v>
      </c>
      <c r="V47" s="4">
        <f>SUMIFS(调整区域!$F:$F,调整区域!$D:$D,$A47,调整区域!$E:$E,V37)+SUMIFS(调整区域!$H:$H,调整区域!$D:$D,$A47,调整区域!$G:$G,V37)</f>
        <v>0</v>
      </c>
      <c r="W47" s="4">
        <f>SUMIFS(调整区域!$F:$F,调整区域!$D:$D,$A47,调整区域!$E:$E,W37)+SUMIFS(调整区域!$H:$H,调整区域!$D:$D,$A47,调整区域!$G:$G,W37)</f>
        <v>0</v>
      </c>
      <c r="X47" s="4">
        <f>SUMIFS(调整区域!$F:$F,调整区域!$D:$D,$A47,调整区域!$E:$E,X37)+SUMIFS(调整区域!$H:$H,调整区域!$D:$D,$A47,调整区域!$G:$G,X37)</f>
        <v>0</v>
      </c>
      <c r="Y47" s="4">
        <f>SUMIFS(调整区域!$F:$F,调整区域!$D:$D,$A47,调整区域!$E:$E,Y37)+SUMIFS(调整区域!$H:$H,调整区域!$D:$D,$A47,调整区域!$G:$G,Y37)</f>
        <v>0</v>
      </c>
    </row>
    <row r="48" ht="16.5" spans="1:25">
      <c r="A48" s="24" t="s">
        <v>36</v>
      </c>
      <c r="B48" s="156">
        <f t="shared" si="6"/>
        <v>0</v>
      </c>
      <c r="C48" s="4">
        <f>SUMIFS(调整区域!$F:$F,调整区域!$D:$D,$A48,调整区域!$E:$E,C37)+SUMIFS(调整区域!$H:$H,调整区域!$D:$D,$A48,调整区域!$G:$G,C37)</f>
        <v>0</v>
      </c>
      <c r="D48" s="4">
        <f>SUMIFS(调整区域!$F:$F,调整区域!$D:$D,$A48,调整区域!$E:$E,D37)+SUMIFS(调整区域!$H:$H,调整区域!$D:$D,$A48,调整区域!$G:$G,D37)</f>
        <v>0</v>
      </c>
      <c r="E48" s="4">
        <f>SUMIFS(调整区域!$F:$F,调整区域!$D:$D,$A48,调整区域!$E:$E,E37)+SUMIFS(调整区域!$H:$H,调整区域!$D:$D,$A48,调整区域!$G:$G,E37)</f>
        <v>0</v>
      </c>
      <c r="F48" s="4">
        <f>SUMIFS(调整区域!$F:$F,调整区域!$D:$D,$A48,调整区域!$E:$E,F37)+SUMIFS(调整区域!$H:$H,调整区域!$D:$D,$A48,调整区域!$G:$G,F37)</f>
        <v>0</v>
      </c>
      <c r="G48" s="15">
        <f>SUMIFS(调整区域!$F:$F,调整区域!$D:$D,$A48,调整区域!$E:$E,G37)+SUMIFS(调整区域!$H:$H,调整区域!$D:$D,$A48,调整区域!$G:$G,G37)</f>
        <v>0</v>
      </c>
      <c r="H48" s="15">
        <f t="shared" si="8"/>
        <v>0</v>
      </c>
      <c r="I48" s="4">
        <f>SUMIFS(调整区域!$F:$F,调整区域!$D:$D,$A48,调整区域!$E:$E,I37)+SUMIFS(调整区域!$H:$H,调整区域!$D:$D,$A48,调整区域!$G:$G,I37)</f>
        <v>0</v>
      </c>
      <c r="J48" s="4">
        <f>SUMIFS(调整区域!$F:$F,调整区域!$D:$D,$A48,调整区域!$E:$E,J37)+SUMIFS(调整区域!$H:$H,调整区域!$D:$D,$A48,调整区域!$G:$G,J37)</f>
        <v>0</v>
      </c>
      <c r="K48" s="4">
        <f>SUMIFS(调整区域!$F:$F,调整区域!$D:$D,$A48,调整区域!$E:$E,K37)+SUMIFS(调整区域!$H:$H,调整区域!$D:$D,$A48,调整区域!$G:$G,K37)</f>
        <v>0</v>
      </c>
      <c r="L48" s="15">
        <f t="shared" si="9"/>
        <v>0</v>
      </c>
      <c r="M48" s="4">
        <f>SUMIFS(调整区域!$F:$F,调整区域!$D:$D,$A48,调整区域!$E:$E,M37)+SUMIFS(调整区域!$H:$H,调整区域!$D:$D,$A48,调整区域!$G:$G,M37)</f>
        <v>0</v>
      </c>
      <c r="N48" s="4">
        <f>SUMIFS(调整区域!$F:$F,调整区域!$D:$D,$A48,调整区域!$E:$E,N37)+SUMIFS(调整区域!$H:$H,调整区域!$D:$D,$A48,调整区域!$G:$G,N37)</f>
        <v>0</v>
      </c>
      <c r="O48" s="15">
        <f t="shared" si="10"/>
        <v>0</v>
      </c>
      <c r="P48" s="4">
        <f>SUMIFS(调整区域!$F:$F,调整区域!$D:$D,$A48,调整区域!$E:$E,P37)+SUMIFS(调整区域!$H:$H,调整区域!$D:$D,$A48,调整区域!$G:$G,P37)</f>
        <v>0</v>
      </c>
      <c r="Q48" s="4">
        <f>SUMIFS(调整区域!$F:$F,调整区域!$D:$D,$A48,调整区域!$E:$E,Q37)+SUMIFS(调整区域!$H:$H,调整区域!$D:$D,$A48,调整区域!$G:$G,Q37)</f>
        <v>0</v>
      </c>
      <c r="R48" s="15">
        <f t="shared" si="11"/>
        <v>0</v>
      </c>
      <c r="S48" s="4">
        <f>SUMIFS(调整区域!$F:$F,调整区域!$D:$D,$A48,调整区域!$E:$E,S37)+SUMIFS(调整区域!$H:$H,调整区域!$D:$D,$A48,调整区域!$G:$G,S37)</f>
        <v>0</v>
      </c>
      <c r="T48" s="4">
        <f>SUMIFS(调整区域!$F:$F,调整区域!$D:$D,$A48,调整区域!$E:$E,T37)+SUMIFS(调整区域!$H:$H,调整区域!$D:$D,$A48,调整区域!$G:$G,T37)</f>
        <v>0</v>
      </c>
      <c r="U48" s="4">
        <f>SUMIFS(调整区域!$F:$F,调整区域!$D:$D,$A48,调整区域!$E:$E,U37)+SUMIFS(调整区域!$H:$H,调整区域!$D:$D,$A48,调整区域!$G:$G,U37)</f>
        <v>0</v>
      </c>
      <c r="V48" s="4">
        <f>SUMIFS(调整区域!$F:$F,调整区域!$D:$D,$A48,调整区域!$E:$E,V37)+SUMIFS(调整区域!$H:$H,调整区域!$D:$D,$A48,调整区域!$G:$G,V37)</f>
        <v>0</v>
      </c>
      <c r="W48" s="4">
        <f>SUMIFS(调整区域!$F:$F,调整区域!$D:$D,$A48,调整区域!$E:$E,W37)+SUMIFS(调整区域!$H:$H,调整区域!$D:$D,$A48,调整区域!$G:$G,W37)</f>
        <v>0</v>
      </c>
      <c r="X48" s="4">
        <f>SUMIFS(调整区域!$F:$F,调整区域!$D:$D,$A48,调整区域!$E:$E,X37)+SUMIFS(调整区域!$H:$H,调整区域!$D:$D,$A48,调整区域!$G:$G,X37)</f>
        <v>0</v>
      </c>
      <c r="Y48" s="4">
        <f>SUMIFS(调整区域!$F:$F,调整区域!$D:$D,$A48,调整区域!$E:$E,Y37)+SUMIFS(调整区域!$H:$H,调整区域!$D:$D,$A48,调整区域!$G:$G,Y37)</f>
        <v>0</v>
      </c>
    </row>
    <row r="49" ht="16.5" spans="1:25">
      <c r="A49" s="24" t="s">
        <v>37</v>
      </c>
      <c r="B49" s="156">
        <f t="shared" si="6"/>
        <v>0</v>
      </c>
      <c r="C49" s="4">
        <f>SUMIFS(调整区域!$F:$F,调整区域!$D:$D,$A49,调整区域!$E:$E,C37)+SUMIFS(调整区域!$H:$H,调整区域!$D:$D,$A49,调整区域!$G:$G,C37)</f>
        <v>0</v>
      </c>
      <c r="D49" s="4">
        <f>SUMIFS(调整区域!$F:$F,调整区域!$D:$D,$A49,调整区域!$E:$E,D37)+SUMIFS(调整区域!$H:$H,调整区域!$D:$D,$A49,调整区域!$G:$G,D37)</f>
        <v>0</v>
      </c>
      <c r="E49" s="4">
        <f>SUMIFS(调整区域!$F:$F,调整区域!$D:$D,$A49,调整区域!$E:$E,E37)+SUMIFS(调整区域!$H:$H,调整区域!$D:$D,$A49,调整区域!$G:$G,E37)</f>
        <v>0</v>
      </c>
      <c r="F49" s="4">
        <f>SUMIFS(调整区域!$F:$F,调整区域!$D:$D,$A49,调整区域!$E:$E,F37)+SUMIFS(调整区域!$H:$H,调整区域!$D:$D,$A49,调整区域!$G:$G,F37)</f>
        <v>0</v>
      </c>
      <c r="G49" s="15">
        <f>SUMIFS(调整区域!$F:$F,调整区域!$D:$D,$A49,调整区域!$E:$E,G37)+SUMIFS(调整区域!$H:$H,调整区域!$D:$D,$A49,调整区域!$G:$G,G37)</f>
        <v>0</v>
      </c>
      <c r="H49" s="15">
        <f t="shared" si="8"/>
        <v>0</v>
      </c>
      <c r="I49" s="4">
        <f>SUMIFS(调整区域!$F:$F,调整区域!$D:$D,$A49,调整区域!$E:$E,I37)+SUMIFS(调整区域!$H:$H,调整区域!$D:$D,$A49,调整区域!$G:$G,I37)</f>
        <v>0</v>
      </c>
      <c r="J49" s="4">
        <f>SUMIFS(调整区域!$F:$F,调整区域!$D:$D,$A49,调整区域!$E:$E,J37)+SUMIFS(调整区域!$H:$H,调整区域!$D:$D,$A49,调整区域!$G:$G,J37)</f>
        <v>0</v>
      </c>
      <c r="K49" s="4">
        <f>SUMIFS(调整区域!$F:$F,调整区域!$D:$D,$A49,调整区域!$E:$E,K37)+SUMIFS(调整区域!$H:$H,调整区域!$D:$D,$A49,调整区域!$G:$G,K37)</f>
        <v>0</v>
      </c>
      <c r="L49" s="15">
        <f t="shared" si="9"/>
        <v>0</v>
      </c>
      <c r="M49" s="4">
        <f>SUMIFS(调整区域!$F:$F,调整区域!$D:$D,$A49,调整区域!$E:$E,M37)+SUMIFS(调整区域!$H:$H,调整区域!$D:$D,$A49,调整区域!$G:$G,M37)</f>
        <v>0</v>
      </c>
      <c r="N49" s="4">
        <f>SUMIFS(调整区域!$F:$F,调整区域!$D:$D,$A49,调整区域!$E:$E,N37)+SUMIFS(调整区域!$H:$H,调整区域!$D:$D,$A49,调整区域!$G:$G,N37)</f>
        <v>0</v>
      </c>
      <c r="O49" s="15">
        <f t="shared" si="10"/>
        <v>0</v>
      </c>
      <c r="P49" s="4">
        <f>SUMIFS(调整区域!$F:$F,调整区域!$D:$D,$A49,调整区域!$E:$E,P37)+SUMIFS(调整区域!$H:$H,调整区域!$D:$D,$A49,调整区域!$G:$G,P37)</f>
        <v>0</v>
      </c>
      <c r="Q49" s="4">
        <f>SUMIFS(调整区域!$F:$F,调整区域!$D:$D,$A49,调整区域!$E:$E,Q37)+SUMIFS(调整区域!$H:$H,调整区域!$D:$D,$A49,调整区域!$G:$G,Q37)</f>
        <v>0</v>
      </c>
      <c r="R49" s="15">
        <f t="shared" si="11"/>
        <v>0</v>
      </c>
      <c r="S49" s="4">
        <f>SUMIFS(调整区域!$F:$F,调整区域!$D:$D,$A49,调整区域!$E:$E,S37)+SUMIFS(调整区域!$H:$H,调整区域!$D:$D,$A49,调整区域!$G:$G,S37)</f>
        <v>0</v>
      </c>
      <c r="T49" s="4">
        <f>SUMIFS(调整区域!$F:$F,调整区域!$D:$D,$A49,调整区域!$E:$E,T37)+SUMIFS(调整区域!$H:$H,调整区域!$D:$D,$A49,调整区域!$G:$G,T37)</f>
        <v>0</v>
      </c>
      <c r="U49" s="4">
        <f>SUMIFS(调整区域!$F:$F,调整区域!$D:$D,$A49,调整区域!$E:$E,U37)+SUMIFS(调整区域!$H:$H,调整区域!$D:$D,$A49,调整区域!$G:$G,U37)</f>
        <v>0</v>
      </c>
      <c r="V49" s="4">
        <f>SUMIFS(调整区域!$F:$F,调整区域!$D:$D,$A49,调整区域!$E:$E,V37)+SUMIFS(调整区域!$H:$H,调整区域!$D:$D,$A49,调整区域!$G:$G,V37)</f>
        <v>0</v>
      </c>
      <c r="W49" s="4">
        <f>SUMIFS(调整区域!$F:$F,调整区域!$D:$D,$A49,调整区域!$E:$E,W37)+SUMIFS(调整区域!$H:$H,调整区域!$D:$D,$A49,调整区域!$G:$G,W37)</f>
        <v>0</v>
      </c>
      <c r="X49" s="4">
        <f>SUMIFS(调整区域!$F:$F,调整区域!$D:$D,$A49,调整区域!$E:$E,X37)+SUMIFS(调整区域!$H:$H,调整区域!$D:$D,$A49,调整区域!$G:$G,X37)</f>
        <v>0</v>
      </c>
      <c r="Y49" s="4">
        <f>SUMIFS(调整区域!$F:$F,调整区域!$D:$D,$A49,调整区域!$E:$E,Y37)+SUMIFS(调整区域!$H:$H,调整区域!$D:$D,$A49,调整区域!$G:$G,Y37)</f>
        <v>0</v>
      </c>
    </row>
    <row r="50" ht="16.5" spans="1:25">
      <c r="A50" s="24" t="s">
        <v>38</v>
      </c>
      <c r="B50" s="156">
        <f t="shared" si="6"/>
        <v>0</v>
      </c>
      <c r="C50" s="4">
        <f>SUMIFS(调整区域!$F:$F,调整区域!$D:$D,$A50,调整区域!$E:$E,$D37)+SUMIFS(调整区域!$H:$H,调整区域!$D:$D,$A50,调整区域!$G:$G,$D37)</f>
        <v>0</v>
      </c>
      <c r="D50" s="4">
        <f>SUMIFS(调整区域!$F:$F,调整区域!$D:$D,$A50,调整区域!$E:$E,$D37)+SUMIFS(调整区域!$H:$H,调整区域!$D:$D,$A50,调整区域!$G:$G,$D37)</f>
        <v>0</v>
      </c>
      <c r="E50" s="4">
        <f>SUMIFS(调整区域!$F:$F,调整区域!$D:$D,$A50,调整区域!$E:$E,$D37)+SUMIFS(调整区域!$H:$H,调整区域!$D:$D,$A50,调整区域!$G:$G,$D37)</f>
        <v>0</v>
      </c>
      <c r="F50" s="4">
        <f>SUMIFS(调整区域!$F:$F,调整区域!$D:$D,$A50,调整区域!$E:$E,$D37)+SUMIFS(调整区域!$H:$H,调整区域!$D:$D,$A50,调整区域!$G:$G,$D37)</f>
        <v>0</v>
      </c>
      <c r="G50" s="15">
        <f>SUMIFS(调整区域!$F:$F,调整区域!$D:$D,$A50,调整区域!$E:$E,$D37)+SUMIFS(调整区域!$H:$H,调整区域!$D:$D,$A50,调整区域!$G:$G,$D37)</f>
        <v>0</v>
      </c>
      <c r="H50" s="15">
        <f t="shared" si="8"/>
        <v>0</v>
      </c>
      <c r="I50" s="4">
        <f>SUMIFS(调整区域!$F:$F,调整区域!$D:$D,$A50,调整区域!$E:$E,$D37)+SUMIFS(调整区域!$H:$H,调整区域!$D:$D,$A50,调整区域!$G:$G,$D37)</f>
        <v>0</v>
      </c>
      <c r="J50" s="4">
        <f>SUMIFS(调整区域!$F:$F,调整区域!$D:$D,$A50,调整区域!$E:$E,$D37)+SUMIFS(调整区域!$H:$H,调整区域!$D:$D,$A50,调整区域!$G:$G,$D37)</f>
        <v>0</v>
      </c>
      <c r="K50" s="4">
        <f>SUMIFS(调整区域!$F:$F,调整区域!$D:$D,$A50,调整区域!$E:$E,$D37)+SUMIFS(调整区域!$H:$H,调整区域!$D:$D,$A50,调整区域!$G:$G,$D37)</f>
        <v>0</v>
      </c>
      <c r="L50" s="15">
        <f t="shared" si="9"/>
        <v>0</v>
      </c>
      <c r="M50" s="4">
        <f>SUMIFS(调整区域!$F:$F,调整区域!$D:$D,$A50,调整区域!$E:$E,$D37)+SUMIFS(调整区域!$H:$H,调整区域!$D:$D,$A50,调整区域!$G:$G,$D37)</f>
        <v>0</v>
      </c>
      <c r="N50" s="4">
        <f>SUMIFS(调整区域!$F:$F,调整区域!$D:$D,$A50,调整区域!$E:$E,$D37)+SUMIFS(调整区域!$H:$H,调整区域!$D:$D,$A50,调整区域!$G:$G,$D37)</f>
        <v>0</v>
      </c>
      <c r="O50" s="15">
        <f t="shared" si="10"/>
        <v>0</v>
      </c>
      <c r="P50" s="4">
        <f>SUMIFS(调整区域!$F:$F,调整区域!$D:$D,$A50,调整区域!$E:$E,$D37)+SUMIFS(调整区域!$H:$H,调整区域!$D:$D,$A50,调整区域!$G:$G,$D37)</f>
        <v>0</v>
      </c>
      <c r="Q50" s="4">
        <f>SUMIFS(调整区域!$F:$F,调整区域!$D:$D,$A50,调整区域!$E:$E,$D37)+SUMIFS(调整区域!$H:$H,调整区域!$D:$D,$A50,调整区域!$G:$G,$D37)</f>
        <v>0</v>
      </c>
      <c r="R50" s="15">
        <f t="shared" si="11"/>
        <v>0</v>
      </c>
      <c r="S50" s="4">
        <f>SUMIFS(调整区域!$F:$F,调整区域!$D:$D,$A50,调整区域!$E:$E,$D37)+SUMIFS(调整区域!$H:$H,调整区域!$D:$D,$A50,调整区域!$G:$G,$D37)</f>
        <v>0</v>
      </c>
      <c r="T50" s="4">
        <f>SUMIFS(调整区域!$F:$F,调整区域!$D:$D,$A50,调整区域!$E:$E,$D37)+SUMIFS(调整区域!$H:$H,调整区域!$D:$D,$A50,调整区域!$G:$G,$D37)</f>
        <v>0</v>
      </c>
      <c r="U50" s="4">
        <f>SUMIFS(调整区域!$F:$F,调整区域!$D:$D,$A50,调整区域!$E:$E,$D37)+SUMIFS(调整区域!$H:$H,调整区域!$D:$D,$A50,调整区域!$G:$G,$D37)</f>
        <v>0</v>
      </c>
      <c r="V50" s="4">
        <f>SUMIFS(调整区域!$F:$F,调整区域!$D:$D,$A50,调整区域!$E:$E,$D37)+SUMIFS(调整区域!$H:$H,调整区域!$D:$D,$A50,调整区域!$G:$G,$D37)</f>
        <v>0</v>
      </c>
      <c r="W50" s="4">
        <f>SUMIFS(调整区域!$F:$F,调整区域!$D:$D,$A50,调整区域!$E:$E,$D37)+SUMIFS(调整区域!$H:$H,调整区域!$D:$D,$A50,调整区域!$G:$G,$D37)</f>
        <v>0</v>
      </c>
      <c r="X50" s="4">
        <f>SUMIFS(调整区域!$F:$F,调整区域!$D:$D,$A50,调整区域!$E:$E,$D37)+SUMIFS(调整区域!$H:$H,调整区域!$D:$D,$A50,调整区域!$G:$G,$D37)</f>
        <v>0</v>
      </c>
      <c r="Y50" s="4">
        <f>SUMIFS(调整区域!$F:$F,调整区域!$D:$D,$A50,调整区域!$E:$E,$D37)+SUMIFS(调整区域!$H:$H,调整区域!$D:$D,$A50,调整区域!$G:$G,$D37)</f>
        <v>0</v>
      </c>
    </row>
    <row r="51" ht="16.5" spans="1:25">
      <c r="A51" s="24" t="s">
        <v>39</v>
      </c>
      <c r="B51" s="156">
        <f t="shared" si="6"/>
        <v>0</v>
      </c>
      <c r="C51" s="4">
        <f>SUMIFS(调整区域!$F:$F,调整区域!$D:$D,$A51,调整区域!$E:$E,C37)+SUMIFS(调整区域!$H:$H,调整区域!$D:$D,$A51,调整区域!$G:$G,C37)-B33/0.75-E106</f>
        <v>-44662174.55</v>
      </c>
      <c r="D51" s="4">
        <f>SUMIFS(调整区域!$F:$F,调整区域!$D:$D,$A51,调整区域!$E:$E,D37)+SUMIFS(调整区域!$H:$H,调整区域!$D:$D,$A51,调整区域!$G:$G,D37)+D33</f>
        <v>6977242.38333333</v>
      </c>
      <c r="E51" s="4">
        <f>SUMIFS(调整区域!$F:$F,调整区域!$D:$D,$A51,调整区域!$E:$E,E37)+SUMIFS(调整区域!$H:$H,调整区域!$D:$D,$A51,调整区域!$G:$G,E37)+E33</f>
        <v>0</v>
      </c>
      <c r="F51" s="4">
        <f>SUMIFS(调整区域!$F:$F,调整区域!$D:$D,$A51,调整区域!$E:$E,F37)+SUMIFS(调整区域!$H:$H,调整区域!$D:$D,$A51,调整区域!$G:$G,F37)+F33</f>
        <v>0</v>
      </c>
      <c r="G51" s="15">
        <f>SUMIFS(调整区域!$F:$F,调整区域!$D:$D,$A51,调整区域!$E:$E,G37)+SUMIFS(调整区域!$H:$H,调整区域!$D:$D,$A51,调整区域!$G:$G,G37)+G33</f>
        <v>-1416695.68</v>
      </c>
      <c r="H51" s="15">
        <f t="shared" si="8"/>
        <v>1693167.27</v>
      </c>
      <c r="I51" s="4">
        <f>SUMIFS(调整区域!$F:$F,调整区域!$D:$D,$A51,调整区域!$E:$E,I37)+SUMIFS(调整区域!$H:$H,调整区域!$D:$D,$A51,调整区域!$G:$G,I37)+I33/0.75</f>
        <v>1693167.27</v>
      </c>
      <c r="J51" s="4">
        <f>SUMIFS(调整区域!$F:$F,调整区域!$D:$D,$A51,调整区域!$E:$E,J37)+SUMIFS(调整区域!$H:$H,调整区域!$D:$D,$A51,调整区域!$G:$G,J37)+J33/0.75</f>
        <v>0</v>
      </c>
      <c r="K51" s="4">
        <f>SUMIFS(调整区域!$F:$F,调整区域!$D:$D,$A51,调整区域!$E:$E,K37)+SUMIFS(调整区域!$H:$H,调整区域!$D:$D,$A51,调整区域!$G:$G,K37)+K33/0.75</f>
        <v>0</v>
      </c>
      <c r="L51" s="15">
        <f t="shared" si="9"/>
        <v>3278967.27</v>
      </c>
      <c r="M51" s="4">
        <f>SUMIFS(调整区域!$F:$F,调整区域!$D:$D,$A51,调整区域!$E:$E,M37)+SUMIFS(调整区域!$H:$H,调整区域!$D:$D,$A51,调整区域!$G:$G,M37)+M33/0.75</f>
        <v>1552825.3</v>
      </c>
      <c r="N51" s="4">
        <f>SUMIFS(调整区域!$F:$F,调整区域!$D:$D,$A51,调整区域!$E:$E,N37)+SUMIFS(调整区域!$H:$H,调整区域!$D:$D,$A51,调整区域!$G:$G,N37)+N33/0.75</f>
        <v>1726141.97</v>
      </c>
      <c r="O51" s="15">
        <f t="shared" si="10"/>
        <v>34129493.3066667</v>
      </c>
      <c r="P51" s="4">
        <f>SUMIFS(调整区域!$F:$F,调整区域!$D:$D,$A51,调整区域!$E:$E,P37)+SUMIFS(调整区域!$H:$H,调整区域!$D:$D,$A51,调整区域!$G:$G,P37)+P33/0.75</f>
        <v>663085.68</v>
      </c>
      <c r="Q51" s="4">
        <f>SUMIFS(调整区域!$F:$F,调整区域!$D:$D,$A51,调整区域!$E:$E,Q37)+SUMIFS(调整区域!$H:$H,调整区域!$D:$D,$A51,调整区域!$G:$G,Q37)+Q33/0.75</f>
        <v>33466407.6266667</v>
      </c>
      <c r="R51" s="15">
        <f t="shared" si="11"/>
        <v>0</v>
      </c>
      <c r="S51" s="4">
        <f>SUMIFS(调整区域!$F:$F,调整区域!$D:$D,$A51,调整区域!$E:$E,S37)+SUMIFS(调整区域!$H:$H,调整区域!$D:$D,$A51,调整区域!$G:$G,S37)+S33/0.75</f>
        <v>0</v>
      </c>
      <c r="T51" s="4">
        <f>SUMIFS(调整区域!$F:$F,调整区域!$D:$D,$A51,调整区域!$E:$E,T37)+SUMIFS(调整区域!$H:$H,调整区域!$D:$D,$A51,调整区域!$G:$G,T37)+T33/0.75</f>
        <v>0</v>
      </c>
      <c r="U51" s="4">
        <f>SUMIFS(调整区域!$F:$F,调整区域!$D:$D,$A51,调整区域!$E:$E,U37)+SUMIFS(调整区域!$H:$H,调整区域!$D:$D,$A51,调整区域!$G:$G,U37)+U33/0.75</f>
        <v>0</v>
      </c>
      <c r="V51" s="4">
        <f>SUMIFS(调整区域!$F:$F,调整区域!$D:$D,$A51,调整区域!$E:$E,V37)+SUMIFS(调整区域!$H:$H,调整区域!$D:$D,$A51,调整区域!$G:$G,V37)+V33/0.75</f>
        <v>0</v>
      </c>
      <c r="W51" s="4">
        <f>SUMIFS(调整区域!$F:$F,调整区域!$D:$D,$A51,调整区域!$E:$E,W37)+SUMIFS(调整区域!$H:$H,调整区域!$D:$D,$A51,调整区域!$G:$G,W37)+W33/0.75</f>
        <v>0</v>
      </c>
      <c r="X51" s="4">
        <f>SUMIFS(调整区域!$F:$F,调整区域!$D:$D,$A51,调整区域!$E:$E,X37)+SUMIFS(调整区域!$H:$H,调整区域!$D:$D,$A51,调整区域!$G:$G,X37)+X33/0.75</f>
        <v>0</v>
      </c>
      <c r="Y51" s="4">
        <f>SUMIFS(调整区域!$F:$F,调整区域!$D:$D,$A51,调整区域!$E:$E,Y37)+SUMIFS(调整区域!$H:$H,调整区域!$D:$D,$A51,调整区域!$G:$G,Y37)+Y33/0.75</f>
        <v>0</v>
      </c>
    </row>
    <row r="52" ht="16.5" spans="1:25">
      <c r="A52" s="24" t="s">
        <v>40</v>
      </c>
      <c r="B52" s="156">
        <f t="shared" si="6"/>
        <v>0</v>
      </c>
      <c r="C52" s="4">
        <f>SUMIFS(调整区域!$F:$F,调整区域!$D:$D,$A52,调整区域!$E:$E,C37)+SUMIFS(调整区域!$H:$H,调整区域!$D:$D,$A52,调整区域!$G:$G,$D37)</f>
        <v>0</v>
      </c>
      <c r="D52" s="4">
        <f>SUMIFS(调整区域!$F:$F,调整区域!$D:$D,$A52,调整区域!$E:$E,D37)+SUMIFS(调整区域!$H:$H,调整区域!$D:$D,$A52,调整区域!$G:$G,$D37)</f>
        <v>0</v>
      </c>
      <c r="E52" s="4">
        <f>SUMIFS(调整区域!$F:$F,调整区域!$D:$D,$A52,调整区域!$E:$E,E37)+SUMIFS(调整区域!$H:$H,调整区域!$D:$D,$A52,调整区域!$G:$G,$D37)</f>
        <v>0</v>
      </c>
      <c r="F52" s="4">
        <f>SUMIFS(调整区域!$F:$F,调整区域!$D:$D,$A52,调整区域!$E:$E,F37)+SUMIFS(调整区域!$H:$H,调整区域!$D:$D,$A52,调整区域!$G:$G,$D37)</f>
        <v>0</v>
      </c>
      <c r="G52" s="15">
        <f>SUMIFS(调整区域!$F:$F,调整区域!$D:$D,$A52,调整区域!$E:$E,G37)+SUMIFS(调整区域!$H:$H,调整区域!$D:$D,$A52,调整区域!$G:$G,$D37)</f>
        <v>0</v>
      </c>
      <c r="H52" s="15">
        <f t="shared" si="8"/>
        <v>0</v>
      </c>
      <c r="I52" s="4">
        <f>SUMIFS(调整区域!$F:$F,调整区域!$D:$D,$A52,调整区域!$E:$E,I37)+SUMIFS(调整区域!$H:$H,调整区域!$D:$D,$A52,调整区域!$G:$G,$D37)</f>
        <v>0</v>
      </c>
      <c r="J52" s="4">
        <f>SUMIFS(调整区域!$F:$F,调整区域!$D:$D,$A52,调整区域!$E:$E,J37)+SUMIFS(调整区域!$H:$H,调整区域!$D:$D,$A52,调整区域!$G:$G,$D37)</f>
        <v>0</v>
      </c>
      <c r="K52" s="4">
        <f>SUMIFS(调整区域!$F:$F,调整区域!$D:$D,$A52,调整区域!$E:$E,K37)+SUMIFS(调整区域!$H:$H,调整区域!$D:$D,$A52,调整区域!$G:$G,$D37)</f>
        <v>0</v>
      </c>
      <c r="L52" s="15">
        <f t="shared" si="9"/>
        <v>0</v>
      </c>
      <c r="M52" s="4">
        <f>SUMIFS(调整区域!$F:$F,调整区域!$D:$D,$A52,调整区域!$E:$E,M37)+SUMIFS(调整区域!$H:$H,调整区域!$D:$D,$A52,调整区域!$G:$G,$D37)</f>
        <v>0</v>
      </c>
      <c r="N52" s="4">
        <f>SUMIFS(调整区域!$F:$F,调整区域!$D:$D,$A52,调整区域!$E:$E,N37)+SUMIFS(调整区域!$H:$H,调整区域!$D:$D,$A52,调整区域!$G:$G,$D37)</f>
        <v>0</v>
      </c>
      <c r="O52" s="15">
        <f t="shared" si="10"/>
        <v>0</v>
      </c>
      <c r="P52" s="4">
        <f>SUMIFS(调整区域!$F:$F,调整区域!$D:$D,$A52,调整区域!$E:$E,P37)+SUMIFS(调整区域!$H:$H,调整区域!$D:$D,$A52,调整区域!$G:$G,$D37)</f>
        <v>0</v>
      </c>
      <c r="Q52" s="4">
        <f>SUMIFS(调整区域!$F:$F,调整区域!$D:$D,$A52,调整区域!$E:$E,Q37)+SUMIFS(调整区域!$H:$H,调整区域!$D:$D,$A52,调整区域!$G:$G,$D37)</f>
        <v>0</v>
      </c>
      <c r="R52" s="15">
        <f t="shared" si="11"/>
        <v>0</v>
      </c>
      <c r="S52" s="4">
        <f>SUMIFS(调整区域!$F:$F,调整区域!$D:$D,$A52,调整区域!$E:$E,S37)+SUMIFS(调整区域!$H:$H,调整区域!$D:$D,$A52,调整区域!$G:$G,$D37)</f>
        <v>0</v>
      </c>
      <c r="T52" s="4">
        <f>SUMIFS(调整区域!$F:$F,调整区域!$D:$D,$A52,调整区域!$E:$E,T37)+SUMIFS(调整区域!$H:$H,调整区域!$D:$D,$A52,调整区域!$G:$G,$D37)</f>
        <v>0</v>
      </c>
      <c r="U52" s="4">
        <f>SUMIFS(调整区域!$F:$F,调整区域!$D:$D,$A52,调整区域!$E:$E,U37)+SUMIFS(调整区域!$H:$H,调整区域!$D:$D,$A52,调整区域!$G:$G,$D37)</f>
        <v>0</v>
      </c>
      <c r="V52" s="4">
        <f>SUMIFS(调整区域!$F:$F,调整区域!$D:$D,$A52,调整区域!$E:$E,V37)+SUMIFS(调整区域!$H:$H,调整区域!$D:$D,$A52,调整区域!$G:$G,$D37)</f>
        <v>0</v>
      </c>
      <c r="W52" s="4">
        <f>SUMIFS(调整区域!$F:$F,调整区域!$D:$D,$A52,调整区域!$E:$E,W37)+SUMIFS(调整区域!$H:$H,调整区域!$D:$D,$A52,调整区域!$G:$G,$D37)</f>
        <v>0</v>
      </c>
      <c r="X52" s="4">
        <f>SUMIFS(调整区域!$F:$F,调整区域!$D:$D,$A52,调整区域!$E:$E,X37)+SUMIFS(调整区域!$H:$H,调整区域!$D:$D,$A52,调整区域!$G:$G,$D37)</f>
        <v>0</v>
      </c>
      <c r="Y52" s="4">
        <f>SUMIFS(调整区域!$F:$F,调整区域!$D:$D,$A52,调整区域!$E:$E,Y37)+SUMIFS(调整区域!$H:$H,调整区域!$D:$D,$A52,调整区域!$G:$G,$D37)</f>
        <v>0</v>
      </c>
    </row>
    <row r="53" ht="16.5" spans="1:25">
      <c r="A53" s="24" t="s">
        <v>41</v>
      </c>
      <c r="B53" s="156">
        <f t="shared" si="6"/>
        <v>0</v>
      </c>
      <c r="C53" s="4">
        <f>SUMIFS(调整区域!$F:$F,调整区域!$D:$D,$A53,调整区域!$E:$E,C37)+SUMIFS(调整区域!$H:$H,调整区域!$D:$D,$A53,调整区域!$G:$G,C37)</f>
        <v>-16601868.07</v>
      </c>
      <c r="D53" s="4">
        <f>SUMIFS(调整区域!$F:$F,调整区域!$D:$D,$A53,调整区域!$E:$E,D37)+SUMIFS(调整区域!$H:$H,调整区域!$D:$D,$A53,调整区域!$G:$G,D37)</f>
        <v>0</v>
      </c>
      <c r="E53" s="4">
        <f>SUMIFS(调整区域!$F:$F,调整区域!$D:$D,$A53,调整区域!$E:$E,E37)+SUMIFS(调整区域!$H:$H,调整区域!$D:$D,$A53,调整区域!$G:$G,E37)</f>
        <v>0</v>
      </c>
      <c r="F53" s="4">
        <f>SUMIFS(调整区域!$F:$F,调整区域!$D:$D,$A53,调整区域!$E:$E,F37)+SUMIFS(调整区域!$H:$H,调整区域!$D:$D,$A53,调整区域!$G:$G,F37)</f>
        <v>0</v>
      </c>
      <c r="G53" s="15">
        <f>SUMIFS(调整区域!$F:$F,调整区域!$D:$D,$A53,调整区域!$E:$E,$G37)+SUMIFS(调整区域!$H:$H,调整区域!$D:$D,$A53,调整区域!$G:$G,$G37)</f>
        <v>16601868.07</v>
      </c>
      <c r="H53" s="15">
        <f t="shared" si="8"/>
        <v>0</v>
      </c>
      <c r="I53" s="4">
        <f>SUMIFS(调整区域!$F:$F,调整区域!$D:$D,$A53,调整区域!$E:$E,I37)+SUMIFS(调整区域!$H:$H,调整区域!$D:$D,$A53,调整区域!$G:$G,I37)</f>
        <v>0</v>
      </c>
      <c r="J53" s="4">
        <f>SUMIFS(调整区域!$F:$F,调整区域!$D:$D,$A53,调整区域!$E:$E,J37)+SUMIFS(调整区域!$H:$H,调整区域!$D:$D,$A53,调整区域!$G:$G,J37)</f>
        <v>0</v>
      </c>
      <c r="K53" s="4">
        <f>SUMIFS(调整区域!$F:$F,调整区域!$D:$D,$A53,调整区域!$E:$E,K37)+SUMIFS(调整区域!$H:$H,调整区域!$D:$D,$A53,调整区域!$G:$G,K37)</f>
        <v>0</v>
      </c>
      <c r="L53" s="15">
        <f t="shared" si="9"/>
        <v>0</v>
      </c>
      <c r="M53" s="4">
        <f>SUMIFS(调整区域!$F:$F,调整区域!$D:$D,$A53,调整区域!$E:$E,M37)+SUMIFS(调整区域!$H:$H,调整区域!$D:$D,$A53,调整区域!$G:$G,M37)</f>
        <v>0</v>
      </c>
      <c r="N53" s="4">
        <f>SUMIFS(调整区域!$F:$F,调整区域!$D:$D,$A53,调整区域!$E:$E,N37)+SUMIFS(调整区域!$H:$H,调整区域!$D:$D,$A53,调整区域!$G:$G,N37)</f>
        <v>0</v>
      </c>
      <c r="O53" s="15">
        <f t="shared" si="10"/>
        <v>0</v>
      </c>
      <c r="P53" s="4">
        <f>SUMIFS(调整区域!$F:$F,调整区域!$D:$D,$A53,调整区域!$E:$E,P37)+SUMIFS(调整区域!$H:$H,调整区域!$D:$D,$A53,调整区域!$G:$G,P37)</f>
        <v>0</v>
      </c>
      <c r="Q53" s="4">
        <f>SUMIFS(调整区域!$F:$F,调整区域!$D:$D,$A53,调整区域!$E:$E,Q37)+SUMIFS(调整区域!$H:$H,调整区域!$D:$D,$A53,调整区域!$G:$G,Q37)</f>
        <v>0</v>
      </c>
      <c r="R53" s="15">
        <f t="shared" si="11"/>
        <v>0</v>
      </c>
      <c r="S53" s="4">
        <f>SUMIFS(调整区域!$F:$F,调整区域!$D:$D,$A53,调整区域!$E:$E,S37)+SUMIFS(调整区域!$H:$H,调整区域!$D:$D,$A53,调整区域!$G:$G,S37)</f>
        <v>0</v>
      </c>
      <c r="T53" s="4">
        <f>SUMIFS(调整区域!$F:$F,调整区域!$D:$D,$A53,调整区域!$E:$E,T37)+SUMIFS(调整区域!$H:$H,调整区域!$D:$D,$A53,调整区域!$G:$G,T37)</f>
        <v>0</v>
      </c>
      <c r="U53" s="4">
        <f>SUMIFS(调整区域!$F:$F,调整区域!$D:$D,$A53,调整区域!$E:$E,U37)+SUMIFS(调整区域!$H:$H,调整区域!$D:$D,$A53,调整区域!$G:$G,U37)</f>
        <v>0</v>
      </c>
      <c r="V53" s="4">
        <f>SUMIFS(调整区域!$F:$F,调整区域!$D:$D,$A53,调整区域!$E:$E,V37)+SUMIFS(调整区域!$H:$H,调整区域!$D:$D,$A53,调整区域!$G:$G,V37)</f>
        <v>0</v>
      </c>
      <c r="W53" s="4">
        <f>SUMIFS(调整区域!$F:$F,调整区域!$D:$D,$A53,调整区域!$E:$E,W37)+SUMIFS(调整区域!$H:$H,调整区域!$D:$D,$A53,调整区域!$G:$G,W37)</f>
        <v>0</v>
      </c>
      <c r="X53" s="4">
        <f>SUMIFS(调整区域!$F:$F,调整区域!$D:$D,$A53,调整区域!$E:$E,X37)+SUMIFS(调整区域!$H:$H,调整区域!$D:$D,$A53,调整区域!$G:$G,X37)</f>
        <v>0</v>
      </c>
      <c r="Y53" s="4">
        <f>SUMIFS(调整区域!$F:$F,调整区域!$D:$D,$A53,调整区域!$E:$E,Y37)+SUMIFS(调整区域!$H:$H,调整区域!$D:$D,$A53,调整区域!$G:$G,Y37)</f>
        <v>0</v>
      </c>
    </row>
    <row r="54" ht="16.5" spans="1:25">
      <c r="A54" s="24" t="s">
        <v>42</v>
      </c>
      <c r="B54" s="156">
        <f t="shared" si="6"/>
        <v>0</v>
      </c>
      <c r="C54" s="4">
        <f>SUMIFS(调整区域!$F:$F,调整区域!$D:$D,$A54,调整区域!$E:$E,$D37)+SUMIFS(调整区域!$H:$H,调整区域!$D:$D,$A54,调整区域!$G:$G,$D37)</f>
        <v>0</v>
      </c>
      <c r="D54" s="4">
        <f>SUMIFS(调整区域!$F:$F,调整区域!$D:$D,$A54,调整区域!$E:$E,$D37)+SUMIFS(调整区域!$H:$H,调整区域!$D:$D,$A54,调整区域!$G:$G,$D37)</f>
        <v>0</v>
      </c>
      <c r="E54" s="4">
        <f>SUMIFS(调整区域!$F:$F,调整区域!$D:$D,$A54,调整区域!$E:$E,$D37)+SUMIFS(调整区域!$H:$H,调整区域!$D:$D,$A54,调整区域!$G:$G,$D37)</f>
        <v>0</v>
      </c>
      <c r="F54" s="4">
        <f>SUMIFS(调整区域!$F:$F,调整区域!$D:$D,$A54,调整区域!$E:$E,$D37)+SUMIFS(调整区域!$H:$H,调整区域!$D:$D,$A54,调整区域!$G:$G,$D37)</f>
        <v>0</v>
      </c>
      <c r="G54" s="15">
        <f>SUMIFS(调整区域!$F:$F,调整区域!$D:$D,$A54,调整区域!$E:$E,$G37)+SUMIFS(调整区域!$H:$H,调整区域!$D:$D,$A54,调整区域!$G:$G,$D37)</f>
        <v>0</v>
      </c>
      <c r="H54" s="15">
        <f t="shared" si="8"/>
        <v>0</v>
      </c>
      <c r="I54" s="4">
        <f>SUMIFS(调整区域!$F:$F,调整区域!$D:$D,$A54,调整区域!$E:$E,$D37)+SUMIFS(调整区域!$H:$H,调整区域!$D:$D,$A54,调整区域!$G:$G,$D37)</f>
        <v>0</v>
      </c>
      <c r="J54" s="4">
        <f>SUMIFS(调整区域!$F:$F,调整区域!$D:$D,$A54,调整区域!$E:$E,$D37)+SUMIFS(调整区域!$H:$H,调整区域!$D:$D,$A54,调整区域!$G:$G,$D37)</f>
        <v>0</v>
      </c>
      <c r="K54" s="4">
        <f>SUMIFS(调整区域!$F:$F,调整区域!$D:$D,$A54,调整区域!$E:$E,$D37)+SUMIFS(调整区域!$H:$H,调整区域!$D:$D,$A54,调整区域!$G:$G,$D37)</f>
        <v>0</v>
      </c>
      <c r="L54" s="15">
        <f t="shared" si="9"/>
        <v>0</v>
      </c>
      <c r="M54" s="4">
        <f>SUMIFS(调整区域!$F:$F,调整区域!$D:$D,$A54,调整区域!$E:$E,$D37)+SUMIFS(调整区域!$H:$H,调整区域!$D:$D,$A54,调整区域!$G:$G,$D37)</f>
        <v>0</v>
      </c>
      <c r="N54" s="4">
        <f>SUMIFS(调整区域!$F:$F,调整区域!$D:$D,$A54,调整区域!$E:$E,$D37)+SUMIFS(调整区域!$H:$H,调整区域!$D:$D,$A54,调整区域!$G:$G,$D37)</f>
        <v>0</v>
      </c>
      <c r="O54" s="15">
        <f t="shared" si="10"/>
        <v>0</v>
      </c>
      <c r="P54" s="4">
        <f>SUMIFS(调整区域!$F:$F,调整区域!$D:$D,$A54,调整区域!$E:$E,$D37)+SUMIFS(调整区域!$H:$H,调整区域!$D:$D,$A54,调整区域!$G:$G,$D37)</f>
        <v>0</v>
      </c>
      <c r="Q54" s="4">
        <f>SUMIFS(调整区域!$F:$F,调整区域!$D:$D,$A54,调整区域!$E:$E,$D37)+SUMIFS(调整区域!$H:$H,调整区域!$D:$D,$A54,调整区域!$G:$G,$D37)</f>
        <v>0</v>
      </c>
      <c r="R54" s="15">
        <f t="shared" si="11"/>
        <v>0</v>
      </c>
      <c r="S54" s="4">
        <f>SUMIFS(调整区域!$F:$F,调整区域!$D:$D,$A54,调整区域!$E:$E,$D37)+SUMIFS(调整区域!$H:$H,调整区域!$D:$D,$A54,调整区域!$G:$G,$D37)</f>
        <v>0</v>
      </c>
      <c r="T54" s="4">
        <f>SUMIFS(调整区域!$F:$F,调整区域!$D:$D,$A54,调整区域!$E:$E,$D37)+SUMIFS(调整区域!$H:$H,调整区域!$D:$D,$A54,调整区域!$G:$G,$D37)</f>
        <v>0</v>
      </c>
      <c r="U54" s="4">
        <f>SUMIFS(调整区域!$F:$F,调整区域!$D:$D,$A54,调整区域!$E:$E,$D37)+SUMIFS(调整区域!$H:$H,调整区域!$D:$D,$A54,调整区域!$G:$G,$D37)</f>
        <v>0</v>
      </c>
      <c r="V54" s="4">
        <f>SUMIFS(调整区域!$F:$F,调整区域!$D:$D,$A54,调整区域!$E:$E,$D37)+SUMIFS(调整区域!$H:$H,调整区域!$D:$D,$A54,调整区域!$G:$G,$D37)</f>
        <v>0</v>
      </c>
      <c r="W54" s="4">
        <f>SUMIFS(调整区域!$F:$F,调整区域!$D:$D,$A54,调整区域!$E:$E,$D37)+SUMIFS(调整区域!$H:$H,调整区域!$D:$D,$A54,调整区域!$G:$G,$D37)</f>
        <v>0</v>
      </c>
      <c r="X54" s="4">
        <f>SUMIFS(调整区域!$F:$F,调整区域!$D:$D,$A54,调整区域!$E:$E,$D37)+SUMIFS(调整区域!$H:$H,调整区域!$D:$D,$A54,调整区域!$G:$G,$D37)</f>
        <v>0</v>
      </c>
      <c r="Y54" s="4">
        <f>SUMIFS(调整区域!$F:$F,调整区域!$D:$D,$A54,调整区域!$E:$E,$D37)+SUMIFS(调整区域!$H:$H,调整区域!$D:$D,$A54,调整区域!$G:$G,$D37)</f>
        <v>0</v>
      </c>
    </row>
    <row r="55" s="117" customFormat="1" ht="16.5" spans="1:25">
      <c r="A55" s="22" t="s">
        <v>43</v>
      </c>
      <c r="B55" s="156">
        <f t="shared" si="6"/>
        <v>-1.74622982740402e-9</v>
      </c>
      <c r="C55" s="15">
        <f>C56+C57+C58+C59+C60</f>
        <v>-6326010.28833334</v>
      </c>
      <c r="D55" s="15">
        <f>D56+D57+D58+D59+D60</f>
        <v>6700788.08333333</v>
      </c>
      <c r="E55" s="15">
        <f>E56+E57+E58+E59+E60</f>
        <v>1930.38</v>
      </c>
      <c r="F55" s="15">
        <f>F56+F57+F58+F59+F60</f>
        <v>0</v>
      </c>
      <c r="G55" s="15">
        <f t="shared" ref="G55:Y55" si="13">G56+G57+G58+G59+G60</f>
        <v>6018598.94833334</v>
      </c>
      <c r="H55" s="15">
        <f t="shared" si="8"/>
        <v>-78921.23</v>
      </c>
      <c r="I55" s="15">
        <f t="shared" si="13"/>
        <v>14182.1</v>
      </c>
      <c r="J55" s="15">
        <f t="shared" si="13"/>
        <v>-98943.33</v>
      </c>
      <c r="K55" s="15">
        <f t="shared" si="13"/>
        <v>5840</v>
      </c>
      <c r="L55" s="15">
        <f t="shared" si="9"/>
        <v>-6665963.02333333</v>
      </c>
      <c r="M55" s="15">
        <f>M56+M57+M58+M59+M60</f>
        <v>-6688394.15333333</v>
      </c>
      <c r="N55" s="15">
        <f t="shared" si="13"/>
        <v>22431.13</v>
      </c>
      <c r="O55" s="15">
        <f t="shared" si="10"/>
        <v>-12338.35</v>
      </c>
      <c r="P55" s="15">
        <f t="shared" si="13"/>
        <v>-18826.01</v>
      </c>
      <c r="Q55" s="15">
        <f t="shared" si="13"/>
        <v>6487.66</v>
      </c>
      <c r="R55" s="15">
        <f t="shared" si="11"/>
        <v>361915.48</v>
      </c>
      <c r="S55" s="15">
        <f t="shared" si="13"/>
        <v>339680.5</v>
      </c>
      <c r="T55" s="15">
        <f t="shared" si="13"/>
        <v>15476.42</v>
      </c>
      <c r="U55" s="15">
        <f t="shared" si="13"/>
        <v>2088.2</v>
      </c>
      <c r="V55" s="15">
        <f t="shared" si="13"/>
        <v>838.36</v>
      </c>
      <c r="W55" s="15">
        <f t="shared" si="13"/>
        <v>0</v>
      </c>
      <c r="X55" s="15">
        <f t="shared" si="13"/>
        <v>2372</v>
      </c>
      <c r="Y55" s="15">
        <f t="shared" si="13"/>
        <v>1460</v>
      </c>
    </row>
    <row r="56" ht="16.5" spans="1:25">
      <c r="A56" s="26" t="s">
        <v>44</v>
      </c>
      <c r="B56" s="156">
        <f t="shared" si="6"/>
        <v>0</v>
      </c>
      <c r="C56" s="4">
        <f>SUMIFS(调整区域!$F:$F,调整区域!$D:$D,$A56,调整区域!$E:$E,C37)+SUMIFS(调整区域!$H:$H,调整区域!$D:$D,$A56,调整区域!$G:$G,C37)</f>
        <v>-7346.82</v>
      </c>
      <c r="D56" s="4">
        <f>SUMIFS(调整区域!$F:$F,调整区域!$D:$D,$A56,调整区域!$E:$E,D37)+SUMIFS(调整区域!$H:$H,调整区域!$D:$D,$A56,调整区域!$G:$G,D37)</f>
        <v>23238.34</v>
      </c>
      <c r="E56" s="4">
        <f>SUMIFS(调整区域!$F:$F,调整区域!$D:$D,$A56,调整区域!$E:$E,E37)+SUMIFS(调整区域!$H:$H,调整区域!$D:$D,$A56,调整区域!$G:$G,E37)</f>
        <v>940.33</v>
      </c>
      <c r="F56" s="4">
        <f>SUMIFS(调整区域!$F:$F,调整区域!$D:$D,$A56,调整区域!$E:$E,F37)+SUMIFS(调整区域!$H:$H,调整区域!$D:$D,$A56,调整区域!$G:$G,F37)</f>
        <v>0</v>
      </c>
      <c r="G56" s="15">
        <f>SUMIFS(调整区域!$F:$F,调整区域!$D:$D,$A56,调整区域!$E:$E,G37)+SUMIFS(调整区域!$H:$H,调整区域!$D:$D,$A56,调整区域!$G:$G,G37)</f>
        <v>45668.63</v>
      </c>
      <c r="H56" s="15">
        <f t="shared" si="8"/>
        <v>-46740.13</v>
      </c>
      <c r="I56" s="4">
        <f>SUMIFS(调整区域!$F:$F,调整区域!$D:$D,$A56,调整区域!$E:$E,I37)+SUMIFS(调整区域!$H:$H,调整区域!$D:$D,$A56,调整区域!$G:$G,I37)</f>
        <v>-45.22</v>
      </c>
      <c r="J56" s="4">
        <f>SUMIFS(调整区域!$F:$F,调整区域!$D:$D,$A56,调整区域!$E:$E,J37)+SUMIFS(调整区域!$H:$H,调整区域!$D:$D,$A56,调整区域!$G:$G,J37)</f>
        <v>-46694.91</v>
      </c>
      <c r="K56" s="4">
        <f>SUMIFS(调整区域!$F:$F,调整区域!$D:$D,$A56,调整区域!$E:$E,K37)+SUMIFS(调整区域!$H:$H,调整区域!$D:$D,$A56,调整区域!$G:$G,K37)</f>
        <v>0</v>
      </c>
      <c r="L56" s="15">
        <f t="shared" si="9"/>
        <v>-17020.9</v>
      </c>
      <c r="M56" s="4">
        <f>SUMIFS(调整区域!$F:$F,调整区域!$D:$D,$A56,调整区域!$E:$E,M37)+SUMIFS(调整区域!$H:$H,调整区域!$D:$D,$A56,调整区域!$G:$G,M37)</f>
        <v>-13465.78</v>
      </c>
      <c r="N56" s="4">
        <f>SUMIFS(调整区域!$F:$F,调整区域!$D:$D,$A56,调整区域!$E:$E,N37)+SUMIFS(调整区域!$H:$H,调整区域!$D:$D,$A56,调整区域!$G:$G,N37)</f>
        <v>-3555.12</v>
      </c>
      <c r="O56" s="15">
        <f t="shared" si="10"/>
        <v>-9525.87</v>
      </c>
      <c r="P56" s="4">
        <f>SUMIFS(调整区域!$F:$F,调整区域!$D:$D,$A56,调整区域!$E:$E,P37)+SUMIFS(调整区域!$H:$H,调整区域!$D:$D,$A56,调整区域!$G:$G,P37)</f>
        <v>-9801.87</v>
      </c>
      <c r="Q56" s="4">
        <f>SUMIFS(调整区域!$F:$F,调整区域!$D:$D,$A56,调整区域!$E:$E,Q37)+SUMIFS(调整区域!$H:$H,调整区域!$D:$D,$A56,调整区域!$G:$G,Q37)</f>
        <v>276</v>
      </c>
      <c r="R56" s="15">
        <f t="shared" si="11"/>
        <v>10786.42</v>
      </c>
      <c r="S56" s="4">
        <f>SUMIFS(调整区域!$F:$F,调整区域!$D:$D,$A56,调整区域!$E:$E,S37)+SUMIFS(调整区域!$H:$H,调整区域!$D:$D,$A56,调整区域!$G:$G,S37)</f>
        <v>6371.32</v>
      </c>
      <c r="T56" s="4">
        <f>SUMIFS(调整区域!$F:$F,调整区域!$D:$D,$A56,调整区域!$E:$E,T37)+SUMIFS(调整区域!$H:$H,调整区域!$D:$D,$A56,调整区域!$G:$G,T37)</f>
        <v>3396.23</v>
      </c>
      <c r="U56" s="4">
        <f>SUMIFS(调整区域!$F:$F,调整区域!$D:$D,$A56,调整区域!$E:$E,U37)+SUMIFS(调整区域!$H:$H,调整区域!$D:$D,$A56,调整区域!$G:$G,U37)</f>
        <v>1018.87</v>
      </c>
      <c r="V56" s="4">
        <f>SUMIFS(调整区域!$F:$F,调整区域!$D:$D,$A56,调整区域!$E:$E,V37)+SUMIFS(调整区域!$H:$H,调整区域!$D:$D,$A56,调整区域!$G:$G,V37)</f>
        <v>0</v>
      </c>
      <c r="W56" s="4">
        <f>SUMIFS(调整区域!$F:$F,调整区域!$D:$D,$A56,调整区域!$E:$E,W37)+SUMIFS(调整区域!$H:$H,调整区域!$D:$D,$A56,调整区域!$G:$G,W37)</f>
        <v>0</v>
      </c>
      <c r="X56" s="4">
        <f>SUMIFS(调整区域!$F:$F,调整区域!$D:$D,$A56,调整区域!$E:$E,X37)+SUMIFS(调整区域!$H:$H,调整区域!$D:$D,$A56,调整区域!$G:$G,X37)</f>
        <v>0</v>
      </c>
      <c r="Y56" s="4">
        <f>SUMIFS(调整区域!$F:$F,调整区域!$D:$D,$A56,调整区域!$E:$E,Y37)+SUMIFS(调整区域!$H:$H,调整区域!$D:$D,$A56,调整区域!$G:$G,Y37)</f>
        <v>0</v>
      </c>
    </row>
    <row r="57" ht="16.5" spans="1:25">
      <c r="A57" s="26" t="s">
        <v>45</v>
      </c>
      <c r="B57" s="156">
        <f t="shared" si="6"/>
        <v>-1.22236087918282e-9</v>
      </c>
      <c r="C57" s="4">
        <f>SUMIFS(调整区域!$F:$F,调整区域!$K:$K,$A57,调整区域!$E:$E,C37)+SUMIFS(调整区域!$H:$H,调整区域!$K:$K,$A57,调整区域!$G:$G,C37)</f>
        <v>-4744674.37666667</v>
      </c>
      <c r="D57" s="4">
        <f>SUMIFS(调整区域!$F:$F,调整区域!$K:$K,$A57,调整区域!$E:$E,D37)+SUMIFS(调整区域!$H:$H,调整区域!$K:$K,$A57,调整区域!$G:$G,D37)</f>
        <v>32484.49</v>
      </c>
      <c r="E57" s="4">
        <f>SUMIFS(调整区域!$F:$F,调整区域!$K:$K,$A57,调整区域!$E:$E,E37)+SUMIFS(调整区域!$H:$H,调整区域!$K:$K,$A57,调整区域!$G:$G,E37)</f>
        <v>990.05</v>
      </c>
      <c r="F57" s="4">
        <f>SUMIFS(调整区域!$F:$F,调整区域!$K:$K,$A57,调整区域!$E:$E,F37)+SUMIFS(调整区域!$H:$H,调整区域!$K:$K,$A57,调整区域!$G:$G,F37)</f>
        <v>0</v>
      </c>
      <c r="G57" s="15">
        <f>SUMIFS(调整区域!$F:$F,调整区域!$K:$K,$A57,调整区域!$E:$E,G37)+SUMIFS(调整区域!$H:$H,调整区域!$K:$K,$A57,调整区域!$G:$G,G37)</f>
        <v>4398941.22666667</v>
      </c>
      <c r="H57" s="15">
        <f t="shared" si="8"/>
        <v>-32181.1</v>
      </c>
      <c r="I57" s="4">
        <f>SUMIFS(调整区域!$F:$F,调整区域!$K:$K,$A57,调整区域!$E:$E,I37)+SUMIFS(调整区域!$H:$H,调整区域!$K:$K,$A57,调整区域!$G:$G,I37)</f>
        <v>14227.32</v>
      </c>
      <c r="J57" s="4">
        <f>SUMIFS(调整区域!$F:$F,调整区域!$K:$K,$A57,调整区域!$E:$E,J37)+SUMIFS(调整区域!$H:$H,调整区域!$K:$K,$A57,调整区域!$G:$G,J37)</f>
        <v>-52248.42</v>
      </c>
      <c r="K57" s="4">
        <f>SUMIFS(调整区域!$F:$F,调整区域!$K:$K,$A57,调整区域!$E:$E,K37)+SUMIFS(调整区域!$H:$H,调整区域!$K:$K,$A57,调整区域!$G:$G,K37)</f>
        <v>5840</v>
      </c>
      <c r="L57" s="15">
        <f t="shared" si="9"/>
        <v>-3876.87</v>
      </c>
      <c r="M57" s="4">
        <f>SUMIFS(调整区域!$F:$F,调整区域!$K:$K,$A57,调整区域!$E:$E,M37)+SUMIFS(调整区域!$H:$H,调整区域!$K:$K,$A57,调整区域!$G:$G,M37)</f>
        <v>-29863.12</v>
      </c>
      <c r="N57" s="4">
        <f>SUMIFS(调整区域!$F:$F,调整区域!$K:$K,$A57,调整区域!$E:$E,N37)+SUMIFS(调整区域!$H:$H,调整区域!$K:$K,$A57,调整区域!$G:$G,N37)</f>
        <v>25986.25</v>
      </c>
      <c r="O57" s="15">
        <f t="shared" si="10"/>
        <v>-2812.48</v>
      </c>
      <c r="P57" s="4">
        <f>SUMIFS(调整区域!$F:$F,调整区域!$K:$K,$A57,调整区域!$E:$E,P37)+SUMIFS(调整区域!$H:$H,调整区域!$K:$K,$A57,调整区域!$G:$G,P37)</f>
        <v>-9024.14</v>
      </c>
      <c r="Q57" s="4">
        <f>SUMIFS(调整区域!$F:$F,调整区域!$K:$K,$A57,调整区域!$E:$E,Q37)+SUMIFS(调整区域!$H:$H,调整区域!$K:$K,$A57,调整区域!$G:$G,Q37)</f>
        <v>6211.66</v>
      </c>
      <c r="R57" s="15">
        <f t="shared" si="11"/>
        <v>351129.06</v>
      </c>
      <c r="S57" s="4">
        <f>SUMIFS(调整区域!$F:$F,调整区域!$K:$K,$A57,调整区域!$E:$E,S37)+SUMIFS(调整区域!$H:$H,调整区域!$K:$K,$A57,调整区域!$G:$G,S37)</f>
        <v>333309.18</v>
      </c>
      <c r="T57" s="4">
        <f>SUMIFS(调整区域!$F:$F,调整区域!$K:$K,$A57,调整区域!$E:$E,T37)+SUMIFS(调整区域!$H:$H,调整区域!$K:$K,$A57,调整区域!$G:$G,T37)</f>
        <v>12080.19</v>
      </c>
      <c r="U57" s="4">
        <f>SUMIFS(调整区域!$F:$F,调整区域!$K:$K,$A57,调整区域!$E:$E,U37)+SUMIFS(调整区域!$H:$H,调整区域!$K:$K,$A57,调整区域!$G:$G,U37)</f>
        <v>1069.33</v>
      </c>
      <c r="V57" s="4">
        <f>SUMIFS(调整区域!$F:$F,调整区域!$K:$K,$A57,调整区域!$E:$E,V37)+SUMIFS(调整区域!$H:$H,调整区域!$K:$K,$A57,调整区域!$G:$G,V37)</f>
        <v>838.36</v>
      </c>
      <c r="W57" s="4">
        <f>SUMIFS(调整区域!$F:$F,调整区域!$K:$K,$A57,调整区域!$E:$E,W37)+SUMIFS(调整区域!$H:$H,调整区域!$K:$K,$A57,调整区域!$G:$G,W37)</f>
        <v>0</v>
      </c>
      <c r="X57" s="4">
        <f>SUMIFS(调整区域!$F:$F,调整区域!$K:$K,$A57,调整区域!$E:$E,X37)+SUMIFS(调整区域!$H:$H,调整区域!$K:$K,$A57,调整区域!$G:$G,X37)</f>
        <v>2372</v>
      </c>
      <c r="Y57" s="4">
        <f>SUMIFS(调整区域!$F:$F,调整区域!$K:$K,$A57,调整区域!$E:$E,Y37)+SUMIFS(调整区域!$H:$H,调整区域!$K:$K,$A57,调整区域!$G:$G,Y37)</f>
        <v>1460</v>
      </c>
    </row>
    <row r="58" ht="16.5" spans="1:25">
      <c r="A58" s="26" t="s">
        <v>46</v>
      </c>
      <c r="B58" s="156">
        <f t="shared" si="6"/>
        <v>0</v>
      </c>
      <c r="C58" s="4">
        <f>SUMIFS(调整区域!$F:$F,调整区域!$D:$D,$A58,调整区域!$E:$E,C37)+SUMIFS(调整区域!$H:$H,调整区域!$D:$D,$A58,调整区域!$G:$G,C37)-E106</f>
        <v>-1573989.09166667</v>
      </c>
      <c r="D58" s="4">
        <f>SUMIFS(调整区域!$F:$F,调整区域!$D:$D,$A58,调整区域!$E:$E,D37)+SUMIFS(调整区域!$H:$H,调整区域!$D:$D,$A58,调整区域!$G:$G,D37)</f>
        <v>6645065.25333333</v>
      </c>
      <c r="E58" s="4">
        <f>SUMIFS(调整区域!$F:$F,调整区域!$D:$D,$A58,调整区域!$E:$E,E37)+SUMIFS(调整区域!$H:$H,调整区域!$D:$D,$A58,调整区域!$G:$G,E37)</f>
        <v>0</v>
      </c>
      <c r="F58" s="4">
        <f>SUMIFS(调整区域!$F:$F,调整区域!$D:$D,$A58,调整区域!$E:$E,F37)+SUMIFS(调整区域!$H:$H,调整区域!$D:$D,$A58,调整区域!$G:$G,F37)</f>
        <v>0</v>
      </c>
      <c r="G58" s="15">
        <f>SUMIFS(调整区域!$F:$F,调整区域!$D:$D,$A58,调整区域!$E:$E,G37)+SUMIFS(调整区域!$H:$H,调整区域!$D:$D,$A58,调整区域!$G:$G,G37)</f>
        <v>1573989.09166667</v>
      </c>
      <c r="H58" s="15">
        <f t="shared" si="8"/>
        <v>0</v>
      </c>
      <c r="I58" s="4">
        <f>SUMIFS(调整区域!$F:$F,调整区域!$D:$D,$A58,调整区域!$E:$E,I37)+SUMIFS(调整区域!$H:$H,调整区域!$D:$D,$A58,调整区域!$G:$G,I37)</f>
        <v>0</v>
      </c>
      <c r="J58" s="4">
        <f>SUMIFS(调整区域!$F:$F,调整区域!$D:$D,$A58,调整区域!$E:$E,J37)+SUMIFS(调整区域!$H:$H,调整区域!$D:$D,$A58,调整区域!$G:$G,J37)</f>
        <v>0</v>
      </c>
      <c r="K58" s="4">
        <f>SUMIFS(调整区域!$F:$F,调整区域!$D:$D,$A58,调整区域!$E:$E,K37)+SUMIFS(调整区域!$H:$H,调整区域!$D:$D,$A58,调整区域!$G:$G,K37)</f>
        <v>0</v>
      </c>
      <c r="L58" s="15">
        <f t="shared" si="9"/>
        <v>-6645065.25333333</v>
      </c>
      <c r="M58" s="4">
        <f>SUMIFS(调整区域!$F:$F,调整区域!$D:$D,$A58,调整区域!$E:$E,M37)+SUMIFS(调整区域!$H:$H,调整区域!$D:$D,$A58,调整区域!$G:$G,M37)</f>
        <v>-6645065.25333333</v>
      </c>
      <c r="N58" s="4">
        <f>SUMIFS(调整区域!$F:$F,调整区域!$D:$D,$A58,调整区域!$E:$E,N37)+SUMIFS(调整区域!$H:$H,调整区域!$D:$D,$A58,调整区域!$G:$G,N37)</f>
        <v>0</v>
      </c>
      <c r="O58" s="15">
        <f t="shared" si="10"/>
        <v>0</v>
      </c>
      <c r="P58" s="4">
        <f>SUMIFS(调整区域!$F:$F,调整区域!$D:$D,$A58,调整区域!$E:$E,P37)+SUMIFS(调整区域!$H:$H,调整区域!$D:$D,$A58,调整区域!$G:$G,P37)</f>
        <v>0</v>
      </c>
      <c r="Q58" s="4">
        <f>SUMIFS(调整区域!$F:$F,调整区域!$D:$D,$A58,调整区域!$E:$E,Q37)+SUMIFS(调整区域!$H:$H,调整区域!$D:$D,$A58,调整区域!$G:$G,Q37)</f>
        <v>0</v>
      </c>
      <c r="R58" s="15">
        <f t="shared" si="11"/>
        <v>0</v>
      </c>
      <c r="S58" s="4">
        <f>SUMIFS(调整区域!$F:$F,调整区域!$D:$D,$A58,调整区域!$E:$E,S37)+SUMIFS(调整区域!$H:$H,调整区域!$D:$D,$A58,调整区域!$G:$G,S37)</f>
        <v>0</v>
      </c>
      <c r="T58" s="4">
        <f>SUMIFS(调整区域!$F:$F,调整区域!$D:$D,$A58,调整区域!$E:$E,T37)+SUMIFS(调整区域!$H:$H,调整区域!$D:$D,$A58,调整区域!$G:$G,T37)</f>
        <v>0</v>
      </c>
      <c r="U58" s="4">
        <f>SUMIFS(调整区域!$F:$F,调整区域!$D:$D,$A58,调整区域!$E:$E,U37)+SUMIFS(调整区域!$H:$H,调整区域!$D:$D,$A58,调整区域!$G:$G,U37)</f>
        <v>0</v>
      </c>
      <c r="V58" s="4">
        <f>SUMIFS(调整区域!$F:$F,调整区域!$D:$D,$A58,调整区域!$E:$E,V37)+SUMIFS(调整区域!$H:$H,调整区域!$D:$D,$A58,调整区域!$G:$G,V37)</f>
        <v>0</v>
      </c>
      <c r="W58" s="4">
        <f>SUMIFS(调整区域!$F:$F,调整区域!$D:$D,$A58,调整区域!$E:$E,W37)+SUMIFS(调整区域!$H:$H,调整区域!$D:$D,$A58,调整区域!$G:$G,W37)</f>
        <v>0</v>
      </c>
      <c r="X58" s="4">
        <f>SUMIFS(调整区域!$F:$F,调整区域!$D:$D,$A58,调整区域!$E:$E,X37)+SUMIFS(调整区域!$H:$H,调整区域!$D:$D,$A58,调整区域!$G:$G,X37)</f>
        <v>0</v>
      </c>
      <c r="Y58" s="4">
        <f>SUMIFS(调整区域!$F:$F,调整区域!$D:$D,$A58,调整区域!$E:$E,Y37)+SUMIFS(调整区域!$H:$H,调整区域!$D:$D,$A58,调整区域!$G:$G,Y37)</f>
        <v>0</v>
      </c>
    </row>
    <row r="59" ht="16.5" spans="1:25">
      <c r="A59" s="26" t="s">
        <v>47</v>
      </c>
      <c r="B59" s="156">
        <f t="shared" si="6"/>
        <v>0</v>
      </c>
      <c r="C59" s="4">
        <f>SUMIFS(调整区域!$F:$F,调整区域!$D:$D,$A59,调整区域!$E:$E,C37)+SUMIFS(调整区域!$H:$H,调整区域!$D:$D,$A59,调整区域!$G:$G,C37)</f>
        <v>0</v>
      </c>
      <c r="D59" s="4">
        <f>SUMIFS(调整区域!$F:$F,调整区域!$D:$D,$A59,调整区域!$E:$E,D37)+SUMIFS(调整区域!$H:$H,调整区域!$D:$D,$A59,调整区域!$G:$G,D37)</f>
        <v>0</v>
      </c>
      <c r="E59" s="4">
        <f>SUMIFS(调整区域!$F:$F,调整区域!$D:$D,$A59,调整区域!$E:$E,E37)+SUMIFS(调整区域!$H:$H,调整区域!$D:$D,$A59,调整区域!$G:$G,E37)</f>
        <v>0</v>
      </c>
      <c r="F59" s="4">
        <f>SUMIFS(调整区域!$F:$F,调整区域!$D:$D,$A59,调整区域!$E:$E,F37)+SUMIFS(调整区域!$H:$H,调整区域!$D:$D,$A59,调整区域!$G:$G,F37)</f>
        <v>0</v>
      </c>
      <c r="G59" s="15">
        <f>SUMIFS(调整区域!$F:$F,调整区域!$D:$D,$A59,调整区域!$E:$E,G37)+SUMIFS(调整区域!$H:$H,调整区域!$D:$D,$A59,调整区域!$G:$G,G37)</f>
        <v>0</v>
      </c>
      <c r="H59" s="15">
        <f t="shared" si="8"/>
        <v>0</v>
      </c>
      <c r="I59" s="4">
        <f>SUMIFS(调整区域!$F:$F,调整区域!$D:$D,$A59,调整区域!$E:$E,I37)+SUMIFS(调整区域!$H:$H,调整区域!$D:$D,$A59,调整区域!$G:$G,I37)</f>
        <v>0</v>
      </c>
      <c r="J59" s="4">
        <f>SUMIFS(调整区域!$F:$F,调整区域!$D:$D,$A59,调整区域!$E:$E,J37)+SUMIFS(调整区域!$H:$H,调整区域!$D:$D,$A59,调整区域!$G:$G,J37)</f>
        <v>0</v>
      </c>
      <c r="K59" s="4">
        <f>SUMIFS(调整区域!$F:$F,调整区域!$D:$D,$A59,调整区域!$E:$E,K37)+SUMIFS(调整区域!$H:$H,调整区域!$D:$D,$A59,调整区域!$G:$G,K37)</f>
        <v>0</v>
      </c>
      <c r="L59" s="15">
        <f t="shared" si="9"/>
        <v>0</v>
      </c>
      <c r="M59" s="4">
        <f>SUMIFS(调整区域!$F:$F,调整区域!$D:$D,$A59,调整区域!$E:$E,M37)+SUMIFS(调整区域!$H:$H,调整区域!$D:$D,$A59,调整区域!$G:$G,M37)</f>
        <v>0</v>
      </c>
      <c r="N59" s="4">
        <f>SUMIFS(调整区域!$F:$F,调整区域!$D:$D,$A59,调整区域!$E:$E,N37)+SUMIFS(调整区域!$H:$H,调整区域!$D:$D,$A59,调整区域!$G:$G,N37)</f>
        <v>0</v>
      </c>
      <c r="O59" s="15">
        <f t="shared" si="10"/>
        <v>0</v>
      </c>
      <c r="P59" s="4">
        <f>SUMIFS(调整区域!$F:$F,调整区域!$D:$D,$A59,调整区域!$E:$E,P37)+SUMIFS(调整区域!$H:$H,调整区域!$D:$D,$A59,调整区域!$G:$G,P37)</f>
        <v>0</v>
      </c>
      <c r="Q59" s="4">
        <f>SUMIFS(调整区域!$F:$F,调整区域!$D:$D,$A59,调整区域!$E:$E,Q37)+SUMIFS(调整区域!$H:$H,调整区域!$D:$D,$A59,调整区域!$G:$G,Q37)</f>
        <v>0</v>
      </c>
      <c r="R59" s="15">
        <f t="shared" si="11"/>
        <v>0</v>
      </c>
      <c r="S59" s="4">
        <f>SUMIFS(调整区域!$F:$F,调整区域!$D:$D,$A59,调整区域!$E:$E,S37)+SUMIFS(调整区域!$H:$H,调整区域!$D:$D,$A59,调整区域!$G:$G,S37)</f>
        <v>0</v>
      </c>
      <c r="T59" s="4">
        <f>SUMIFS(调整区域!$F:$F,调整区域!$D:$D,$A59,调整区域!$E:$E,T37)+SUMIFS(调整区域!$H:$H,调整区域!$D:$D,$A59,调整区域!$G:$G,T37)</f>
        <v>0</v>
      </c>
      <c r="U59" s="4">
        <f>SUMIFS(调整区域!$F:$F,调整区域!$D:$D,$A59,调整区域!$E:$E,U37)+SUMIFS(调整区域!$H:$H,调整区域!$D:$D,$A59,调整区域!$G:$G,U37)</f>
        <v>0</v>
      </c>
      <c r="V59" s="4">
        <f>SUMIFS(调整区域!$F:$F,调整区域!$D:$D,$A59,调整区域!$E:$E,V37)+SUMIFS(调整区域!$H:$H,调整区域!$D:$D,$A59,调整区域!$G:$G,V37)</f>
        <v>0</v>
      </c>
      <c r="W59" s="4">
        <f>SUMIFS(调整区域!$F:$F,调整区域!$D:$D,$A59,调整区域!$E:$E,W37)+SUMIFS(调整区域!$H:$H,调整区域!$D:$D,$A59,调整区域!$G:$G,W37)</f>
        <v>0</v>
      </c>
      <c r="X59" s="4">
        <f>SUMIFS(调整区域!$F:$F,调整区域!$D:$D,$A59,调整区域!$E:$E,X37)+SUMIFS(调整区域!$H:$H,调整区域!$D:$D,$A59,调整区域!$G:$G,X37)</f>
        <v>0</v>
      </c>
      <c r="Y59" s="4">
        <f>SUMIFS(调整区域!$F:$F,调整区域!$D:$D,$A59,调整区域!$E:$E,Y37)+SUMIFS(调整区域!$H:$H,调整区域!$D:$D,$A59,调整区域!$G:$G,Y37)</f>
        <v>0</v>
      </c>
    </row>
    <row r="60" ht="16.5" spans="1:25">
      <c r="A60" s="26" t="s">
        <v>48</v>
      </c>
      <c r="B60" s="156">
        <f t="shared" si="6"/>
        <v>0</v>
      </c>
      <c r="C60" s="4">
        <f>SUMIFS(调整区域!$F:$F,调整区域!$D:$D,$A60,调整区域!$E:$E,C37)+SUMIFS(调整区域!$H:$H,调整区域!$D:$D,$A60,调整区域!$G:$G,C37)</f>
        <v>0</v>
      </c>
      <c r="D60" s="4">
        <f>SUMIFS(调整区域!$F:$F,调整区域!$D:$D,$A60,调整区域!$E:$E,D37)+SUMIFS(调整区域!$H:$H,调整区域!$D:$D,$A60,调整区域!$G:$G,D37)</f>
        <v>0</v>
      </c>
      <c r="E60" s="4">
        <f>SUMIFS(调整区域!$F:$F,调整区域!$D:$D,$A60,调整区域!$E:$E,E37)+SUMIFS(调整区域!$H:$H,调整区域!$D:$D,$A60,调整区域!$G:$G,E37)</f>
        <v>0</v>
      </c>
      <c r="F60" s="4">
        <f>SUMIFS(调整区域!$F:$F,调整区域!$D:$D,$A60,调整区域!$E:$E,F37)+SUMIFS(调整区域!$H:$H,调整区域!$D:$D,$A60,调整区域!$G:$G,F37)</f>
        <v>0</v>
      </c>
      <c r="G60" s="15">
        <f>SUMIFS(调整区域!$F:$F,调整区域!$D:$D,$A60,调整区域!$E:$E,G37)+SUMIFS(调整区域!$H:$H,调整区域!$D:$D,$A60,调整区域!$G:$G,G37)</f>
        <v>0</v>
      </c>
      <c r="H60" s="15">
        <f t="shared" si="8"/>
        <v>0</v>
      </c>
      <c r="I60" s="4">
        <f>SUMIFS(调整区域!$F:$F,调整区域!$D:$D,$A60,调整区域!$E:$E,I37)+SUMIFS(调整区域!$H:$H,调整区域!$D:$D,$A60,调整区域!$G:$G,I37)</f>
        <v>0</v>
      </c>
      <c r="J60" s="4">
        <f>SUMIFS(调整区域!$F:$F,调整区域!$D:$D,$A60,调整区域!$E:$E,J37)+SUMIFS(调整区域!$H:$H,调整区域!$D:$D,$A60,调整区域!$G:$G,J37)</f>
        <v>0</v>
      </c>
      <c r="K60" s="4">
        <f>SUMIFS(调整区域!$F:$F,调整区域!$D:$D,$A60,调整区域!$E:$E,K37)+SUMIFS(调整区域!$H:$H,调整区域!$D:$D,$A60,调整区域!$G:$G,K37)</f>
        <v>0</v>
      </c>
      <c r="L60" s="15">
        <f t="shared" si="9"/>
        <v>0</v>
      </c>
      <c r="M60" s="4">
        <f>SUMIFS(调整区域!$F:$F,调整区域!$D:$D,$A60,调整区域!$E:$E,M37)+SUMIFS(调整区域!$H:$H,调整区域!$D:$D,$A60,调整区域!$G:$G,M37)</f>
        <v>0</v>
      </c>
      <c r="N60" s="4">
        <f>SUMIFS(调整区域!$F:$F,调整区域!$D:$D,$A60,调整区域!$E:$E,N37)+SUMIFS(调整区域!$H:$H,调整区域!$D:$D,$A60,调整区域!$G:$G,N37)</f>
        <v>0</v>
      </c>
      <c r="O60" s="15">
        <f t="shared" si="10"/>
        <v>0</v>
      </c>
      <c r="P60" s="4">
        <f>SUMIFS(调整区域!$F:$F,调整区域!$D:$D,$A60,调整区域!$E:$E,P37)+SUMIFS(调整区域!$H:$H,调整区域!$D:$D,$A60,调整区域!$G:$G,P37)</f>
        <v>0</v>
      </c>
      <c r="Q60" s="4">
        <f>SUMIFS(调整区域!$F:$F,调整区域!$D:$D,$A60,调整区域!$E:$E,Q37)+SUMIFS(调整区域!$H:$H,调整区域!$D:$D,$A60,调整区域!$G:$G,Q37)</f>
        <v>0</v>
      </c>
      <c r="R60" s="15">
        <f t="shared" si="11"/>
        <v>0</v>
      </c>
      <c r="S60" s="4">
        <f>SUMIFS(调整区域!$F:$F,调整区域!$D:$D,$A60,调整区域!$E:$E,S37)+SUMIFS(调整区域!$H:$H,调整区域!$D:$D,$A60,调整区域!$G:$G,S37)</f>
        <v>0</v>
      </c>
      <c r="T60" s="4">
        <f>SUMIFS(调整区域!$F:$F,调整区域!$D:$D,$A60,调整区域!$E:$E,T37)+SUMIFS(调整区域!$H:$H,调整区域!$D:$D,$A60,调整区域!$G:$G,T37)</f>
        <v>0</v>
      </c>
      <c r="U60" s="4">
        <f>SUMIFS(调整区域!$F:$F,调整区域!$D:$D,$A60,调整区域!$E:$E,U37)+SUMIFS(调整区域!$H:$H,调整区域!$D:$D,$A60,调整区域!$G:$G,U37)</f>
        <v>0</v>
      </c>
      <c r="V60" s="4">
        <f>SUMIFS(调整区域!$F:$F,调整区域!$D:$D,$A60,调整区域!$E:$E,V37)+SUMIFS(调整区域!$H:$H,调整区域!$D:$D,$A60,调整区域!$G:$G,V37)</f>
        <v>0</v>
      </c>
      <c r="W60" s="4">
        <f>SUMIFS(调整区域!$F:$F,调整区域!$D:$D,$A60,调整区域!$E:$E,W37)+SUMIFS(调整区域!$H:$H,调整区域!$D:$D,$A60,调整区域!$G:$G,W37)</f>
        <v>0</v>
      </c>
      <c r="X60" s="4">
        <f>SUMIFS(调整区域!$F:$F,调整区域!$D:$D,$A60,调整区域!$E:$E,X37)+SUMIFS(调整区域!$H:$H,调整区域!$D:$D,$A60,调整区域!$G:$G,X37)</f>
        <v>0</v>
      </c>
      <c r="Y60" s="4">
        <f>SUMIFS(调整区域!$F:$F,调整区域!$D:$D,$A60,调整区域!$E:$E,Y37)+SUMIFS(调整区域!$H:$H,调整区域!$D:$D,$A60,调整区域!$G:$G,Y37)</f>
        <v>0</v>
      </c>
    </row>
    <row r="61" s="117" customFormat="1" ht="16.5" spans="1:25">
      <c r="A61" s="22" t="s">
        <v>49</v>
      </c>
      <c r="B61" s="156">
        <f t="shared" si="6"/>
        <v>-1.16415321826935e-8</v>
      </c>
      <c r="C61" s="15">
        <f>C38-C55</f>
        <v>-41474052.6194878</v>
      </c>
      <c r="D61" s="15">
        <f>D38-D55</f>
        <v>5358359.98</v>
      </c>
      <c r="E61" s="15">
        <f>E38-E55</f>
        <v>163077.94</v>
      </c>
      <c r="F61" s="15">
        <f>F38-F55</f>
        <v>0</v>
      </c>
      <c r="G61" s="15">
        <f t="shared" ref="G61:Y61" si="14">G38-G55</f>
        <v>-940734.067333339</v>
      </c>
      <c r="H61" s="15">
        <f t="shared" si="8"/>
        <v>-4719598.041</v>
      </c>
      <c r="I61" s="15">
        <f t="shared" si="14"/>
        <v>1672705.3</v>
      </c>
      <c r="J61" s="15">
        <f t="shared" si="14"/>
        <v>-6386463.341</v>
      </c>
      <c r="K61" s="15">
        <f t="shared" si="14"/>
        <v>-5840</v>
      </c>
      <c r="L61" s="15">
        <f t="shared" si="9"/>
        <v>6532294.84</v>
      </c>
      <c r="M61" s="15">
        <f>M38-M55</f>
        <v>5322350.49</v>
      </c>
      <c r="N61" s="15">
        <f t="shared" si="14"/>
        <v>1209944.35</v>
      </c>
      <c r="O61" s="15">
        <f t="shared" si="10"/>
        <v>32013056.98</v>
      </c>
      <c r="P61" s="15">
        <f t="shared" si="14"/>
        <v>-1485196.32</v>
      </c>
      <c r="Q61" s="15">
        <f t="shared" si="14"/>
        <v>33498253.3</v>
      </c>
      <c r="R61" s="15">
        <f t="shared" si="11"/>
        <v>3067594.98782114</v>
      </c>
      <c r="S61" s="15">
        <f t="shared" si="14"/>
        <v>2300184.06448695</v>
      </c>
      <c r="T61" s="15">
        <f t="shared" si="14"/>
        <v>456221.693207547</v>
      </c>
      <c r="U61" s="15">
        <f t="shared" si="14"/>
        <v>176133.562729387</v>
      </c>
      <c r="V61" s="15">
        <f t="shared" si="14"/>
        <v>138887.66739726</v>
      </c>
      <c r="W61" s="15">
        <f t="shared" si="14"/>
        <v>0</v>
      </c>
      <c r="X61" s="15">
        <f t="shared" si="14"/>
        <v>-2372</v>
      </c>
      <c r="Y61" s="15">
        <f t="shared" si="14"/>
        <v>-1460</v>
      </c>
    </row>
    <row r="62" ht="16.5" spans="1:25">
      <c r="A62" s="26" t="s">
        <v>50</v>
      </c>
      <c r="B62" s="156">
        <f t="shared" si="6"/>
        <v>0</v>
      </c>
      <c r="C62" s="4">
        <f>SUMIFS(调整区域!$F:$F,调整区域!$D:$D,$A62,调整区域!$E:$E,C37)+SUMIFS(调整区域!$H:$H,调整区域!$D:$D,$A62,调整区域!$G:$G,C37)</f>
        <v>0</v>
      </c>
      <c r="D62" s="4">
        <f>SUMIFS(调整区域!$F:$F,调整区域!$D:$D,$A62,调整区域!$E:$E,D37)+SUMIFS(调整区域!$H:$H,调整区域!$D:$D,$A62,调整区域!$G:$G,D37)</f>
        <v>0</v>
      </c>
      <c r="E62" s="4">
        <f>SUMIFS(调整区域!$F:$F,调整区域!$D:$D,$A62,调整区域!$E:$E,E37)+SUMIFS(调整区域!$H:$H,调整区域!$D:$D,$A62,调整区域!$G:$G,E37)</f>
        <v>0</v>
      </c>
      <c r="F62" s="4">
        <f>SUMIFS(调整区域!$F:$F,调整区域!$D:$D,$A62,调整区域!$E:$E,F37)+SUMIFS(调整区域!$H:$H,调整区域!$D:$D,$A62,调整区域!$G:$G,F37)</f>
        <v>0</v>
      </c>
      <c r="G62" s="15">
        <f>SUMIFS(调整区域!$F:$F,调整区域!$D:$D,$A62,调整区域!$E:$E,G37)+SUMIFS(调整区域!$H:$H,调整区域!$D:$D,$A62,调整区域!$G:$G,G37)</f>
        <v>0</v>
      </c>
      <c r="H62" s="15">
        <f t="shared" si="8"/>
        <v>0</v>
      </c>
      <c r="I62" s="4">
        <f>SUMIFS(调整区域!$F:$F,调整区域!$D:$D,$A62,调整区域!$E:$E,I37)+SUMIFS(调整区域!$H:$H,调整区域!$D:$D,$A62,调整区域!$G:$G,I37)</f>
        <v>0</v>
      </c>
      <c r="J62" s="4">
        <f>SUMIFS(调整区域!$F:$F,调整区域!$D:$D,$A62,调整区域!$E:$E,J37)+SUMIFS(调整区域!$H:$H,调整区域!$D:$D,$A62,调整区域!$G:$G,J37)</f>
        <v>0</v>
      </c>
      <c r="K62" s="4">
        <f>SUMIFS(调整区域!$F:$F,调整区域!$D:$D,$A62,调整区域!$E:$E,K37)+SUMIFS(调整区域!$H:$H,调整区域!$D:$D,$A62,调整区域!$G:$G,K37)</f>
        <v>0</v>
      </c>
      <c r="L62" s="15">
        <f t="shared" si="9"/>
        <v>0</v>
      </c>
      <c r="M62" s="4">
        <f>SUMIFS(调整区域!$F:$F,调整区域!$D:$D,$A62,调整区域!$E:$E,M37)+SUMIFS(调整区域!$H:$H,调整区域!$D:$D,$A62,调整区域!$G:$G,M37)</f>
        <v>0</v>
      </c>
      <c r="N62" s="4">
        <f>SUMIFS(调整区域!$F:$F,调整区域!$D:$D,$A62,调整区域!$E:$E,N37)+SUMIFS(调整区域!$H:$H,调整区域!$D:$D,$A62,调整区域!$G:$G,N37)</f>
        <v>0</v>
      </c>
      <c r="O62" s="15">
        <f t="shared" si="10"/>
        <v>0</v>
      </c>
      <c r="P62" s="4">
        <f>SUMIFS(调整区域!$F:$F,调整区域!$D:$D,$A62,调整区域!$E:$E,P37)+SUMIFS(调整区域!$H:$H,调整区域!$D:$D,$A62,调整区域!$G:$G,P37)</f>
        <v>0</v>
      </c>
      <c r="Q62" s="4">
        <f>SUMIFS(调整区域!$F:$F,调整区域!$D:$D,$A62,调整区域!$E:$E,Q37)+SUMIFS(调整区域!$H:$H,调整区域!$D:$D,$A62,调整区域!$G:$G,Q37)</f>
        <v>0</v>
      </c>
      <c r="R62" s="15">
        <f t="shared" si="11"/>
        <v>0</v>
      </c>
      <c r="S62" s="4">
        <f>SUMIFS(调整区域!$F:$F,调整区域!$D:$D,$A62,调整区域!$E:$E,S37)+SUMIFS(调整区域!$H:$H,调整区域!$D:$D,$A62,调整区域!$G:$G,S37)</f>
        <v>0</v>
      </c>
      <c r="T62" s="4">
        <f>SUMIFS(调整区域!$F:$F,调整区域!$D:$D,$A62,调整区域!$E:$E,T37)+SUMIFS(调整区域!$H:$H,调整区域!$D:$D,$A62,调整区域!$G:$G,T37)</f>
        <v>0</v>
      </c>
      <c r="U62" s="4">
        <f>SUMIFS(调整区域!$F:$F,调整区域!$D:$D,$A62,调整区域!$E:$E,U37)+SUMIFS(调整区域!$H:$H,调整区域!$D:$D,$A62,调整区域!$G:$G,U37)</f>
        <v>0</v>
      </c>
      <c r="V62" s="4">
        <f>SUMIFS(调整区域!$F:$F,调整区域!$D:$D,$A62,调整区域!$E:$E,V37)+SUMIFS(调整区域!$H:$H,调整区域!$D:$D,$A62,调整区域!$G:$G,V37)</f>
        <v>0</v>
      </c>
      <c r="W62" s="4">
        <f>SUMIFS(调整区域!$F:$F,调整区域!$D:$D,$A62,调整区域!$E:$E,W37)+SUMIFS(调整区域!$H:$H,调整区域!$D:$D,$A62,调整区域!$G:$G,W37)</f>
        <v>0</v>
      </c>
      <c r="X62" s="4">
        <f>SUMIFS(调整区域!$F:$F,调整区域!$D:$D,$A62,调整区域!$E:$E,X37)+SUMIFS(调整区域!$H:$H,调整区域!$D:$D,$A62,调整区域!$G:$G,X37)</f>
        <v>0</v>
      </c>
      <c r="Y62" s="4">
        <f>SUMIFS(调整区域!$F:$F,调整区域!$D:$D,$A62,调整区域!$E:$E,Y37)+SUMIFS(调整区域!$H:$H,调整区域!$D:$D,$A62,调整区域!$G:$G,Y37)</f>
        <v>0</v>
      </c>
    </row>
    <row r="63" ht="16.5" spans="1:25">
      <c r="A63" s="26" t="s">
        <v>51</v>
      </c>
      <c r="B63" s="156">
        <f t="shared" si="6"/>
        <v>0</v>
      </c>
      <c r="C63" s="4">
        <f>SUMIFS(调整区域!$F:$F,调整区域!$D:$D,$A63,调整区域!$E:$E,C37)+SUMIFS(调整区域!$H:$H,调整区域!$D:$D,$A63,调整区域!$G:$G,C37)</f>
        <v>0</v>
      </c>
      <c r="D63" s="4">
        <f>SUMIFS(调整区域!$F:$F,调整区域!$D:$D,$A63,调整区域!$E:$E,D37)+SUMIFS(调整区域!$H:$H,调整区域!$D:$D,$A63,调整区域!$G:$G,D37)</f>
        <v>0</v>
      </c>
      <c r="E63" s="4">
        <f>SUMIFS(调整区域!$F:$F,调整区域!$D:$D,$A63,调整区域!$E:$E,E37)+SUMIFS(调整区域!$H:$H,调整区域!$D:$D,$A63,调整区域!$G:$G,E37)</f>
        <v>0</v>
      </c>
      <c r="F63" s="4">
        <f>SUMIFS(调整区域!$F:$F,调整区域!$D:$D,$A63,调整区域!$E:$E,F37)+SUMIFS(调整区域!$H:$H,调整区域!$D:$D,$A63,调整区域!$G:$G,F37)</f>
        <v>0</v>
      </c>
      <c r="G63" s="15">
        <f>SUMIFS(调整区域!$F:$F,调整区域!$D:$D,$A63,调整区域!$E:$E,G37)+SUMIFS(调整区域!$H:$H,调整区域!$D:$D,$A63,调整区域!$G:$G,G37)</f>
        <v>0</v>
      </c>
      <c r="H63" s="15">
        <f t="shared" si="8"/>
        <v>0</v>
      </c>
      <c r="I63" s="4">
        <f>SUMIFS(调整区域!$F:$F,调整区域!$D:$D,$A63,调整区域!$E:$E,I37)+SUMIFS(调整区域!$H:$H,调整区域!$D:$D,$A63,调整区域!$G:$G,I37)</f>
        <v>0</v>
      </c>
      <c r="J63" s="4">
        <f>SUMIFS(调整区域!$F:$F,调整区域!$D:$D,$A63,调整区域!$E:$E,J37)+SUMIFS(调整区域!$H:$H,调整区域!$D:$D,$A63,调整区域!$G:$G,J37)</f>
        <v>0</v>
      </c>
      <c r="K63" s="4">
        <f>SUMIFS(调整区域!$F:$F,调整区域!$D:$D,$A63,调整区域!$E:$E,K37)+SUMIFS(调整区域!$H:$H,调整区域!$D:$D,$A63,调整区域!$G:$G,K37)</f>
        <v>0</v>
      </c>
      <c r="L63" s="15">
        <f t="shared" si="9"/>
        <v>0</v>
      </c>
      <c r="M63" s="4">
        <f>SUMIFS(调整区域!$F:$F,调整区域!$D:$D,$A63,调整区域!$E:$E,M37)+SUMIFS(调整区域!$H:$H,调整区域!$D:$D,$A63,调整区域!$G:$G,M37)</f>
        <v>0</v>
      </c>
      <c r="N63" s="4">
        <f>SUMIFS(调整区域!$F:$F,调整区域!$D:$D,$A63,调整区域!$E:$E,N37)+SUMIFS(调整区域!$H:$H,调整区域!$D:$D,$A63,调整区域!$G:$G,N37)</f>
        <v>0</v>
      </c>
      <c r="O63" s="15">
        <f t="shared" si="10"/>
        <v>0</v>
      </c>
      <c r="P63" s="4">
        <f>SUMIFS(调整区域!$F:$F,调整区域!$D:$D,$A63,调整区域!$E:$E,P37)+SUMIFS(调整区域!$H:$H,调整区域!$D:$D,$A63,调整区域!$G:$G,P37)</f>
        <v>0</v>
      </c>
      <c r="Q63" s="4">
        <f>SUMIFS(调整区域!$F:$F,调整区域!$D:$D,$A63,调整区域!$E:$E,Q37)+SUMIFS(调整区域!$H:$H,调整区域!$D:$D,$A63,调整区域!$G:$G,Q37)</f>
        <v>0</v>
      </c>
      <c r="R63" s="15">
        <f t="shared" si="11"/>
        <v>0</v>
      </c>
      <c r="S63" s="4">
        <f>SUMIFS(调整区域!$F:$F,调整区域!$D:$D,$A63,调整区域!$E:$E,S37)+SUMIFS(调整区域!$H:$H,调整区域!$D:$D,$A63,调整区域!$G:$G,S37)</f>
        <v>0</v>
      </c>
      <c r="T63" s="4">
        <f>SUMIFS(调整区域!$F:$F,调整区域!$D:$D,$A63,调整区域!$E:$E,T37)+SUMIFS(调整区域!$H:$H,调整区域!$D:$D,$A63,调整区域!$G:$G,T37)</f>
        <v>0</v>
      </c>
      <c r="U63" s="4">
        <f>SUMIFS(调整区域!$F:$F,调整区域!$D:$D,$A63,调整区域!$E:$E,U37)+SUMIFS(调整区域!$H:$H,调整区域!$D:$D,$A63,调整区域!$G:$G,U37)</f>
        <v>0</v>
      </c>
      <c r="V63" s="4">
        <f>SUMIFS(调整区域!$F:$F,调整区域!$D:$D,$A63,调整区域!$E:$E,V37)+SUMIFS(调整区域!$H:$H,调整区域!$D:$D,$A63,调整区域!$G:$G,V37)</f>
        <v>0</v>
      </c>
      <c r="W63" s="4">
        <f>SUMIFS(调整区域!$F:$F,调整区域!$D:$D,$A63,调整区域!$E:$E,W37)+SUMIFS(调整区域!$H:$H,调整区域!$D:$D,$A63,调整区域!$G:$G,W37)</f>
        <v>0</v>
      </c>
      <c r="X63" s="4">
        <f>SUMIFS(调整区域!$F:$F,调整区域!$D:$D,$A63,调整区域!$E:$E,X37)+SUMIFS(调整区域!$H:$H,调整区域!$D:$D,$A63,调整区域!$G:$G,X37)</f>
        <v>0</v>
      </c>
      <c r="Y63" s="4">
        <f>SUMIFS(调整区域!$F:$F,调整区域!$D:$D,$A63,调整区域!$E:$E,Y37)+SUMIFS(调整区域!$H:$H,调整区域!$D:$D,$A63,调整区域!$G:$G,Y37)</f>
        <v>0</v>
      </c>
    </row>
    <row r="64" s="117" customFormat="1" ht="16.5" spans="1:25">
      <c r="A64" s="22" t="s">
        <v>52</v>
      </c>
      <c r="B64" s="156">
        <f t="shared" si="6"/>
        <v>-1.16415321826935e-8</v>
      </c>
      <c r="C64" s="15">
        <f>C61+C62-C63</f>
        <v>-41474052.6194878</v>
      </c>
      <c r="D64" s="15">
        <f>D61+D62-D63</f>
        <v>5358359.98</v>
      </c>
      <c r="E64" s="15">
        <f>E61+E62-E63</f>
        <v>163077.94</v>
      </c>
      <c r="F64" s="15">
        <f>F61+F62-F63</f>
        <v>0</v>
      </c>
      <c r="G64" s="15">
        <f t="shared" ref="G64:Y64" si="15">G61+G62-G63</f>
        <v>-940734.067333339</v>
      </c>
      <c r="H64" s="15">
        <f t="shared" si="8"/>
        <v>-4719598.041</v>
      </c>
      <c r="I64" s="15">
        <f t="shared" si="15"/>
        <v>1672705.3</v>
      </c>
      <c r="J64" s="15">
        <f t="shared" si="15"/>
        <v>-6386463.341</v>
      </c>
      <c r="K64" s="15">
        <f t="shared" si="15"/>
        <v>-5840</v>
      </c>
      <c r="L64" s="15">
        <f t="shared" si="9"/>
        <v>6532294.84</v>
      </c>
      <c r="M64" s="15">
        <f>M61+M62-M63</f>
        <v>5322350.49</v>
      </c>
      <c r="N64" s="15">
        <f t="shared" si="15"/>
        <v>1209944.35</v>
      </c>
      <c r="O64" s="15">
        <f t="shared" si="10"/>
        <v>32013056.98</v>
      </c>
      <c r="P64" s="15">
        <f t="shared" si="15"/>
        <v>-1485196.32</v>
      </c>
      <c r="Q64" s="15">
        <f t="shared" si="15"/>
        <v>33498253.3</v>
      </c>
      <c r="R64" s="15">
        <f t="shared" si="11"/>
        <v>3067594.98782114</v>
      </c>
      <c r="S64" s="15">
        <f t="shared" si="15"/>
        <v>2300184.06448695</v>
      </c>
      <c r="T64" s="15">
        <f t="shared" si="15"/>
        <v>456221.693207547</v>
      </c>
      <c r="U64" s="15">
        <f t="shared" si="15"/>
        <v>176133.562729387</v>
      </c>
      <c r="V64" s="15">
        <f t="shared" si="15"/>
        <v>138887.66739726</v>
      </c>
      <c r="W64" s="15">
        <f t="shared" si="15"/>
        <v>0</v>
      </c>
      <c r="X64" s="15">
        <f t="shared" si="15"/>
        <v>-2372</v>
      </c>
      <c r="Y64" s="15">
        <f t="shared" si="15"/>
        <v>-1460</v>
      </c>
    </row>
    <row r="65" ht="16.5" spans="1:25">
      <c r="A65" s="26" t="s">
        <v>53</v>
      </c>
      <c r="B65" s="156">
        <f t="shared" si="6"/>
        <v>0</v>
      </c>
      <c r="C65" s="4"/>
      <c r="D65" s="4"/>
      <c r="E65" s="4"/>
      <c r="F65" s="4"/>
      <c r="G65" s="15"/>
      <c r="H65" s="15">
        <f t="shared" si="8"/>
        <v>0</v>
      </c>
      <c r="I65" s="4"/>
      <c r="J65" s="4"/>
      <c r="K65" s="4"/>
      <c r="L65" s="15">
        <f t="shared" si="9"/>
        <v>0</v>
      </c>
      <c r="M65" s="4"/>
      <c r="N65" s="4"/>
      <c r="O65" s="15">
        <f t="shared" si="10"/>
        <v>0</v>
      </c>
      <c r="P65" s="4"/>
      <c r="Q65" s="4"/>
      <c r="R65" s="15">
        <f t="shared" si="11"/>
        <v>0</v>
      </c>
      <c r="S65" s="4"/>
      <c r="T65" s="4"/>
      <c r="U65" s="4"/>
      <c r="V65" s="4"/>
      <c r="W65" s="4"/>
      <c r="X65" s="4"/>
      <c r="Y65" s="4"/>
    </row>
    <row r="66" s="117" customFormat="1" ht="16.5" spans="1:25">
      <c r="A66" s="22" t="s">
        <v>54</v>
      </c>
      <c r="B66" s="156">
        <f t="shared" si="6"/>
        <v>-1.16415321826935e-8</v>
      </c>
      <c r="C66" s="15">
        <f>C64-C65</f>
        <v>-41474052.6194878</v>
      </c>
      <c r="D66" s="15">
        <f>D64-D65</f>
        <v>5358359.98</v>
      </c>
      <c r="E66" s="15">
        <f>E64-E65</f>
        <v>163077.94</v>
      </c>
      <c r="F66" s="15">
        <f>F64-F65</f>
        <v>0</v>
      </c>
      <c r="G66" s="15">
        <f t="shared" ref="G66:Y66" si="16">G64-G65</f>
        <v>-940734.067333339</v>
      </c>
      <c r="H66" s="15">
        <f t="shared" si="8"/>
        <v>-4719598.041</v>
      </c>
      <c r="I66" s="15">
        <f t="shared" si="16"/>
        <v>1672705.3</v>
      </c>
      <c r="J66" s="15">
        <f t="shared" si="16"/>
        <v>-6386463.341</v>
      </c>
      <c r="K66" s="15">
        <f t="shared" si="16"/>
        <v>-5840</v>
      </c>
      <c r="L66" s="15">
        <f t="shared" si="9"/>
        <v>6532294.84</v>
      </c>
      <c r="M66" s="15">
        <f>M64-M65</f>
        <v>5322350.49</v>
      </c>
      <c r="N66" s="15">
        <f t="shared" si="16"/>
        <v>1209944.35</v>
      </c>
      <c r="O66" s="15">
        <f t="shared" si="10"/>
        <v>32013056.98</v>
      </c>
      <c r="P66" s="15">
        <f t="shared" si="16"/>
        <v>-1485196.32</v>
      </c>
      <c r="Q66" s="15">
        <f t="shared" si="16"/>
        <v>33498253.3</v>
      </c>
      <c r="R66" s="15">
        <f t="shared" si="11"/>
        <v>3067594.98782114</v>
      </c>
      <c r="S66" s="15">
        <f t="shared" si="16"/>
        <v>2300184.06448695</v>
      </c>
      <c r="T66" s="15">
        <f t="shared" si="16"/>
        <v>456221.693207547</v>
      </c>
      <c r="U66" s="15">
        <f t="shared" si="16"/>
        <v>176133.562729387</v>
      </c>
      <c r="V66" s="15">
        <f t="shared" si="16"/>
        <v>138887.66739726</v>
      </c>
      <c r="W66" s="15">
        <f t="shared" si="16"/>
        <v>0</v>
      </c>
      <c r="X66" s="15">
        <f t="shared" si="16"/>
        <v>-2372</v>
      </c>
      <c r="Y66" s="15">
        <f t="shared" si="16"/>
        <v>-1460</v>
      </c>
    </row>
    <row r="67" s="117" customFormat="1" ht="16.5" spans="1:25">
      <c r="A67" s="22" t="s">
        <v>55</v>
      </c>
      <c r="B67" s="156">
        <f t="shared" si="6"/>
        <v>0</v>
      </c>
      <c r="C67" s="15">
        <f>B33</f>
        <v>32226755.46</v>
      </c>
      <c r="D67" s="15">
        <f>-D33</f>
        <v>0</v>
      </c>
      <c r="E67" s="15">
        <f>-E33</f>
        <v>0</v>
      </c>
      <c r="F67" s="15">
        <f>-F33</f>
        <v>0</v>
      </c>
      <c r="G67" s="15">
        <f t="shared" ref="G67:Y67" si="17">-G33</f>
        <v>0</v>
      </c>
      <c r="H67" s="15">
        <f t="shared" si="8"/>
        <v>0</v>
      </c>
      <c r="I67" s="15">
        <f t="shared" si="17"/>
        <v>0</v>
      </c>
      <c r="J67" s="15">
        <f t="shared" si="17"/>
        <v>0</v>
      </c>
      <c r="K67" s="15">
        <f t="shared" si="17"/>
        <v>0</v>
      </c>
      <c r="L67" s="15">
        <f t="shared" si="9"/>
        <v>-7692157.24</v>
      </c>
      <c r="M67" s="15">
        <f>-M33-E106*0.75</f>
        <v>-7692157.24</v>
      </c>
      <c r="N67" s="15">
        <f t="shared" si="17"/>
        <v>0</v>
      </c>
      <c r="O67" s="15">
        <f t="shared" si="10"/>
        <v>-24534598.22</v>
      </c>
      <c r="P67" s="15">
        <f t="shared" si="17"/>
        <v>0</v>
      </c>
      <c r="Q67" s="15">
        <f t="shared" si="17"/>
        <v>-24534598.22</v>
      </c>
      <c r="R67" s="15">
        <f t="shared" si="11"/>
        <v>0</v>
      </c>
      <c r="S67" s="15">
        <f t="shared" si="17"/>
        <v>0</v>
      </c>
      <c r="T67" s="15">
        <f t="shared" si="17"/>
        <v>0</v>
      </c>
      <c r="U67" s="15">
        <f t="shared" si="17"/>
        <v>0</v>
      </c>
      <c r="V67" s="15">
        <f t="shared" si="17"/>
        <v>0</v>
      </c>
      <c r="W67" s="15">
        <f t="shared" si="17"/>
        <v>0</v>
      </c>
      <c r="X67" s="15">
        <f t="shared" si="17"/>
        <v>0</v>
      </c>
      <c r="Y67" s="15">
        <f t="shared" si="17"/>
        <v>0</v>
      </c>
    </row>
    <row r="68" s="117" customFormat="1" ht="16.5" spans="1:25">
      <c r="A68" s="22" t="s">
        <v>56</v>
      </c>
      <c r="B68" s="156">
        <f t="shared" si="6"/>
        <v>-4.19095158576965e-9</v>
      </c>
      <c r="C68" s="15">
        <f>C66+C67</f>
        <v>-9247297.15948781</v>
      </c>
      <c r="D68" s="15">
        <f>D66+D67</f>
        <v>5358359.98</v>
      </c>
      <c r="E68" s="15">
        <f>E66+E67</f>
        <v>163077.94</v>
      </c>
      <c r="F68" s="15">
        <f>F66+F67</f>
        <v>0</v>
      </c>
      <c r="G68" s="15">
        <f t="shared" ref="G68:Y68" si="18">G66+G67</f>
        <v>-940734.067333339</v>
      </c>
      <c r="H68" s="15">
        <f t="shared" si="8"/>
        <v>-4719598.041</v>
      </c>
      <c r="I68" s="15">
        <f t="shared" si="18"/>
        <v>1672705.3</v>
      </c>
      <c r="J68" s="15">
        <f t="shared" si="18"/>
        <v>-6386463.341</v>
      </c>
      <c r="K68" s="15">
        <f t="shared" si="18"/>
        <v>-5840</v>
      </c>
      <c r="L68" s="15">
        <f t="shared" si="9"/>
        <v>-1159862.4</v>
      </c>
      <c r="M68" s="15">
        <f t="shared" si="18"/>
        <v>-2369806.75</v>
      </c>
      <c r="N68" s="15">
        <f t="shared" si="18"/>
        <v>1209944.35</v>
      </c>
      <c r="O68" s="15">
        <f t="shared" si="10"/>
        <v>7478458.76</v>
      </c>
      <c r="P68" s="15">
        <f t="shared" si="18"/>
        <v>-1485196.32</v>
      </c>
      <c r="Q68" s="15">
        <f t="shared" si="18"/>
        <v>8963655.08</v>
      </c>
      <c r="R68" s="15">
        <f t="shared" si="11"/>
        <v>3067594.98782114</v>
      </c>
      <c r="S68" s="15">
        <f t="shared" si="18"/>
        <v>2300184.06448695</v>
      </c>
      <c r="T68" s="15">
        <f t="shared" si="18"/>
        <v>456221.693207547</v>
      </c>
      <c r="U68" s="15">
        <f t="shared" si="18"/>
        <v>176133.562729387</v>
      </c>
      <c r="V68" s="15">
        <f t="shared" si="18"/>
        <v>138887.66739726</v>
      </c>
      <c r="W68" s="15">
        <f t="shared" si="18"/>
        <v>0</v>
      </c>
      <c r="X68" s="15">
        <f t="shared" si="18"/>
        <v>-2372</v>
      </c>
      <c r="Y68" s="15">
        <f t="shared" si="18"/>
        <v>-1460</v>
      </c>
    </row>
    <row r="70" spans="1:1">
      <c r="A70" s="88" t="s">
        <v>58</v>
      </c>
    </row>
    <row r="71" ht="16.5" spans="1:31">
      <c r="A71" s="154" t="s">
        <v>1</v>
      </c>
      <c r="B71" s="154" t="s">
        <v>2</v>
      </c>
      <c r="C71" s="154" t="s">
        <v>3</v>
      </c>
      <c r="D71" s="154" t="s">
        <v>4</v>
      </c>
      <c r="E71" s="154" t="s">
        <v>5</v>
      </c>
      <c r="F71" s="154" t="s">
        <v>6</v>
      </c>
      <c r="G71" s="154" t="s">
        <v>7</v>
      </c>
      <c r="H71" s="154" t="s">
        <v>8</v>
      </c>
      <c r="I71" s="154" t="s">
        <v>9</v>
      </c>
      <c r="J71" s="154" t="s">
        <v>10</v>
      </c>
      <c r="K71" s="154" t="s">
        <v>11</v>
      </c>
      <c r="L71" s="154" t="s">
        <v>12</v>
      </c>
      <c r="M71" s="154" t="s">
        <v>13</v>
      </c>
      <c r="N71" s="154" t="s">
        <v>59</v>
      </c>
      <c r="O71" s="154" t="s">
        <v>15</v>
      </c>
      <c r="P71" s="154" t="s">
        <v>16</v>
      </c>
      <c r="Q71" s="154" t="s">
        <v>17</v>
      </c>
      <c r="R71" s="154" t="s">
        <v>18</v>
      </c>
      <c r="S71" s="154" t="s">
        <v>19</v>
      </c>
      <c r="T71" s="154" t="s">
        <v>20</v>
      </c>
      <c r="U71" s="154" t="s">
        <v>21</v>
      </c>
      <c r="V71" s="154" t="str">
        <f>V3</f>
        <v>北京投行部</v>
      </c>
      <c r="W71" s="154" t="str">
        <f>W3</f>
        <v>北京投行二部</v>
      </c>
      <c r="X71" s="154" t="s">
        <v>24</v>
      </c>
      <c r="Y71" s="154" t="s">
        <v>25</v>
      </c>
      <c r="Z71" s="154" t="s">
        <v>60</v>
      </c>
      <c r="AA71" s="154" t="s">
        <v>61</v>
      </c>
      <c r="AB71" s="154" t="s">
        <v>62</v>
      </c>
      <c r="AC71" s="154" t="s">
        <v>63</v>
      </c>
      <c r="AD71" s="154" t="s">
        <v>64</v>
      </c>
      <c r="AE71" s="154" t="s">
        <v>65</v>
      </c>
    </row>
    <row r="72" s="117" customFormat="1" ht="16.5" spans="1:32">
      <c r="A72" s="22" t="s">
        <v>26</v>
      </c>
      <c r="B72" s="159">
        <f>C72+D72+E72+F72+G72+H72+L72+O72+R72</f>
        <v>714447726.47</v>
      </c>
      <c r="C72" s="160">
        <f>C4+C38</f>
        <v>-47800062.9078211</v>
      </c>
      <c r="D72" s="160">
        <f t="shared" ref="D72:Y72" si="19">D4+D38</f>
        <v>-85385972.5666667</v>
      </c>
      <c r="E72" s="160">
        <f t="shared" si="19"/>
        <v>338025.24</v>
      </c>
      <c r="F72" s="160">
        <f t="shared" si="19"/>
        <v>165513.68</v>
      </c>
      <c r="G72" s="160">
        <f t="shared" si="19"/>
        <v>465439068.351</v>
      </c>
      <c r="H72" s="160">
        <f t="shared" si="19"/>
        <v>65874200.549</v>
      </c>
      <c r="I72" s="160">
        <f t="shared" si="19"/>
        <v>37278111.35</v>
      </c>
      <c r="J72" s="160">
        <f t="shared" si="19"/>
        <v>27599647.029</v>
      </c>
      <c r="K72" s="160">
        <f t="shared" si="19"/>
        <v>996442.17</v>
      </c>
      <c r="L72" s="160">
        <f t="shared" si="19"/>
        <v>128222843.176667</v>
      </c>
      <c r="M72" s="167">
        <f t="shared" si="19"/>
        <v>126752200.046667</v>
      </c>
      <c r="N72" s="160">
        <f t="shared" si="19"/>
        <v>1470643.13</v>
      </c>
      <c r="O72" s="167">
        <f t="shared" si="19"/>
        <v>92204377.9</v>
      </c>
      <c r="P72" s="160">
        <f t="shared" si="19"/>
        <v>-2352227.27</v>
      </c>
      <c r="Q72" s="160">
        <f t="shared" si="19"/>
        <v>94556605.17</v>
      </c>
      <c r="R72" s="160">
        <f t="shared" si="19"/>
        <v>95389733.0478211</v>
      </c>
      <c r="S72" s="160">
        <f t="shared" si="19"/>
        <v>56087336.2244869</v>
      </c>
      <c r="T72" s="160">
        <f t="shared" si="19"/>
        <v>1320754.72320755</v>
      </c>
      <c r="U72" s="160">
        <f t="shared" si="19"/>
        <v>6802467.02272939</v>
      </c>
      <c r="V72" s="160">
        <f t="shared" si="19"/>
        <v>30713939.2273973</v>
      </c>
      <c r="W72" s="160">
        <f t="shared" si="19"/>
        <v>0</v>
      </c>
      <c r="X72" s="160">
        <f t="shared" si="19"/>
        <v>0</v>
      </c>
      <c r="Y72" s="160">
        <f t="shared" si="19"/>
        <v>465235.85</v>
      </c>
      <c r="Z72" s="160">
        <v>1037735.85320755</v>
      </c>
      <c r="AA72" s="160">
        <v>0</v>
      </c>
      <c r="AB72" s="160">
        <v>188679.25</v>
      </c>
      <c r="AC72" s="160">
        <v>0</v>
      </c>
      <c r="AD72" s="160">
        <v>94339.62</v>
      </c>
      <c r="AE72" s="160">
        <v>0</v>
      </c>
      <c r="AF72" s="169">
        <f>T72-Z72-AA72-AB72-AC72-AD72-AE72</f>
        <v>-3.14321368932724e-9</v>
      </c>
    </row>
    <row r="73" ht="16.5" spans="1:32">
      <c r="A73" s="24" t="s">
        <v>27</v>
      </c>
      <c r="B73" s="161">
        <f t="shared" ref="B73:B102" si="20">C73+D73+E73+F73+G73+H73+L73+O73+R73</f>
        <v>103612295.61</v>
      </c>
      <c r="C73" s="162">
        <f t="shared" ref="C73:C102" si="21">C5+C39</f>
        <v>-1931397.26027397</v>
      </c>
      <c r="D73" s="162">
        <f t="shared" ref="D73:Y73" si="22">D5+D39</f>
        <v>-97005885.3</v>
      </c>
      <c r="E73" s="162">
        <f t="shared" si="22"/>
        <v>34407.46</v>
      </c>
      <c r="F73" s="162">
        <f t="shared" si="22"/>
        <v>2564.02</v>
      </c>
      <c r="G73" s="162">
        <f t="shared" si="22"/>
        <v>200593008.24</v>
      </c>
      <c r="H73" s="162">
        <f t="shared" si="22"/>
        <v>167489.92</v>
      </c>
      <c r="I73" s="162">
        <f t="shared" si="22"/>
        <v>0</v>
      </c>
      <c r="J73" s="162">
        <f t="shared" si="22"/>
        <v>0</v>
      </c>
      <c r="K73" s="162">
        <f t="shared" si="22"/>
        <v>167489.92</v>
      </c>
      <c r="L73" s="162">
        <f t="shared" si="22"/>
        <v>-1697234.04</v>
      </c>
      <c r="M73" s="162">
        <f t="shared" si="22"/>
        <v>-1697234.04</v>
      </c>
      <c r="N73" s="162">
        <f t="shared" si="22"/>
        <v>0</v>
      </c>
      <c r="O73" s="162">
        <f t="shared" si="22"/>
        <v>1517945.31</v>
      </c>
      <c r="P73" s="162">
        <f t="shared" si="22"/>
        <v>1517945.31</v>
      </c>
      <c r="Q73" s="162">
        <f t="shared" si="22"/>
        <v>0</v>
      </c>
      <c r="R73" s="162">
        <f t="shared" si="22"/>
        <v>1931397.26027397</v>
      </c>
      <c r="S73" s="162">
        <f t="shared" si="22"/>
        <v>1754958.90410959</v>
      </c>
      <c r="T73" s="162">
        <f t="shared" si="22"/>
        <v>0</v>
      </c>
      <c r="U73" s="162">
        <f t="shared" si="22"/>
        <v>36712.3287671233</v>
      </c>
      <c r="V73" s="162">
        <f t="shared" si="22"/>
        <v>139726.02739726</v>
      </c>
      <c r="W73" s="162">
        <f t="shared" si="22"/>
        <v>0</v>
      </c>
      <c r="X73" s="162">
        <f t="shared" si="22"/>
        <v>0</v>
      </c>
      <c r="Y73" s="162">
        <f t="shared" si="22"/>
        <v>0</v>
      </c>
      <c r="Z73" s="162">
        <v>0</v>
      </c>
      <c r="AA73" s="162"/>
      <c r="AB73" s="162"/>
      <c r="AC73" s="162"/>
      <c r="AD73" s="162"/>
      <c r="AE73" s="162"/>
      <c r="AF73" s="169">
        <f t="shared" ref="AF73:AF104" si="23">T73-Z73-AA73-AB73-AC73-AD73-AE73</f>
        <v>0</v>
      </c>
    </row>
    <row r="74" ht="16.5" spans="1:32">
      <c r="A74" s="26" t="s">
        <v>28</v>
      </c>
      <c r="B74" s="161">
        <f t="shared" si="20"/>
        <v>256847553.18</v>
      </c>
      <c r="C74" s="162">
        <f t="shared" si="21"/>
        <v>-1931397.26027397</v>
      </c>
      <c r="D74" s="162">
        <f t="shared" ref="D74:Y74" si="24">D6+D40</f>
        <v>9268134.74</v>
      </c>
      <c r="E74" s="162">
        <f t="shared" si="24"/>
        <v>34407.46</v>
      </c>
      <c r="F74" s="162">
        <f t="shared" si="24"/>
        <v>2564.02</v>
      </c>
      <c r="G74" s="162">
        <f t="shared" si="24"/>
        <v>207889883.16</v>
      </c>
      <c r="H74" s="162">
        <f t="shared" si="24"/>
        <v>181667.24</v>
      </c>
      <c r="I74" s="162">
        <f t="shared" si="24"/>
        <v>0</v>
      </c>
      <c r="J74" s="162">
        <f t="shared" si="24"/>
        <v>0</v>
      </c>
      <c r="K74" s="162">
        <f t="shared" si="24"/>
        <v>181667.24</v>
      </c>
      <c r="L74" s="162">
        <f t="shared" si="24"/>
        <v>37952951.25</v>
      </c>
      <c r="M74" s="162">
        <f t="shared" si="24"/>
        <v>37952951.25</v>
      </c>
      <c r="N74" s="162">
        <f t="shared" si="24"/>
        <v>0</v>
      </c>
      <c r="O74" s="162">
        <f t="shared" si="24"/>
        <v>1517945.31</v>
      </c>
      <c r="P74" s="162">
        <f t="shared" si="24"/>
        <v>1517945.31</v>
      </c>
      <c r="Q74" s="162">
        <f t="shared" si="24"/>
        <v>0</v>
      </c>
      <c r="R74" s="162">
        <f t="shared" si="24"/>
        <v>1931397.26027397</v>
      </c>
      <c r="S74" s="162">
        <f t="shared" si="24"/>
        <v>1754958.90410959</v>
      </c>
      <c r="T74" s="162">
        <f t="shared" si="24"/>
        <v>0</v>
      </c>
      <c r="U74" s="162">
        <f t="shared" si="24"/>
        <v>36712.3287671233</v>
      </c>
      <c r="V74" s="162">
        <f t="shared" si="24"/>
        <v>139726.02739726</v>
      </c>
      <c r="W74" s="162">
        <f t="shared" si="24"/>
        <v>0</v>
      </c>
      <c r="X74" s="162">
        <f t="shared" si="24"/>
        <v>0</v>
      </c>
      <c r="Y74" s="162">
        <f t="shared" si="24"/>
        <v>0</v>
      </c>
      <c r="Z74" s="162">
        <v>0</v>
      </c>
      <c r="AA74" s="162"/>
      <c r="AB74" s="162"/>
      <c r="AC74" s="162"/>
      <c r="AD74" s="162"/>
      <c r="AE74" s="162"/>
      <c r="AF74" s="169">
        <f t="shared" si="23"/>
        <v>0</v>
      </c>
    </row>
    <row r="75" ht="16.5" spans="1:32">
      <c r="A75" s="26" t="s">
        <v>29</v>
      </c>
      <c r="B75" s="161">
        <f t="shared" si="20"/>
        <v>153235257.57</v>
      </c>
      <c r="C75" s="162">
        <f t="shared" si="21"/>
        <v>0</v>
      </c>
      <c r="D75" s="162">
        <f t="shared" ref="D75:Y75" si="25">D7+D41</f>
        <v>106274020.04</v>
      </c>
      <c r="E75" s="162">
        <f t="shared" si="25"/>
        <v>0</v>
      </c>
      <c r="F75" s="162">
        <f t="shared" si="25"/>
        <v>0</v>
      </c>
      <c r="G75" s="162">
        <f t="shared" si="25"/>
        <v>7296874.92</v>
      </c>
      <c r="H75" s="162">
        <f t="shared" si="25"/>
        <v>14177.32</v>
      </c>
      <c r="I75" s="162">
        <f t="shared" si="25"/>
        <v>0</v>
      </c>
      <c r="J75" s="162">
        <f t="shared" si="25"/>
        <v>0</v>
      </c>
      <c r="K75" s="162">
        <f t="shared" si="25"/>
        <v>14177.32</v>
      </c>
      <c r="L75" s="162">
        <f t="shared" si="25"/>
        <v>39650185.29</v>
      </c>
      <c r="M75" s="162">
        <f t="shared" si="25"/>
        <v>39650185.29</v>
      </c>
      <c r="N75" s="162">
        <f t="shared" si="25"/>
        <v>0</v>
      </c>
      <c r="O75" s="162">
        <f t="shared" si="25"/>
        <v>0</v>
      </c>
      <c r="P75" s="162">
        <f t="shared" si="25"/>
        <v>0</v>
      </c>
      <c r="Q75" s="162">
        <f t="shared" si="25"/>
        <v>0</v>
      </c>
      <c r="R75" s="162">
        <f t="shared" si="25"/>
        <v>0</v>
      </c>
      <c r="S75" s="162">
        <f t="shared" si="25"/>
        <v>0</v>
      </c>
      <c r="T75" s="162">
        <f t="shared" si="25"/>
        <v>0</v>
      </c>
      <c r="U75" s="162">
        <f t="shared" si="25"/>
        <v>0</v>
      </c>
      <c r="V75" s="162">
        <f t="shared" si="25"/>
        <v>0</v>
      </c>
      <c r="W75" s="162">
        <f t="shared" si="25"/>
        <v>0</v>
      </c>
      <c r="X75" s="162">
        <f t="shared" si="25"/>
        <v>0</v>
      </c>
      <c r="Y75" s="162">
        <f t="shared" si="25"/>
        <v>0</v>
      </c>
      <c r="Z75" s="162">
        <v>0</v>
      </c>
      <c r="AA75" s="162"/>
      <c r="AB75" s="162"/>
      <c r="AC75" s="162"/>
      <c r="AD75" s="162"/>
      <c r="AE75" s="162"/>
      <c r="AF75" s="169">
        <f t="shared" si="23"/>
        <v>0</v>
      </c>
    </row>
    <row r="76" ht="16.5" spans="1:32">
      <c r="A76" s="24" t="s">
        <v>30</v>
      </c>
      <c r="B76" s="161">
        <f t="shared" si="20"/>
        <v>382234660.32</v>
      </c>
      <c r="C76" s="162">
        <f t="shared" si="21"/>
        <v>15395376.9724528</v>
      </c>
      <c r="D76" s="162">
        <f t="shared" ref="D76:Y76" si="26">D8+D42</f>
        <v>-215169.85</v>
      </c>
      <c r="E76" s="162">
        <f t="shared" si="26"/>
        <v>303617.78</v>
      </c>
      <c r="F76" s="162">
        <f t="shared" si="26"/>
        <v>-730</v>
      </c>
      <c r="G76" s="162">
        <f t="shared" si="26"/>
        <v>239832555.581</v>
      </c>
      <c r="H76" s="162">
        <f t="shared" si="26"/>
        <v>33081999.809</v>
      </c>
      <c r="I76" s="162">
        <f t="shared" si="26"/>
        <v>4653400.53</v>
      </c>
      <c r="J76" s="162">
        <f t="shared" si="26"/>
        <v>27599647.029</v>
      </c>
      <c r="K76" s="162">
        <f t="shared" si="26"/>
        <v>828952.25</v>
      </c>
      <c r="L76" s="162">
        <f t="shared" si="26"/>
        <v>1013119.26</v>
      </c>
      <c r="M76" s="162">
        <f t="shared" si="26"/>
        <v>-472581.9</v>
      </c>
      <c r="N76" s="162">
        <f t="shared" si="26"/>
        <v>1485701.16</v>
      </c>
      <c r="O76" s="162">
        <f t="shared" si="26"/>
        <v>118526.68</v>
      </c>
      <c r="P76" s="162">
        <f t="shared" si="26"/>
        <v>118526.68</v>
      </c>
      <c r="Q76" s="162">
        <f t="shared" si="26"/>
        <v>0</v>
      </c>
      <c r="R76" s="162">
        <f t="shared" si="26"/>
        <v>92705364.0875472</v>
      </c>
      <c r="S76" s="162">
        <f t="shared" si="26"/>
        <v>54332377.3203774</v>
      </c>
      <c r="T76" s="162">
        <f t="shared" si="26"/>
        <v>1132075.47320755</v>
      </c>
      <c r="U76" s="162">
        <f t="shared" si="26"/>
        <v>6666698.09396226</v>
      </c>
      <c r="V76" s="162">
        <f t="shared" si="26"/>
        <v>30574213.2</v>
      </c>
      <c r="W76" s="162">
        <f t="shared" si="26"/>
        <v>0</v>
      </c>
      <c r="X76" s="162">
        <f t="shared" si="26"/>
        <v>0</v>
      </c>
      <c r="Y76" s="162">
        <f t="shared" si="26"/>
        <v>0</v>
      </c>
      <c r="Z76" s="162">
        <v>849056.60320755</v>
      </c>
      <c r="AA76" s="162">
        <v>0</v>
      </c>
      <c r="AB76" s="162">
        <v>188679.25</v>
      </c>
      <c r="AC76" s="162"/>
      <c r="AD76" s="162">
        <v>94339.62</v>
      </c>
      <c r="AE76" s="162">
        <v>0</v>
      </c>
      <c r="AF76" s="169">
        <f t="shared" si="23"/>
        <v>-3.14321368932724e-9</v>
      </c>
    </row>
    <row r="77" ht="16.5" spans="1:32">
      <c r="A77" s="26" t="s">
        <v>31</v>
      </c>
      <c r="B77" s="161">
        <f t="shared" si="20"/>
        <v>251460319.49</v>
      </c>
      <c r="C77" s="162">
        <f t="shared" si="21"/>
        <v>16893490.18</v>
      </c>
      <c r="D77" s="162">
        <f t="shared" ref="D77:Y77" si="27">D9+D43</f>
        <v>0</v>
      </c>
      <c r="E77" s="162">
        <f t="shared" si="27"/>
        <v>130600.86</v>
      </c>
      <c r="F77" s="162">
        <f t="shared" si="27"/>
        <v>0</v>
      </c>
      <c r="G77" s="162">
        <f t="shared" si="27"/>
        <v>233909043.62</v>
      </c>
      <c r="H77" s="162">
        <f t="shared" si="27"/>
        <v>408658.15</v>
      </c>
      <c r="I77" s="162">
        <f t="shared" si="27"/>
        <v>129424.93</v>
      </c>
      <c r="J77" s="162">
        <f t="shared" si="27"/>
        <v>0</v>
      </c>
      <c r="K77" s="162">
        <f t="shared" si="27"/>
        <v>279233.22</v>
      </c>
      <c r="L77" s="162">
        <f t="shared" si="27"/>
        <v>0</v>
      </c>
      <c r="M77" s="162">
        <f t="shared" si="27"/>
        <v>0</v>
      </c>
      <c r="N77" s="162">
        <f t="shared" si="27"/>
        <v>0</v>
      </c>
      <c r="O77" s="162">
        <f t="shared" si="27"/>
        <v>118526.68</v>
      </c>
      <c r="P77" s="162">
        <f t="shared" si="27"/>
        <v>118526.68</v>
      </c>
      <c r="Q77" s="162">
        <f t="shared" si="27"/>
        <v>0</v>
      </c>
      <c r="R77" s="162">
        <f t="shared" si="27"/>
        <v>0</v>
      </c>
      <c r="S77" s="162">
        <f t="shared" si="27"/>
        <v>0</v>
      </c>
      <c r="T77" s="162">
        <f t="shared" si="27"/>
        <v>0</v>
      </c>
      <c r="U77" s="162">
        <f t="shared" si="27"/>
        <v>0</v>
      </c>
      <c r="V77" s="162">
        <f t="shared" si="27"/>
        <v>0</v>
      </c>
      <c r="W77" s="162">
        <f t="shared" si="27"/>
        <v>0</v>
      </c>
      <c r="X77" s="162">
        <f t="shared" si="27"/>
        <v>0</v>
      </c>
      <c r="Y77" s="162">
        <f t="shared" si="27"/>
        <v>0</v>
      </c>
      <c r="Z77" s="162">
        <v>0</v>
      </c>
      <c r="AA77" s="162"/>
      <c r="AB77" s="162"/>
      <c r="AC77" s="162"/>
      <c r="AD77" s="162"/>
      <c r="AE77" s="162"/>
      <c r="AF77" s="169">
        <f t="shared" si="23"/>
        <v>0</v>
      </c>
    </row>
    <row r="78" ht="16.5" spans="1:32">
      <c r="A78" s="26" t="s">
        <v>32</v>
      </c>
      <c r="B78" s="161">
        <f t="shared" si="20"/>
        <v>91207250.88</v>
      </c>
      <c r="C78" s="162">
        <f t="shared" si="21"/>
        <v>-1498113.20754717</v>
      </c>
      <c r="D78" s="162">
        <f t="shared" ref="D78:Y78" si="28">D10+D44</f>
        <v>0</v>
      </c>
      <c r="E78" s="162">
        <f t="shared" si="28"/>
        <v>0</v>
      </c>
      <c r="F78" s="162">
        <f t="shared" si="28"/>
        <v>0</v>
      </c>
      <c r="G78" s="162">
        <f t="shared" si="28"/>
        <v>0</v>
      </c>
      <c r="H78" s="162">
        <f t="shared" si="28"/>
        <v>0</v>
      </c>
      <c r="I78" s="162">
        <f t="shared" si="28"/>
        <v>0</v>
      </c>
      <c r="J78" s="162">
        <f t="shared" si="28"/>
        <v>0</v>
      </c>
      <c r="K78" s="162">
        <f t="shared" si="28"/>
        <v>0</v>
      </c>
      <c r="L78" s="162">
        <f t="shared" si="28"/>
        <v>0</v>
      </c>
      <c r="M78" s="162">
        <f t="shared" si="28"/>
        <v>0</v>
      </c>
      <c r="N78" s="162">
        <f t="shared" si="28"/>
        <v>0</v>
      </c>
      <c r="O78" s="162">
        <f t="shared" si="28"/>
        <v>0</v>
      </c>
      <c r="P78" s="162">
        <f t="shared" si="28"/>
        <v>0</v>
      </c>
      <c r="Q78" s="162">
        <f t="shared" si="28"/>
        <v>0</v>
      </c>
      <c r="R78" s="162">
        <f t="shared" si="28"/>
        <v>92705364.0875472</v>
      </c>
      <c r="S78" s="162">
        <f t="shared" si="28"/>
        <v>54332377.3203774</v>
      </c>
      <c r="T78" s="162">
        <f t="shared" si="28"/>
        <v>1132075.47320755</v>
      </c>
      <c r="U78" s="162">
        <f t="shared" si="28"/>
        <v>6666698.09396226</v>
      </c>
      <c r="V78" s="162">
        <f t="shared" si="28"/>
        <v>30574213.2</v>
      </c>
      <c r="W78" s="162">
        <f t="shared" si="28"/>
        <v>0</v>
      </c>
      <c r="X78" s="162">
        <f t="shared" si="28"/>
        <v>0</v>
      </c>
      <c r="Y78" s="162">
        <f t="shared" si="28"/>
        <v>0</v>
      </c>
      <c r="Z78" s="162">
        <v>849056.60320755</v>
      </c>
      <c r="AA78" s="162">
        <v>0</v>
      </c>
      <c r="AB78" s="162">
        <v>188679.25</v>
      </c>
      <c r="AC78" s="162"/>
      <c r="AD78" s="162">
        <v>94339.62</v>
      </c>
      <c r="AE78" s="162"/>
      <c r="AF78" s="169">
        <f t="shared" si="23"/>
        <v>-3.14321368932724e-9</v>
      </c>
    </row>
    <row r="79" ht="16.5" spans="1:32">
      <c r="A79" s="26" t="s">
        <v>33</v>
      </c>
      <c r="B79" s="161">
        <f t="shared" si="20"/>
        <v>39165028.2</v>
      </c>
      <c r="C79" s="162">
        <f t="shared" si="21"/>
        <v>0</v>
      </c>
      <c r="D79" s="162">
        <f t="shared" ref="D79:Y79" si="29">D11+D45</f>
        <v>0</v>
      </c>
      <c r="E79" s="162">
        <f t="shared" si="29"/>
        <v>0</v>
      </c>
      <c r="F79" s="162">
        <f t="shared" si="29"/>
        <v>0</v>
      </c>
      <c r="G79" s="162">
        <f t="shared" si="29"/>
        <v>5244253.031</v>
      </c>
      <c r="H79" s="162">
        <f t="shared" si="29"/>
        <v>32673341.659</v>
      </c>
      <c r="I79" s="162">
        <f t="shared" si="29"/>
        <v>4523975.6</v>
      </c>
      <c r="J79" s="162">
        <f t="shared" si="29"/>
        <v>27599647.029</v>
      </c>
      <c r="K79" s="162">
        <f t="shared" si="29"/>
        <v>549719.03</v>
      </c>
      <c r="L79" s="162">
        <f t="shared" si="29"/>
        <v>1247433.51</v>
      </c>
      <c r="M79" s="162">
        <f t="shared" si="29"/>
        <v>0</v>
      </c>
      <c r="N79" s="162">
        <f t="shared" si="29"/>
        <v>1247433.51</v>
      </c>
      <c r="O79" s="162">
        <f t="shared" si="29"/>
        <v>0</v>
      </c>
      <c r="P79" s="162">
        <f t="shared" si="29"/>
        <v>0</v>
      </c>
      <c r="Q79" s="162">
        <f t="shared" si="29"/>
        <v>0</v>
      </c>
      <c r="R79" s="162">
        <f t="shared" si="29"/>
        <v>0</v>
      </c>
      <c r="S79" s="162">
        <f t="shared" si="29"/>
        <v>0</v>
      </c>
      <c r="T79" s="162">
        <f t="shared" si="29"/>
        <v>0</v>
      </c>
      <c r="U79" s="162">
        <f t="shared" si="29"/>
        <v>0</v>
      </c>
      <c r="V79" s="162">
        <f t="shared" si="29"/>
        <v>0</v>
      </c>
      <c r="W79" s="162">
        <f t="shared" si="29"/>
        <v>0</v>
      </c>
      <c r="X79" s="162">
        <f t="shared" si="29"/>
        <v>0</v>
      </c>
      <c r="Y79" s="162">
        <f t="shared" si="29"/>
        <v>0</v>
      </c>
      <c r="Z79" s="162">
        <v>0</v>
      </c>
      <c r="AA79" s="162"/>
      <c r="AB79" s="162"/>
      <c r="AC79" s="162"/>
      <c r="AD79" s="162"/>
      <c r="AE79" s="162"/>
      <c r="AF79" s="169">
        <f t="shared" si="23"/>
        <v>0</v>
      </c>
    </row>
    <row r="80" ht="16.5" spans="1:32">
      <c r="A80" s="24" t="s">
        <v>34</v>
      </c>
      <c r="B80" s="161">
        <f t="shared" si="20"/>
        <v>133437923.43</v>
      </c>
      <c r="C80" s="162">
        <f t="shared" si="21"/>
        <v>0</v>
      </c>
      <c r="D80" s="162">
        <f t="shared" ref="D80:Y80" si="30">D12+D46</f>
        <v>4392155.31</v>
      </c>
      <c r="E80" s="162">
        <f t="shared" si="30"/>
        <v>0</v>
      </c>
      <c r="F80" s="162">
        <f t="shared" si="30"/>
        <v>0</v>
      </c>
      <c r="G80" s="162">
        <f t="shared" si="30"/>
        <v>1706937.96</v>
      </c>
      <c r="H80" s="162">
        <f t="shared" si="30"/>
        <v>-621148.66</v>
      </c>
      <c r="I80" s="162">
        <f t="shared" si="30"/>
        <v>-621148.66</v>
      </c>
      <c r="J80" s="162">
        <f t="shared" si="30"/>
        <v>0</v>
      </c>
      <c r="K80" s="162">
        <f t="shared" si="30"/>
        <v>0</v>
      </c>
      <c r="L80" s="162">
        <f t="shared" si="30"/>
        <v>125748311.216667</v>
      </c>
      <c r="M80" s="162">
        <f t="shared" si="30"/>
        <v>127489511.216667</v>
      </c>
      <c r="N80" s="162">
        <f t="shared" si="30"/>
        <v>-1741200</v>
      </c>
      <c r="O80" s="162">
        <f t="shared" si="30"/>
        <v>2211667.60333333</v>
      </c>
      <c r="P80" s="162">
        <f t="shared" si="30"/>
        <v>-5687777.11</v>
      </c>
      <c r="Q80" s="162">
        <f t="shared" si="30"/>
        <v>7899444.71333333</v>
      </c>
      <c r="R80" s="162">
        <f t="shared" si="30"/>
        <v>0</v>
      </c>
      <c r="S80" s="162">
        <f t="shared" si="30"/>
        <v>0</v>
      </c>
      <c r="T80" s="162">
        <f t="shared" si="30"/>
        <v>0</v>
      </c>
      <c r="U80" s="162">
        <f t="shared" si="30"/>
        <v>0</v>
      </c>
      <c r="V80" s="162">
        <f t="shared" si="30"/>
        <v>0</v>
      </c>
      <c r="W80" s="162">
        <f t="shared" si="30"/>
        <v>0</v>
      </c>
      <c r="X80" s="162">
        <f t="shared" si="30"/>
        <v>0</v>
      </c>
      <c r="Y80" s="162">
        <f t="shared" si="30"/>
        <v>0</v>
      </c>
      <c r="Z80" s="162">
        <v>0</v>
      </c>
      <c r="AA80" s="162"/>
      <c r="AB80" s="162"/>
      <c r="AC80" s="162"/>
      <c r="AD80" s="162"/>
      <c r="AE80" s="162"/>
      <c r="AF80" s="169">
        <f t="shared" si="23"/>
        <v>0</v>
      </c>
    </row>
    <row r="81" ht="16.5" spans="1:32">
      <c r="A81" s="26" t="s">
        <v>35</v>
      </c>
      <c r="B81" s="161">
        <f t="shared" si="20"/>
        <v>0</v>
      </c>
      <c r="C81" s="162">
        <f t="shared" si="21"/>
        <v>0</v>
      </c>
      <c r="D81" s="162">
        <f t="shared" ref="D81:Y81" si="31">D13+D47</f>
        <v>0</v>
      </c>
      <c r="E81" s="162">
        <f t="shared" si="31"/>
        <v>0</v>
      </c>
      <c r="F81" s="162">
        <f t="shared" si="31"/>
        <v>0</v>
      </c>
      <c r="G81" s="162">
        <f t="shared" si="31"/>
        <v>0</v>
      </c>
      <c r="H81" s="162">
        <f t="shared" si="31"/>
        <v>0</v>
      </c>
      <c r="I81" s="162">
        <f t="shared" si="31"/>
        <v>0</v>
      </c>
      <c r="J81" s="162">
        <f t="shared" si="31"/>
        <v>0</v>
      </c>
      <c r="K81" s="162">
        <f t="shared" si="31"/>
        <v>0</v>
      </c>
      <c r="L81" s="162">
        <f t="shared" si="31"/>
        <v>0</v>
      </c>
      <c r="M81" s="162">
        <f t="shared" si="31"/>
        <v>0</v>
      </c>
      <c r="N81" s="162">
        <f t="shared" si="31"/>
        <v>0</v>
      </c>
      <c r="O81" s="162">
        <f t="shared" si="31"/>
        <v>0</v>
      </c>
      <c r="P81" s="162">
        <f t="shared" si="31"/>
        <v>0</v>
      </c>
      <c r="Q81" s="162">
        <f t="shared" si="31"/>
        <v>0</v>
      </c>
      <c r="R81" s="162">
        <f t="shared" si="31"/>
        <v>0</v>
      </c>
      <c r="S81" s="162">
        <f t="shared" si="31"/>
        <v>0</v>
      </c>
      <c r="T81" s="162">
        <f t="shared" si="31"/>
        <v>0</v>
      </c>
      <c r="U81" s="162">
        <f t="shared" si="31"/>
        <v>0</v>
      </c>
      <c r="V81" s="162">
        <f t="shared" si="31"/>
        <v>0</v>
      </c>
      <c r="W81" s="162">
        <f t="shared" si="31"/>
        <v>0</v>
      </c>
      <c r="X81" s="162">
        <f t="shared" si="31"/>
        <v>0</v>
      </c>
      <c r="Y81" s="162">
        <f t="shared" si="31"/>
        <v>0</v>
      </c>
      <c r="Z81" s="162">
        <v>0</v>
      </c>
      <c r="AA81" s="162"/>
      <c r="AB81" s="162"/>
      <c r="AC81" s="162"/>
      <c r="AD81" s="162"/>
      <c r="AE81" s="162"/>
      <c r="AF81" s="169">
        <f t="shared" si="23"/>
        <v>0</v>
      </c>
    </row>
    <row r="82" ht="16.5" spans="1:32">
      <c r="A82" s="24" t="s">
        <v>36</v>
      </c>
      <c r="B82" s="161">
        <f t="shared" si="20"/>
        <v>0</v>
      </c>
      <c r="C82" s="162">
        <f t="shared" si="21"/>
        <v>0</v>
      </c>
      <c r="D82" s="162">
        <f t="shared" ref="D82:Y82" si="32">D14+D48</f>
        <v>0</v>
      </c>
      <c r="E82" s="162">
        <f t="shared" si="32"/>
        <v>0</v>
      </c>
      <c r="F82" s="162">
        <f t="shared" si="32"/>
        <v>0</v>
      </c>
      <c r="G82" s="162">
        <f t="shared" si="32"/>
        <v>0</v>
      </c>
      <c r="H82" s="162">
        <f t="shared" si="32"/>
        <v>0</v>
      </c>
      <c r="I82" s="162">
        <f t="shared" si="32"/>
        <v>0</v>
      </c>
      <c r="J82" s="162">
        <f t="shared" si="32"/>
        <v>0</v>
      </c>
      <c r="K82" s="162">
        <f t="shared" si="32"/>
        <v>0</v>
      </c>
      <c r="L82" s="162">
        <f t="shared" si="32"/>
        <v>0</v>
      </c>
      <c r="M82" s="162">
        <f t="shared" si="32"/>
        <v>0</v>
      </c>
      <c r="N82" s="162">
        <f t="shared" si="32"/>
        <v>0</v>
      </c>
      <c r="O82" s="162">
        <f t="shared" si="32"/>
        <v>0</v>
      </c>
      <c r="P82" s="162">
        <f t="shared" si="32"/>
        <v>0</v>
      </c>
      <c r="Q82" s="162">
        <f t="shared" si="32"/>
        <v>0</v>
      </c>
      <c r="R82" s="162">
        <f t="shared" si="32"/>
        <v>0</v>
      </c>
      <c r="S82" s="162">
        <f t="shared" si="32"/>
        <v>0</v>
      </c>
      <c r="T82" s="162">
        <f t="shared" si="32"/>
        <v>0</v>
      </c>
      <c r="U82" s="162">
        <f t="shared" si="32"/>
        <v>0</v>
      </c>
      <c r="V82" s="162">
        <f t="shared" si="32"/>
        <v>0</v>
      </c>
      <c r="W82" s="162">
        <f t="shared" si="32"/>
        <v>0</v>
      </c>
      <c r="X82" s="162">
        <f t="shared" si="32"/>
        <v>0</v>
      </c>
      <c r="Y82" s="162">
        <f t="shared" si="32"/>
        <v>0</v>
      </c>
      <c r="Z82" s="162">
        <v>0</v>
      </c>
      <c r="AA82" s="162"/>
      <c r="AB82" s="162"/>
      <c r="AC82" s="162"/>
      <c r="AD82" s="162"/>
      <c r="AE82" s="162"/>
      <c r="AF82" s="169">
        <f t="shared" si="23"/>
        <v>0</v>
      </c>
    </row>
    <row r="83" ht="16.5" spans="1:32">
      <c r="A83" s="24" t="s">
        <v>37</v>
      </c>
      <c r="B83" s="161">
        <f t="shared" si="20"/>
        <v>0</v>
      </c>
      <c r="C83" s="162">
        <f t="shared" si="21"/>
        <v>0</v>
      </c>
      <c r="D83" s="162">
        <f t="shared" ref="D83:Y83" si="33">D15+D49</f>
        <v>0</v>
      </c>
      <c r="E83" s="162">
        <f t="shared" si="33"/>
        <v>0</v>
      </c>
      <c r="F83" s="162">
        <f t="shared" si="33"/>
        <v>0</v>
      </c>
      <c r="G83" s="162">
        <f t="shared" si="33"/>
        <v>0</v>
      </c>
      <c r="H83" s="162">
        <f t="shared" si="33"/>
        <v>0</v>
      </c>
      <c r="I83" s="162">
        <f t="shared" si="33"/>
        <v>0</v>
      </c>
      <c r="J83" s="162">
        <f t="shared" si="33"/>
        <v>0</v>
      </c>
      <c r="K83" s="162">
        <f t="shared" si="33"/>
        <v>0</v>
      </c>
      <c r="L83" s="162">
        <f t="shared" si="33"/>
        <v>0</v>
      </c>
      <c r="M83" s="162">
        <f t="shared" si="33"/>
        <v>0</v>
      </c>
      <c r="N83" s="162">
        <f t="shared" si="33"/>
        <v>0</v>
      </c>
      <c r="O83" s="162">
        <f t="shared" si="33"/>
        <v>0</v>
      </c>
      <c r="P83" s="162">
        <f t="shared" si="33"/>
        <v>0</v>
      </c>
      <c r="Q83" s="162">
        <f t="shared" si="33"/>
        <v>0</v>
      </c>
      <c r="R83" s="162">
        <f t="shared" si="33"/>
        <v>0</v>
      </c>
      <c r="S83" s="162">
        <f t="shared" si="33"/>
        <v>0</v>
      </c>
      <c r="T83" s="162">
        <f t="shared" si="33"/>
        <v>0</v>
      </c>
      <c r="U83" s="162">
        <f t="shared" si="33"/>
        <v>0</v>
      </c>
      <c r="V83" s="162">
        <f t="shared" si="33"/>
        <v>0</v>
      </c>
      <c r="W83" s="162">
        <f t="shared" si="33"/>
        <v>0</v>
      </c>
      <c r="X83" s="162">
        <f t="shared" si="33"/>
        <v>0</v>
      </c>
      <c r="Y83" s="162">
        <f t="shared" si="33"/>
        <v>0</v>
      </c>
      <c r="Z83" s="162">
        <v>0</v>
      </c>
      <c r="AA83" s="162"/>
      <c r="AB83" s="162"/>
      <c r="AC83" s="162"/>
      <c r="AD83" s="162"/>
      <c r="AE83" s="162"/>
      <c r="AF83" s="169">
        <f t="shared" si="23"/>
        <v>0</v>
      </c>
    </row>
    <row r="84" ht="16.5" spans="1:32">
      <c r="A84" s="24" t="s">
        <v>38</v>
      </c>
      <c r="B84" s="161">
        <f t="shared" si="20"/>
        <v>739681.9</v>
      </c>
      <c r="C84" s="162">
        <f t="shared" si="21"/>
        <v>0</v>
      </c>
      <c r="D84" s="162">
        <f t="shared" ref="D84:Y84" si="34">D16+D50</f>
        <v>449005.82</v>
      </c>
      <c r="E84" s="162">
        <f t="shared" si="34"/>
        <v>0</v>
      </c>
      <c r="F84" s="162">
        <f t="shared" si="34"/>
        <v>161881.85</v>
      </c>
      <c r="G84" s="162">
        <f t="shared" si="34"/>
        <v>128794.23</v>
      </c>
      <c r="H84" s="162">
        <f t="shared" si="34"/>
        <v>0</v>
      </c>
      <c r="I84" s="162">
        <f t="shared" si="34"/>
        <v>0</v>
      </c>
      <c r="J84" s="162">
        <f t="shared" si="34"/>
        <v>0</v>
      </c>
      <c r="K84" s="162">
        <f t="shared" si="34"/>
        <v>0</v>
      </c>
      <c r="L84" s="162">
        <f t="shared" si="34"/>
        <v>0</v>
      </c>
      <c r="M84" s="162">
        <f t="shared" si="34"/>
        <v>0</v>
      </c>
      <c r="N84" s="162">
        <f t="shared" si="34"/>
        <v>0</v>
      </c>
      <c r="O84" s="162">
        <f t="shared" si="34"/>
        <v>0</v>
      </c>
      <c r="P84" s="162">
        <f t="shared" si="34"/>
        <v>0</v>
      </c>
      <c r="Q84" s="162">
        <f t="shared" si="34"/>
        <v>0</v>
      </c>
      <c r="R84" s="162">
        <f t="shared" si="34"/>
        <v>0</v>
      </c>
      <c r="S84" s="162">
        <f t="shared" si="34"/>
        <v>0</v>
      </c>
      <c r="T84" s="162">
        <f t="shared" si="34"/>
        <v>0</v>
      </c>
      <c r="U84" s="162">
        <f t="shared" si="34"/>
        <v>0</v>
      </c>
      <c r="V84" s="162">
        <f t="shared" si="34"/>
        <v>0</v>
      </c>
      <c r="W84" s="162">
        <f t="shared" si="34"/>
        <v>0</v>
      </c>
      <c r="X84" s="162">
        <f t="shared" si="34"/>
        <v>0</v>
      </c>
      <c r="Y84" s="162">
        <f t="shared" si="34"/>
        <v>0</v>
      </c>
      <c r="Z84" s="162">
        <v>0</v>
      </c>
      <c r="AA84" s="162"/>
      <c r="AB84" s="162"/>
      <c r="AC84" s="162"/>
      <c r="AD84" s="162"/>
      <c r="AE84" s="162"/>
      <c r="AF84" s="169">
        <f t="shared" si="23"/>
        <v>0</v>
      </c>
    </row>
    <row r="85" ht="16.5" spans="1:32">
      <c r="A85" s="24" t="s">
        <v>39</v>
      </c>
      <c r="B85" s="161">
        <f t="shared" si="20"/>
        <v>85107116.68</v>
      </c>
      <c r="C85" s="162">
        <f t="shared" si="21"/>
        <v>-44662174.55</v>
      </c>
      <c r="D85" s="162">
        <f t="shared" ref="D85:Y85" si="35">D17+D51</f>
        <v>6977242.38333333</v>
      </c>
      <c r="E85" s="162">
        <f t="shared" si="35"/>
        <v>0</v>
      </c>
      <c r="F85" s="162">
        <f t="shared" si="35"/>
        <v>0</v>
      </c>
      <c r="G85" s="162">
        <f t="shared" si="35"/>
        <v>-1968695.68</v>
      </c>
      <c r="H85" s="162">
        <f t="shared" si="35"/>
        <v>33245859.48</v>
      </c>
      <c r="I85" s="162">
        <f t="shared" si="35"/>
        <v>33245859.48</v>
      </c>
      <c r="J85" s="162">
        <f t="shared" si="35"/>
        <v>0</v>
      </c>
      <c r="K85" s="162">
        <f t="shared" si="35"/>
        <v>0</v>
      </c>
      <c r="L85" s="162">
        <f t="shared" si="35"/>
        <v>3158646.74</v>
      </c>
      <c r="M85" s="162">
        <f t="shared" si="35"/>
        <v>1432504.77</v>
      </c>
      <c r="N85" s="162">
        <f t="shared" si="35"/>
        <v>1726141.97</v>
      </c>
      <c r="O85" s="162">
        <f t="shared" si="35"/>
        <v>88356238.3066667</v>
      </c>
      <c r="P85" s="162">
        <f t="shared" si="35"/>
        <v>1699077.85</v>
      </c>
      <c r="Q85" s="162">
        <f t="shared" si="35"/>
        <v>86657160.4566667</v>
      </c>
      <c r="R85" s="162">
        <f t="shared" si="35"/>
        <v>0</v>
      </c>
      <c r="S85" s="162">
        <f t="shared" si="35"/>
        <v>0</v>
      </c>
      <c r="T85" s="162">
        <f t="shared" si="35"/>
        <v>0</v>
      </c>
      <c r="U85" s="162">
        <f t="shared" si="35"/>
        <v>0</v>
      </c>
      <c r="V85" s="162">
        <f t="shared" si="35"/>
        <v>0</v>
      </c>
      <c r="W85" s="162">
        <f t="shared" si="35"/>
        <v>0</v>
      </c>
      <c r="X85" s="162">
        <f t="shared" si="35"/>
        <v>0</v>
      </c>
      <c r="Y85" s="162">
        <f t="shared" si="35"/>
        <v>0</v>
      </c>
      <c r="Z85" s="162">
        <v>0</v>
      </c>
      <c r="AA85" s="162"/>
      <c r="AB85" s="162"/>
      <c r="AC85" s="162"/>
      <c r="AD85" s="162"/>
      <c r="AE85" s="162"/>
      <c r="AF85" s="169">
        <f t="shared" si="23"/>
        <v>0</v>
      </c>
    </row>
    <row r="86" ht="16.5" spans="1:32">
      <c r="A86" s="24" t="s">
        <v>40</v>
      </c>
      <c r="B86" s="161">
        <f t="shared" si="20"/>
        <v>363729.67</v>
      </c>
      <c r="C86" s="162">
        <f t="shared" si="21"/>
        <v>0</v>
      </c>
      <c r="D86" s="162">
        <f t="shared" ref="D86:Y86" si="36">D18+D52</f>
        <v>-43701.51</v>
      </c>
      <c r="E86" s="162">
        <f t="shared" si="36"/>
        <v>0</v>
      </c>
      <c r="F86" s="162">
        <f t="shared" si="36"/>
        <v>0</v>
      </c>
      <c r="G86" s="162">
        <f t="shared" si="36"/>
        <v>407431.18</v>
      </c>
      <c r="H86" s="162">
        <f t="shared" si="36"/>
        <v>0</v>
      </c>
      <c r="I86" s="162">
        <f t="shared" si="36"/>
        <v>0</v>
      </c>
      <c r="J86" s="162">
        <f t="shared" si="36"/>
        <v>0</v>
      </c>
      <c r="K86" s="162">
        <f t="shared" si="36"/>
        <v>0</v>
      </c>
      <c r="L86" s="162">
        <f t="shared" si="36"/>
        <v>0</v>
      </c>
      <c r="M86" s="162">
        <f t="shared" si="36"/>
        <v>0</v>
      </c>
      <c r="N86" s="162">
        <f t="shared" si="36"/>
        <v>0</v>
      </c>
      <c r="O86" s="162">
        <f t="shared" si="36"/>
        <v>0</v>
      </c>
      <c r="P86" s="162">
        <f t="shared" si="36"/>
        <v>0</v>
      </c>
      <c r="Q86" s="162">
        <f t="shared" si="36"/>
        <v>0</v>
      </c>
      <c r="R86" s="162">
        <f t="shared" si="36"/>
        <v>0</v>
      </c>
      <c r="S86" s="162">
        <f t="shared" si="36"/>
        <v>0</v>
      </c>
      <c r="T86" s="162">
        <f t="shared" si="36"/>
        <v>0</v>
      </c>
      <c r="U86" s="162">
        <f t="shared" si="36"/>
        <v>0</v>
      </c>
      <c r="V86" s="162">
        <f t="shared" si="36"/>
        <v>0</v>
      </c>
      <c r="W86" s="162">
        <f t="shared" si="36"/>
        <v>0</v>
      </c>
      <c r="X86" s="162">
        <f t="shared" si="36"/>
        <v>0</v>
      </c>
      <c r="Y86" s="162">
        <f t="shared" si="36"/>
        <v>0</v>
      </c>
      <c r="Z86" s="162">
        <v>0</v>
      </c>
      <c r="AA86" s="162"/>
      <c r="AB86" s="162"/>
      <c r="AC86" s="162"/>
      <c r="AD86" s="162"/>
      <c r="AE86" s="162"/>
      <c r="AF86" s="169">
        <f t="shared" si="23"/>
        <v>0</v>
      </c>
    </row>
    <row r="87" ht="16.5" spans="1:32">
      <c r="A87" s="24" t="s">
        <v>41</v>
      </c>
      <c r="B87" s="161">
        <f t="shared" si="20"/>
        <v>8937546.13</v>
      </c>
      <c r="C87" s="162">
        <f t="shared" si="21"/>
        <v>-16601868.07</v>
      </c>
      <c r="D87" s="162">
        <f t="shared" ref="D87:Y87" si="37">D19+D53</f>
        <v>47405.66</v>
      </c>
      <c r="E87" s="162">
        <f t="shared" si="37"/>
        <v>0</v>
      </c>
      <c r="F87" s="162">
        <f t="shared" si="37"/>
        <v>0</v>
      </c>
      <c r="G87" s="162">
        <f t="shared" si="37"/>
        <v>24739036.84</v>
      </c>
      <c r="H87" s="162">
        <f t="shared" si="37"/>
        <v>0</v>
      </c>
      <c r="I87" s="162">
        <f t="shared" si="37"/>
        <v>0</v>
      </c>
      <c r="J87" s="162">
        <f t="shared" si="37"/>
        <v>0</v>
      </c>
      <c r="K87" s="162">
        <f t="shared" si="37"/>
        <v>0</v>
      </c>
      <c r="L87" s="162">
        <f t="shared" si="37"/>
        <v>0</v>
      </c>
      <c r="M87" s="162">
        <f t="shared" si="37"/>
        <v>0</v>
      </c>
      <c r="N87" s="162">
        <f t="shared" si="37"/>
        <v>0</v>
      </c>
      <c r="O87" s="162">
        <f t="shared" si="37"/>
        <v>0</v>
      </c>
      <c r="P87" s="162">
        <f t="shared" si="37"/>
        <v>0</v>
      </c>
      <c r="Q87" s="162">
        <f t="shared" si="37"/>
        <v>0</v>
      </c>
      <c r="R87" s="162">
        <f t="shared" si="37"/>
        <v>752971.7</v>
      </c>
      <c r="S87" s="162">
        <f t="shared" si="37"/>
        <v>0</v>
      </c>
      <c r="T87" s="162">
        <f t="shared" si="37"/>
        <v>188679.25</v>
      </c>
      <c r="U87" s="162">
        <f t="shared" si="37"/>
        <v>99056.6</v>
      </c>
      <c r="V87" s="162">
        <f t="shared" si="37"/>
        <v>0</v>
      </c>
      <c r="W87" s="162">
        <f t="shared" si="37"/>
        <v>0</v>
      </c>
      <c r="X87" s="162">
        <f t="shared" si="37"/>
        <v>0</v>
      </c>
      <c r="Y87" s="162">
        <f t="shared" si="37"/>
        <v>465235.85</v>
      </c>
      <c r="Z87" s="162">
        <v>188679.25</v>
      </c>
      <c r="AA87" s="162">
        <v>0</v>
      </c>
      <c r="AB87" s="162"/>
      <c r="AC87" s="162"/>
      <c r="AD87" s="162"/>
      <c r="AE87" s="162"/>
      <c r="AF87" s="169">
        <f t="shared" si="23"/>
        <v>0</v>
      </c>
    </row>
    <row r="88" ht="16.5" spans="1:32">
      <c r="A88" s="24" t="s">
        <v>42</v>
      </c>
      <c r="B88" s="161">
        <f t="shared" si="20"/>
        <v>14772.73</v>
      </c>
      <c r="C88" s="162">
        <f t="shared" si="21"/>
        <v>0</v>
      </c>
      <c r="D88" s="162">
        <f t="shared" ref="D88:Y88" si="38">D20+D54</f>
        <v>12974.92</v>
      </c>
      <c r="E88" s="162">
        <f t="shared" si="38"/>
        <v>0</v>
      </c>
      <c r="F88" s="162">
        <f t="shared" si="38"/>
        <v>1797.81</v>
      </c>
      <c r="G88" s="162">
        <f t="shared" si="38"/>
        <v>0</v>
      </c>
      <c r="H88" s="162">
        <f t="shared" si="38"/>
        <v>0</v>
      </c>
      <c r="I88" s="162">
        <f t="shared" si="38"/>
        <v>0</v>
      </c>
      <c r="J88" s="162">
        <f t="shared" si="38"/>
        <v>0</v>
      </c>
      <c r="K88" s="162">
        <f t="shared" si="38"/>
        <v>0</v>
      </c>
      <c r="L88" s="162">
        <f t="shared" si="38"/>
        <v>0</v>
      </c>
      <c r="M88" s="162">
        <f t="shared" si="38"/>
        <v>0</v>
      </c>
      <c r="N88" s="162">
        <f t="shared" si="38"/>
        <v>0</v>
      </c>
      <c r="O88" s="162">
        <f t="shared" si="38"/>
        <v>0</v>
      </c>
      <c r="P88" s="162">
        <f t="shared" si="38"/>
        <v>0</v>
      </c>
      <c r="Q88" s="162">
        <f t="shared" si="38"/>
        <v>0</v>
      </c>
      <c r="R88" s="162">
        <f t="shared" si="38"/>
        <v>0</v>
      </c>
      <c r="S88" s="162">
        <f t="shared" si="38"/>
        <v>0</v>
      </c>
      <c r="T88" s="162">
        <f t="shared" si="38"/>
        <v>0</v>
      </c>
      <c r="U88" s="162">
        <f t="shared" si="38"/>
        <v>0</v>
      </c>
      <c r="V88" s="162">
        <f t="shared" si="38"/>
        <v>0</v>
      </c>
      <c r="W88" s="162">
        <f t="shared" si="38"/>
        <v>0</v>
      </c>
      <c r="X88" s="162">
        <f t="shared" si="38"/>
        <v>0</v>
      </c>
      <c r="Y88" s="162">
        <f t="shared" si="38"/>
        <v>0</v>
      </c>
      <c r="Z88" s="162">
        <v>0</v>
      </c>
      <c r="AA88" s="162"/>
      <c r="AB88" s="162"/>
      <c r="AC88" s="162"/>
      <c r="AD88" s="162"/>
      <c r="AE88" s="162"/>
      <c r="AF88" s="169">
        <f t="shared" si="23"/>
        <v>0</v>
      </c>
    </row>
    <row r="89" s="117" customFormat="1" ht="16.5" spans="1:32">
      <c r="A89" s="22" t="s">
        <v>43</v>
      </c>
      <c r="B89" s="163">
        <f t="shared" si="20"/>
        <v>399154347.8</v>
      </c>
      <c r="C89" s="160">
        <f t="shared" si="21"/>
        <v>-6326010.28833334</v>
      </c>
      <c r="D89" s="160">
        <f t="shared" ref="D89:Y89" si="39">D21+D55</f>
        <v>149302226.933333</v>
      </c>
      <c r="E89" s="160">
        <f t="shared" si="39"/>
        <v>1684208.84</v>
      </c>
      <c r="F89" s="160">
        <f t="shared" si="39"/>
        <v>5726241.18</v>
      </c>
      <c r="G89" s="160">
        <f t="shared" si="39"/>
        <v>179129938.408333</v>
      </c>
      <c r="H89" s="160">
        <f t="shared" si="39"/>
        <v>7075696.9</v>
      </c>
      <c r="I89" s="160">
        <f t="shared" si="39"/>
        <v>1848135.46</v>
      </c>
      <c r="J89" s="160">
        <f t="shared" si="39"/>
        <v>2747508.1</v>
      </c>
      <c r="K89" s="160">
        <f t="shared" si="39"/>
        <v>2480053.34</v>
      </c>
      <c r="L89" s="160">
        <f t="shared" si="39"/>
        <v>6127808.14666667</v>
      </c>
      <c r="M89" s="167">
        <f t="shared" si="39"/>
        <v>5212167.21666667</v>
      </c>
      <c r="N89" s="160">
        <f t="shared" si="39"/>
        <v>915640.93</v>
      </c>
      <c r="O89" s="160">
        <f t="shared" si="39"/>
        <v>5284925.1</v>
      </c>
      <c r="P89" s="160">
        <f t="shared" si="39"/>
        <v>3622713.45</v>
      </c>
      <c r="Q89" s="160">
        <f t="shared" si="39"/>
        <v>1662211.65</v>
      </c>
      <c r="R89" s="160">
        <f t="shared" si="39"/>
        <v>51149312.58</v>
      </c>
      <c r="S89" s="160">
        <f t="shared" si="39"/>
        <v>22584880.23</v>
      </c>
      <c r="T89" s="160">
        <f t="shared" si="39"/>
        <v>9710620.6</v>
      </c>
      <c r="U89" s="160">
        <f t="shared" si="39"/>
        <v>4101436.71</v>
      </c>
      <c r="V89" s="160">
        <f t="shared" si="39"/>
        <v>10349502.18</v>
      </c>
      <c r="W89" s="160">
        <f t="shared" si="39"/>
        <v>1312749.66</v>
      </c>
      <c r="X89" s="160">
        <f t="shared" si="39"/>
        <v>802595.14</v>
      </c>
      <c r="Y89" s="160">
        <f t="shared" si="39"/>
        <v>2287528.06</v>
      </c>
      <c r="Z89" s="160">
        <v>5966354.85997044</v>
      </c>
      <c r="AA89" s="160">
        <v>1936772.85</v>
      </c>
      <c r="AB89" s="160">
        <v>1064702.98004741</v>
      </c>
      <c r="AC89" s="160">
        <v>590588.97</v>
      </c>
      <c r="AD89" s="160">
        <v>122341.639982156</v>
      </c>
      <c r="AE89" s="160">
        <v>29859.3</v>
      </c>
      <c r="AF89" s="169">
        <f t="shared" si="23"/>
        <v>-6.48651621304452e-9</v>
      </c>
    </row>
    <row r="90" ht="16.5" spans="1:32">
      <c r="A90" s="26" t="s">
        <v>44</v>
      </c>
      <c r="B90" s="161">
        <f t="shared" si="20"/>
        <v>5180127.08</v>
      </c>
      <c r="C90" s="162">
        <f t="shared" si="21"/>
        <v>-7346.82</v>
      </c>
      <c r="D90" s="162">
        <f t="shared" ref="D90:Y90" si="40">D22+D56</f>
        <v>-271012.28</v>
      </c>
      <c r="E90" s="162">
        <f t="shared" si="40"/>
        <v>1724.37</v>
      </c>
      <c r="F90" s="162">
        <f t="shared" si="40"/>
        <v>-8868.54</v>
      </c>
      <c r="G90" s="162">
        <f t="shared" si="40"/>
        <v>3512546.7</v>
      </c>
      <c r="H90" s="162">
        <f t="shared" si="40"/>
        <v>219049.06</v>
      </c>
      <c r="I90" s="162">
        <f t="shared" si="40"/>
        <v>32458.54</v>
      </c>
      <c r="J90" s="162">
        <f t="shared" si="40"/>
        <v>180762.09</v>
      </c>
      <c r="K90" s="162">
        <f t="shared" si="40"/>
        <v>5828.43</v>
      </c>
      <c r="L90" s="162">
        <f t="shared" si="40"/>
        <v>1064521.51</v>
      </c>
      <c r="M90" s="168">
        <f t="shared" si="40"/>
        <v>1066436.03</v>
      </c>
      <c r="N90" s="162">
        <f t="shared" si="40"/>
        <v>-1914.52</v>
      </c>
      <c r="O90" s="162">
        <f t="shared" si="40"/>
        <v>4486.93</v>
      </c>
      <c r="P90" s="162">
        <f t="shared" si="40"/>
        <v>-49044.98</v>
      </c>
      <c r="Q90" s="162">
        <f t="shared" si="40"/>
        <v>53531.91</v>
      </c>
      <c r="R90" s="162">
        <f t="shared" si="40"/>
        <v>665026.15</v>
      </c>
      <c r="S90" s="162">
        <f t="shared" si="40"/>
        <v>387570.6</v>
      </c>
      <c r="T90" s="162">
        <f t="shared" si="40"/>
        <v>8722.07</v>
      </c>
      <c r="U90" s="162">
        <f t="shared" si="40"/>
        <v>47935.89</v>
      </c>
      <c r="V90" s="162">
        <f t="shared" si="40"/>
        <v>219581.53</v>
      </c>
      <c r="W90" s="162">
        <f t="shared" si="40"/>
        <v>0</v>
      </c>
      <c r="X90" s="162">
        <f t="shared" si="40"/>
        <v>-235.73</v>
      </c>
      <c r="Y90" s="162">
        <f t="shared" si="40"/>
        <v>1451.79</v>
      </c>
      <c r="Z90" s="162">
        <v>7476.0599747238</v>
      </c>
      <c r="AA90" s="162">
        <v>0</v>
      </c>
      <c r="AB90" s="162">
        <v>1246.0100252762</v>
      </c>
      <c r="AC90" s="162"/>
      <c r="AD90" s="162"/>
      <c r="AE90" s="162"/>
      <c r="AF90" s="169">
        <f t="shared" si="23"/>
        <v>0</v>
      </c>
    </row>
    <row r="91" ht="16.5" spans="1:32">
      <c r="A91" s="26" t="s">
        <v>45</v>
      </c>
      <c r="B91" s="161">
        <f t="shared" si="20"/>
        <v>384853712.77</v>
      </c>
      <c r="C91" s="162">
        <f t="shared" si="21"/>
        <v>-4744674.37666667</v>
      </c>
      <c r="D91" s="162">
        <f t="shared" ref="D91:Y91" si="41">D23+D57</f>
        <v>142928173.96</v>
      </c>
      <c r="E91" s="162">
        <f t="shared" si="41"/>
        <v>1682484.47</v>
      </c>
      <c r="F91" s="162">
        <f t="shared" si="41"/>
        <v>5735109.72</v>
      </c>
      <c r="G91" s="162">
        <f t="shared" si="41"/>
        <v>171283016.666667</v>
      </c>
      <c r="H91" s="162">
        <f t="shared" si="41"/>
        <v>6856647.84</v>
      </c>
      <c r="I91" s="162">
        <f t="shared" si="41"/>
        <v>1815676.92</v>
      </c>
      <c r="J91" s="162">
        <f t="shared" si="41"/>
        <v>2566746.01</v>
      </c>
      <c r="K91" s="162">
        <f t="shared" si="41"/>
        <v>2474224.91</v>
      </c>
      <c r="L91" s="162">
        <f t="shared" si="41"/>
        <v>5348229.89</v>
      </c>
      <c r="M91" s="168">
        <f t="shared" si="41"/>
        <v>4430674.44</v>
      </c>
      <c r="N91" s="162">
        <f t="shared" si="41"/>
        <v>917555.45</v>
      </c>
      <c r="O91" s="162">
        <f t="shared" si="41"/>
        <v>5280438.17</v>
      </c>
      <c r="P91" s="162">
        <f t="shared" si="41"/>
        <v>3671758.43</v>
      </c>
      <c r="Q91" s="162">
        <f t="shared" si="41"/>
        <v>1608679.74</v>
      </c>
      <c r="R91" s="162">
        <f t="shared" si="41"/>
        <v>50484286.43</v>
      </c>
      <c r="S91" s="162">
        <f t="shared" si="41"/>
        <v>22197309.63</v>
      </c>
      <c r="T91" s="162">
        <f t="shared" si="41"/>
        <v>9701898.53</v>
      </c>
      <c r="U91" s="162">
        <f t="shared" si="41"/>
        <v>4053500.82</v>
      </c>
      <c r="V91" s="162">
        <f t="shared" si="41"/>
        <v>10129920.65</v>
      </c>
      <c r="W91" s="162">
        <f t="shared" si="41"/>
        <v>1312749.66</v>
      </c>
      <c r="X91" s="162">
        <f t="shared" si="41"/>
        <v>802830.87</v>
      </c>
      <c r="Y91" s="162">
        <f t="shared" si="41"/>
        <v>2286076.27</v>
      </c>
      <c r="Z91" s="162">
        <v>5958878.79999571</v>
      </c>
      <c r="AA91" s="162">
        <v>1936772.85</v>
      </c>
      <c r="AB91" s="162">
        <v>1063456.97002213</v>
      </c>
      <c r="AC91" s="162">
        <v>590588.97</v>
      </c>
      <c r="AD91" s="162">
        <v>122341.639982156</v>
      </c>
      <c r="AE91" s="162">
        <v>29859.3</v>
      </c>
      <c r="AF91" s="169">
        <f t="shared" si="23"/>
        <v>3.05954017676413e-9</v>
      </c>
    </row>
    <row r="92" ht="16.5" spans="1:32">
      <c r="A92" s="26" t="s">
        <v>46</v>
      </c>
      <c r="B92" s="161">
        <f t="shared" si="20"/>
        <v>7534488.22</v>
      </c>
      <c r="C92" s="162">
        <f t="shared" si="21"/>
        <v>-1573989.09166667</v>
      </c>
      <c r="D92" s="162">
        <f t="shared" ref="D92:Y92" si="42">D24+D58</f>
        <v>6645065.25333333</v>
      </c>
      <c r="E92" s="162">
        <f t="shared" si="42"/>
        <v>0</v>
      </c>
      <c r="F92" s="162">
        <f t="shared" si="42"/>
        <v>0</v>
      </c>
      <c r="G92" s="162">
        <f t="shared" si="42"/>
        <v>2748355.31166667</v>
      </c>
      <c r="H92" s="162">
        <f t="shared" si="42"/>
        <v>0</v>
      </c>
      <c r="I92" s="162">
        <f t="shared" si="42"/>
        <v>0</v>
      </c>
      <c r="J92" s="162">
        <f t="shared" si="42"/>
        <v>0</v>
      </c>
      <c r="K92" s="162">
        <f t="shared" si="42"/>
        <v>0</v>
      </c>
      <c r="L92" s="162">
        <f t="shared" si="42"/>
        <v>-284943.25333333</v>
      </c>
      <c r="M92" s="168">
        <f t="shared" si="42"/>
        <v>-284943.25333333</v>
      </c>
      <c r="N92" s="162">
        <f t="shared" si="42"/>
        <v>0</v>
      </c>
      <c r="O92" s="162">
        <f t="shared" si="42"/>
        <v>0</v>
      </c>
      <c r="P92" s="162">
        <f t="shared" si="42"/>
        <v>0</v>
      </c>
      <c r="Q92" s="162">
        <f t="shared" si="42"/>
        <v>0</v>
      </c>
      <c r="R92" s="162">
        <f t="shared" si="42"/>
        <v>0</v>
      </c>
      <c r="S92" s="162">
        <f t="shared" si="42"/>
        <v>0</v>
      </c>
      <c r="T92" s="162">
        <f t="shared" si="42"/>
        <v>0</v>
      </c>
      <c r="U92" s="162">
        <f t="shared" si="42"/>
        <v>0</v>
      </c>
      <c r="V92" s="162">
        <f t="shared" si="42"/>
        <v>0</v>
      </c>
      <c r="W92" s="162">
        <f t="shared" si="42"/>
        <v>0</v>
      </c>
      <c r="X92" s="162">
        <f t="shared" si="42"/>
        <v>0</v>
      </c>
      <c r="Y92" s="162">
        <f t="shared" si="42"/>
        <v>0</v>
      </c>
      <c r="Z92" s="162">
        <v>0</v>
      </c>
      <c r="AA92" s="162"/>
      <c r="AB92" s="162"/>
      <c r="AC92" s="162"/>
      <c r="AD92" s="162"/>
      <c r="AE92" s="162"/>
      <c r="AF92" s="169">
        <f t="shared" si="23"/>
        <v>0</v>
      </c>
    </row>
    <row r="93" ht="16.5" spans="1:32">
      <c r="A93" s="26" t="s">
        <v>47</v>
      </c>
      <c r="B93" s="161">
        <f t="shared" si="20"/>
        <v>0</v>
      </c>
      <c r="C93" s="162">
        <f t="shared" si="21"/>
        <v>0</v>
      </c>
      <c r="D93" s="162">
        <f t="shared" ref="D93:Y93" si="43">D25+D59</f>
        <v>0</v>
      </c>
      <c r="E93" s="162">
        <f t="shared" si="43"/>
        <v>0</v>
      </c>
      <c r="F93" s="162">
        <f t="shared" si="43"/>
        <v>0</v>
      </c>
      <c r="G93" s="162">
        <f t="shared" si="43"/>
        <v>0</v>
      </c>
      <c r="H93" s="162">
        <f t="shared" si="43"/>
        <v>0</v>
      </c>
      <c r="I93" s="162">
        <f t="shared" si="43"/>
        <v>0</v>
      </c>
      <c r="J93" s="162">
        <f t="shared" si="43"/>
        <v>0</v>
      </c>
      <c r="K93" s="162">
        <f t="shared" si="43"/>
        <v>0</v>
      </c>
      <c r="L93" s="162">
        <f t="shared" si="43"/>
        <v>0</v>
      </c>
      <c r="M93" s="162">
        <f t="shared" si="43"/>
        <v>0</v>
      </c>
      <c r="N93" s="162">
        <f t="shared" si="43"/>
        <v>0</v>
      </c>
      <c r="O93" s="162">
        <f t="shared" si="43"/>
        <v>0</v>
      </c>
      <c r="P93" s="162">
        <f t="shared" si="43"/>
        <v>0</v>
      </c>
      <c r="Q93" s="162">
        <f t="shared" si="43"/>
        <v>0</v>
      </c>
      <c r="R93" s="162">
        <f t="shared" si="43"/>
        <v>0</v>
      </c>
      <c r="S93" s="162">
        <f t="shared" si="43"/>
        <v>0</v>
      </c>
      <c r="T93" s="162">
        <f t="shared" si="43"/>
        <v>0</v>
      </c>
      <c r="U93" s="162">
        <f t="shared" si="43"/>
        <v>0</v>
      </c>
      <c r="V93" s="162">
        <f t="shared" si="43"/>
        <v>0</v>
      </c>
      <c r="W93" s="162">
        <f t="shared" si="43"/>
        <v>0</v>
      </c>
      <c r="X93" s="162">
        <f t="shared" si="43"/>
        <v>0</v>
      </c>
      <c r="Y93" s="162">
        <f t="shared" si="43"/>
        <v>0</v>
      </c>
      <c r="Z93" s="162">
        <v>0</v>
      </c>
      <c r="AA93" s="162"/>
      <c r="AB93" s="162"/>
      <c r="AC93" s="162"/>
      <c r="AD93" s="162"/>
      <c r="AE93" s="162"/>
      <c r="AF93" s="169">
        <f t="shared" si="23"/>
        <v>0</v>
      </c>
    </row>
    <row r="94" ht="16.5" spans="1:32">
      <c r="A94" s="26" t="s">
        <v>48</v>
      </c>
      <c r="B94" s="161">
        <f t="shared" si="20"/>
        <v>1586019.73</v>
      </c>
      <c r="C94" s="162">
        <f t="shared" si="21"/>
        <v>0</v>
      </c>
      <c r="D94" s="162">
        <f t="shared" ref="D94:Y94" si="44">D26+D60</f>
        <v>0</v>
      </c>
      <c r="E94" s="162">
        <f t="shared" si="44"/>
        <v>0</v>
      </c>
      <c r="F94" s="162">
        <f t="shared" si="44"/>
        <v>0</v>
      </c>
      <c r="G94" s="162">
        <f t="shared" si="44"/>
        <v>1586019.73</v>
      </c>
      <c r="H94" s="162">
        <f t="shared" si="44"/>
        <v>0</v>
      </c>
      <c r="I94" s="162">
        <f t="shared" si="44"/>
        <v>0</v>
      </c>
      <c r="J94" s="162">
        <f t="shared" si="44"/>
        <v>0</v>
      </c>
      <c r="K94" s="162">
        <f t="shared" si="44"/>
        <v>0</v>
      </c>
      <c r="L94" s="162">
        <f t="shared" si="44"/>
        <v>0</v>
      </c>
      <c r="M94" s="162">
        <f t="shared" si="44"/>
        <v>0</v>
      </c>
      <c r="N94" s="162">
        <f t="shared" si="44"/>
        <v>0</v>
      </c>
      <c r="O94" s="162">
        <f t="shared" si="44"/>
        <v>0</v>
      </c>
      <c r="P94" s="162">
        <f t="shared" si="44"/>
        <v>0</v>
      </c>
      <c r="Q94" s="162">
        <f t="shared" si="44"/>
        <v>0</v>
      </c>
      <c r="R94" s="162">
        <f t="shared" si="44"/>
        <v>0</v>
      </c>
      <c r="S94" s="162">
        <f t="shared" si="44"/>
        <v>0</v>
      </c>
      <c r="T94" s="162">
        <f t="shared" si="44"/>
        <v>0</v>
      </c>
      <c r="U94" s="162">
        <f t="shared" si="44"/>
        <v>0</v>
      </c>
      <c r="V94" s="162">
        <f t="shared" si="44"/>
        <v>0</v>
      </c>
      <c r="W94" s="162">
        <f t="shared" si="44"/>
        <v>0</v>
      </c>
      <c r="X94" s="162">
        <f t="shared" si="44"/>
        <v>0</v>
      </c>
      <c r="Y94" s="162">
        <f t="shared" si="44"/>
        <v>0</v>
      </c>
      <c r="Z94" s="162">
        <v>0</v>
      </c>
      <c r="AA94" s="162"/>
      <c r="AB94" s="162"/>
      <c r="AC94" s="162"/>
      <c r="AD94" s="162"/>
      <c r="AE94" s="162"/>
      <c r="AF94" s="169">
        <f t="shared" si="23"/>
        <v>0</v>
      </c>
    </row>
    <row r="95" s="117" customFormat="1" ht="16.5" spans="1:32">
      <c r="A95" s="22" t="s">
        <v>49</v>
      </c>
      <c r="B95" s="163">
        <f t="shared" si="20"/>
        <v>315293378.67</v>
      </c>
      <c r="C95" s="160">
        <f t="shared" si="21"/>
        <v>-41474052.6194878</v>
      </c>
      <c r="D95" s="160">
        <f t="shared" ref="D95:Y95" si="45">D27+D61</f>
        <v>-234688199.5</v>
      </c>
      <c r="E95" s="160">
        <f t="shared" si="45"/>
        <v>-1346183.6</v>
      </c>
      <c r="F95" s="160">
        <f t="shared" si="45"/>
        <v>-5560727.5</v>
      </c>
      <c r="G95" s="160">
        <f t="shared" si="45"/>
        <v>286309129.942667</v>
      </c>
      <c r="H95" s="160">
        <f t="shared" si="45"/>
        <v>58798503.649</v>
      </c>
      <c r="I95" s="160">
        <f t="shared" si="45"/>
        <v>35429975.89</v>
      </c>
      <c r="J95" s="160">
        <f t="shared" si="45"/>
        <v>24852138.929</v>
      </c>
      <c r="K95" s="160">
        <f t="shared" si="45"/>
        <v>-1483611.17</v>
      </c>
      <c r="L95" s="160">
        <f t="shared" si="45"/>
        <v>122095035.03</v>
      </c>
      <c r="M95" s="160">
        <f t="shared" si="45"/>
        <v>121540032.83</v>
      </c>
      <c r="N95" s="160">
        <f t="shared" si="45"/>
        <v>555002.2</v>
      </c>
      <c r="O95" s="160">
        <f t="shared" si="45"/>
        <v>86919452.8</v>
      </c>
      <c r="P95" s="160">
        <f t="shared" si="45"/>
        <v>-5974940.72</v>
      </c>
      <c r="Q95" s="160">
        <f t="shared" si="45"/>
        <v>92894393.52</v>
      </c>
      <c r="R95" s="160">
        <f t="shared" si="45"/>
        <v>44240420.4678211</v>
      </c>
      <c r="S95" s="160">
        <f t="shared" si="45"/>
        <v>33502455.9944869</v>
      </c>
      <c r="T95" s="160">
        <f t="shared" si="45"/>
        <v>-8389865.87679245</v>
      </c>
      <c r="U95" s="160">
        <f t="shared" si="45"/>
        <v>2701030.31272939</v>
      </c>
      <c r="V95" s="160">
        <f t="shared" si="45"/>
        <v>20364437.0473973</v>
      </c>
      <c r="W95" s="160">
        <f t="shared" si="45"/>
        <v>-1312749.66</v>
      </c>
      <c r="X95" s="160">
        <f t="shared" si="45"/>
        <v>-802595.14</v>
      </c>
      <c r="Y95" s="160">
        <f t="shared" si="45"/>
        <v>-1822292.21</v>
      </c>
      <c r="Z95" s="160">
        <v>-4928619.00676289</v>
      </c>
      <c r="AA95" s="160">
        <v>-1936772.85</v>
      </c>
      <c r="AB95" s="160">
        <v>-876023.730047405</v>
      </c>
      <c r="AC95" s="160">
        <v>-590588.97</v>
      </c>
      <c r="AD95" s="160">
        <v>-28002.0199821563</v>
      </c>
      <c r="AE95" s="160">
        <v>-29859.3</v>
      </c>
      <c r="AF95" s="169">
        <f t="shared" si="23"/>
        <v>-1.72076397575438e-9</v>
      </c>
    </row>
    <row r="96" ht="16.5" spans="1:32">
      <c r="A96" s="26" t="s">
        <v>50</v>
      </c>
      <c r="B96" s="161">
        <f t="shared" si="20"/>
        <v>1479188.34</v>
      </c>
      <c r="C96" s="162">
        <f t="shared" si="21"/>
        <v>0</v>
      </c>
      <c r="D96" s="162">
        <f t="shared" ref="D96:Y96" si="46">D28+D62</f>
        <v>4494.33</v>
      </c>
      <c r="E96" s="162">
        <f t="shared" si="46"/>
        <v>0</v>
      </c>
      <c r="F96" s="162">
        <f t="shared" si="46"/>
        <v>0</v>
      </c>
      <c r="G96" s="162">
        <f t="shared" si="46"/>
        <v>4534.97</v>
      </c>
      <c r="H96" s="162">
        <f t="shared" si="46"/>
        <v>7000</v>
      </c>
      <c r="I96" s="162">
        <f t="shared" si="46"/>
        <v>0</v>
      </c>
      <c r="J96" s="162">
        <f t="shared" si="46"/>
        <v>5000</v>
      </c>
      <c r="K96" s="162">
        <f t="shared" si="46"/>
        <v>2000</v>
      </c>
      <c r="L96" s="162">
        <f t="shared" si="46"/>
        <v>1455159.04</v>
      </c>
      <c r="M96" s="168">
        <f t="shared" si="46"/>
        <v>1455159.04</v>
      </c>
      <c r="N96" s="162">
        <f t="shared" si="46"/>
        <v>0</v>
      </c>
      <c r="O96" s="162">
        <f t="shared" si="46"/>
        <v>0</v>
      </c>
      <c r="P96" s="162">
        <f t="shared" si="46"/>
        <v>0</v>
      </c>
      <c r="Q96" s="162">
        <f t="shared" si="46"/>
        <v>0</v>
      </c>
      <c r="R96" s="162">
        <f t="shared" si="46"/>
        <v>8000</v>
      </c>
      <c r="S96" s="162">
        <f t="shared" si="46"/>
        <v>8000</v>
      </c>
      <c r="T96" s="162">
        <f t="shared" si="46"/>
        <v>0</v>
      </c>
      <c r="U96" s="162">
        <f t="shared" si="46"/>
        <v>0</v>
      </c>
      <c r="V96" s="162">
        <f t="shared" si="46"/>
        <v>0</v>
      </c>
      <c r="W96" s="162">
        <f t="shared" si="46"/>
        <v>0</v>
      </c>
      <c r="X96" s="162">
        <f t="shared" si="46"/>
        <v>0</v>
      </c>
      <c r="Y96" s="162">
        <f t="shared" si="46"/>
        <v>0</v>
      </c>
      <c r="Z96" s="162">
        <v>0</v>
      </c>
      <c r="AA96" s="162"/>
      <c r="AB96" s="162"/>
      <c r="AC96" s="162"/>
      <c r="AD96" s="162"/>
      <c r="AE96" s="162"/>
      <c r="AF96" s="169">
        <f t="shared" si="23"/>
        <v>0</v>
      </c>
    </row>
    <row r="97" ht="16.5" spans="1:32">
      <c r="A97" s="26" t="s">
        <v>51</v>
      </c>
      <c r="B97" s="161">
        <f t="shared" si="20"/>
        <v>4111698.06</v>
      </c>
      <c r="C97" s="162">
        <f t="shared" si="21"/>
        <v>0</v>
      </c>
      <c r="D97" s="162">
        <f t="shared" ref="D97:Y97" si="47">D29+D63</f>
        <v>4013034.3</v>
      </c>
      <c r="E97" s="162">
        <f t="shared" si="47"/>
        <v>0</v>
      </c>
      <c r="F97" s="162">
        <f t="shared" si="47"/>
        <v>0</v>
      </c>
      <c r="G97" s="162">
        <f t="shared" si="47"/>
        <v>96412.76</v>
      </c>
      <c r="H97" s="162">
        <f t="shared" si="47"/>
        <v>1350</v>
      </c>
      <c r="I97" s="162">
        <f t="shared" si="47"/>
        <v>450</v>
      </c>
      <c r="J97" s="162">
        <f t="shared" si="47"/>
        <v>0</v>
      </c>
      <c r="K97" s="162">
        <f t="shared" si="47"/>
        <v>900</v>
      </c>
      <c r="L97" s="162">
        <f t="shared" si="47"/>
        <v>0</v>
      </c>
      <c r="M97" s="162">
        <f t="shared" si="47"/>
        <v>0</v>
      </c>
      <c r="N97" s="162">
        <f t="shared" si="47"/>
        <v>0</v>
      </c>
      <c r="O97" s="162">
        <f t="shared" si="47"/>
        <v>0</v>
      </c>
      <c r="P97" s="162">
        <f t="shared" si="47"/>
        <v>0</v>
      </c>
      <c r="Q97" s="162">
        <f t="shared" si="47"/>
        <v>0</v>
      </c>
      <c r="R97" s="162">
        <f t="shared" si="47"/>
        <v>901</v>
      </c>
      <c r="S97" s="162">
        <f t="shared" si="47"/>
        <v>450</v>
      </c>
      <c r="T97" s="162">
        <f t="shared" si="47"/>
        <v>0</v>
      </c>
      <c r="U97" s="162">
        <f t="shared" si="47"/>
        <v>0</v>
      </c>
      <c r="V97" s="162">
        <f t="shared" si="47"/>
        <v>0</v>
      </c>
      <c r="W97" s="162">
        <f t="shared" si="47"/>
        <v>0</v>
      </c>
      <c r="X97" s="162">
        <f t="shared" si="47"/>
        <v>0</v>
      </c>
      <c r="Y97" s="162">
        <f t="shared" si="47"/>
        <v>451</v>
      </c>
      <c r="Z97" s="162">
        <v>0</v>
      </c>
      <c r="AA97" s="162"/>
      <c r="AB97" s="162"/>
      <c r="AC97" s="162"/>
      <c r="AD97" s="162"/>
      <c r="AE97" s="162"/>
      <c r="AF97" s="169">
        <f t="shared" si="23"/>
        <v>0</v>
      </c>
    </row>
    <row r="98" s="117" customFormat="1" ht="16.5" spans="1:32">
      <c r="A98" s="22" t="s">
        <v>52</v>
      </c>
      <c r="B98" s="163">
        <f t="shared" si="20"/>
        <v>312660868.95</v>
      </c>
      <c r="C98" s="160">
        <f t="shared" si="21"/>
        <v>-41474052.6194878</v>
      </c>
      <c r="D98" s="160">
        <f t="shared" ref="D98:Y98" si="48">D30+D64</f>
        <v>-238696739.47</v>
      </c>
      <c r="E98" s="160">
        <f t="shared" si="48"/>
        <v>-1346183.6</v>
      </c>
      <c r="F98" s="160">
        <f t="shared" si="48"/>
        <v>-5560727.5</v>
      </c>
      <c r="G98" s="160">
        <f t="shared" si="48"/>
        <v>286217252.152667</v>
      </c>
      <c r="H98" s="160">
        <f t="shared" si="48"/>
        <v>58804153.649</v>
      </c>
      <c r="I98" s="160">
        <f t="shared" si="48"/>
        <v>35429525.89</v>
      </c>
      <c r="J98" s="160">
        <f t="shared" si="48"/>
        <v>24857138.929</v>
      </c>
      <c r="K98" s="160">
        <f t="shared" si="48"/>
        <v>-1482511.17</v>
      </c>
      <c r="L98" s="160">
        <f t="shared" si="48"/>
        <v>123550194.07</v>
      </c>
      <c r="M98" s="167">
        <f t="shared" si="48"/>
        <v>122995191.87</v>
      </c>
      <c r="N98" s="160">
        <f t="shared" si="48"/>
        <v>555002.2</v>
      </c>
      <c r="O98" s="160">
        <f t="shared" si="48"/>
        <v>86919452.8</v>
      </c>
      <c r="P98" s="160">
        <f t="shared" si="48"/>
        <v>-5974940.72</v>
      </c>
      <c r="Q98" s="160">
        <f t="shared" si="48"/>
        <v>92894393.52</v>
      </c>
      <c r="R98" s="160">
        <f t="shared" si="48"/>
        <v>44247519.4678211</v>
      </c>
      <c r="S98" s="160">
        <f t="shared" si="48"/>
        <v>33510005.9944869</v>
      </c>
      <c r="T98" s="160">
        <f t="shared" si="48"/>
        <v>-8389865.87679245</v>
      </c>
      <c r="U98" s="160">
        <f t="shared" si="48"/>
        <v>2701030.31272939</v>
      </c>
      <c r="V98" s="160">
        <f t="shared" si="48"/>
        <v>20364437.0473973</v>
      </c>
      <c r="W98" s="160">
        <f t="shared" si="48"/>
        <v>-1312749.66</v>
      </c>
      <c r="X98" s="160">
        <f t="shared" si="48"/>
        <v>-802595.14</v>
      </c>
      <c r="Y98" s="160">
        <f t="shared" si="48"/>
        <v>-1822743.21</v>
      </c>
      <c r="Z98" s="160">
        <v>-4928619.00676289</v>
      </c>
      <c r="AA98" s="160">
        <v>-1936772.85</v>
      </c>
      <c r="AB98" s="160">
        <v>-876023.730047405</v>
      </c>
      <c r="AC98" s="160">
        <v>-590588.97</v>
      </c>
      <c r="AD98" s="160">
        <v>-28002.0199821563</v>
      </c>
      <c r="AE98" s="160">
        <v>-29859.3</v>
      </c>
      <c r="AF98" s="169">
        <f t="shared" si="23"/>
        <v>-1.72076397575438e-9</v>
      </c>
    </row>
    <row r="99" ht="16.5" spans="1:32">
      <c r="A99" s="26" t="s">
        <v>53</v>
      </c>
      <c r="B99" s="161">
        <f t="shared" si="20"/>
        <v>78459518.57</v>
      </c>
      <c r="C99" s="162">
        <f t="shared" si="21"/>
        <v>0</v>
      </c>
      <c r="D99" s="162">
        <f t="shared" ref="D99:Y99" si="49">D31+D65</f>
        <v>78459518.57</v>
      </c>
      <c r="E99" s="162">
        <f t="shared" si="49"/>
        <v>0</v>
      </c>
      <c r="F99" s="162">
        <f t="shared" si="49"/>
        <v>0</v>
      </c>
      <c r="G99" s="162">
        <f t="shared" si="49"/>
        <v>0</v>
      </c>
      <c r="H99" s="162">
        <f t="shared" si="49"/>
        <v>0</v>
      </c>
      <c r="I99" s="162">
        <f t="shared" si="49"/>
        <v>0</v>
      </c>
      <c r="J99" s="162">
        <f t="shared" si="49"/>
        <v>0</v>
      </c>
      <c r="K99" s="162">
        <f t="shared" si="49"/>
        <v>0</v>
      </c>
      <c r="L99" s="162">
        <f t="shared" si="49"/>
        <v>0</v>
      </c>
      <c r="M99" s="162">
        <f t="shared" si="49"/>
        <v>0</v>
      </c>
      <c r="N99" s="162">
        <f t="shared" si="49"/>
        <v>0</v>
      </c>
      <c r="O99" s="162">
        <f t="shared" si="49"/>
        <v>0</v>
      </c>
      <c r="P99" s="162">
        <f t="shared" si="49"/>
        <v>0</v>
      </c>
      <c r="Q99" s="162">
        <f t="shared" si="49"/>
        <v>0</v>
      </c>
      <c r="R99" s="162">
        <f t="shared" si="49"/>
        <v>0</v>
      </c>
      <c r="S99" s="162">
        <f t="shared" si="49"/>
        <v>0</v>
      </c>
      <c r="T99" s="162">
        <f t="shared" si="49"/>
        <v>0</v>
      </c>
      <c r="U99" s="162">
        <f t="shared" si="49"/>
        <v>0</v>
      </c>
      <c r="V99" s="162">
        <f t="shared" si="49"/>
        <v>0</v>
      </c>
      <c r="W99" s="162">
        <f t="shared" si="49"/>
        <v>0</v>
      </c>
      <c r="X99" s="162">
        <f t="shared" si="49"/>
        <v>0</v>
      </c>
      <c r="Y99" s="162">
        <f t="shared" si="49"/>
        <v>0</v>
      </c>
      <c r="Z99" s="162">
        <v>0</v>
      </c>
      <c r="AA99" s="162"/>
      <c r="AB99" s="162"/>
      <c r="AC99" s="162"/>
      <c r="AD99" s="162"/>
      <c r="AE99" s="162"/>
      <c r="AF99" s="169">
        <f t="shared" si="23"/>
        <v>0</v>
      </c>
    </row>
    <row r="100" s="117" customFormat="1" ht="16.5" spans="1:32">
      <c r="A100" s="22" t="s">
        <v>54</v>
      </c>
      <c r="B100" s="163">
        <f t="shared" si="20"/>
        <v>234201350.38</v>
      </c>
      <c r="C100" s="160">
        <f t="shared" si="21"/>
        <v>-41474052.6194878</v>
      </c>
      <c r="D100" s="160">
        <f t="shared" ref="D100:Y100" si="50">D32+D66</f>
        <v>-317156258.04</v>
      </c>
      <c r="E100" s="160">
        <f t="shared" si="50"/>
        <v>-1346183.6</v>
      </c>
      <c r="F100" s="160">
        <f t="shared" si="50"/>
        <v>-5560727.5</v>
      </c>
      <c r="G100" s="160">
        <f t="shared" si="50"/>
        <v>286217252.152667</v>
      </c>
      <c r="H100" s="160">
        <f t="shared" si="50"/>
        <v>58804153.649</v>
      </c>
      <c r="I100" s="160">
        <f t="shared" si="50"/>
        <v>35429525.89</v>
      </c>
      <c r="J100" s="160">
        <f t="shared" si="50"/>
        <v>24857138.929</v>
      </c>
      <c r="K100" s="160">
        <f t="shared" si="50"/>
        <v>-1482511.17</v>
      </c>
      <c r="L100" s="160">
        <f t="shared" si="50"/>
        <v>123550194.07</v>
      </c>
      <c r="M100" s="160">
        <f t="shared" si="50"/>
        <v>122995191.87</v>
      </c>
      <c r="N100" s="160">
        <f t="shared" si="50"/>
        <v>555002.2</v>
      </c>
      <c r="O100" s="160">
        <f t="shared" si="50"/>
        <v>86919452.8</v>
      </c>
      <c r="P100" s="160">
        <f t="shared" si="50"/>
        <v>-5974940.72</v>
      </c>
      <c r="Q100" s="160">
        <f t="shared" si="50"/>
        <v>92894393.52</v>
      </c>
      <c r="R100" s="160">
        <f t="shared" si="50"/>
        <v>44247519.4678211</v>
      </c>
      <c r="S100" s="160">
        <f t="shared" si="50"/>
        <v>33510005.9944869</v>
      </c>
      <c r="T100" s="160">
        <f t="shared" si="50"/>
        <v>-8389865.87679245</v>
      </c>
      <c r="U100" s="160">
        <f t="shared" si="50"/>
        <v>2701030.31272939</v>
      </c>
      <c r="V100" s="160">
        <f t="shared" si="50"/>
        <v>20364437.0473973</v>
      </c>
      <c r="W100" s="160">
        <f t="shared" si="50"/>
        <v>-1312749.66</v>
      </c>
      <c r="X100" s="160">
        <f t="shared" si="50"/>
        <v>-802595.14</v>
      </c>
      <c r="Y100" s="160">
        <f t="shared" si="50"/>
        <v>-1822743.21</v>
      </c>
      <c r="Z100" s="160">
        <v>-4928619.00676289</v>
      </c>
      <c r="AA100" s="160">
        <v>-1936772.85</v>
      </c>
      <c r="AB100" s="160">
        <v>-876023.730047405</v>
      </c>
      <c r="AC100" s="160">
        <v>-590588.97</v>
      </c>
      <c r="AD100" s="160">
        <v>-28002.0199821563</v>
      </c>
      <c r="AE100" s="160">
        <v>-29859.3</v>
      </c>
      <c r="AF100" s="169">
        <f t="shared" si="23"/>
        <v>-1.72076397575438e-9</v>
      </c>
    </row>
    <row r="101" s="117" customFormat="1" ht="16.5" spans="1:32">
      <c r="A101" s="22" t="s">
        <v>55</v>
      </c>
      <c r="B101" s="163">
        <f t="shared" si="20"/>
        <v>32226755.46</v>
      </c>
      <c r="C101" s="160">
        <f t="shared" si="21"/>
        <v>32226755.46</v>
      </c>
      <c r="D101" s="160">
        <f t="shared" ref="D101:Y101" si="51">D33+D67</f>
        <v>0</v>
      </c>
      <c r="E101" s="160">
        <f t="shared" si="51"/>
        <v>0</v>
      </c>
      <c r="F101" s="160">
        <f t="shared" si="51"/>
        <v>0</v>
      </c>
      <c r="G101" s="160">
        <f t="shared" si="51"/>
        <v>0</v>
      </c>
      <c r="H101" s="160">
        <f t="shared" si="51"/>
        <v>0</v>
      </c>
      <c r="I101" s="160">
        <f t="shared" si="51"/>
        <v>0</v>
      </c>
      <c r="J101" s="160">
        <f t="shared" si="51"/>
        <v>0</v>
      </c>
      <c r="K101" s="160">
        <f t="shared" si="51"/>
        <v>0</v>
      </c>
      <c r="L101" s="160">
        <f t="shared" si="51"/>
        <v>0</v>
      </c>
      <c r="M101" s="160">
        <f t="shared" si="51"/>
        <v>0</v>
      </c>
      <c r="N101" s="160">
        <f t="shared" si="51"/>
        <v>0</v>
      </c>
      <c r="O101" s="160">
        <f t="shared" si="51"/>
        <v>0</v>
      </c>
      <c r="P101" s="160">
        <f t="shared" si="51"/>
        <v>0</v>
      </c>
      <c r="Q101" s="160">
        <f t="shared" si="51"/>
        <v>0</v>
      </c>
      <c r="R101" s="160">
        <f t="shared" si="51"/>
        <v>0</v>
      </c>
      <c r="S101" s="160">
        <f t="shared" si="51"/>
        <v>0</v>
      </c>
      <c r="T101" s="160">
        <f t="shared" si="51"/>
        <v>0</v>
      </c>
      <c r="U101" s="160">
        <f t="shared" si="51"/>
        <v>0</v>
      </c>
      <c r="V101" s="160">
        <f t="shared" si="51"/>
        <v>0</v>
      </c>
      <c r="W101" s="160">
        <f t="shared" si="51"/>
        <v>0</v>
      </c>
      <c r="X101" s="160">
        <f t="shared" si="51"/>
        <v>0</v>
      </c>
      <c r="Y101" s="160">
        <f t="shared" si="51"/>
        <v>0</v>
      </c>
      <c r="Z101" s="160">
        <v>0</v>
      </c>
      <c r="AA101" s="160"/>
      <c r="AB101" s="160"/>
      <c r="AC101" s="160"/>
      <c r="AD101" s="160"/>
      <c r="AE101" s="160"/>
      <c r="AF101" s="169">
        <f t="shared" si="23"/>
        <v>0</v>
      </c>
    </row>
    <row r="102" s="117" customFormat="1" ht="16.5" spans="1:32">
      <c r="A102" s="22" t="s">
        <v>56</v>
      </c>
      <c r="B102" s="163">
        <f t="shared" si="20"/>
        <v>266428105.84</v>
      </c>
      <c r="C102" s="160">
        <f t="shared" si="21"/>
        <v>-9247297.15948781</v>
      </c>
      <c r="D102" s="160">
        <f t="shared" ref="D102:Y102" si="52">D34+D68</f>
        <v>-317156258.04</v>
      </c>
      <c r="E102" s="160">
        <f t="shared" si="52"/>
        <v>-1346183.6</v>
      </c>
      <c r="F102" s="160">
        <f t="shared" si="52"/>
        <v>-5560727.5</v>
      </c>
      <c r="G102" s="160">
        <f t="shared" si="52"/>
        <v>286217252.152667</v>
      </c>
      <c r="H102" s="160">
        <f t="shared" si="52"/>
        <v>58804153.649</v>
      </c>
      <c r="I102" s="160">
        <f t="shared" si="52"/>
        <v>35429525.89</v>
      </c>
      <c r="J102" s="160">
        <f t="shared" si="52"/>
        <v>24857138.929</v>
      </c>
      <c r="K102" s="160">
        <f t="shared" si="52"/>
        <v>-1482511.17</v>
      </c>
      <c r="L102" s="160">
        <f t="shared" si="52"/>
        <v>123550194.07</v>
      </c>
      <c r="M102" s="160">
        <f t="shared" si="52"/>
        <v>122995191.87</v>
      </c>
      <c r="N102" s="160">
        <f t="shared" si="52"/>
        <v>555002.2</v>
      </c>
      <c r="O102" s="160">
        <f t="shared" si="52"/>
        <v>86919452.8</v>
      </c>
      <c r="P102" s="160">
        <f t="shared" si="52"/>
        <v>-5974940.72</v>
      </c>
      <c r="Q102" s="160">
        <f t="shared" si="52"/>
        <v>92894393.52</v>
      </c>
      <c r="R102" s="160">
        <f t="shared" si="52"/>
        <v>44247519.4678211</v>
      </c>
      <c r="S102" s="160">
        <f t="shared" si="52"/>
        <v>33510005.9944869</v>
      </c>
      <c r="T102" s="160">
        <f t="shared" si="52"/>
        <v>-8389865.87679245</v>
      </c>
      <c r="U102" s="160">
        <f t="shared" si="52"/>
        <v>2701030.31272939</v>
      </c>
      <c r="V102" s="160">
        <f t="shared" si="52"/>
        <v>20364437.0473973</v>
      </c>
      <c r="W102" s="160">
        <f t="shared" si="52"/>
        <v>-1312749.66</v>
      </c>
      <c r="X102" s="160">
        <f t="shared" si="52"/>
        <v>-802595.14</v>
      </c>
      <c r="Y102" s="160">
        <f t="shared" si="52"/>
        <v>-1822743.21</v>
      </c>
      <c r="Z102" s="160">
        <v>-4928619.00676289</v>
      </c>
      <c r="AA102" s="160">
        <v>-1936772.85</v>
      </c>
      <c r="AB102" s="160">
        <v>-876023.730047405</v>
      </c>
      <c r="AC102" s="160">
        <v>-590588.97</v>
      </c>
      <c r="AD102" s="160">
        <v>-28002.0199821563</v>
      </c>
      <c r="AE102" s="160">
        <v>-29859.3</v>
      </c>
      <c r="AF102" s="169">
        <f t="shared" si="23"/>
        <v>-1.72076397575438e-9</v>
      </c>
    </row>
    <row r="103" ht="16.5" spans="1:32">
      <c r="A103" s="22" t="s">
        <v>66</v>
      </c>
      <c r="B103" s="163"/>
      <c r="C103" s="163"/>
      <c r="D103" s="163"/>
      <c r="E103" s="163">
        <f>资金成本!C15/10000</f>
        <v>2.47076500000001</v>
      </c>
      <c r="F103" s="163"/>
      <c r="G103" s="163">
        <f>资金成本!C16</f>
        <v>119537436.720638</v>
      </c>
      <c r="H103" s="160">
        <f>I103+J103+K103</f>
        <v>9247428.62892821</v>
      </c>
      <c r="I103" s="163">
        <f>资金成本!C18</f>
        <v>9247428.62892821</v>
      </c>
      <c r="J103" s="163"/>
      <c r="K103" s="163"/>
      <c r="L103" s="160">
        <f>M103+N103</f>
        <v>53511659.6895777</v>
      </c>
      <c r="M103" s="163">
        <f>资金成本!C3</f>
        <v>53472772.2288444</v>
      </c>
      <c r="N103" s="163">
        <f>资金成本!C4</f>
        <v>38887.4607333333</v>
      </c>
      <c r="O103" s="160">
        <f>P103+Q103</f>
        <v>26072239.4894884</v>
      </c>
      <c r="P103" s="163">
        <f>资金成本!C8</f>
        <v>21090749.2562884</v>
      </c>
      <c r="Q103" s="163">
        <f>资金成本!C9</f>
        <v>4981490.2332</v>
      </c>
      <c r="R103" s="163"/>
      <c r="S103" s="163"/>
      <c r="T103" s="163"/>
      <c r="U103" s="163"/>
      <c r="V103" s="163"/>
      <c r="W103" s="163"/>
      <c r="X103" s="163"/>
      <c r="Y103" s="163"/>
      <c r="Z103" s="163">
        <v>0</v>
      </c>
      <c r="AA103" s="163"/>
      <c r="AB103" s="163"/>
      <c r="AC103" s="163"/>
      <c r="AD103" s="163"/>
      <c r="AE103" s="163"/>
      <c r="AF103" s="169">
        <f t="shared" si="23"/>
        <v>0</v>
      </c>
    </row>
    <row r="104" ht="16.5" spans="1:32">
      <c r="A104" s="22" t="s">
        <v>67</v>
      </c>
      <c r="B104" s="163">
        <f>B102-B103</f>
        <v>266428105.84</v>
      </c>
      <c r="C104" s="163">
        <f t="shared" ref="C104:P104" si="53">C102-C103</f>
        <v>-9247297.15948781</v>
      </c>
      <c r="D104" s="163">
        <f t="shared" si="53"/>
        <v>-317156258.04</v>
      </c>
      <c r="E104" s="163">
        <f t="shared" si="53"/>
        <v>-1346186.070765</v>
      </c>
      <c r="F104" s="163">
        <f t="shared" si="53"/>
        <v>-5560727.5</v>
      </c>
      <c r="G104" s="164">
        <f t="shared" si="53"/>
        <v>166679815.432028</v>
      </c>
      <c r="H104" s="163">
        <f t="shared" si="53"/>
        <v>49556725.0200718</v>
      </c>
      <c r="I104" s="163">
        <f t="shared" si="53"/>
        <v>26182097.2610718</v>
      </c>
      <c r="J104" s="163">
        <f t="shared" si="53"/>
        <v>24857138.929</v>
      </c>
      <c r="K104" s="163">
        <f t="shared" si="53"/>
        <v>-1482511.17</v>
      </c>
      <c r="L104" s="163">
        <f t="shared" si="53"/>
        <v>70038534.3804223</v>
      </c>
      <c r="M104" s="163">
        <f t="shared" si="53"/>
        <v>69522419.6411556</v>
      </c>
      <c r="N104" s="163">
        <f t="shared" si="53"/>
        <v>516114.739266667</v>
      </c>
      <c r="O104" s="163">
        <f t="shared" si="53"/>
        <v>60847213.3105116</v>
      </c>
      <c r="P104" s="163">
        <f t="shared" si="53"/>
        <v>-27065689.9762884</v>
      </c>
      <c r="Q104" s="163">
        <f t="shared" ref="Q104:Z104" si="54">Q102-Q103</f>
        <v>87912903.2868</v>
      </c>
      <c r="R104" s="163">
        <f t="shared" si="54"/>
        <v>44247519.4678211</v>
      </c>
      <c r="S104" s="163">
        <f t="shared" si="54"/>
        <v>33510005.9944869</v>
      </c>
      <c r="T104" s="163">
        <f t="shared" si="54"/>
        <v>-8389865.87679245</v>
      </c>
      <c r="U104" s="163">
        <f t="shared" si="54"/>
        <v>2701030.31272939</v>
      </c>
      <c r="V104" s="163">
        <f t="shared" si="54"/>
        <v>20364437.0473973</v>
      </c>
      <c r="W104" s="163">
        <f t="shared" si="54"/>
        <v>-1312749.66</v>
      </c>
      <c r="X104" s="163">
        <f t="shared" si="54"/>
        <v>-802595.14</v>
      </c>
      <c r="Y104" s="163">
        <f t="shared" si="54"/>
        <v>-1822743.21</v>
      </c>
      <c r="Z104" s="163">
        <v>-4928619.00676289</v>
      </c>
      <c r="AA104" s="163">
        <v>-1936772.85</v>
      </c>
      <c r="AB104" s="163">
        <v>-876023.730047405</v>
      </c>
      <c r="AC104" s="163">
        <v>-590588.97</v>
      </c>
      <c r="AD104" s="163">
        <v>-28002.0199821563</v>
      </c>
      <c r="AE104" s="163">
        <v>-29859.3</v>
      </c>
      <c r="AF104" s="169">
        <f t="shared" si="23"/>
        <v>-1.72076397575438e-9</v>
      </c>
    </row>
    <row r="106" ht="16.5" spans="1:25">
      <c r="A106" s="22" t="s">
        <v>68</v>
      </c>
      <c r="B106" s="165">
        <f>资金成本!C14-G103-H103-L103-O103</f>
        <v>639352.029050007</v>
      </c>
      <c r="G106">
        <f>G104-[7]考核利润!$B$104</f>
        <v>21705394.1668942</v>
      </c>
      <c r="H106">
        <f>H104-[6]考核利润!$H$104</f>
        <v>1301793.03296569</v>
      </c>
      <c r="L106">
        <f>L104-[9]考核利润!$B$104</f>
        <v>-13926485.5632625</v>
      </c>
      <c r="O106">
        <f>O104-[8]考核利润!$E$104</f>
        <v>26568948.0768964</v>
      </c>
      <c r="R106">
        <v>95389733.0478211</v>
      </c>
      <c r="S106">
        <v>56087336.2244869</v>
      </c>
      <c r="T106">
        <v>1320754.72320755</v>
      </c>
      <c r="U106">
        <v>6802467.02272939</v>
      </c>
      <c r="V106">
        <v>30713939.2273973</v>
      </c>
      <c r="W106">
        <v>0</v>
      </c>
      <c r="X106">
        <v>465235.85</v>
      </c>
      <c r="Y106">
        <v>0</v>
      </c>
    </row>
    <row r="107" spans="7:18">
      <c r="G107">
        <f>G91-[7]考核利润!$B$91</f>
        <v>29059404.6833337</v>
      </c>
      <c r="H107">
        <f>H91-[6]考核利润!$H$91</f>
        <v>1165321.23</v>
      </c>
      <c r="R107">
        <f>R72-R106</f>
        <v>0</v>
      </c>
    </row>
    <row r="108" spans="7:7">
      <c r="G108">
        <f>G90-[7]考核利润!$B$90</f>
        <v>398785.69</v>
      </c>
    </row>
    <row r="109" spans="1:1">
      <c r="A109" s="88" t="s">
        <v>69</v>
      </c>
    </row>
    <row r="110" ht="16.5" spans="1:31">
      <c r="A110" s="154" t="s">
        <v>1</v>
      </c>
      <c r="B110" s="154" t="s">
        <v>2</v>
      </c>
      <c r="C110" s="154" t="s">
        <v>3</v>
      </c>
      <c r="D110" s="154" t="s">
        <v>4</v>
      </c>
      <c r="E110" s="154" t="s">
        <v>5</v>
      </c>
      <c r="F110" s="154" t="s">
        <v>6</v>
      </c>
      <c r="G110" s="154" t="s">
        <v>7</v>
      </c>
      <c r="H110" s="154" t="s">
        <v>8</v>
      </c>
      <c r="I110" s="154" t="s">
        <v>9</v>
      </c>
      <c r="J110" s="154" t="s">
        <v>10</v>
      </c>
      <c r="K110" s="154" t="s">
        <v>11</v>
      </c>
      <c r="L110" s="154" t="s">
        <v>12</v>
      </c>
      <c r="M110" s="154" t="s">
        <v>13</v>
      </c>
      <c r="N110" s="154" t="s">
        <v>59</v>
      </c>
      <c r="O110" s="154" t="s">
        <v>15</v>
      </c>
      <c r="P110" s="154" t="s">
        <v>16</v>
      </c>
      <c r="Q110" s="154" t="s">
        <v>17</v>
      </c>
      <c r="R110" s="154" t="s">
        <v>18</v>
      </c>
      <c r="S110" s="154" t="s">
        <v>19</v>
      </c>
      <c r="T110" s="154" t="s">
        <v>20</v>
      </c>
      <c r="U110" s="154" t="s">
        <v>21</v>
      </c>
      <c r="V110" s="154" t="str">
        <f>V3</f>
        <v>北京投行部</v>
      </c>
      <c r="W110" s="154" t="str">
        <f>W3</f>
        <v>北京投行二部</v>
      </c>
      <c r="X110" s="154" t="s">
        <v>24</v>
      </c>
      <c r="Y110" s="154" t="s">
        <v>25</v>
      </c>
      <c r="Z110" s="154" t="s">
        <v>60</v>
      </c>
      <c r="AA110" s="154" t="s">
        <v>61</v>
      </c>
      <c r="AB110" s="154" t="s">
        <v>62</v>
      </c>
      <c r="AC110" s="154" t="s">
        <v>63</v>
      </c>
      <c r="AD110" s="154" t="s">
        <v>64</v>
      </c>
      <c r="AE110" s="154" t="s">
        <v>65</v>
      </c>
    </row>
    <row r="111" s="117" customFormat="1" ht="16.5" spans="1:31">
      <c r="A111" s="22" t="s">
        <v>26</v>
      </c>
      <c r="B111" s="166">
        <f>B72/10000</f>
        <v>71444.772647</v>
      </c>
      <c r="C111" s="160">
        <f t="shared" ref="C111:X111" si="55">C72/10000</f>
        <v>-4780.00629078211</v>
      </c>
      <c r="D111" s="160">
        <f t="shared" si="55"/>
        <v>-8538.59725666667</v>
      </c>
      <c r="E111" s="160">
        <f t="shared" si="55"/>
        <v>33.802524</v>
      </c>
      <c r="F111" s="160">
        <f t="shared" si="55"/>
        <v>16.551368</v>
      </c>
      <c r="G111" s="160">
        <f t="shared" si="55"/>
        <v>46543.9068351</v>
      </c>
      <c r="H111" s="160">
        <f t="shared" si="55"/>
        <v>6587.4200549</v>
      </c>
      <c r="I111" s="160">
        <f t="shared" si="55"/>
        <v>3727.811135</v>
      </c>
      <c r="J111" s="160">
        <f t="shared" si="55"/>
        <v>2759.9647029</v>
      </c>
      <c r="K111" s="160">
        <f t="shared" si="55"/>
        <v>99.644217</v>
      </c>
      <c r="L111" s="160">
        <f t="shared" si="55"/>
        <v>12822.2843176667</v>
      </c>
      <c r="M111" s="167">
        <f t="shared" si="55"/>
        <v>12675.2200046667</v>
      </c>
      <c r="N111" s="160">
        <f t="shared" si="55"/>
        <v>147.064313</v>
      </c>
      <c r="O111" s="160">
        <f t="shared" si="55"/>
        <v>9220.43779</v>
      </c>
      <c r="P111" s="160">
        <f t="shared" si="55"/>
        <v>-235.222727</v>
      </c>
      <c r="Q111" s="160">
        <f t="shared" si="55"/>
        <v>9455.660517</v>
      </c>
      <c r="R111" s="160">
        <f t="shared" si="55"/>
        <v>9538.97330478211</v>
      </c>
      <c r="S111" s="160">
        <f t="shared" si="55"/>
        <v>5608.73362244869</v>
      </c>
      <c r="T111" s="160">
        <f t="shared" si="55"/>
        <v>132.075472320755</v>
      </c>
      <c r="U111" s="160">
        <f t="shared" si="55"/>
        <v>680.246702272939</v>
      </c>
      <c r="V111" s="160">
        <f t="shared" si="55"/>
        <v>3071.39392273973</v>
      </c>
      <c r="W111" s="160">
        <f t="shared" si="55"/>
        <v>0</v>
      </c>
      <c r="X111" s="160">
        <f t="shared" ref="X111:X143" si="56">X72/10000</f>
        <v>0</v>
      </c>
      <c r="Y111" s="160">
        <f t="shared" ref="Y111:Y143" si="57">Y72/10000</f>
        <v>46.523585</v>
      </c>
      <c r="Z111" s="160">
        <f t="shared" ref="Z111:AE111" si="58">Z72/10000</f>
        <v>103.773585320755</v>
      </c>
      <c r="AA111" s="160">
        <f t="shared" si="58"/>
        <v>0</v>
      </c>
      <c r="AB111" s="160">
        <f t="shared" si="58"/>
        <v>18.867925</v>
      </c>
      <c r="AC111" s="160">
        <f t="shared" si="58"/>
        <v>0</v>
      </c>
      <c r="AD111" s="160">
        <f t="shared" si="58"/>
        <v>9.433962</v>
      </c>
      <c r="AE111" s="160">
        <f t="shared" si="58"/>
        <v>0</v>
      </c>
    </row>
    <row r="112" ht="16.5" spans="1:31">
      <c r="A112" s="24" t="s">
        <v>27</v>
      </c>
      <c r="B112" s="161">
        <f t="shared" ref="B112:B143" si="59">B73/10000</f>
        <v>10361.229561</v>
      </c>
      <c r="C112" s="162">
        <f t="shared" ref="C112:X112" si="60">C73/10000</f>
        <v>-193.139726027397</v>
      </c>
      <c r="D112" s="162">
        <f t="shared" si="60"/>
        <v>-9700.58853</v>
      </c>
      <c r="E112" s="162">
        <f t="shared" si="60"/>
        <v>3.440746</v>
      </c>
      <c r="F112" s="162">
        <f t="shared" si="60"/>
        <v>0.256402</v>
      </c>
      <c r="G112" s="162">
        <f t="shared" si="60"/>
        <v>20059.300824</v>
      </c>
      <c r="H112" s="162">
        <f t="shared" si="60"/>
        <v>16.748992</v>
      </c>
      <c r="I112" s="162">
        <f t="shared" si="60"/>
        <v>0</v>
      </c>
      <c r="J112" s="162">
        <f t="shared" si="60"/>
        <v>0</v>
      </c>
      <c r="K112" s="162">
        <f t="shared" si="60"/>
        <v>16.748992</v>
      </c>
      <c r="L112" s="162">
        <f t="shared" si="60"/>
        <v>-169.723404</v>
      </c>
      <c r="M112" s="162">
        <f t="shared" si="60"/>
        <v>-169.723404</v>
      </c>
      <c r="N112" s="162">
        <f t="shared" si="60"/>
        <v>0</v>
      </c>
      <c r="O112" s="162">
        <f t="shared" si="60"/>
        <v>151.794531</v>
      </c>
      <c r="P112" s="162">
        <f t="shared" si="60"/>
        <v>151.794531</v>
      </c>
      <c r="Q112" s="162">
        <f t="shared" si="60"/>
        <v>0</v>
      </c>
      <c r="R112" s="162">
        <f t="shared" si="60"/>
        <v>193.139726027397</v>
      </c>
      <c r="S112" s="162">
        <f t="shared" si="60"/>
        <v>175.495890410959</v>
      </c>
      <c r="T112" s="162">
        <f t="shared" si="60"/>
        <v>0</v>
      </c>
      <c r="U112" s="162">
        <f t="shared" si="60"/>
        <v>3.67123287671233</v>
      </c>
      <c r="V112" s="162">
        <f t="shared" si="60"/>
        <v>13.972602739726</v>
      </c>
      <c r="W112" s="162">
        <f t="shared" si="60"/>
        <v>0</v>
      </c>
      <c r="X112" s="162">
        <f t="shared" si="56"/>
        <v>0</v>
      </c>
      <c r="Y112" s="162">
        <f t="shared" si="57"/>
        <v>0</v>
      </c>
      <c r="Z112" s="162">
        <f t="shared" ref="Z112:AE112" si="61">Z73/10000</f>
        <v>0</v>
      </c>
      <c r="AA112" s="162">
        <f t="shared" si="61"/>
        <v>0</v>
      </c>
      <c r="AB112" s="162">
        <f t="shared" si="61"/>
        <v>0</v>
      </c>
      <c r="AC112" s="162">
        <f t="shared" si="61"/>
        <v>0</v>
      </c>
      <c r="AD112" s="162">
        <f t="shared" si="61"/>
        <v>0</v>
      </c>
      <c r="AE112" s="162">
        <f t="shared" si="61"/>
        <v>0</v>
      </c>
    </row>
    <row r="113" ht="16.5" spans="1:31">
      <c r="A113" s="26" t="s">
        <v>28</v>
      </c>
      <c r="B113" s="161">
        <f t="shared" si="59"/>
        <v>25684.755318</v>
      </c>
      <c r="C113" s="162">
        <f t="shared" ref="C113:X113" si="62">C74/10000</f>
        <v>-193.139726027397</v>
      </c>
      <c r="D113" s="162">
        <f t="shared" si="62"/>
        <v>926.813474</v>
      </c>
      <c r="E113" s="162">
        <f t="shared" si="62"/>
        <v>3.440746</v>
      </c>
      <c r="F113" s="162">
        <f t="shared" si="62"/>
        <v>0.256402</v>
      </c>
      <c r="G113" s="162">
        <f t="shared" si="62"/>
        <v>20788.988316</v>
      </c>
      <c r="H113" s="162">
        <f t="shared" si="62"/>
        <v>18.166724</v>
      </c>
      <c r="I113" s="162">
        <f t="shared" si="62"/>
        <v>0</v>
      </c>
      <c r="J113" s="162">
        <f t="shared" si="62"/>
        <v>0</v>
      </c>
      <c r="K113" s="162">
        <f t="shared" si="62"/>
        <v>18.166724</v>
      </c>
      <c r="L113" s="162">
        <f t="shared" si="62"/>
        <v>3795.295125</v>
      </c>
      <c r="M113" s="162">
        <f t="shared" si="62"/>
        <v>3795.295125</v>
      </c>
      <c r="N113" s="162">
        <f t="shared" si="62"/>
        <v>0</v>
      </c>
      <c r="O113" s="162">
        <f t="shared" si="62"/>
        <v>151.794531</v>
      </c>
      <c r="P113" s="162">
        <f t="shared" si="62"/>
        <v>151.794531</v>
      </c>
      <c r="Q113" s="162">
        <f t="shared" si="62"/>
        <v>0</v>
      </c>
      <c r="R113" s="162">
        <f t="shared" si="62"/>
        <v>193.139726027397</v>
      </c>
      <c r="S113" s="162">
        <f t="shared" si="62"/>
        <v>175.495890410959</v>
      </c>
      <c r="T113" s="162">
        <f t="shared" si="62"/>
        <v>0</v>
      </c>
      <c r="U113" s="162">
        <f t="shared" si="62"/>
        <v>3.67123287671233</v>
      </c>
      <c r="V113" s="162">
        <f t="shared" si="62"/>
        <v>13.972602739726</v>
      </c>
      <c r="W113" s="162">
        <f t="shared" si="62"/>
        <v>0</v>
      </c>
      <c r="X113" s="162">
        <f t="shared" si="56"/>
        <v>0</v>
      </c>
      <c r="Y113" s="162">
        <f t="shared" si="57"/>
        <v>0</v>
      </c>
      <c r="Z113" s="162">
        <f t="shared" ref="Z113:AE113" si="63">Z74/10000</f>
        <v>0</v>
      </c>
      <c r="AA113" s="162">
        <f t="shared" si="63"/>
        <v>0</v>
      </c>
      <c r="AB113" s="162">
        <f t="shared" si="63"/>
        <v>0</v>
      </c>
      <c r="AC113" s="162">
        <f t="shared" si="63"/>
        <v>0</v>
      </c>
      <c r="AD113" s="162">
        <f t="shared" si="63"/>
        <v>0</v>
      </c>
      <c r="AE113" s="162">
        <f t="shared" si="63"/>
        <v>0</v>
      </c>
    </row>
    <row r="114" ht="16.5" spans="1:31">
      <c r="A114" s="26" t="s">
        <v>29</v>
      </c>
      <c r="B114" s="161">
        <f t="shared" si="59"/>
        <v>15323.525757</v>
      </c>
      <c r="C114" s="162">
        <f t="shared" ref="C114:X114" si="64">C75/10000</f>
        <v>0</v>
      </c>
      <c r="D114" s="162">
        <f t="shared" si="64"/>
        <v>10627.402004</v>
      </c>
      <c r="E114" s="162">
        <f t="shared" si="64"/>
        <v>0</v>
      </c>
      <c r="F114" s="162">
        <f t="shared" si="64"/>
        <v>0</v>
      </c>
      <c r="G114" s="162">
        <f t="shared" si="64"/>
        <v>729.687492</v>
      </c>
      <c r="H114" s="162">
        <f t="shared" si="64"/>
        <v>1.417732</v>
      </c>
      <c r="I114" s="162">
        <f t="shared" si="64"/>
        <v>0</v>
      </c>
      <c r="J114" s="162">
        <f t="shared" si="64"/>
        <v>0</v>
      </c>
      <c r="K114" s="162">
        <f t="shared" si="64"/>
        <v>1.417732</v>
      </c>
      <c r="L114" s="162">
        <f t="shared" si="64"/>
        <v>3965.018529</v>
      </c>
      <c r="M114" s="162">
        <f t="shared" si="64"/>
        <v>3965.018529</v>
      </c>
      <c r="N114" s="162">
        <f t="shared" si="64"/>
        <v>0</v>
      </c>
      <c r="O114" s="162">
        <f t="shared" si="64"/>
        <v>0</v>
      </c>
      <c r="P114" s="162">
        <f t="shared" si="64"/>
        <v>0</v>
      </c>
      <c r="Q114" s="162">
        <f t="shared" si="64"/>
        <v>0</v>
      </c>
      <c r="R114" s="162">
        <f t="shared" si="64"/>
        <v>0</v>
      </c>
      <c r="S114" s="162">
        <f t="shared" si="64"/>
        <v>0</v>
      </c>
      <c r="T114" s="162">
        <f t="shared" si="64"/>
        <v>0</v>
      </c>
      <c r="U114" s="162">
        <f t="shared" si="64"/>
        <v>0</v>
      </c>
      <c r="V114" s="162">
        <f t="shared" si="64"/>
        <v>0</v>
      </c>
      <c r="W114" s="162">
        <f t="shared" si="64"/>
        <v>0</v>
      </c>
      <c r="X114" s="162">
        <f t="shared" si="56"/>
        <v>0</v>
      </c>
      <c r="Y114" s="162">
        <f t="shared" si="57"/>
        <v>0</v>
      </c>
      <c r="Z114" s="162">
        <f t="shared" ref="Z114:AE114" si="65">Z75/10000</f>
        <v>0</v>
      </c>
      <c r="AA114" s="162">
        <f t="shared" si="65"/>
        <v>0</v>
      </c>
      <c r="AB114" s="162">
        <f t="shared" si="65"/>
        <v>0</v>
      </c>
      <c r="AC114" s="162">
        <f t="shared" si="65"/>
        <v>0</v>
      </c>
      <c r="AD114" s="162">
        <f t="shared" si="65"/>
        <v>0</v>
      </c>
      <c r="AE114" s="162">
        <f t="shared" si="65"/>
        <v>0</v>
      </c>
    </row>
    <row r="115" ht="16.5" spans="1:31">
      <c r="A115" s="24" t="s">
        <v>30</v>
      </c>
      <c r="B115" s="161">
        <f t="shared" si="59"/>
        <v>38223.466032</v>
      </c>
      <c r="C115" s="162">
        <f t="shared" ref="C115:X115" si="66">C76/10000</f>
        <v>1539.53769724528</v>
      </c>
      <c r="D115" s="162">
        <f t="shared" si="66"/>
        <v>-21.516985</v>
      </c>
      <c r="E115" s="162">
        <f t="shared" si="66"/>
        <v>30.361778</v>
      </c>
      <c r="F115" s="162">
        <f t="shared" si="66"/>
        <v>-0.073</v>
      </c>
      <c r="G115" s="162">
        <f t="shared" si="66"/>
        <v>23983.2555581</v>
      </c>
      <c r="H115" s="162">
        <f t="shared" si="66"/>
        <v>3308.1999809</v>
      </c>
      <c r="I115" s="162">
        <f t="shared" si="66"/>
        <v>465.340053</v>
      </c>
      <c r="J115" s="162">
        <f t="shared" si="66"/>
        <v>2759.9647029</v>
      </c>
      <c r="K115" s="162">
        <f t="shared" si="66"/>
        <v>82.895225</v>
      </c>
      <c r="L115" s="162">
        <f t="shared" si="66"/>
        <v>101.311926</v>
      </c>
      <c r="M115" s="162">
        <f t="shared" si="66"/>
        <v>-47.25819</v>
      </c>
      <c r="N115" s="162">
        <f t="shared" si="66"/>
        <v>148.570116</v>
      </c>
      <c r="O115" s="162">
        <f t="shared" si="66"/>
        <v>11.852668</v>
      </c>
      <c r="P115" s="162">
        <f t="shared" si="66"/>
        <v>11.852668</v>
      </c>
      <c r="Q115" s="162">
        <f t="shared" si="66"/>
        <v>0</v>
      </c>
      <c r="R115" s="162">
        <f t="shared" si="66"/>
        <v>9270.53640875472</v>
      </c>
      <c r="S115" s="162">
        <f t="shared" si="66"/>
        <v>5433.23773203774</v>
      </c>
      <c r="T115" s="162">
        <f t="shared" si="66"/>
        <v>113.207547320755</v>
      </c>
      <c r="U115" s="162">
        <f t="shared" si="66"/>
        <v>666.669809396226</v>
      </c>
      <c r="V115" s="162">
        <f t="shared" si="66"/>
        <v>3057.42132</v>
      </c>
      <c r="W115" s="162">
        <f t="shared" si="66"/>
        <v>0</v>
      </c>
      <c r="X115" s="162">
        <f t="shared" si="56"/>
        <v>0</v>
      </c>
      <c r="Y115" s="162">
        <f t="shared" si="57"/>
        <v>0</v>
      </c>
      <c r="Z115" s="162">
        <f t="shared" ref="Z115:AE115" si="67">Z76/10000</f>
        <v>84.905660320755</v>
      </c>
      <c r="AA115" s="162">
        <f t="shared" si="67"/>
        <v>0</v>
      </c>
      <c r="AB115" s="162">
        <f t="shared" si="67"/>
        <v>18.867925</v>
      </c>
      <c r="AC115" s="162">
        <f t="shared" si="67"/>
        <v>0</v>
      </c>
      <c r="AD115" s="162">
        <f t="shared" si="67"/>
        <v>9.433962</v>
      </c>
      <c r="AE115" s="162">
        <f t="shared" si="67"/>
        <v>0</v>
      </c>
    </row>
    <row r="116" ht="16.5" spans="1:31">
      <c r="A116" s="26" t="s">
        <v>31</v>
      </c>
      <c r="B116" s="161">
        <f t="shared" si="59"/>
        <v>25146.031949</v>
      </c>
      <c r="C116" s="162">
        <f t="shared" ref="C116:X116" si="68">C77/10000</f>
        <v>1689.349018</v>
      </c>
      <c r="D116" s="162">
        <f t="shared" si="68"/>
        <v>0</v>
      </c>
      <c r="E116" s="162">
        <f t="shared" si="68"/>
        <v>13.060086</v>
      </c>
      <c r="F116" s="162">
        <f t="shared" si="68"/>
        <v>0</v>
      </c>
      <c r="G116" s="162">
        <f t="shared" si="68"/>
        <v>23390.904362</v>
      </c>
      <c r="H116" s="162">
        <f t="shared" si="68"/>
        <v>40.865815</v>
      </c>
      <c r="I116" s="162">
        <f t="shared" si="68"/>
        <v>12.942493</v>
      </c>
      <c r="J116" s="162">
        <f t="shared" si="68"/>
        <v>0</v>
      </c>
      <c r="K116" s="162">
        <f t="shared" si="68"/>
        <v>27.923322</v>
      </c>
      <c r="L116" s="162">
        <f t="shared" si="68"/>
        <v>0</v>
      </c>
      <c r="M116" s="162">
        <f t="shared" si="68"/>
        <v>0</v>
      </c>
      <c r="N116" s="162">
        <f t="shared" si="68"/>
        <v>0</v>
      </c>
      <c r="O116" s="162">
        <f t="shared" si="68"/>
        <v>11.852668</v>
      </c>
      <c r="P116" s="162">
        <f t="shared" si="68"/>
        <v>11.852668</v>
      </c>
      <c r="Q116" s="162">
        <f t="shared" si="68"/>
        <v>0</v>
      </c>
      <c r="R116" s="162">
        <f t="shared" si="68"/>
        <v>0</v>
      </c>
      <c r="S116" s="162">
        <f t="shared" si="68"/>
        <v>0</v>
      </c>
      <c r="T116" s="162">
        <f t="shared" si="68"/>
        <v>0</v>
      </c>
      <c r="U116" s="162">
        <f t="shared" si="68"/>
        <v>0</v>
      </c>
      <c r="V116" s="162">
        <f t="shared" si="68"/>
        <v>0</v>
      </c>
      <c r="W116" s="162">
        <f t="shared" si="68"/>
        <v>0</v>
      </c>
      <c r="X116" s="162">
        <f t="shared" si="56"/>
        <v>0</v>
      </c>
      <c r="Y116" s="162">
        <f t="shared" si="57"/>
        <v>0</v>
      </c>
      <c r="Z116" s="162">
        <f t="shared" ref="Z116:AE116" si="69">Z77/10000</f>
        <v>0</v>
      </c>
      <c r="AA116" s="162">
        <f t="shared" si="69"/>
        <v>0</v>
      </c>
      <c r="AB116" s="162">
        <f t="shared" si="69"/>
        <v>0</v>
      </c>
      <c r="AC116" s="162">
        <f t="shared" si="69"/>
        <v>0</v>
      </c>
      <c r="AD116" s="162">
        <f t="shared" si="69"/>
        <v>0</v>
      </c>
      <c r="AE116" s="162">
        <f t="shared" si="69"/>
        <v>0</v>
      </c>
    </row>
    <row r="117" ht="16.5" spans="1:31">
      <c r="A117" s="26" t="s">
        <v>32</v>
      </c>
      <c r="B117" s="161">
        <f t="shared" si="59"/>
        <v>9120.725088</v>
      </c>
      <c r="C117" s="162">
        <f t="shared" ref="C117:X117" si="70">C78/10000</f>
        <v>-149.811320754717</v>
      </c>
      <c r="D117" s="162">
        <f t="shared" si="70"/>
        <v>0</v>
      </c>
      <c r="E117" s="162">
        <f t="shared" si="70"/>
        <v>0</v>
      </c>
      <c r="F117" s="162">
        <f t="shared" si="70"/>
        <v>0</v>
      </c>
      <c r="G117" s="162">
        <f t="shared" si="70"/>
        <v>0</v>
      </c>
      <c r="H117" s="162">
        <f t="shared" si="70"/>
        <v>0</v>
      </c>
      <c r="I117" s="162">
        <f t="shared" si="70"/>
        <v>0</v>
      </c>
      <c r="J117" s="162">
        <f t="shared" si="70"/>
        <v>0</v>
      </c>
      <c r="K117" s="162">
        <f t="shared" si="70"/>
        <v>0</v>
      </c>
      <c r="L117" s="162">
        <f t="shared" si="70"/>
        <v>0</v>
      </c>
      <c r="M117" s="162">
        <f t="shared" si="70"/>
        <v>0</v>
      </c>
      <c r="N117" s="162">
        <f t="shared" si="70"/>
        <v>0</v>
      </c>
      <c r="O117" s="162">
        <f t="shared" si="70"/>
        <v>0</v>
      </c>
      <c r="P117" s="162">
        <f t="shared" si="70"/>
        <v>0</v>
      </c>
      <c r="Q117" s="162">
        <f t="shared" si="70"/>
        <v>0</v>
      </c>
      <c r="R117" s="162">
        <f t="shared" si="70"/>
        <v>9270.53640875472</v>
      </c>
      <c r="S117" s="162">
        <f t="shared" si="70"/>
        <v>5433.23773203774</v>
      </c>
      <c r="T117" s="162">
        <f t="shared" si="70"/>
        <v>113.207547320755</v>
      </c>
      <c r="U117" s="162">
        <f t="shared" si="70"/>
        <v>666.669809396226</v>
      </c>
      <c r="V117" s="162">
        <f t="shared" si="70"/>
        <v>3057.42132</v>
      </c>
      <c r="W117" s="162">
        <f t="shared" si="70"/>
        <v>0</v>
      </c>
      <c r="X117" s="162">
        <f t="shared" si="56"/>
        <v>0</v>
      </c>
      <c r="Y117" s="162">
        <f t="shared" si="57"/>
        <v>0</v>
      </c>
      <c r="Z117" s="162">
        <f t="shared" ref="Z117:AE117" si="71">Z78/10000</f>
        <v>84.905660320755</v>
      </c>
      <c r="AA117" s="162">
        <f t="shared" si="71"/>
        <v>0</v>
      </c>
      <c r="AB117" s="162">
        <f t="shared" si="71"/>
        <v>18.867925</v>
      </c>
      <c r="AC117" s="162">
        <f t="shared" si="71"/>
        <v>0</v>
      </c>
      <c r="AD117" s="162">
        <f t="shared" si="71"/>
        <v>9.433962</v>
      </c>
      <c r="AE117" s="162">
        <f t="shared" si="71"/>
        <v>0</v>
      </c>
    </row>
    <row r="118" ht="16.5" spans="1:31">
      <c r="A118" s="26" t="s">
        <v>33</v>
      </c>
      <c r="B118" s="161">
        <f t="shared" si="59"/>
        <v>3916.50282</v>
      </c>
      <c r="C118" s="162">
        <f t="shared" ref="C118:X118" si="72">C79/10000</f>
        <v>0</v>
      </c>
      <c r="D118" s="162">
        <f t="shared" si="72"/>
        <v>0</v>
      </c>
      <c r="E118" s="162">
        <f t="shared" si="72"/>
        <v>0</v>
      </c>
      <c r="F118" s="162">
        <f t="shared" si="72"/>
        <v>0</v>
      </c>
      <c r="G118" s="162">
        <f t="shared" si="72"/>
        <v>524.4253031</v>
      </c>
      <c r="H118" s="162">
        <f t="shared" si="72"/>
        <v>3267.3341659</v>
      </c>
      <c r="I118" s="162">
        <f t="shared" si="72"/>
        <v>452.39756</v>
      </c>
      <c r="J118" s="162">
        <f t="shared" si="72"/>
        <v>2759.9647029</v>
      </c>
      <c r="K118" s="162">
        <f t="shared" si="72"/>
        <v>54.971903</v>
      </c>
      <c r="L118" s="162">
        <f t="shared" si="72"/>
        <v>124.743351</v>
      </c>
      <c r="M118" s="162">
        <f t="shared" si="72"/>
        <v>0</v>
      </c>
      <c r="N118" s="162">
        <f t="shared" si="72"/>
        <v>124.743351</v>
      </c>
      <c r="O118" s="162">
        <f t="shared" si="72"/>
        <v>0</v>
      </c>
      <c r="P118" s="162">
        <f t="shared" si="72"/>
        <v>0</v>
      </c>
      <c r="Q118" s="162">
        <f t="shared" si="72"/>
        <v>0</v>
      </c>
      <c r="R118" s="162">
        <f t="shared" si="72"/>
        <v>0</v>
      </c>
      <c r="S118" s="162">
        <f t="shared" si="72"/>
        <v>0</v>
      </c>
      <c r="T118" s="162">
        <f t="shared" si="72"/>
        <v>0</v>
      </c>
      <c r="U118" s="162">
        <f t="shared" si="72"/>
        <v>0</v>
      </c>
      <c r="V118" s="162">
        <f t="shared" si="72"/>
        <v>0</v>
      </c>
      <c r="W118" s="162">
        <f t="shared" si="72"/>
        <v>0</v>
      </c>
      <c r="X118" s="162">
        <f t="shared" si="56"/>
        <v>0</v>
      </c>
      <c r="Y118" s="162">
        <f t="shared" si="57"/>
        <v>0</v>
      </c>
      <c r="Z118" s="162">
        <f t="shared" ref="Z118:AE118" si="73">Z79/10000</f>
        <v>0</v>
      </c>
      <c r="AA118" s="162">
        <f t="shared" si="73"/>
        <v>0</v>
      </c>
      <c r="AB118" s="162">
        <f t="shared" si="73"/>
        <v>0</v>
      </c>
      <c r="AC118" s="162">
        <f t="shared" si="73"/>
        <v>0</v>
      </c>
      <c r="AD118" s="162">
        <f t="shared" si="73"/>
        <v>0</v>
      </c>
      <c r="AE118" s="162">
        <f t="shared" si="73"/>
        <v>0</v>
      </c>
    </row>
    <row r="119" ht="16.5" spans="1:31">
      <c r="A119" s="24" t="s">
        <v>34</v>
      </c>
      <c r="B119" s="161">
        <f t="shared" si="59"/>
        <v>13343.792343</v>
      </c>
      <c r="C119" s="162">
        <f t="shared" ref="C119:X119" si="74">C80/10000</f>
        <v>0</v>
      </c>
      <c r="D119" s="162">
        <f t="shared" si="74"/>
        <v>439.215531</v>
      </c>
      <c r="E119" s="162">
        <f t="shared" si="74"/>
        <v>0</v>
      </c>
      <c r="F119" s="162">
        <f t="shared" si="74"/>
        <v>0</v>
      </c>
      <c r="G119" s="162">
        <f t="shared" si="74"/>
        <v>170.693796</v>
      </c>
      <c r="H119" s="162">
        <f t="shared" si="74"/>
        <v>-62.114866</v>
      </c>
      <c r="I119" s="162">
        <f t="shared" si="74"/>
        <v>-62.114866</v>
      </c>
      <c r="J119" s="162">
        <f t="shared" si="74"/>
        <v>0</v>
      </c>
      <c r="K119" s="162">
        <f t="shared" si="74"/>
        <v>0</v>
      </c>
      <c r="L119" s="162">
        <f t="shared" si="74"/>
        <v>12574.8311216667</v>
      </c>
      <c r="M119" s="162">
        <f t="shared" si="74"/>
        <v>12748.9511216667</v>
      </c>
      <c r="N119" s="162">
        <f t="shared" si="74"/>
        <v>-174.12</v>
      </c>
      <c r="O119" s="162">
        <f t="shared" si="74"/>
        <v>221.166760333333</v>
      </c>
      <c r="P119" s="162">
        <f t="shared" si="74"/>
        <v>-568.777711</v>
      </c>
      <c r="Q119" s="162">
        <f t="shared" si="74"/>
        <v>789.944471333333</v>
      </c>
      <c r="R119" s="162">
        <f t="shared" si="74"/>
        <v>0</v>
      </c>
      <c r="S119" s="162">
        <f t="shared" si="74"/>
        <v>0</v>
      </c>
      <c r="T119" s="162">
        <f t="shared" si="74"/>
        <v>0</v>
      </c>
      <c r="U119" s="162">
        <f t="shared" si="74"/>
        <v>0</v>
      </c>
      <c r="V119" s="162">
        <f t="shared" si="74"/>
        <v>0</v>
      </c>
      <c r="W119" s="162">
        <f t="shared" si="74"/>
        <v>0</v>
      </c>
      <c r="X119" s="162">
        <f t="shared" si="56"/>
        <v>0</v>
      </c>
      <c r="Y119" s="162">
        <f t="shared" si="57"/>
        <v>0</v>
      </c>
      <c r="Z119" s="162">
        <f t="shared" ref="Z119:AE119" si="75">Z80/10000</f>
        <v>0</v>
      </c>
      <c r="AA119" s="162">
        <f t="shared" si="75"/>
        <v>0</v>
      </c>
      <c r="AB119" s="162">
        <f t="shared" si="75"/>
        <v>0</v>
      </c>
      <c r="AC119" s="162">
        <f t="shared" si="75"/>
        <v>0</v>
      </c>
      <c r="AD119" s="162">
        <f t="shared" si="75"/>
        <v>0</v>
      </c>
      <c r="AE119" s="162">
        <f t="shared" si="75"/>
        <v>0</v>
      </c>
    </row>
    <row r="120" ht="16.5" spans="1:31">
      <c r="A120" s="26" t="s">
        <v>35</v>
      </c>
      <c r="B120" s="161">
        <f t="shared" si="59"/>
        <v>0</v>
      </c>
      <c r="C120" s="162">
        <f t="shared" ref="C120:X120" si="76">C81/10000</f>
        <v>0</v>
      </c>
      <c r="D120" s="162">
        <f t="shared" si="76"/>
        <v>0</v>
      </c>
      <c r="E120" s="162">
        <f t="shared" si="76"/>
        <v>0</v>
      </c>
      <c r="F120" s="162">
        <f t="shared" si="76"/>
        <v>0</v>
      </c>
      <c r="G120" s="162">
        <f t="shared" si="76"/>
        <v>0</v>
      </c>
      <c r="H120" s="162">
        <f t="shared" si="76"/>
        <v>0</v>
      </c>
      <c r="I120" s="162">
        <f t="shared" si="76"/>
        <v>0</v>
      </c>
      <c r="J120" s="162">
        <f t="shared" si="76"/>
        <v>0</v>
      </c>
      <c r="K120" s="162">
        <f t="shared" si="76"/>
        <v>0</v>
      </c>
      <c r="L120" s="162">
        <f t="shared" si="76"/>
        <v>0</v>
      </c>
      <c r="M120" s="162">
        <f t="shared" si="76"/>
        <v>0</v>
      </c>
      <c r="N120" s="162">
        <f t="shared" si="76"/>
        <v>0</v>
      </c>
      <c r="O120" s="162">
        <f t="shared" si="76"/>
        <v>0</v>
      </c>
      <c r="P120" s="162">
        <f t="shared" si="76"/>
        <v>0</v>
      </c>
      <c r="Q120" s="162">
        <f t="shared" si="76"/>
        <v>0</v>
      </c>
      <c r="R120" s="162">
        <f t="shared" si="76"/>
        <v>0</v>
      </c>
      <c r="S120" s="162">
        <f t="shared" si="76"/>
        <v>0</v>
      </c>
      <c r="T120" s="162">
        <f t="shared" si="76"/>
        <v>0</v>
      </c>
      <c r="U120" s="162">
        <f t="shared" si="76"/>
        <v>0</v>
      </c>
      <c r="V120" s="162">
        <f t="shared" si="76"/>
        <v>0</v>
      </c>
      <c r="W120" s="162">
        <f t="shared" si="76"/>
        <v>0</v>
      </c>
      <c r="X120" s="162">
        <f t="shared" si="56"/>
        <v>0</v>
      </c>
      <c r="Y120" s="162">
        <f t="shared" si="57"/>
        <v>0</v>
      </c>
      <c r="Z120" s="162">
        <f t="shared" ref="Z120:AE120" si="77">Z81/10000</f>
        <v>0</v>
      </c>
      <c r="AA120" s="162">
        <f t="shared" si="77"/>
        <v>0</v>
      </c>
      <c r="AB120" s="162">
        <f t="shared" si="77"/>
        <v>0</v>
      </c>
      <c r="AC120" s="162">
        <f t="shared" si="77"/>
        <v>0</v>
      </c>
      <c r="AD120" s="162">
        <f t="shared" si="77"/>
        <v>0</v>
      </c>
      <c r="AE120" s="162">
        <f t="shared" si="77"/>
        <v>0</v>
      </c>
    </row>
    <row r="121" ht="16.5" spans="1:31">
      <c r="A121" s="24" t="s">
        <v>36</v>
      </c>
      <c r="B121" s="161">
        <f t="shared" si="59"/>
        <v>0</v>
      </c>
      <c r="C121" s="162">
        <f t="shared" ref="C121:X121" si="78">C82/10000</f>
        <v>0</v>
      </c>
      <c r="D121" s="162">
        <f t="shared" si="78"/>
        <v>0</v>
      </c>
      <c r="E121" s="162">
        <f t="shared" si="78"/>
        <v>0</v>
      </c>
      <c r="F121" s="162">
        <f t="shared" si="78"/>
        <v>0</v>
      </c>
      <c r="G121" s="162">
        <f t="shared" si="78"/>
        <v>0</v>
      </c>
      <c r="H121" s="162">
        <f t="shared" si="78"/>
        <v>0</v>
      </c>
      <c r="I121" s="162">
        <f t="shared" si="78"/>
        <v>0</v>
      </c>
      <c r="J121" s="162">
        <f t="shared" si="78"/>
        <v>0</v>
      </c>
      <c r="K121" s="162">
        <f t="shared" si="78"/>
        <v>0</v>
      </c>
      <c r="L121" s="162">
        <f t="shared" si="78"/>
        <v>0</v>
      </c>
      <c r="M121" s="162">
        <f t="shared" si="78"/>
        <v>0</v>
      </c>
      <c r="N121" s="162">
        <f t="shared" si="78"/>
        <v>0</v>
      </c>
      <c r="O121" s="162">
        <f t="shared" si="78"/>
        <v>0</v>
      </c>
      <c r="P121" s="162">
        <f t="shared" si="78"/>
        <v>0</v>
      </c>
      <c r="Q121" s="162">
        <f t="shared" si="78"/>
        <v>0</v>
      </c>
      <c r="R121" s="162">
        <f t="shared" si="78"/>
        <v>0</v>
      </c>
      <c r="S121" s="162">
        <f t="shared" si="78"/>
        <v>0</v>
      </c>
      <c r="T121" s="162">
        <f t="shared" si="78"/>
        <v>0</v>
      </c>
      <c r="U121" s="162">
        <f t="shared" si="78"/>
        <v>0</v>
      </c>
      <c r="V121" s="162">
        <f t="shared" si="78"/>
        <v>0</v>
      </c>
      <c r="W121" s="162">
        <f t="shared" si="78"/>
        <v>0</v>
      </c>
      <c r="X121" s="162">
        <f t="shared" si="56"/>
        <v>0</v>
      </c>
      <c r="Y121" s="162">
        <f t="shared" si="57"/>
        <v>0</v>
      </c>
      <c r="Z121" s="162">
        <f t="shared" ref="Z121:AE121" si="79">Z82/10000</f>
        <v>0</v>
      </c>
      <c r="AA121" s="162">
        <f t="shared" si="79"/>
        <v>0</v>
      </c>
      <c r="AB121" s="162">
        <f t="shared" si="79"/>
        <v>0</v>
      </c>
      <c r="AC121" s="162">
        <f t="shared" si="79"/>
        <v>0</v>
      </c>
      <c r="AD121" s="162">
        <f t="shared" si="79"/>
        <v>0</v>
      </c>
      <c r="AE121" s="162">
        <f t="shared" si="79"/>
        <v>0</v>
      </c>
    </row>
    <row r="122" ht="16.5" spans="1:31">
      <c r="A122" s="24" t="s">
        <v>37</v>
      </c>
      <c r="B122" s="161">
        <f t="shared" si="59"/>
        <v>0</v>
      </c>
      <c r="C122" s="162">
        <f t="shared" ref="C122:X122" si="80">C83/10000</f>
        <v>0</v>
      </c>
      <c r="D122" s="162">
        <f t="shared" si="80"/>
        <v>0</v>
      </c>
      <c r="E122" s="162">
        <f t="shared" si="80"/>
        <v>0</v>
      </c>
      <c r="F122" s="162">
        <f t="shared" si="80"/>
        <v>0</v>
      </c>
      <c r="G122" s="162">
        <f t="shared" si="80"/>
        <v>0</v>
      </c>
      <c r="H122" s="162">
        <f t="shared" si="80"/>
        <v>0</v>
      </c>
      <c r="I122" s="162">
        <f t="shared" si="80"/>
        <v>0</v>
      </c>
      <c r="J122" s="162">
        <f t="shared" si="80"/>
        <v>0</v>
      </c>
      <c r="K122" s="162">
        <f t="shared" si="80"/>
        <v>0</v>
      </c>
      <c r="L122" s="162">
        <f t="shared" si="80"/>
        <v>0</v>
      </c>
      <c r="M122" s="162">
        <f t="shared" si="80"/>
        <v>0</v>
      </c>
      <c r="N122" s="162">
        <f t="shared" si="80"/>
        <v>0</v>
      </c>
      <c r="O122" s="162">
        <f t="shared" si="80"/>
        <v>0</v>
      </c>
      <c r="P122" s="162">
        <f t="shared" si="80"/>
        <v>0</v>
      </c>
      <c r="Q122" s="162">
        <f t="shared" si="80"/>
        <v>0</v>
      </c>
      <c r="R122" s="162">
        <f t="shared" si="80"/>
        <v>0</v>
      </c>
      <c r="S122" s="162">
        <f t="shared" si="80"/>
        <v>0</v>
      </c>
      <c r="T122" s="162">
        <f t="shared" si="80"/>
        <v>0</v>
      </c>
      <c r="U122" s="162">
        <f t="shared" si="80"/>
        <v>0</v>
      </c>
      <c r="V122" s="162">
        <f t="shared" si="80"/>
        <v>0</v>
      </c>
      <c r="W122" s="162">
        <f t="shared" si="80"/>
        <v>0</v>
      </c>
      <c r="X122" s="162">
        <f t="shared" si="56"/>
        <v>0</v>
      </c>
      <c r="Y122" s="162">
        <f t="shared" si="57"/>
        <v>0</v>
      </c>
      <c r="Z122" s="162">
        <f t="shared" ref="Z122:AE122" si="81">Z83/10000</f>
        <v>0</v>
      </c>
      <c r="AA122" s="162">
        <f t="shared" si="81"/>
        <v>0</v>
      </c>
      <c r="AB122" s="162">
        <f t="shared" si="81"/>
        <v>0</v>
      </c>
      <c r="AC122" s="162">
        <f t="shared" si="81"/>
        <v>0</v>
      </c>
      <c r="AD122" s="162">
        <f t="shared" si="81"/>
        <v>0</v>
      </c>
      <c r="AE122" s="162">
        <f t="shared" si="81"/>
        <v>0</v>
      </c>
    </row>
    <row r="123" ht="16.5" spans="1:31">
      <c r="A123" s="24" t="s">
        <v>38</v>
      </c>
      <c r="B123" s="161">
        <f t="shared" si="59"/>
        <v>73.96819</v>
      </c>
      <c r="C123" s="162">
        <f t="shared" ref="C123:X123" si="82">C84/10000</f>
        <v>0</v>
      </c>
      <c r="D123" s="162">
        <f t="shared" si="82"/>
        <v>44.900582</v>
      </c>
      <c r="E123" s="162">
        <f t="shared" si="82"/>
        <v>0</v>
      </c>
      <c r="F123" s="162">
        <f t="shared" si="82"/>
        <v>16.188185</v>
      </c>
      <c r="G123" s="162">
        <f t="shared" si="82"/>
        <v>12.879423</v>
      </c>
      <c r="H123" s="162">
        <f t="shared" si="82"/>
        <v>0</v>
      </c>
      <c r="I123" s="162">
        <f t="shared" si="82"/>
        <v>0</v>
      </c>
      <c r="J123" s="162">
        <f t="shared" si="82"/>
        <v>0</v>
      </c>
      <c r="K123" s="162">
        <f t="shared" si="82"/>
        <v>0</v>
      </c>
      <c r="L123" s="162">
        <f t="shared" si="82"/>
        <v>0</v>
      </c>
      <c r="M123" s="162">
        <f t="shared" si="82"/>
        <v>0</v>
      </c>
      <c r="N123" s="162">
        <f t="shared" si="82"/>
        <v>0</v>
      </c>
      <c r="O123" s="162">
        <f t="shared" si="82"/>
        <v>0</v>
      </c>
      <c r="P123" s="162">
        <f t="shared" si="82"/>
        <v>0</v>
      </c>
      <c r="Q123" s="162">
        <f t="shared" si="82"/>
        <v>0</v>
      </c>
      <c r="R123" s="162">
        <f t="shared" si="82"/>
        <v>0</v>
      </c>
      <c r="S123" s="162">
        <f t="shared" si="82"/>
        <v>0</v>
      </c>
      <c r="T123" s="162">
        <f t="shared" si="82"/>
        <v>0</v>
      </c>
      <c r="U123" s="162">
        <f t="shared" si="82"/>
        <v>0</v>
      </c>
      <c r="V123" s="162">
        <f t="shared" si="82"/>
        <v>0</v>
      </c>
      <c r="W123" s="162">
        <f t="shared" si="82"/>
        <v>0</v>
      </c>
      <c r="X123" s="162">
        <f t="shared" si="56"/>
        <v>0</v>
      </c>
      <c r="Y123" s="162">
        <f t="shared" si="57"/>
        <v>0</v>
      </c>
      <c r="Z123" s="162">
        <f t="shared" ref="Z123:AE123" si="83">Z84/10000</f>
        <v>0</v>
      </c>
      <c r="AA123" s="162">
        <f t="shared" si="83"/>
        <v>0</v>
      </c>
      <c r="AB123" s="162">
        <f t="shared" si="83"/>
        <v>0</v>
      </c>
      <c r="AC123" s="162">
        <f t="shared" si="83"/>
        <v>0</v>
      </c>
      <c r="AD123" s="162">
        <f t="shared" si="83"/>
        <v>0</v>
      </c>
      <c r="AE123" s="162">
        <f t="shared" si="83"/>
        <v>0</v>
      </c>
    </row>
    <row r="124" ht="16.5" spans="1:31">
      <c r="A124" s="24" t="s">
        <v>39</v>
      </c>
      <c r="B124" s="161">
        <f t="shared" si="59"/>
        <v>8510.711668</v>
      </c>
      <c r="C124" s="162">
        <f t="shared" ref="C124:X124" si="84">C85/10000</f>
        <v>-4466.217455</v>
      </c>
      <c r="D124" s="162">
        <f t="shared" si="84"/>
        <v>697.724238333333</v>
      </c>
      <c r="E124" s="162">
        <f t="shared" si="84"/>
        <v>0</v>
      </c>
      <c r="F124" s="162">
        <f t="shared" si="84"/>
        <v>0</v>
      </c>
      <c r="G124" s="162">
        <f t="shared" si="84"/>
        <v>-196.869568</v>
      </c>
      <c r="H124" s="162">
        <f t="shared" si="84"/>
        <v>3324.585948</v>
      </c>
      <c r="I124" s="162">
        <f t="shared" si="84"/>
        <v>3324.585948</v>
      </c>
      <c r="J124" s="162">
        <f t="shared" si="84"/>
        <v>0</v>
      </c>
      <c r="K124" s="162">
        <f t="shared" si="84"/>
        <v>0</v>
      </c>
      <c r="L124" s="162">
        <f t="shared" si="84"/>
        <v>315.864674</v>
      </c>
      <c r="M124" s="162">
        <f t="shared" si="84"/>
        <v>143.250477</v>
      </c>
      <c r="N124" s="162">
        <f t="shared" si="84"/>
        <v>172.614197</v>
      </c>
      <c r="O124" s="162">
        <f t="shared" si="84"/>
        <v>8835.62383066667</v>
      </c>
      <c r="P124" s="162">
        <f t="shared" si="84"/>
        <v>169.907785</v>
      </c>
      <c r="Q124" s="162">
        <f t="shared" si="84"/>
        <v>8665.71604566667</v>
      </c>
      <c r="R124" s="162">
        <f t="shared" si="84"/>
        <v>0</v>
      </c>
      <c r="S124" s="162">
        <f t="shared" si="84"/>
        <v>0</v>
      </c>
      <c r="T124" s="162">
        <f t="shared" si="84"/>
        <v>0</v>
      </c>
      <c r="U124" s="162">
        <f t="shared" si="84"/>
        <v>0</v>
      </c>
      <c r="V124" s="162">
        <f t="shared" si="84"/>
        <v>0</v>
      </c>
      <c r="W124" s="162">
        <f t="shared" si="84"/>
        <v>0</v>
      </c>
      <c r="X124" s="162">
        <f t="shared" si="56"/>
        <v>0</v>
      </c>
      <c r="Y124" s="162">
        <f t="shared" si="57"/>
        <v>0</v>
      </c>
      <c r="Z124" s="162">
        <f t="shared" ref="Z124:AE124" si="85">Z85/10000</f>
        <v>0</v>
      </c>
      <c r="AA124" s="162">
        <f t="shared" si="85"/>
        <v>0</v>
      </c>
      <c r="AB124" s="162">
        <f t="shared" si="85"/>
        <v>0</v>
      </c>
      <c r="AC124" s="162">
        <f t="shared" si="85"/>
        <v>0</v>
      </c>
      <c r="AD124" s="162">
        <f t="shared" si="85"/>
        <v>0</v>
      </c>
      <c r="AE124" s="162">
        <f t="shared" si="85"/>
        <v>0</v>
      </c>
    </row>
    <row r="125" ht="16.5" spans="1:31">
      <c r="A125" s="24" t="s">
        <v>40</v>
      </c>
      <c r="B125" s="161">
        <f t="shared" si="59"/>
        <v>36.372967</v>
      </c>
      <c r="C125" s="162">
        <f t="shared" ref="C125:X125" si="86">C86/10000</f>
        <v>0</v>
      </c>
      <c r="D125" s="162">
        <f t="shared" si="86"/>
        <v>-4.370151</v>
      </c>
      <c r="E125" s="162">
        <f t="shared" si="86"/>
        <v>0</v>
      </c>
      <c r="F125" s="162">
        <f t="shared" si="86"/>
        <v>0</v>
      </c>
      <c r="G125" s="162">
        <f t="shared" si="86"/>
        <v>40.743118</v>
      </c>
      <c r="H125" s="162">
        <f t="shared" si="86"/>
        <v>0</v>
      </c>
      <c r="I125" s="162">
        <f t="shared" si="86"/>
        <v>0</v>
      </c>
      <c r="J125" s="162">
        <f t="shared" si="86"/>
        <v>0</v>
      </c>
      <c r="K125" s="162">
        <f t="shared" si="86"/>
        <v>0</v>
      </c>
      <c r="L125" s="162">
        <f t="shared" si="86"/>
        <v>0</v>
      </c>
      <c r="M125" s="162">
        <f t="shared" si="86"/>
        <v>0</v>
      </c>
      <c r="N125" s="162">
        <f t="shared" si="86"/>
        <v>0</v>
      </c>
      <c r="O125" s="162">
        <f t="shared" si="86"/>
        <v>0</v>
      </c>
      <c r="P125" s="162">
        <f t="shared" si="86"/>
        <v>0</v>
      </c>
      <c r="Q125" s="162">
        <f t="shared" si="86"/>
        <v>0</v>
      </c>
      <c r="R125" s="162">
        <f t="shared" si="86"/>
        <v>0</v>
      </c>
      <c r="S125" s="162">
        <f t="shared" si="86"/>
        <v>0</v>
      </c>
      <c r="T125" s="162">
        <f t="shared" si="86"/>
        <v>0</v>
      </c>
      <c r="U125" s="162">
        <f t="shared" si="86"/>
        <v>0</v>
      </c>
      <c r="V125" s="162">
        <f t="shared" si="86"/>
        <v>0</v>
      </c>
      <c r="W125" s="162">
        <f t="shared" si="86"/>
        <v>0</v>
      </c>
      <c r="X125" s="162">
        <f t="shared" si="56"/>
        <v>0</v>
      </c>
      <c r="Y125" s="162">
        <f t="shared" si="57"/>
        <v>0</v>
      </c>
      <c r="Z125" s="162">
        <f t="shared" ref="Z125:AE125" si="87">Z86/10000</f>
        <v>0</v>
      </c>
      <c r="AA125" s="162">
        <f t="shared" si="87"/>
        <v>0</v>
      </c>
      <c r="AB125" s="162">
        <f t="shared" si="87"/>
        <v>0</v>
      </c>
      <c r="AC125" s="162">
        <f t="shared" si="87"/>
        <v>0</v>
      </c>
      <c r="AD125" s="162">
        <f t="shared" si="87"/>
        <v>0</v>
      </c>
      <c r="AE125" s="162">
        <f t="shared" si="87"/>
        <v>0</v>
      </c>
    </row>
    <row r="126" ht="16.5" spans="1:31">
      <c r="A126" s="24" t="s">
        <v>41</v>
      </c>
      <c r="B126" s="161">
        <f t="shared" si="59"/>
        <v>893.754613</v>
      </c>
      <c r="C126" s="162">
        <f t="shared" ref="C126:X126" si="88">C87/10000</f>
        <v>-1660.186807</v>
      </c>
      <c r="D126" s="162">
        <f t="shared" si="88"/>
        <v>4.740566</v>
      </c>
      <c r="E126" s="162">
        <f t="shared" si="88"/>
        <v>0</v>
      </c>
      <c r="F126" s="162">
        <f t="shared" si="88"/>
        <v>0</v>
      </c>
      <c r="G126" s="162">
        <f t="shared" si="88"/>
        <v>2473.903684</v>
      </c>
      <c r="H126" s="162">
        <f t="shared" si="88"/>
        <v>0</v>
      </c>
      <c r="I126" s="162">
        <f t="shared" si="88"/>
        <v>0</v>
      </c>
      <c r="J126" s="162">
        <f t="shared" si="88"/>
        <v>0</v>
      </c>
      <c r="K126" s="162">
        <f t="shared" si="88"/>
        <v>0</v>
      </c>
      <c r="L126" s="162">
        <f t="shared" si="88"/>
        <v>0</v>
      </c>
      <c r="M126" s="162">
        <f t="shared" si="88"/>
        <v>0</v>
      </c>
      <c r="N126" s="162">
        <f t="shared" si="88"/>
        <v>0</v>
      </c>
      <c r="O126" s="162">
        <f t="shared" si="88"/>
        <v>0</v>
      </c>
      <c r="P126" s="162">
        <f t="shared" si="88"/>
        <v>0</v>
      </c>
      <c r="Q126" s="162">
        <f t="shared" si="88"/>
        <v>0</v>
      </c>
      <c r="R126" s="162">
        <f t="shared" si="88"/>
        <v>75.29717</v>
      </c>
      <c r="S126" s="162">
        <f t="shared" si="88"/>
        <v>0</v>
      </c>
      <c r="T126" s="162">
        <f t="shared" si="88"/>
        <v>18.867925</v>
      </c>
      <c r="U126" s="162">
        <f t="shared" si="88"/>
        <v>9.90566</v>
      </c>
      <c r="V126" s="162">
        <f t="shared" si="88"/>
        <v>0</v>
      </c>
      <c r="W126" s="162">
        <f t="shared" si="88"/>
        <v>0</v>
      </c>
      <c r="X126" s="162">
        <f t="shared" si="56"/>
        <v>0</v>
      </c>
      <c r="Y126" s="162">
        <f t="shared" si="57"/>
        <v>46.523585</v>
      </c>
      <c r="Z126" s="162">
        <f t="shared" ref="Z126:AE126" si="89">Z87/10000</f>
        <v>18.867925</v>
      </c>
      <c r="AA126" s="162">
        <f t="shared" si="89"/>
        <v>0</v>
      </c>
      <c r="AB126" s="162">
        <f t="shared" si="89"/>
        <v>0</v>
      </c>
      <c r="AC126" s="162">
        <f t="shared" si="89"/>
        <v>0</v>
      </c>
      <c r="AD126" s="162">
        <f t="shared" si="89"/>
        <v>0</v>
      </c>
      <c r="AE126" s="162">
        <f t="shared" si="89"/>
        <v>0</v>
      </c>
    </row>
    <row r="127" ht="16.5" spans="1:31">
      <c r="A127" s="24" t="s">
        <v>42</v>
      </c>
      <c r="B127" s="161">
        <f t="shared" si="59"/>
        <v>1.477273</v>
      </c>
      <c r="C127" s="162">
        <f t="shared" ref="C127:X127" si="90">C88/10000</f>
        <v>0</v>
      </c>
      <c r="D127" s="162">
        <f t="shared" si="90"/>
        <v>1.297492</v>
      </c>
      <c r="E127" s="162">
        <f t="shared" si="90"/>
        <v>0</v>
      </c>
      <c r="F127" s="162">
        <f t="shared" si="90"/>
        <v>0.179781</v>
      </c>
      <c r="G127" s="162">
        <f t="shared" si="90"/>
        <v>0</v>
      </c>
      <c r="H127" s="162">
        <f t="shared" si="90"/>
        <v>0</v>
      </c>
      <c r="I127" s="162">
        <f t="shared" si="90"/>
        <v>0</v>
      </c>
      <c r="J127" s="162">
        <f t="shared" si="90"/>
        <v>0</v>
      </c>
      <c r="K127" s="162">
        <f t="shared" si="90"/>
        <v>0</v>
      </c>
      <c r="L127" s="162">
        <f t="shared" si="90"/>
        <v>0</v>
      </c>
      <c r="M127" s="162">
        <f t="shared" si="90"/>
        <v>0</v>
      </c>
      <c r="N127" s="162">
        <f t="shared" si="90"/>
        <v>0</v>
      </c>
      <c r="O127" s="162">
        <f t="shared" si="90"/>
        <v>0</v>
      </c>
      <c r="P127" s="162">
        <f t="shared" si="90"/>
        <v>0</v>
      </c>
      <c r="Q127" s="162">
        <f t="shared" si="90"/>
        <v>0</v>
      </c>
      <c r="R127" s="162">
        <f t="shared" si="90"/>
        <v>0</v>
      </c>
      <c r="S127" s="162">
        <f t="shared" si="90"/>
        <v>0</v>
      </c>
      <c r="T127" s="162">
        <f t="shared" si="90"/>
        <v>0</v>
      </c>
      <c r="U127" s="162">
        <f t="shared" si="90"/>
        <v>0</v>
      </c>
      <c r="V127" s="162">
        <f t="shared" si="90"/>
        <v>0</v>
      </c>
      <c r="W127" s="162">
        <f t="shared" si="90"/>
        <v>0</v>
      </c>
      <c r="X127" s="162">
        <f t="shared" si="56"/>
        <v>0</v>
      </c>
      <c r="Y127" s="162">
        <f t="shared" si="57"/>
        <v>0</v>
      </c>
      <c r="Z127" s="162">
        <f t="shared" ref="Z127:AE127" si="91">Z88/10000</f>
        <v>0</v>
      </c>
      <c r="AA127" s="162">
        <f t="shared" si="91"/>
        <v>0</v>
      </c>
      <c r="AB127" s="162">
        <f t="shared" si="91"/>
        <v>0</v>
      </c>
      <c r="AC127" s="162">
        <f t="shared" si="91"/>
        <v>0</v>
      </c>
      <c r="AD127" s="162">
        <f t="shared" si="91"/>
        <v>0</v>
      </c>
      <c r="AE127" s="162">
        <f t="shared" si="91"/>
        <v>0</v>
      </c>
    </row>
    <row r="128" s="117" customFormat="1" ht="16.5" spans="1:31">
      <c r="A128" s="22" t="s">
        <v>43</v>
      </c>
      <c r="B128" s="163">
        <f t="shared" si="59"/>
        <v>39915.43478</v>
      </c>
      <c r="C128" s="160">
        <f t="shared" ref="C128:X128" si="92">C89/10000</f>
        <v>-632.601028833334</v>
      </c>
      <c r="D128" s="160">
        <f t="shared" si="92"/>
        <v>14930.2226933333</v>
      </c>
      <c r="E128" s="160">
        <f t="shared" si="92"/>
        <v>168.420884</v>
      </c>
      <c r="F128" s="160">
        <f t="shared" si="92"/>
        <v>572.624118</v>
      </c>
      <c r="G128" s="160">
        <f t="shared" si="92"/>
        <v>17912.9938408333</v>
      </c>
      <c r="H128" s="160">
        <f t="shared" si="92"/>
        <v>707.56969</v>
      </c>
      <c r="I128" s="160">
        <f t="shared" si="92"/>
        <v>184.813546</v>
      </c>
      <c r="J128" s="160">
        <f t="shared" si="92"/>
        <v>274.75081</v>
      </c>
      <c r="K128" s="160">
        <f t="shared" si="92"/>
        <v>248.005334</v>
      </c>
      <c r="L128" s="160">
        <f t="shared" si="92"/>
        <v>612.780814666667</v>
      </c>
      <c r="M128" s="167">
        <f t="shared" si="92"/>
        <v>521.216721666667</v>
      </c>
      <c r="N128" s="160">
        <f t="shared" si="92"/>
        <v>91.564093</v>
      </c>
      <c r="O128" s="160">
        <f t="shared" si="92"/>
        <v>528.49251</v>
      </c>
      <c r="P128" s="160">
        <f t="shared" si="92"/>
        <v>362.271345</v>
      </c>
      <c r="Q128" s="160">
        <f t="shared" si="92"/>
        <v>166.221165</v>
      </c>
      <c r="R128" s="160">
        <f t="shared" si="92"/>
        <v>5114.931258</v>
      </c>
      <c r="S128" s="160">
        <f t="shared" si="92"/>
        <v>2258.488023</v>
      </c>
      <c r="T128" s="160">
        <f t="shared" si="92"/>
        <v>971.06206</v>
      </c>
      <c r="U128" s="160">
        <f t="shared" si="92"/>
        <v>410.143671</v>
      </c>
      <c r="V128" s="160">
        <f t="shared" si="92"/>
        <v>1034.950218</v>
      </c>
      <c r="W128" s="160">
        <f t="shared" si="92"/>
        <v>131.274966</v>
      </c>
      <c r="X128" s="160">
        <f t="shared" si="56"/>
        <v>80.259514</v>
      </c>
      <c r="Y128" s="160">
        <f t="shared" si="57"/>
        <v>228.752806</v>
      </c>
      <c r="Z128" s="160">
        <f t="shared" ref="Z128:AE128" si="93">Z89/10000</f>
        <v>596.635485997044</v>
      </c>
      <c r="AA128" s="160">
        <f t="shared" si="93"/>
        <v>193.677285</v>
      </c>
      <c r="AB128" s="160">
        <f t="shared" si="93"/>
        <v>106.470298004741</v>
      </c>
      <c r="AC128" s="160">
        <f t="shared" si="93"/>
        <v>59.058897</v>
      </c>
      <c r="AD128" s="160">
        <f t="shared" si="93"/>
        <v>12.2341639982156</v>
      </c>
      <c r="AE128" s="160">
        <f t="shared" si="93"/>
        <v>2.98593</v>
      </c>
    </row>
    <row r="129" ht="16.5" spans="1:31">
      <c r="A129" s="26" t="s">
        <v>44</v>
      </c>
      <c r="B129" s="161">
        <f t="shared" si="59"/>
        <v>518.012708</v>
      </c>
      <c r="C129" s="162">
        <f t="shared" ref="C129:X129" si="94">C90/10000</f>
        <v>-0.734682</v>
      </c>
      <c r="D129" s="162">
        <f t="shared" si="94"/>
        <v>-27.101228</v>
      </c>
      <c r="E129" s="162">
        <f t="shared" si="94"/>
        <v>0.172437</v>
      </c>
      <c r="F129" s="162">
        <f t="shared" si="94"/>
        <v>-0.886854</v>
      </c>
      <c r="G129" s="162">
        <f t="shared" si="94"/>
        <v>351.25467</v>
      </c>
      <c r="H129" s="162">
        <f t="shared" si="94"/>
        <v>21.904906</v>
      </c>
      <c r="I129" s="162">
        <f t="shared" si="94"/>
        <v>3.245854</v>
      </c>
      <c r="J129" s="162">
        <f t="shared" si="94"/>
        <v>18.076209</v>
      </c>
      <c r="K129" s="162">
        <f t="shared" si="94"/>
        <v>0.582843</v>
      </c>
      <c r="L129" s="162">
        <f t="shared" si="94"/>
        <v>106.452151</v>
      </c>
      <c r="M129" s="168">
        <f t="shared" si="94"/>
        <v>106.643603</v>
      </c>
      <c r="N129" s="162">
        <f t="shared" si="94"/>
        <v>-0.191452</v>
      </c>
      <c r="O129" s="162">
        <f t="shared" si="94"/>
        <v>0.448693</v>
      </c>
      <c r="P129" s="162">
        <f t="shared" si="94"/>
        <v>-4.904498</v>
      </c>
      <c r="Q129" s="162">
        <f t="shared" si="94"/>
        <v>5.353191</v>
      </c>
      <c r="R129" s="162">
        <f t="shared" si="94"/>
        <v>66.502615</v>
      </c>
      <c r="S129" s="162">
        <f t="shared" si="94"/>
        <v>38.75706</v>
      </c>
      <c r="T129" s="162">
        <f t="shared" si="94"/>
        <v>0.872207</v>
      </c>
      <c r="U129" s="162">
        <f t="shared" si="94"/>
        <v>4.793589</v>
      </c>
      <c r="V129" s="162">
        <f t="shared" si="94"/>
        <v>21.958153</v>
      </c>
      <c r="W129" s="162">
        <f t="shared" si="94"/>
        <v>0</v>
      </c>
      <c r="X129" s="162">
        <f t="shared" si="56"/>
        <v>-0.023573</v>
      </c>
      <c r="Y129" s="162">
        <f t="shared" si="57"/>
        <v>0.145179</v>
      </c>
      <c r="Z129" s="162">
        <f t="shared" ref="Z129:AE129" si="95">Z90/10000</f>
        <v>0.74760599747238</v>
      </c>
      <c r="AA129" s="162">
        <f t="shared" si="95"/>
        <v>0</v>
      </c>
      <c r="AB129" s="162">
        <f t="shared" si="95"/>
        <v>0.12460100252762</v>
      </c>
      <c r="AC129" s="162">
        <f t="shared" si="95"/>
        <v>0</v>
      </c>
      <c r="AD129" s="162">
        <f t="shared" si="95"/>
        <v>0</v>
      </c>
      <c r="AE129" s="162">
        <f t="shared" si="95"/>
        <v>0</v>
      </c>
    </row>
    <row r="130" ht="16.5" spans="1:31">
      <c r="A130" s="26" t="s">
        <v>45</v>
      </c>
      <c r="B130" s="161">
        <f t="shared" si="59"/>
        <v>38485.371277</v>
      </c>
      <c r="C130" s="162">
        <f t="shared" ref="C130:X130" si="96">C91/10000</f>
        <v>-474.467437666667</v>
      </c>
      <c r="D130" s="162">
        <f t="shared" si="96"/>
        <v>14292.817396</v>
      </c>
      <c r="E130" s="162">
        <f t="shared" si="96"/>
        <v>168.248447</v>
      </c>
      <c r="F130" s="162">
        <f t="shared" si="96"/>
        <v>573.510972</v>
      </c>
      <c r="G130" s="162">
        <f t="shared" si="96"/>
        <v>17128.3016666667</v>
      </c>
      <c r="H130" s="162">
        <f t="shared" si="96"/>
        <v>685.664784</v>
      </c>
      <c r="I130" s="162">
        <f t="shared" si="96"/>
        <v>181.567692</v>
      </c>
      <c r="J130" s="162">
        <f t="shared" si="96"/>
        <v>256.674601</v>
      </c>
      <c r="K130" s="162">
        <f t="shared" si="96"/>
        <v>247.422491</v>
      </c>
      <c r="L130" s="162">
        <f t="shared" si="96"/>
        <v>534.822989</v>
      </c>
      <c r="M130" s="168">
        <f t="shared" si="96"/>
        <v>443.067444</v>
      </c>
      <c r="N130" s="162">
        <f t="shared" si="96"/>
        <v>91.755545</v>
      </c>
      <c r="O130" s="162">
        <f t="shared" si="96"/>
        <v>528.043817</v>
      </c>
      <c r="P130" s="162">
        <f t="shared" si="96"/>
        <v>367.175843</v>
      </c>
      <c r="Q130" s="162">
        <f t="shared" si="96"/>
        <v>160.867974</v>
      </c>
      <c r="R130" s="162">
        <f t="shared" si="96"/>
        <v>5048.428643</v>
      </c>
      <c r="S130" s="162">
        <f t="shared" si="96"/>
        <v>2219.730963</v>
      </c>
      <c r="T130" s="162">
        <f t="shared" si="96"/>
        <v>970.189853</v>
      </c>
      <c r="U130" s="162">
        <f t="shared" si="96"/>
        <v>405.350082</v>
      </c>
      <c r="V130" s="162">
        <f t="shared" si="96"/>
        <v>1012.992065</v>
      </c>
      <c r="W130" s="162">
        <f t="shared" si="96"/>
        <v>131.274966</v>
      </c>
      <c r="X130" s="162">
        <f t="shared" si="56"/>
        <v>80.283087</v>
      </c>
      <c r="Y130" s="162">
        <f t="shared" si="57"/>
        <v>228.607627</v>
      </c>
      <c r="Z130" s="162">
        <f t="shared" ref="Z130:AE130" si="97">Z91/10000</f>
        <v>595.887879999571</v>
      </c>
      <c r="AA130" s="162">
        <f t="shared" si="97"/>
        <v>193.677285</v>
      </c>
      <c r="AB130" s="162">
        <f t="shared" si="97"/>
        <v>106.345697002213</v>
      </c>
      <c r="AC130" s="162">
        <f t="shared" si="97"/>
        <v>59.058897</v>
      </c>
      <c r="AD130" s="162">
        <f t="shared" si="97"/>
        <v>12.2341639982156</v>
      </c>
      <c r="AE130" s="162">
        <f t="shared" si="97"/>
        <v>2.98593</v>
      </c>
    </row>
    <row r="131" ht="16.5" spans="1:31">
      <c r="A131" s="26" t="s">
        <v>46</v>
      </c>
      <c r="B131" s="161">
        <f t="shared" si="59"/>
        <v>753.448822</v>
      </c>
      <c r="C131" s="162">
        <f t="shared" ref="C131:X131" si="98">C92/10000</f>
        <v>-157.398909166667</v>
      </c>
      <c r="D131" s="162">
        <f t="shared" si="98"/>
        <v>664.506525333333</v>
      </c>
      <c r="E131" s="162">
        <f t="shared" si="98"/>
        <v>0</v>
      </c>
      <c r="F131" s="162">
        <f t="shared" si="98"/>
        <v>0</v>
      </c>
      <c r="G131" s="162">
        <f t="shared" si="98"/>
        <v>274.835531166667</v>
      </c>
      <c r="H131" s="162">
        <f t="shared" si="98"/>
        <v>0</v>
      </c>
      <c r="I131" s="162">
        <f t="shared" si="98"/>
        <v>0</v>
      </c>
      <c r="J131" s="162">
        <f t="shared" si="98"/>
        <v>0</v>
      </c>
      <c r="K131" s="162">
        <f t="shared" si="98"/>
        <v>0</v>
      </c>
      <c r="L131" s="162">
        <f t="shared" si="98"/>
        <v>-28.494325333333</v>
      </c>
      <c r="M131" s="168">
        <f t="shared" si="98"/>
        <v>-28.494325333333</v>
      </c>
      <c r="N131" s="162">
        <f t="shared" si="98"/>
        <v>0</v>
      </c>
      <c r="O131" s="162">
        <f t="shared" si="98"/>
        <v>0</v>
      </c>
      <c r="P131" s="162">
        <f t="shared" si="98"/>
        <v>0</v>
      </c>
      <c r="Q131" s="162">
        <f t="shared" si="98"/>
        <v>0</v>
      </c>
      <c r="R131" s="162">
        <f t="shared" si="98"/>
        <v>0</v>
      </c>
      <c r="S131" s="162">
        <f t="shared" si="98"/>
        <v>0</v>
      </c>
      <c r="T131" s="162">
        <f t="shared" si="98"/>
        <v>0</v>
      </c>
      <c r="U131" s="162">
        <f t="shared" si="98"/>
        <v>0</v>
      </c>
      <c r="V131" s="162">
        <f t="shared" si="98"/>
        <v>0</v>
      </c>
      <c r="W131" s="162">
        <f t="shared" si="98"/>
        <v>0</v>
      </c>
      <c r="X131" s="162">
        <f t="shared" si="56"/>
        <v>0</v>
      </c>
      <c r="Y131" s="162">
        <f t="shared" si="57"/>
        <v>0</v>
      </c>
      <c r="Z131" s="162">
        <f t="shared" ref="Z131:AE131" si="99">Z92/10000</f>
        <v>0</v>
      </c>
      <c r="AA131" s="162">
        <f t="shared" si="99"/>
        <v>0</v>
      </c>
      <c r="AB131" s="162">
        <f t="shared" si="99"/>
        <v>0</v>
      </c>
      <c r="AC131" s="162">
        <f t="shared" si="99"/>
        <v>0</v>
      </c>
      <c r="AD131" s="162">
        <f t="shared" si="99"/>
        <v>0</v>
      </c>
      <c r="AE131" s="162">
        <f t="shared" si="99"/>
        <v>0</v>
      </c>
    </row>
    <row r="132" ht="16.5" spans="1:31">
      <c r="A132" s="26" t="s">
        <v>47</v>
      </c>
      <c r="B132" s="161">
        <f t="shared" si="59"/>
        <v>0</v>
      </c>
      <c r="C132" s="162">
        <f t="shared" ref="C132:X132" si="100">C93/10000</f>
        <v>0</v>
      </c>
      <c r="D132" s="162">
        <f t="shared" si="100"/>
        <v>0</v>
      </c>
      <c r="E132" s="162">
        <f t="shared" si="100"/>
        <v>0</v>
      </c>
      <c r="F132" s="162">
        <f t="shared" si="100"/>
        <v>0</v>
      </c>
      <c r="G132" s="162">
        <f t="shared" si="100"/>
        <v>0</v>
      </c>
      <c r="H132" s="162">
        <f t="shared" si="100"/>
        <v>0</v>
      </c>
      <c r="I132" s="162">
        <f t="shared" si="100"/>
        <v>0</v>
      </c>
      <c r="J132" s="162">
        <f t="shared" si="100"/>
        <v>0</v>
      </c>
      <c r="K132" s="162">
        <f t="shared" si="100"/>
        <v>0</v>
      </c>
      <c r="L132" s="162">
        <f t="shared" si="100"/>
        <v>0</v>
      </c>
      <c r="M132" s="162">
        <f t="shared" si="100"/>
        <v>0</v>
      </c>
      <c r="N132" s="162">
        <f t="shared" si="100"/>
        <v>0</v>
      </c>
      <c r="O132" s="162">
        <f t="shared" si="100"/>
        <v>0</v>
      </c>
      <c r="P132" s="162">
        <f t="shared" si="100"/>
        <v>0</v>
      </c>
      <c r="Q132" s="162">
        <f t="shared" si="100"/>
        <v>0</v>
      </c>
      <c r="R132" s="162">
        <f t="shared" si="100"/>
        <v>0</v>
      </c>
      <c r="S132" s="162">
        <f t="shared" si="100"/>
        <v>0</v>
      </c>
      <c r="T132" s="162">
        <f t="shared" si="100"/>
        <v>0</v>
      </c>
      <c r="U132" s="162">
        <f t="shared" si="100"/>
        <v>0</v>
      </c>
      <c r="V132" s="162">
        <f t="shared" si="100"/>
        <v>0</v>
      </c>
      <c r="W132" s="162">
        <f t="shared" si="100"/>
        <v>0</v>
      </c>
      <c r="X132" s="162">
        <f t="shared" si="56"/>
        <v>0</v>
      </c>
      <c r="Y132" s="162">
        <f t="shared" si="57"/>
        <v>0</v>
      </c>
      <c r="Z132" s="162">
        <f t="shared" ref="Z132:AE132" si="101">Z93/10000</f>
        <v>0</v>
      </c>
      <c r="AA132" s="162">
        <f t="shared" si="101"/>
        <v>0</v>
      </c>
      <c r="AB132" s="162">
        <f t="shared" si="101"/>
        <v>0</v>
      </c>
      <c r="AC132" s="162">
        <f t="shared" si="101"/>
        <v>0</v>
      </c>
      <c r="AD132" s="162">
        <f t="shared" si="101"/>
        <v>0</v>
      </c>
      <c r="AE132" s="162">
        <f t="shared" si="101"/>
        <v>0</v>
      </c>
    </row>
    <row r="133" ht="16.5" spans="1:31">
      <c r="A133" s="26" t="s">
        <v>48</v>
      </c>
      <c r="B133" s="161">
        <f t="shared" si="59"/>
        <v>158.601973</v>
      </c>
      <c r="C133" s="162">
        <f t="shared" ref="C133:X133" si="102">C94/10000</f>
        <v>0</v>
      </c>
      <c r="D133" s="162">
        <f t="shared" si="102"/>
        <v>0</v>
      </c>
      <c r="E133" s="162">
        <f t="shared" si="102"/>
        <v>0</v>
      </c>
      <c r="F133" s="162">
        <f t="shared" si="102"/>
        <v>0</v>
      </c>
      <c r="G133" s="162">
        <f t="shared" si="102"/>
        <v>158.601973</v>
      </c>
      <c r="H133" s="162">
        <f t="shared" si="102"/>
        <v>0</v>
      </c>
      <c r="I133" s="162">
        <f t="shared" si="102"/>
        <v>0</v>
      </c>
      <c r="J133" s="162">
        <f t="shared" si="102"/>
        <v>0</v>
      </c>
      <c r="K133" s="162">
        <f t="shared" si="102"/>
        <v>0</v>
      </c>
      <c r="L133" s="162">
        <f t="shared" si="102"/>
        <v>0</v>
      </c>
      <c r="M133" s="162">
        <f t="shared" si="102"/>
        <v>0</v>
      </c>
      <c r="N133" s="162">
        <f t="shared" si="102"/>
        <v>0</v>
      </c>
      <c r="O133" s="162">
        <f t="shared" si="102"/>
        <v>0</v>
      </c>
      <c r="P133" s="162">
        <f t="shared" si="102"/>
        <v>0</v>
      </c>
      <c r="Q133" s="162">
        <f t="shared" si="102"/>
        <v>0</v>
      </c>
      <c r="R133" s="162">
        <f t="shared" si="102"/>
        <v>0</v>
      </c>
      <c r="S133" s="162">
        <f t="shared" si="102"/>
        <v>0</v>
      </c>
      <c r="T133" s="162">
        <f t="shared" si="102"/>
        <v>0</v>
      </c>
      <c r="U133" s="162">
        <f t="shared" si="102"/>
        <v>0</v>
      </c>
      <c r="V133" s="162">
        <f t="shared" si="102"/>
        <v>0</v>
      </c>
      <c r="W133" s="162">
        <f t="shared" si="102"/>
        <v>0</v>
      </c>
      <c r="X133" s="162">
        <f t="shared" si="56"/>
        <v>0</v>
      </c>
      <c r="Y133" s="162">
        <f t="shared" si="57"/>
        <v>0</v>
      </c>
      <c r="Z133" s="162">
        <f t="shared" ref="Z133:AE133" si="103">Z94/10000</f>
        <v>0</v>
      </c>
      <c r="AA133" s="162">
        <f t="shared" si="103"/>
        <v>0</v>
      </c>
      <c r="AB133" s="162">
        <f t="shared" si="103"/>
        <v>0</v>
      </c>
      <c r="AC133" s="162">
        <f t="shared" si="103"/>
        <v>0</v>
      </c>
      <c r="AD133" s="162">
        <f t="shared" si="103"/>
        <v>0</v>
      </c>
      <c r="AE133" s="162">
        <f t="shared" si="103"/>
        <v>0</v>
      </c>
    </row>
    <row r="134" s="117" customFormat="1" ht="16.5" spans="1:31">
      <c r="A134" s="22" t="s">
        <v>49</v>
      </c>
      <c r="B134" s="163">
        <f t="shared" si="59"/>
        <v>31529.337867</v>
      </c>
      <c r="C134" s="160">
        <f t="shared" ref="C134:X134" si="104">C95/10000</f>
        <v>-4147.40526194878</v>
      </c>
      <c r="D134" s="160">
        <f t="shared" si="104"/>
        <v>-23468.81995</v>
      </c>
      <c r="E134" s="160">
        <f t="shared" si="104"/>
        <v>-134.61836</v>
      </c>
      <c r="F134" s="160">
        <f t="shared" si="104"/>
        <v>-556.07275</v>
      </c>
      <c r="G134" s="160">
        <f t="shared" si="104"/>
        <v>28630.9129942667</v>
      </c>
      <c r="H134" s="160">
        <f t="shared" si="104"/>
        <v>5879.8503649</v>
      </c>
      <c r="I134" s="160">
        <f t="shared" si="104"/>
        <v>3542.997589</v>
      </c>
      <c r="J134" s="160">
        <f t="shared" si="104"/>
        <v>2485.2138929</v>
      </c>
      <c r="K134" s="160">
        <f t="shared" si="104"/>
        <v>-148.361117</v>
      </c>
      <c r="L134" s="160">
        <f t="shared" si="104"/>
        <v>12209.503503</v>
      </c>
      <c r="M134" s="160">
        <f t="shared" si="104"/>
        <v>12154.003283</v>
      </c>
      <c r="N134" s="160">
        <f t="shared" si="104"/>
        <v>55.50022</v>
      </c>
      <c r="O134" s="160">
        <f t="shared" si="104"/>
        <v>8691.94528</v>
      </c>
      <c r="P134" s="160">
        <f t="shared" si="104"/>
        <v>-597.494072</v>
      </c>
      <c r="Q134" s="160">
        <f t="shared" si="104"/>
        <v>9289.439352</v>
      </c>
      <c r="R134" s="160">
        <f t="shared" si="104"/>
        <v>4424.04204678211</v>
      </c>
      <c r="S134" s="160">
        <f t="shared" si="104"/>
        <v>3350.24559944869</v>
      </c>
      <c r="T134" s="160">
        <f t="shared" si="104"/>
        <v>-838.986587679245</v>
      </c>
      <c r="U134" s="160">
        <f t="shared" si="104"/>
        <v>270.103031272939</v>
      </c>
      <c r="V134" s="160">
        <f t="shared" si="104"/>
        <v>2036.44370473973</v>
      </c>
      <c r="W134" s="160">
        <f t="shared" si="104"/>
        <v>-131.274966</v>
      </c>
      <c r="X134" s="160">
        <f t="shared" si="56"/>
        <v>-80.259514</v>
      </c>
      <c r="Y134" s="160">
        <f t="shared" si="57"/>
        <v>-182.229221</v>
      </c>
      <c r="Z134" s="160">
        <f t="shared" ref="Z134:AE134" si="105">Z95/10000</f>
        <v>-492.861900676289</v>
      </c>
      <c r="AA134" s="160">
        <f t="shared" si="105"/>
        <v>-193.677285</v>
      </c>
      <c r="AB134" s="160">
        <f t="shared" si="105"/>
        <v>-87.6023730047405</v>
      </c>
      <c r="AC134" s="160">
        <f t="shared" si="105"/>
        <v>-59.058897</v>
      </c>
      <c r="AD134" s="160">
        <f t="shared" si="105"/>
        <v>-2.80020199821563</v>
      </c>
      <c r="AE134" s="160">
        <f t="shared" si="105"/>
        <v>-2.98593</v>
      </c>
    </row>
    <row r="135" ht="16.5" spans="1:31">
      <c r="A135" s="26" t="s">
        <v>50</v>
      </c>
      <c r="B135" s="161">
        <f t="shared" si="59"/>
        <v>147.918834</v>
      </c>
      <c r="C135" s="162">
        <f t="shared" ref="C135:X135" si="106">C96/10000</f>
        <v>0</v>
      </c>
      <c r="D135" s="162">
        <f t="shared" si="106"/>
        <v>0.449433</v>
      </c>
      <c r="E135" s="162">
        <f t="shared" si="106"/>
        <v>0</v>
      </c>
      <c r="F135" s="162">
        <f t="shared" si="106"/>
        <v>0</v>
      </c>
      <c r="G135" s="162">
        <f t="shared" si="106"/>
        <v>0.453497</v>
      </c>
      <c r="H135" s="162">
        <f t="shared" si="106"/>
        <v>0.7</v>
      </c>
      <c r="I135" s="162">
        <f t="shared" si="106"/>
        <v>0</v>
      </c>
      <c r="J135" s="162">
        <f t="shared" si="106"/>
        <v>0.5</v>
      </c>
      <c r="K135" s="162">
        <f t="shared" si="106"/>
        <v>0.2</v>
      </c>
      <c r="L135" s="162">
        <f t="shared" si="106"/>
        <v>145.515904</v>
      </c>
      <c r="M135" s="168">
        <f t="shared" si="106"/>
        <v>145.515904</v>
      </c>
      <c r="N135" s="162">
        <f t="shared" si="106"/>
        <v>0</v>
      </c>
      <c r="O135" s="162">
        <f t="shared" si="106"/>
        <v>0</v>
      </c>
      <c r="P135" s="162">
        <f t="shared" si="106"/>
        <v>0</v>
      </c>
      <c r="Q135" s="162">
        <f t="shared" si="106"/>
        <v>0</v>
      </c>
      <c r="R135" s="162">
        <f t="shared" si="106"/>
        <v>0.8</v>
      </c>
      <c r="S135" s="162">
        <f t="shared" si="106"/>
        <v>0.8</v>
      </c>
      <c r="T135" s="162">
        <f t="shared" si="106"/>
        <v>0</v>
      </c>
      <c r="U135" s="162">
        <f t="shared" si="106"/>
        <v>0</v>
      </c>
      <c r="V135" s="162">
        <f t="shared" si="106"/>
        <v>0</v>
      </c>
      <c r="W135" s="162">
        <f t="shared" si="106"/>
        <v>0</v>
      </c>
      <c r="X135" s="162">
        <f t="shared" si="56"/>
        <v>0</v>
      </c>
      <c r="Y135" s="162">
        <f t="shared" si="57"/>
        <v>0</v>
      </c>
      <c r="Z135" s="162">
        <f t="shared" ref="Z135:AE135" si="107">Z96/10000</f>
        <v>0</v>
      </c>
      <c r="AA135" s="162">
        <f t="shared" si="107"/>
        <v>0</v>
      </c>
      <c r="AB135" s="162">
        <f t="shared" si="107"/>
        <v>0</v>
      </c>
      <c r="AC135" s="162">
        <f t="shared" si="107"/>
        <v>0</v>
      </c>
      <c r="AD135" s="162">
        <f t="shared" si="107"/>
        <v>0</v>
      </c>
      <c r="AE135" s="162">
        <f t="shared" si="107"/>
        <v>0</v>
      </c>
    </row>
    <row r="136" ht="16.5" spans="1:31">
      <c r="A136" s="26" t="s">
        <v>51</v>
      </c>
      <c r="B136" s="161">
        <f t="shared" si="59"/>
        <v>411.169806</v>
      </c>
      <c r="C136" s="162">
        <f t="shared" ref="C136:X136" si="108">C97/10000</f>
        <v>0</v>
      </c>
      <c r="D136" s="162">
        <f t="shared" si="108"/>
        <v>401.30343</v>
      </c>
      <c r="E136" s="162">
        <f t="shared" si="108"/>
        <v>0</v>
      </c>
      <c r="F136" s="162">
        <f t="shared" si="108"/>
        <v>0</v>
      </c>
      <c r="G136" s="162">
        <f t="shared" si="108"/>
        <v>9.641276</v>
      </c>
      <c r="H136" s="162">
        <f t="shared" si="108"/>
        <v>0.135</v>
      </c>
      <c r="I136" s="162">
        <f t="shared" si="108"/>
        <v>0.045</v>
      </c>
      <c r="J136" s="162">
        <f t="shared" si="108"/>
        <v>0</v>
      </c>
      <c r="K136" s="162">
        <f t="shared" si="108"/>
        <v>0.09</v>
      </c>
      <c r="L136" s="162">
        <f t="shared" si="108"/>
        <v>0</v>
      </c>
      <c r="M136" s="162">
        <f t="shared" si="108"/>
        <v>0</v>
      </c>
      <c r="N136" s="162">
        <f t="shared" si="108"/>
        <v>0</v>
      </c>
      <c r="O136" s="162">
        <f t="shared" si="108"/>
        <v>0</v>
      </c>
      <c r="P136" s="162">
        <f t="shared" si="108"/>
        <v>0</v>
      </c>
      <c r="Q136" s="162">
        <f t="shared" si="108"/>
        <v>0</v>
      </c>
      <c r="R136" s="162">
        <f t="shared" si="108"/>
        <v>0.0901</v>
      </c>
      <c r="S136" s="162">
        <f t="shared" si="108"/>
        <v>0.045</v>
      </c>
      <c r="T136" s="162">
        <f t="shared" si="108"/>
        <v>0</v>
      </c>
      <c r="U136" s="162">
        <f t="shared" si="108"/>
        <v>0</v>
      </c>
      <c r="V136" s="162">
        <f t="shared" si="108"/>
        <v>0</v>
      </c>
      <c r="W136" s="162">
        <f t="shared" si="108"/>
        <v>0</v>
      </c>
      <c r="X136" s="162">
        <f t="shared" si="56"/>
        <v>0</v>
      </c>
      <c r="Y136" s="162">
        <f t="shared" si="57"/>
        <v>0.0451</v>
      </c>
      <c r="Z136" s="162">
        <f t="shared" ref="Z136:AE136" si="109">Z97/10000</f>
        <v>0</v>
      </c>
      <c r="AA136" s="162">
        <f t="shared" si="109"/>
        <v>0</v>
      </c>
      <c r="AB136" s="162">
        <f t="shared" si="109"/>
        <v>0</v>
      </c>
      <c r="AC136" s="162">
        <f t="shared" si="109"/>
        <v>0</v>
      </c>
      <c r="AD136" s="162">
        <f t="shared" si="109"/>
        <v>0</v>
      </c>
      <c r="AE136" s="162">
        <f t="shared" si="109"/>
        <v>0</v>
      </c>
    </row>
    <row r="137" s="117" customFormat="1" ht="16.5" spans="1:31">
      <c r="A137" s="22" t="s">
        <v>52</v>
      </c>
      <c r="B137" s="163">
        <f t="shared" si="59"/>
        <v>31266.086895</v>
      </c>
      <c r="C137" s="160">
        <f t="shared" ref="C137:X137" si="110">C98/10000</f>
        <v>-4147.40526194878</v>
      </c>
      <c r="D137" s="160">
        <f t="shared" si="110"/>
        <v>-23869.673947</v>
      </c>
      <c r="E137" s="160">
        <f t="shared" si="110"/>
        <v>-134.61836</v>
      </c>
      <c r="F137" s="160">
        <f t="shared" si="110"/>
        <v>-556.07275</v>
      </c>
      <c r="G137" s="160">
        <f t="shared" si="110"/>
        <v>28621.7252152667</v>
      </c>
      <c r="H137" s="160">
        <f t="shared" si="110"/>
        <v>5880.4153649</v>
      </c>
      <c r="I137" s="160">
        <f t="shared" si="110"/>
        <v>3542.952589</v>
      </c>
      <c r="J137" s="160">
        <f t="shared" si="110"/>
        <v>2485.7138929</v>
      </c>
      <c r="K137" s="160">
        <f t="shared" si="110"/>
        <v>-148.251117</v>
      </c>
      <c r="L137" s="160">
        <f t="shared" si="110"/>
        <v>12355.019407</v>
      </c>
      <c r="M137" s="167">
        <f t="shared" si="110"/>
        <v>12299.519187</v>
      </c>
      <c r="N137" s="160">
        <f t="shared" si="110"/>
        <v>55.50022</v>
      </c>
      <c r="O137" s="160">
        <f t="shared" si="110"/>
        <v>8691.94528</v>
      </c>
      <c r="P137" s="160">
        <f t="shared" si="110"/>
        <v>-597.494072</v>
      </c>
      <c r="Q137" s="160">
        <f t="shared" si="110"/>
        <v>9289.439352</v>
      </c>
      <c r="R137" s="160">
        <f t="shared" si="110"/>
        <v>4424.75194678211</v>
      </c>
      <c r="S137" s="160">
        <f t="shared" si="110"/>
        <v>3351.00059944869</v>
      </c>
      <c r="T137" s="160">
        <f t="shared" si="110"/>
        <v>-838.986587679245</v>
      </c>
      <c r="U137" s="160">
        <f t="shared" si="110"/>
        <v>270.103031272939</v>
      </c>
      <c r="V137" s="160">
        <f t="shared" si="110"/>
        <v>2036.44370473973</v>
      </c>
      <c r="W137" s="160">
        <f t="shared" si="110"/>
        <v>-131.274966</v>
      </c>
      <c r="X137" s="160">
        <f t="shared" si="56"/>
        <v>-80.259514</v>
      </c>
      <c r="Y137" s="160">
        <f t="shared" si="57"/>
        <v>-182.274321</v>
      </c>
      <c r="Z137" s="160">
        <f t="shared" ref="Z137:AE137" si="111">Z98/10000</f>
        <v>-492.861900676289</v>
      </c>
      <c r="AA137" s="160">
        <f t="shared" si="111"/>
        <v>-193.677285</v>
      </c>
      <c r="AB137" s="160">
        <f t="shared" si="111"/>
        <v>-87.6023730047405</v>
      </c>
      <c r="AC137" s="160">
        <f t="shared" si="111"/>
        <v>-59.058897</v>
      </c>
      <c r="AD137" s="160">
        <f t="shared" si="111"/>
        <v>-2.80020199821563</v>
      </c>
      <c r="AE137" s="160">
        <f t="shared" si="111"/>
        <v>-2.98593</v>
      </c>
    </row>
    <row r="138" ht="16.5" spans="1:31">
      <c r="A138" s="26" t="s">
        <v>53</v>
      </c>
      <c r="B138" s="161">
        <f t="shared" si="59"/>
        <v>7845.951857</v>
      </c>
      <c r="C138" s="162">
        <f t="shared" ref="C138:X138" si="112">C99/10000</f>
        <v>0</v>
      </c>
      <c r="D138" s="162">
        <f t="shared" si="112"/>
        <v>7845.951857</v>
      </c>
      <c r="E138" s="162">
        <f t="shared" si="112"/>
        <v>0</v>
      </c>
      <c r="F138" s="162">
        <f t="shared" si="112"/>
        <v>0</v>
      </c>
      <c r="G138" s="162">
        <f t="shared" si="112"/>
        <v>0</v>
      </c>
      <c r="H138" s="162">
        <f t="shared" si="112"/>
        <v>0</v>
      </c>
      <c r="I138" s="162">
        <f t="shared" si="112"/>
        <v>0</v>
      </c>
      <c r="J138" s="162">
        <f t="shared" si="112"/>
        <v>0</v>
      </c>
      <c r="K138" s="162">
        <f t="shared" si="112"/>
        <v>0</v>
      </c>
      <c r="L138" s="162">
        <f t="shared" si="112"/>
        <v>0</v>
      </c>
      <c r="M138" s="162">
        <f t="shared" si="112"/>
        <v>0</v>
      </c>
      <c r="N138" s="162">
        <f t="shared" si="112"/>
        <v>0</v>
      </c>
      <c r="O138" s="162">
        <f t="shared" si="112"/>
        <v>0</v>
      </c>
      <c r="P138" s="162">
        <f t="shared" si="112"/>
        <v>0</v>
      </c>
      <c r="Q138" s="162">
        <f t="shared" si="112"/>
        <v>0</v>
      </c>
      <c r="R138" s="162">
        <f t="shared" si="112"/>
        <v>0</v>
      </c>
      <c r="S138" s="162">
        <f t="shared" si="112"/>
        <v>0</v>
      </c>
      <c r="T138" s="162">
        <f t="shared" si="112"/>
        <v>0</v>
      </c>
      <c r="U138" s="162">
        <f t="shared" si="112"/>
        <v>0</v>
      </c>
      <c r="V138" s="162">
        <f t="shared" si="112"/>
        <v>0</v>
      </c>
      <c r="W138" s="162">
        <f t="shared" si="112"/>
        <v>0</v>
      </c>
      <c r="X138" s="162">
        <f t="shared" si="56"/>
        <v>0</v>
      </c>
      <c r="Y138" s="162">
        <f t="shared" si="57"/>
        <v>0</v>
      </c>
      <c r="Z138" s="162">
        <f t="shared" ref="Z138:AE138" si="113">Z99/10000</f>
        <v>0</v>
      </c>
      <c r="AA138" s="162">
        <f t="shared" si="113"/>
        <v>0</v>
      </c>
      <c r="AB138" s="162">
        <f t="shared" si="113"/>
        <v>0</v>
      </c>
      <c r="AC138" s="162">
        <f t="shared" si="113"/>
        <v>0</v>
      </c>
      <c r="AD138" s="162">
        <f t="shared" si="113"/>
        <v>0</v>
      </c>
      <c r="AE138" s="162">
        <f t="shared" si="113"/>
        <v>0</v>
      </c>
    </row>
    <row r="139" s="117" customFormat="1" ht="16.5" spans="1:31">
      <c r="A139" s="22" t="s">
        <v>54</v>
      </c>
      <c r="B139" s="163">
        <f t="shared" si="59"/>
        <v>23420.135038</v>
      </c>
      <c r="C139" s="160">
        <f t="shared" ref="C139:X139" si="114">C100/10000</f>
        <v>-4147.40526194878</v>
      </c>
      <c r="D139" s="160">
        <f t="shared" si="114"/>
        <v>-31715.625804</v>
      </c>
      <c r="E139" s="160">
        <f t="shared" si="114"/>
        <v>-134.61836</v>
      </c>
      <c r="F139" s="160">
        <f t="shared" si="114"/>
        <v>-556.07275</v>
      </c>
      <c r="G139" s="160">
        <f t="shared" si="114"/>
        <v>28621.7252152667</v>
      </c>
      <c r="H139" s="160">
        <f t="shared" si="114"/>
        <v>5880.4153649</v>
      </c>
      <c r="I139" s="160">
        <f t="shared" si="114"/>
        <v>3542.952589</v>
      </c>
      <c r="J139" s="160">
        <f t="shared" si="114"/>
        <v>2485.7138929</v>
      </c>
      <c r="K139" s="160">
        <f t="shared" si="114"/>
        <v>-148.251117</v>
      </c>
      <c r="L139" s="160">
        <f t="shared" si="114"/>
        <v>12355.019407</v>
      </c>
      <c r="M139" s="160">
        <f t="shared" si="114"/>
        <v>12299.519187</v>
      </c>
      <c r="N139" s="160">
        <f t="shared" si="114"/>
        <v>55.50022</v>
      </c>
      <c r="O139" s="160">
        <f t="shared" si="114"/>
        <v>8691.94528</v>
      </c>
      <c r="P139" s="160">
        <f t="shared" si="114"/>
        <v>-597.494072</v>
      </c>
      <c r="Q139" s="160">
        <f t="shared" si="114"/>
        <v>9289.439352</v>
      </c>
      <c r="R139" s="160">
        <f t="shared" si="114"/>
        <v>4424.75194678211</v>
      </c>
      <c r="S139" s="160">
        <f t="shared" si="114"/>
        <v>3351.00059944869</v>
      </c>
      <c r="T139" s="160">
        <f t="shared" si="114"/>
        <v>-838.986587679245</v>
      </c>
      <c r="U139" s="160">
        <f t="shared" si="114"/>
        <v>270.103031272939</v>
      </c>
      <c r="V139" s="160">
        <f t="shared" si="114"/>
        <v>2036.44370473973</v>
      </c>
      <c r="W139" s="160">
        <f t="shared" si="114"/>
        <v>-131.274966</v>
      </c>
      <c r="X139" s="160">
        <f t="shared" si="56"/>
        <v>-80.259514</v>
      </c>
      <c r="Y139" s="160">
        <f t="shared" si="57"/>
        <v>-182.274321</v>
      </c>
      <c r="Z139" s="160">
        <f t="shared" ref="Z139:AE139" si="115">Z100/10000</f>
        <v>-492.861900676289</v>
      </c>
      <c r="AA139" s="160">
        <f t="shared" si="115"/>
        <v>-193.677285</v>
      </c>
      <c r="AB139" s="160">
        <f t="shared" si="115"/>
        <v>-87.6023730047405</v>
      </c>
      <c r="AC139" s="160">
        <f t="shared" si="115"/>
        <v>-59.058897</v>
      </c>
      <c r="AD139" s="160">
        <f t="shared" si="115"/>
        <v>-2.80020199821563</v>
      </c>
      <c r="AE139" s="160">
        <f t="shared" si="115"/>
        <v>-2.98593</v>
      </c>
    </row>
    <row r="140" s="117" customFormat="1" ht="16.5" spans="1:31">
      <c r="A140" s="22" t="s">
        <v>55</v>
      </c>
      <c r="B140" s="163">
        <f t="shared" si="59"/>
        <v>3222.675546</v>
      </c>
      <c r="C140" s="160">
        <f t="shared" ref="C140:X140" si="116">C101/10000</f>
        <v>3222.675546</v>
      </c>
      <c r="D140" s="160">
        <f t="shared" si="116"/>
        <v>0</v>
      </c>
      <c r="E140" s="160">
        <f t="shared" si="116"/>
        <v>0</v>
      </c>
      <c r="F140" s="160">
        <f t="shared" si="116"/>
        <v>0</v>
      </c>
      <c r="G140" s="160">
        <f t="shared" si="116"/>
        <v>0</v>
      </c>
      <c r="H140" s="160">
        <f t="shared" si="116"/>
        <v>0</v>
      </c>
      <c r="I140" s="160">
        <f t="shared" si="116"/>
        <v>0</v>
      </c>
      <c r="J140" s="160">
        <f t="shared" si="116"/>
        <v>0</v>
      </c>
      <c r="K140" s="160">
        <f t="shared" si="116"/>
        <v>0</v>
      </c>
      <c r="L140" s="160">
        <f t="shared" si="116"/>
        <v>0</v>
      </c>
      <c r="M140" s="160">
        <f t="shared" si="116"/>
        <v>0</v>
      </c>
      <c r="N140" s="160">
        <f t="shared" si="116"/>
        <v>0</v>
      </c>
      <c r="O140" s="160">
        <f t="shared" si="116"/>
        <v>0</v>
      </c>
      <c r="P140" s="160">
        <f t="shared" si="116"/>
        <v>0</v>
      </c>
      <c r="Q140" s="160">
        <f t="shared" si="116"/>
        <v>0</v>
      </c>
      <c r="R140" s="160">
        <f t="shared" si="116"/>
        <v>0</v>
      </c>
      <c r="S140" s="160">
        <f t="shared" si="116"/>
        <v>0</v>
      </c>
      <c r="T140" s="160">
        <f t="shared" si="116"/>
        <v>0</v>
      </c>
      <c r="U140" s="160">
        <f t="shared" si="116"/>
        <v>0</v>
      </c>
      <c r="V140" s="160">
        <f t="shared" si="116"/>
        <v>0</v>
      </c>
      <c r="W140" s="160">
        <f t="shared" si="116"/>
        <v>0</v>
      </c>
      <c r="X140" s="160">
        <f t="shared" si="56"/>
        <v>0</v>
      </c>
      <c r="Y140" s="160">
        <f t="shared" si="57"/>
        <v>0</v>
      </c>
      <c r="Z140" s="160">
        <f t="shared" ref="Z140:AE140" si="117">Z101/10000</f>
        <v>0</v>
      </c>
      <c r="AA140" s="160">
        <f t="shared" si="117"/>
        <v>0</v>
      </c>
      <c r="AB140" s="160">
        <f t="shared" si="117"/>
        <v>0</v>
      </c>
      <c r="AC140" s="160">
        <f t="shared" si="117"/>
        <v>0</v>
      </c>
      <c r="AD140" s="160">
        <f t="shared" si="117"/>
        <v>0</v>
      </c>
      <c r="AE140" s="160">
        <f t="shared" si="117"/>
        <v>0</v>
      </c>
    </row>
    <row r="141" s="117" customFormat="1" ht="16.5" spans="1:31">
      <c r="A141" s="22" t="s">
        <v>56</v>
      </c>
      <c r="B141" s="163">
        <f t="shared" si="59"/>
        <v>26642.810584</v>
      </c>
      <c r="C141" s="160">
        <f t="shared" ref="C141:X141" si="118">C102/10000</f>
        <v>-924.729715948781</v>
      </c>
      <c r="D141" s="160">
        <f t="shared" si="118"/>
        <v>-31715.625804</v>
      </c>
      <c r="E141" s="160">
        <f t="shared" si="118"/>
        <v>-134.61836</v>
      </c>
      <c r="F141" s="160">
        <f t="shared" si="118"/>
        <v>-556.07275</v>
      </c>
      <c r="G141" s="160">
        <f t="shared" si="118"/>
        <v>28621.7252152667</v>
      </c>
      <c r="H141" s="160">
        <f t="shared" si="118"/>
        <v>5880.4153649</v>
      </c>
      <c r="I141" s="160">
        <f t="shared" si="118"/>
        <v>3542.952589</v>
      </c>
      <c r="J141" s="160">
        <f t="shared" si="118"/>
        <v>2485.7138929</v>
      </c>
      <c r="K141" s="160">
        <f t="shared" si="118"/>
        <v>-148.251117</v>
      </c>
      <c r="L141" s="160">
        <f t="shared" si="118"/>
        <v>12355.019407</v>
      </c>
      <c r="M141" s="160">
        <f t="shared" si="118"/>
        <v>12299.519187</v>
      </c>
      <c r="N141" s="160">
        <f t="shared" si="118"/>
        <v>55.50022</v>
      </c>
      <c r="O141" s="160">
        <f t="shared" si="118"/>
        <v>8691.94528</v>
      </c>
      <c r="P141" s="160">
        <f t="shared" si="118"/>
        <v>-597.494072</v>
      </c>
      <c r="Q141" s="160">
        <f t="shared" si="118"/>
        <v>9289.439352</v>
      </c>
      <c r="R141" s="160">
        <f t="shared" si="118"/>
        <v>4424.75194678211</v>
      </c>
      <c r="S141" s="160">
        <f t="shared" si="118"/>
        <v>3351.00059944869</v>
      </c>
      <c r="T141" s="160">
        <f t="shared" si="118"/>
        <v>-838.986587679245</v>
      </c>
      <c r="U141" s="160">
        <f t="shared" si="118"/>
        <v>270.103031272939</v>
      </c>
      <c r="V141" s="160">
        <f t="shared" si="118"/>
        <v>2036.44370473973</v>
      </c>
      <c r="W141" s="160">
        <f t="shared" si="118"/>
        <v>-131.274966</v>
      </c>
      <c r="X141" s="160">
        <f t="shared" si="56"/>
        <v>-80.259514</v>
      </c>
      <c r="Y141" s="160">
        <f t="shared" si="57"/>
        <v>-182.274321</v>
      </c>
      <c r="Z141" s="160">
        <f t="shared" ref="Z141:AE141" si="119">Z102/10000</f>
        <v>-492.861900676289</v>
      </c>
      <c r="AA141" s="160">
        <f t="shared" si="119"/>
        <v>-193.677285</v>
      </c>
      <c r="AB141" s="160">
        <f t="shared" si="119"/>
        <v>-87.6023730047405</v>
      </c>
      <c r="AC141" s="160">
        <f t="shared" si="119"/>
        <v>-59.058897</v>
      </c>
      <c r="AD141" s="160">
        <f t="shared" si="119"/>
        <v>-2.80020199821563</v>
      </c>
      <c r="AE141" s="160">
        <f t="shared" si="119"/>
        <v>-2.98593</v>
      </c>
    </row>
    <row r="142" ht="16.5" spans="1:31">
      <c r="A142" s="22" t="s">
        <v>66</v>
      </c>
      <c r="B142" s="163">
        <f t="shared" si="59"/>
        <v>0</v>
      </c>
      <c r="C142" s="163">
        <f t="shared" ref="C142:X142" si="120">C103/10000</f>
        <v>0</v>
      </c>
      <c r="D142" s="163">
        <f t="shared" si="120"/>
        <v>0</v>
      </c>
      <c r="E142" s="163">
        <f t="shared" si="120"/>
        <v>0.000247076500000001</v>
      </c>
      <c r="F142" s="163">
        <f t="shared" si="120"/>
        <v>0</v>
      </c>
      <c r="G142" s="163">
        <f t="shared" si="120"/>
        <v>11953.7436720638</v>
      </c>
      <c r="H142" s="160">
        <f t="shared" si="120"/>
        <v>924.742862892821</v>
      </c>
      <c r="I142" s="163">
        <f t="shared" si="120"/>
        <v>924.742862892821</v>
      </c>
      <c r="J142" s="163">
        <f t="shared" si="120"/>
        <v>0</v>
      </c>
      <c r="K142" s="163">
        <f t="shared" si="120"/>
        <v>0</v>
      </c>
      <c r="L142" s="160">
        <f t="shared" si="120"/>
        <v>5351.16596895777</v>
      </c>
      <c r="M142" s="163">
        <f t="shared" si="120"/>
        <v>5347.27722288444</v>
      </c>
      <c r="N142" s="163">
        <f t="shared" si="120"/>
        <v>3.88874607333333</v>
      </c>
      <c r="O142" s="160">
        <f t="shared" si="120"/>
        <v>2607.22394894884</v>
      </c>
      <c r="P142" s="163">
        <f t="shared" si="120"/>
        <v>2109.07492562884</v>
      </c>
      <c r="Q142" s="163">
        <f t="shared" si="120"/>
        <v>498.14902332</v>
      </c>
      <c r="R142" s="163">
        <f t="shared" si="120"/>
        <v>0</v>
      </c>
      <c r="S142" s="163">
        <f t="shared" si="120"/>
        <v>0</v>
      </c>
      <c r="T142" s="163">
        <f t="shared" si="120"/>
        <v>0</v>
      </c>
      <c r="U142" s="163">
        <f t="shared" si="120"/>
        <v>0</v>
      </c>
      <c r="V142" s="163">
        <f t="shared" si="120"/>
        <v>0</v>
      </c>
      <c r="W142" s="163">
        <f t="shared" si="120"/>
        <v>0</v>
      </c>
      <c r="X142" s="163">
        <f t="shared" si="56"/>
        <v>0</v>
      </c>
      <c r="Y142" s="163">
        <f t="shared" si="57"/>
        <v>0</v>
      </c>
      <c r="Z142" s="163">
        <f t="shared" ref="Z142:AE142" si="121">Z103/10000</f>
        <v>0</v>
      </c>
      <c r="AA142" s="163">
        <f t="shared" si="121"/>
        <v>0</v>
      </c>
      <c r="AB142" s="163">
        <f t="shared" si="121"/>
        <v>0</v>
      </c>
      <c r="AC142" s="163">
        <f t="shared" si="121"/>
        <v>0</v>
      </c>
      <c r="AD142" s="163">
        <f t="shared" si="121"/>
        <v>0</v>
      </c>
      <c r="AE142" s="163">
        <f t="shared" si="121"/>
        <v>0</v>
      </c>
    </row>
    <row r="143" ht="16.5" spans="1:31">
      <c r="A143" s="22" t="s">
        <v>67</v>
      </c>
      <c r="B143" s="163">
        <f t="shared" si="59"/>
        <v>26642.810584</v>
      </c>
      <c r="C143" s="163">
        <f t="shared" ref="C143:X143" si="122">C104/10000</f>
        <v>-924.729715948781</v>
      </c>
      <c r="D143" s="163">
        <f t="shared" si="122"/>
        <v>-31715.625804</v>
      </c>
      <c r="E143" s="163">
        <f t="shared" si="122"/>
        <v>-134.6186070765</v>
      </c>
      <c r="F143" s="163">
        <f t="shared" si="122"/>
        <v>-556.07275</v>
      </c>
      <c r="G143" s="164">
        <f t="shared" si="122"/>
        <v>16667.9815432028</v>
      </c>
      <c r="H143" s="163">
        <f t="shared" si="122"/>
        <v>4955.67250200718</v>
      </c>
      <c r="I143" s="163">
        <f t="shared" si="122"/>
        <v>2618.20972610718</v>
      </c>
      <c r="J143" s="163">
        <f t="shared" si="122"/>
        <v>2485.7138929</v>
      </c>
      <c r="K143" s="163">
        <f t="shared" si="122"/>
        <v>-148.251117</v>
      </c>
      <c r="L143" s="163">
        <f t="shared" si="122"/>
        <v>7003.85343804223</v>
      </c>
      <c r="M143" s="163">
        <f t="shared" si="122"/>
        <v>6952.24196411556</v>
      </c>
      <c r="N143" s="163">
        <f t="shared" si="122"/>
        <v>51.6114739266667</v>
      </c>
      <c r="O143" s="163">
        <f t="shared" si="122"/>
        <v>6084.72133105116</v>
      </c>
      <c r="P143" s="163">
        <f t="shared" si="122"/>
        <v>-2706.56899762884</v>
      </c>
      <c r="Q143" s="163">
        <f t="shared" si="122"/>
        <v>8791.29032868</v>
      </c>
      <c r="R143" s="163">
        <f t="shared" si="122"/>
        <v>4424.75194678211</v>
      </c>
      <c r="S143" s="163">
        <f t="shared" si="122"/>
        <v>3351.00059944869</v>
      </c>
      <c r="T143" s="163">
        <f t="shared" si="122"/>
        <v>-838.986587679245</v>
      </c>
      <c r="U143" s="163">
        <f t="shared" si="122"/>
        <v>270.103031272939</v>
      </c>
      <c r="V143" s="163">
        <f t="shared" si="122"/>
        <v>2036.44370473973</v>
      </c>
      <c r="W143" s="163">
        <f t="shared" si="122"/>
        <v>-131.274966</v>
      </c>
      <c r="X143" s="163">
        <f t="shared" si="56"/>
        <v>-80.259514</v>
      </c>
      <c r="Y143" s="163">
        <f t="shared" si="57"/>
        <v>-182.274321</v>
      </c>
      <c r="Z143" s="163">
        <f t="shared" ref="Z143:AE143" si="123">Z104/10000</f>
        <v>-492.861900676289</v>
      </c>
      <c r="AA143" s="163">
        <f t="shared" si="123"/>
        <v>-193.677285</v>
      </c>
      <c r="AB143" s="163">
        <f t="shared" si="123"/>
        <v>-87.6023730047405</v>
      </c>
      <c r="AC143" s="163">
        <f t="shared" si="123"/>
        <v>-59.058897</v>
      </c>
      <c r="AD143" s="163">
        <f t="shared" si="123"/>
        <v>-2.80020199821563</v>
      </c>
      <c r="AE143" s="163">
        <f t="shared" si="123"/>
        <v>-2.98593</v>
      </c>
    </row>
    <row r="144" ht="16.5" spans="1:25">
      <c r="A144" s="22" t="s">
        <v>70</v>
      </c>
      <c r="B144" s="163">
        <f>C144+D144+E144+F144+G144+H144+L144+O144+R144</f>
        <v>1683.6</v>
      </c>
      <c r="C144" s="163"/>
      <c r="D144" s="163">
        <f>人数!N2+人数!N3+人数!N4+人数!N5+人数!N6+人数!N7+人数!N8+人数!N9+人数!N10+人数!N11+人数!N12+人数!N13+人数!N14</f>
        <v>227</v>
      </c>
      <c r="E144" s="163">
        <f>VLOOKUP(E3,人数!$A$1:$N$200,14,0)</f>
        <v>9.6</v>
      </c>
      <c r="F144" s="163">
        <f>人数!N33</f>
        <v>9.4</v>
      </c>
      <c r="G144" s="163">
        <f>人数!N125+人数!N16+人数!N17+人数!N18+人数!N19</f>
        <v>1189.8</v>
      </c>
      <c r="H144" s="163">
        <f>I144+J144+K144</f>
        <v>56</v>
      </c>
      <c r="I144" s="163">
        <f>VLOOKUP(I3,人数!$A$1:$N$200,14,0)</f>
        <v>16</v>
      </c>
      <c r="J144" s="163">
        <f>VLOOKUP(J3,人数!$A$1:$N$200,14,0)</f>
        <v>14</v>
      </c>
      <c r="K144" s="163">
        <f>VLOOKUP(K3,人数!$A$1:$N$200,14,0)</f>
        <v>26</v>
      </c>
      <c r="L144" s="163">
        <f>M144+N144</f>
        <v>24.2</v>
      </c>
      <c r="M144" s="163">
        <f>VLOOKUP(M3,人数!$A$1:$N$200,14,0)</f>
        <v>19</v>
      </c>
      <c r="N144" s="163">
        <f>人数!N37</f>
        <v>5.2</v>
      </c>
      <c r="O144" s="163">
        <f>P144+Q144</f>
        <v>22.4</v>
      </c>
      <c r="P144" s="163">
        <f>VLOOKUP(P3,人数!$A$1:$N$200,14,0)</f>
        <v>15.8</v>
      </c>
      <c r="Q144" s="163">
        <f>VLOOKUP(Q3,人数!$A$1:$N$200,14,0)</f>
        <v>6.6</v>
      </c>
      <c r="R144" s="163">
        <f>S144+T144+U144+V144+X144+Y144</f>
        <v>145.2</v>
      </c>
      <c r="S144" s="163">
        <f>VLOOKUP(S3,人数!$A$1:$N$200,14,0)</f>
        <v>50.6</v>
      </c>
      <c r="T144" s="163">
        <f>人数!N26+人数!N27+人数!N28+人数!N29</f>
        <v>39.2</v>
      </c>
      <c r="U144" s="163">
        <f>VLOOKUP(U3,人数!$A$1:$N$200,14,0)</f>
        <v>19.8</v>
      </c>
      <c r="V144" s="163">
        <f>人数!N30+人数!N31</f>
        <v>14.2</v>
      </c>
      <c r="W144" s="163"/>
      <c r="X144" s="163">
        <f>VLOOKUP(X3,人数!$A$1:$N$200,14,0)</f>
        <v>8.6</v>
      </c>
      <c r="Y144" s="163">
        <f>VLOOKUP(Y3,人数!$A$1:$N$200,14,0)</f>
        <v>12.8</v>
      </c>
    </row>
    <row r="145" ht="16.5" spans="1:25">
      <c r="A145" s="22" t="s">
        <v>71</v>
      </c>
      <c r="B145" s="163">
        <f>B111/B144</f>
        <v>42.4357167064623</v>
      </c>
      <c r="C145" s="163"/>
      <c r="D145" s="163">
        <f t="shared" ref="C145:AE145" si="124">D111/D144</f>
        <v>-37.6149658883994</v>
      </c>
      <c r="E145" s="163">
        <f t="shared" si="124"/>
        <v>3.52109625</v>
      </c>
      <c r="F145" s="163">
        <f t="shared" si="124"/>
        <v>1.76078382978723</v>
      </c>
      <c r="G145" s="163">
        <f t="shared" si="124"/>
        <v>39.1191013910741</v>
      </c>
      <c r="H145" s="163">
        <f t="shared" si="124"/>
        <v>117.632500980357</v>
      </c>
      <c r="I145" s="163">
        <f t="shared" si="124"/>
        <v>232.9881959375</v>
      </c>
      <c r="J145" s="163">
        <f t="shared" si="124"/>
        <v>197.140335921429</v>
      </c>
      <c r="K145" s="163">
        <f t="shared" si="124"/>
        <v>3.83246988461538</v>
      </c>
      <c r="L145" s="163">
        <f t="shared" si="124"/>
        <v>529.846459407714</v>
      </c>
      <c r="M145" s="163">
        <f t="shared" si="124"/>
        <v>667.116842350877</v>
      </c>
      <c r="N145" s="163">
        <f t="shared" si="124"/>
        <v>28.2815986538462</v>
      </c>
      <c r="O145" s="163">
        <f t="shared" si="124"/>
        <v>411.626687053571</v>
      </c>
      <c r="P145" s="163">
        <f t="shared" si="124"/>
        <v>-14.8875143670886</v>
      </c>
      <c r="Q145" s="163">
        <f t="shared" si="124"/>
        <v>1432.67583590909</v>
      </c>
      <c r="R145" s="163">
        <f t="shared" si="124"/>
        <v>65.6954084351385</v>
      </c>
      <c r="S145" s="163">
        <f t="shared" si="124"/>
        <v>110.844537993057</v>
      </c>
      <c r="T145" s="163">
        <f t="shared" si="124"/>
        <v>3.36927225308048</v>
      </c>
      <c r="U145" s="163">
        <f t="shared" si="124"/>
        <v>34.3558940541888</v>
      </c>
      <c r="V145" s="163">
        <f t="shared" si="124"/>
        <v>216.295346671812</v>
      </c>
      <c r="W145" s="163"/>
      <c r="X145" s="163">
        <f>X111/X144</f>
        <v>0</v>
      </c>
      <c r="Y145" s="163">
        <f>Y111/Y144</f>
        <v>3.634655078125</v>
      </c>
    </row>
    <row r="146" ht="16.5" spans="1:25">
      <c r="A146" s="22" t="s">
        <v>72</v>
      </c>
      <c r="B146" s="163">
        <f>B143/B144</f>
        <v>15.8249053124257</v>
      </c>
      <c r="C146" s="163"/>
      <c r="D146" s="163">
        <f t="shared" ref="C146:AE146" si="125">D143/D144</f>
        <v>-139.71641323348</v>
      </c>
      <c r="E146" s="163">
        <f t="shared" si="125"/>
        <v>-14.0227715704688</v>
      </c>
      <c r="F146" s="163">
        <f t="shared" si="125"/>
        <v>-59.1566755319149</v>
      </c>
      <c r="G146" s="163">
        <f t="shared" si="125"/>
        <v>14.0090616433038</v>
      </c>
      <c r="H146" s="163">
        <f t="shared" si="125"/>
        <v>88.4941518215568</v>
      </c>
      <c r="I146" s="163">
        <f t="shared" si="125"/>
        <v>163.638107881699</v>
      </c>
      <c r="J146" s="163">
        <f t="shared" si="125"/>
        <v>177.55099235</v>
      </c>
      <c r="K146" s="163">
        <f t="shared" si="125"/>
        <v>-5.70196603846154</v>
      </c>
      <c r="L146" s="163">
        <f t="shared" si="125"/>
        <v>289.415431324059</v>
      </c>
      <c r="M146" s="163">
        <f t="shared" si="125"/>
        <v>365.907471795556</v>
      </c>
      <c r="N146" s="163">
        <f t="shared" si="125"/>
        <v>9.9252834474359</v>
      </c>
      <c r="O146" s="163">
        <f t="shared" si="125"/>
        <v>271.639345136213</v>
      </c>
      <c r="P146" s="163">
        <f t="shared" si="125"/>
        <v>-171.301835292964</v>
      </c>
      <c r="Q146" s="163">
        <f t="shared" si="125"/>
        <v>1332.01368616364</v>
      </c>
      <c r="R146" s="163">
        <f t="shared" si="125"/>
        <v>30.4734982560752</v>
      </c>
      <c r="S146" s="163">
        <f t="shared" si="125"/>
        <v>66.2253082894999</v>
      </c>
      <c r="T146" s="163">
        <f t="shared" si="125"/>
        <v>-21.4027190734501</v>
      </c>
      <c r="U146" s="163">
        <f t="shared" si="125"/>
        <v>13.641567236007</v>
      </c>
      <c r="V146" s="163">
        <f t="shared" si="125"/>
        <v>143.411528502798</v>
      </c>
      <c r="W146" s="163"/>
      <c r="X146" s="163">
        <f>X143/X144</f>
        <v>-9.33250162790698</v>
      </c>
      <c r="Y146" s="163">
        <f>Y143/Y144</f>
        <v>-14.240181328125</v>
      </c>
    </row>
    <row r="148" spans="17:17">
      <c r="Q148" s="170">
        <f>Q111/(资金成本!B9/10000)</f>
        <v>0.411267783221958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N126"/>
  <sheetViews>
    <sheetView topLeftCell="A79" workbookViewId="0">
      <selection activeCell="P105" sqref="P105"/>
    </sheetView>
  </sheetViews>
  <sheetFormatPr defaultColWidth="9" defaultRowHeight="13.5"/>
  <cols>
    <col min="1" max="1" width="26" style="1" customWidth="1"/>
    <col min="2" max="2" width="15.875" style="1" customWidth="1"/>
    <col min="3" max="13" width="9" customWidth="1"/>
  </cols>
  <sheetData>
    <row r="1" spans="1:14">
      <c r="A1" s="2" t="s">
        <v>410</v>
      </c>
      <c r="B1" s="2" t="s">
        <v>423</v>
      </c>
      <c r="C1" s="2" t="s">
        <v>424</v>
      </c>
      <c r="D1" s="2" t="s">
        <v>425</v>
      </c>
      <c r="E1" s="2" t="s">
        <v>426</v>
      </c>
      <c r="F1" s="2" t="s">
        <v>427</v>
      </c>
      <c r="G1" s="2" t="s">
        <v>428</v>
      </c>
      <c r="H1" s="2" t="s">
        <v>429</v>
      </c>
      <c r="I1" s="2" t="s">
        <v>430</v>
      </c>
      <c r="J1" s="2" t="s">
        <v>431</v>
      </c>
      <c r="K1" s="2" t="s">
        <v>432</v>
      </c>
      <c r="L1" s="2" t="s">
        <v>433</v>
      </c>
      <c r="M1" s="2" t="s">
        <v>434</v>
      </c>
      <c r="N1" s="2" t="s">
        <v>435</v>
      </c>
    </row>
    <row r="2" spans="1:14">
      <c r="A2" s="3" t="s">
        <v>399</v>
      </c>
      <c r="B2" s="3">
        <v>11</v>
      </c>
      <c r="C2" s="4">
        <v>11</v>
      </c>
      <c r="D2" s="4">
        <f>VLOOKUP(A2,[5]部门人数!$A:$B,2,0)</f>
        <v>11</v>
      </c>
      <c r="E2" s="4">
        <v>10</v>
      </c>
      <c r="F2" s="4">
        <f>VLOOKUP(A2,[11]部门人数!$A:$B,2,0)</f>
        <v>10</v>
      </c>
      <c r="G2" s="4"/>
      <c r="H2" s="4"/>
      <c r="I2" s="4"/>
      <c r="J2" s="4"/>
      <c r="K2" s="4"/>
      <c r="L2" s="4"/>
      <c r="M2" s="4"/>
      <c r="N2" s="4">
        <f>AVERAGE(B2:M2)</f>
        <v>10.6</v>
      </c>
    </row>
    <row r="3" spans="1:14">
      <c r="A3" s="3" t="s">
        <v>436</v>
      </c>
      <c r="B3" s="3">
        <v>4</v>
      </c>
      <c r="C3" s="4">
        <v>4</v>
      </c>
      <c r="D3" s="4">
        <f>VLOOKUP(A3,[5]部门人数!$A:$B,2,0)</f>
        <v>4</v>
      </c>
      <c r="E3" s="4">
        <v>4</v>
      </c>
      <c r="F3" s="4">
        <f>VLOOKUP(A3,[11]部门人数!$A:$B,2,0)</f>
        <v>4</v>
      </c>
      <c r="G3" s="4"/>
      <c r="H3" s="4"/>
      <c r="I3" s="4"/>
      <c r="J3" s="4"/>
      <c r="K3" s="4"/>
      <c r="L3" s="4"/>
      <c r="M3" s="4"/>
      <c r="N3" s="4">
        <f t="shared" ref="N3:N37" si="0">AVERAGE(B3:M3)</f>
        <v>4</v>
      </c>
    </row>
    <row r="4" spans="1:14">
      <c r="A4" s="3" t="s">
        <v>401</v>
      </c>
      <c r="B4" s="3">
        <v>2</v>
      </c>
      <c r="C4" s="4">
        <v>2</v>
      </c>
      <c r="D4" s="4">
        <f>VLOOKUP(A4,[5]部门人数!$A:$B,2,0)</f>
        <v>3</v>
      </c>
      <c r="E4" s="4">
        <v>3</v>
      </c>
      <c r="F4" s="4">
        <f>VLOOKUP(A4,[11]部门人数!$A:$B,2,0)</f>
        <v>3</v>
      </c>
      <c r="G4" s="4"/>
      <c r="H4" s="4"/>
      <c r="I4" s="4"/>
      <c r="J4" s="4"/>
      <c r="K4" s="4"/>
      <c r="L4" s="4"/>
      <c r="M4" s="4"/>
      <c r="N4" s="4">
        <f t="shared" si="0"/>
        <v>2.6</v>
      </c>
    </row>
    <row r="5" spans="1:14">
      <c r="A5" s="3" t="s">
        <v>404</v>
      </c>
      <c r="B5" s="3">
        <v>23</v>
      </c>
      <c r="C5" s="4">
        <v>23</v>
      </c>
      <c r="D5" s="4">
        <f>VLOOKUP(A5,[5]部门人数!$A:$B,2,0)</f>
        <v>23</v>
      </c>
      <c r="E5" s="4">
        <v>23</v>
      </c>
      <c r="F5" s="4">
        <f>VLOOKUP(A5,[11]部门人数!$A:$B,2,0)</f>
        <v>22</v>
      </c>
      <c r="G5" s="4"/>
      <c r="H5" s="4"/>
      <c r="I5" s="4"/>
      <c r="J5" s="4"/>
      <c r="K5" s="4"/>
      <c r="L5" s="4"/>
      <c r="M5" s="4"/>
      <c r="N5" s="4">
        <f t="shared" si="0"/>
        <v>22.8</v>
      </c>
    </row>
    <row r="6" spans="1:14">
      <c r="A6" s="3" t="s">
        <v>403</v>
      </c>
      <c r="B6" s="3">
        <v>32</v>
      </c>
      <c r="C6" s="4">
        <v>33</v>
      </c>
      <c r="D6" s="4">
        <f>VLOOKUP(A6,[5]部门人数!$A:$B,2,0)</f>
        <v>33</v>
      </c>
      <c r="E6" s="4">
        <v>33</v>
      </c>
      <c r="F6" s="4">
        <f>VLOOKUP(A6,[11]部门人数!$A:$B,2,0)</f>
        <v>32</v>
      </c>
      <c r="G6" s="4"/>
      <c r="H6" s="4"/>
      <c r="I6" s="4"/>
      <c r="J6" s="4"/>
      <c r="K6" s="4"/>
      <c r="L6" s="4"/>
      <c r="M6" s="4"/>
      <c r="N6" s="4">
        <f t="shared" si="0"/>
        <v>32.6</v>
      </c>
    </row>
    <row r="7" spans="1:14">
      <c r="A7" s="3" t="s">
        <v>402</v>
      </c>
      <c r="B7" s="3">
        <v>10</v>
      </c>
      <c r="C7" s="4">
        <v>11</v>
      </c>
      <c r="D7" s="4">
        <f>VLOOKUP(A7,[5]部门人数!$A:$B,2,0)</f>
        <v>11</v>
      </c>
      <c r="E7" s="4">
        <v>11</v>
      </c>
      <c r="F7" s="4">
        <f>VLOOKUP(A7,[11]部门人数!$A:$B,2,0)</f>
        <v>11</v>
      </c>
      <c r="G7" s="4"/>
      <c r="H7" s="4"/>
      <c r="I7" s="4"/>
      <c r="J7" s="4"/>
      <c r="K7" s="4"/>
      <c r="L7" s="4"/>
      <c r="M7" s="4"/>
      <c r="N7" s="4">
        <f t="shared" si="0"/>
        <v>10.8</v>
      </c>
    </row>
    <row r="8" spans="1:14">
      <c r="A8" s="3" t="s">
        <v>409</v>
      </c>
      <c r="B8" s="3">
        <v>15</v>
      </c>
      <c r="C8" s="4">
        <v>15</v>
      </c>
      <c r="D8" s="4">
        <f>VLOOKUP(A8,[5]部门人数!$A:$B,2,0)</f>
        <v>13</v>
      </c>
      <c r="E8" s="4">
        <v>13</v>
      </c>
      <c r="F8" s="4">
        <f>VLOOKUP(A8,[11]部门人数!$A:$B,2,0)</f>
        <v>13</v>
      </c>
      <c r="G8" s="4"/>
      <c r="H8" s="4"/>
      <c r="I8" s="4"/>
      <c r="J8" s="4"/>
      <c r="K8" s="4"/>
      <c r="L8" s="4"/>
      <c r="M8" s="4"/>
      <c r="N8" s="4">
        <f t="shared" si="0"/>
        <v>13.8</v>
      </c>
    </row>
    <row r="9" spans="1:14">
      <c r="A9" s="3" t="s">
        <v>408</v>
      </c>
      <c r="B9" s="3">
        <v>20</v>
      </c>
      <c r="C9" s="4">
        <v>20</v>
      </c>
      <c r="D9" s="4">
        <f>VLOOKUP(A9,[5]部门人数!$A:$B,2,0)</f>
        <v>21</v>
      </c>
      <c r="E9" s="4">
        <v>21</v>
      </c>
      <c r="F9" s="4">
        <f>VLOOKUP(A9,[11]部门人数!$A:$B,2,0)</f>
        <v>21</v>
      </c>
      <c r="G9" s="4"/>
      <c r="H9" s="4"/>
      <c r="I9" s="4"/>
      <c r="J9" s="4"/>
      <c r="K9" s="4"/>
      <c r="L9" s="4"/>
      <c r="M9" s="4"/>
      <c r="N9" s="4">
        <f t="shared" si="0"/>
        <v>20.6</v>
      </c>
    </row>
    <row r="10" spans="1:14">
      <c r="A10" s="3" t="s">
        <v>407</v>
      </c>
      <c r="B10" s="3">
        <v>11</v>
      </c>
      <c r="C10" s="4">
        <v>11</v>
      </c>
      <c r="D10" s="4">
        <f>VLOOKUP(A10,[5]部门人数!$A:$B,2,0)</f>
        <v>11</v>
      </c>
      <c r="E10" s="4">
        <v>11</v>
      </c>
      <c r="F10" s="4">
        <f>VLOOKUP(A10,[11]部门人数!$A:$B,2,0)</f>
        <v>11</v>
      </c>
      <c r="G10" s="4"/>
      <c r="H10" s="4"/>
      <c r="I10" s="4"/>
      <c r="J10" s="4"/>
      <c r="K10" s="4"/>
      <c r="L10" s="4"/>
      <c r="M10" s="4"/>
      <c r="N10" s="4">
        <f t="shared" si="0"/>
        <v>11</v>
      </c>
    </row>
    <row r="11" spans="1:14">
      <c r="A11" s="3" t="s">
        <v>405</v>
      </c>
      <c r="B11" s="3">
        <v>30</v>
      </c>
      <c r="C11" s="4">
        <v>28</v>
      </c>
      <c r="D11" s="4">
        <f>VLOOKUP(A11,[5]部门人数!$A:$B,2,0)</f>
        <v>28</v>
      </c>
      <c r="E11" s="4">
        <v>28</v>
      </c>
      <c r="F11" s="4">
        <f>VLOOKUP(A11,[11]部门人数!$A:$B,2,0)</f>
        <v>30</v>
      </c>
      <c r="G11" s="4"/>
      <c r="H11" s="4"/>
      <c r="I11" s="4"/>
      <c r="J11" s="4"/>
      <c r="K11" s="4"/>
      <c r="L11" s="4"/>
      <c r="M11" s="4"/>
      <c r="N11" s="4">
        <f t="shared" si="0"/>
        <v>28.8</v>
      </c>
    </row>
    <row r="12" spans="1:14">
      <c r="A12" s="3" t="s">
        <v>406</v>
      </c>
      <c r="B12" s="3">
        <v>44</v>
      </c>
      <c r="C12" s="4">
        <v>44</v>
      </c>
      <c r="D12" s="4">
        <f>VLOOKUP(A12,[5]部门人数!$A:$B,2,0)</f>
        <v>45</v>
      </c>
      <c r="E12" s="4">
        <v>45</v>
      </c>
      <c r="F12" s="4">
        <f>VLOOKUP(A12,[11]部门人数!$A:$B,2,0)</f>
        <v>46</v>
      </c>
      <c r="G12" s="4"/>
      <c r="H12" s="4"/>
      <c r="I12" s="4"/>
      <c r="J12" s="4"/>
      <c r="K12" s="4"/>
      <c r="L12" s="4"/>
      <c r="M12" s="4"/>
      <c r="N12" s="4">
        <f t="shared" si="0"/>
        <v>44.8</v>
      </c>
    </row>
    <row r="13" spans="1:14">
      <c r="A13" s="3" t="s">
        <v>240</v>
      </c>
      <c r="B13" s="3">
        <v>14</v>
      </c>
      <c r="C13" s="4">
        <v>14</v>
      </c>
      <c r="D13" s="4">
        <f>VLOOKUP(A13,[5]部门人数!$A:$B,2,0)</f>
        <v>14</v>
      </c>
      <c r="E13" s="4">
        <v>13</v>
      </c>
      <c r="F13" s="4">
        <f>VLOOKUP(A13,[11]部门人数!$A:$B,2,0)</f>
        <v>13</v>
      </c>
      <c r="G13" s="4"/>
      <c r="H13" s="4"/>
      <c r="I13" s="4"/>
      <c r="J13" s="4"/>
      <c r="K13" s="4"/>
      <c r="L13" s="4"/>
      <c r="M13" s="4"/>
      <c r="N13" s="4">
        <f t="shared" si="0"/>
        <v>13.6</v>
      </c>
    </row>
    <row r="14" spans="1:14">
      <c r="A14" s="3" t="s">
        <v>243</v>
      </c>
      <c r="B14" s="3">
        <v>11</v>
      </c>
      <c r="C14" s="4">
        <v>11</v>
      </c>
      <c r="D14" s="4">
        <f>VLOOKUP(A14,[5]部门人数!$A:$B,2,0)</f>
        <v>11</v>
      </c>
      <c r="E14" s="4">
        <v>11</v>
      </c>
      <c r="F14" s="4">
        <f>VLOOKUP(A14,[11]部门人数!$A:$B,2,0)</f>
        <v>11</v>
      </c>
      <c r="G14" s="4"/>
      <c r="H14" s="4"/>
      <c r="I14" s="4"/>
      <c r="J14" s="4"/>
      <c r="K14" s="4"/>
      <c r="L14" s="4"/>
      <c r="M14" s="4"/>
      <c r="N14" s="4">
        <f t="shared" si="0"/>
        <v>11</v>
      </c>
    </row>
    <row r="15" spans="1:14">
      <c r="A15" s="3" t="s">
        <v>5</v>
      </c>
      <c r="B15" s="3">
        <v>10</v>
      </c>
      <c r="C15" s="4">
        <v>10</v>
      </c>
      <c r="D15" s="4">
        <f>VLOOKUP(A15,[5]部门人数!$A:$B,2,0)</f>
        <v>10</v>
      </c>
      <c r="E15" s="4">
        <v>9</v>
      </c>
      <c r="F15" s="4">
        <f>VLOOKUP(A15,[11]部门人数!$A:$B,2,0)</f>
        <v>9</v>
      </c>
      <c r="G15" s="4"/>
      <c r="H15" s="4"/>
      <c r="I15" s="4"/>
      <c r="J15" s="4"/>
      <c r="K15" s="4"/>
      <c r="L15" s="4"/>
      <c r="M15" s="4"/>
      <c r="N15" s="4">
        <f t="shared" si="0"/>
        <v>9.6</v>
      </c>
    </row>
    <row r="16" spans="1:14">
      <c r="A16" s="3" t="s">
        <v>247</v>
      </c>
      <c r="B16" s="3">
        <v>15</v>
      </c>
      <c r="C16" s="4">
        <v>15</v>
      </c>
      <c r="D16" s="4">
        <f>VLOOKUP(A16,[5]部门人数!$A:$B,2,0)</f>
        <v>15</v>
      </c>
      <c r="E16" s="4">
        <v>16</v>
      </c>
      <c r="F16" s="4">
        <f>VLOOKUP(A16,[11]部门人数!$A:$B,2,0)</f>
        <v>16</v>
      </c>
      <c r="G16" s="4"/>
      <c r="H16" s="4"/>
      <c r="I16" s="4"/>
      <c r="J16" s="4"/>
      <c r="K16" s="4"/>
      <c r="L16" s="4"/>
      <c r="M16" s="4"/>
      <c r="N16" s="4">
        <f t="shared" si="0"/>
        <v>15.4</v>
      </c>
    </row>
    <row r="17" spans="1:14">
      <c r="A17" s="3" t="s">
        <v>248</v>
      </c>
      <c r="B17" s="3">
        <v>34</v>
      </c>
      <c r="C17" s="4">
        <v>34</v>
      </c>
      <c r="D17" s="4">
        <f>VLOOKUP(A17,[5]部门人数!$A:$B,2,0)</f>
        <v>34</v>
      </c>
      <c r="E17" s="4">
        <v>33</v>
      </c>
      <c r="F17" s="4">
        <f>VLOOKUP(A17,[11]部门人数!$A:$B,2,0)</f>
        <v>32</v>
      </c>
      <c r="G17" s="4"/>
      <c r="H17" s="4"/>
      <c r="I17" s="4"/>
      <c r="J17" s="4"/>
      <c r="K17" s="4"/>
      <c r="L17" s="4"/>
      <c r="M17" s="4"/>
      <c r="N17" s="4">
        <f t="shared" si="0"/>
        <v>33.4</v>
      </c>
    </row>
    <row r="18" spans="1:14">
      <c r="A18" s="3" t="s">
        <v>251</v>
      </c>
      <c r="B18" s="3">
        <v>26</v>
      </c>
      <c r="C18" s="4">
        <v>28</v>
      </c>
      <c r="D18" s="4">
        <f>VLOOKUP(A18,[5]部门人数!$A:$B,2,0)</f>
        <v>28</v>
      </c>
      <c r="E18" s="4">
        <v>29</v>
      </c>
      <c r="F18" s="4">
        <f>VLOOKUP(A18,[11]部门人数!$A:$B,2,0)</f>
        <v>29</v>
      </c>
      <c r="G18" s="4"/>
      <c r="H18" s="4"/>
      <c r="I18" s="4"/>
      <c r="J18" s="4"/>
      <c r="K18" s="4"/>
      <c r="L18" s="4"/>
      <c r="M18" s="4"/>
      <c r="N18" s="4">
        <f t="shared" si="0"/>
        <v>28</v>
      </c>
    </row>
    <row r="19" spans="1:14">
      <c r="A19" s="3" t="s">
        <v>249</v>
      </c>
      <c r="B19" s="3">
        <v>19</v>
      </c>
      <c r="C19" s="4">
        <v>19</v>
      </c>
      <c r="D19" s="4">
        <f>VLOOKUP(A19,[5]部门人数!$A:$B,2,0)</f>
        <v>19</v>
      </c>
      <c r="E19" s="4">
        <v>19</v>
      </c>
      <c r="F19" s="4">
        <f>VLOOKUP(A19,[11]部门人数!$A:$B,2,0)</f>
        <v>20</v>
      </c>
      <c r="G19" s="4"/>
      <c r="H19" s="4"/>
      <c r="I19" s="4"/>
      <c r="J19" s="4"/>
      <c r="K19" s="4"/>
      <c r="L19" s="4"/>
      <c r="M19" s="4"/>
      <c r="N19" s="4">
        <f t="shared" si="0"/>
        <v>19.2</v>
      </c>
    </row>
    <row r="20" spans="1:14">
      <c r="A20" s="3" t="s">
        <v>11</v>
      </c>
      <c r="B20" s="3">
        <v>23</v>
      </c>
      <c r="C20" s="4">
        <v>27</v>
      </c>
      <c r="D20" s="4">
        <f>VLOOKUP(A20,[5]部门人数!$A:$B,2,0)</f>
        <v>27</v>
      </c>
      <c r="E20" s="4">
        <v>27</v>
      </c>
      <c r="F20" s="4">
        <f>VLOOKUP(A20,[11]部门人数!$A:$B,2,0)</f>
        <v>26</v>
      </c>
      <c r="G20" s="4"/>
      <c r="H20" s="4"/>
      <c r="I20" s="4"/>
      <c r="J20" s="4"/>
      <c r="K20" s="4"/>
      <c r="L20" s="4"/>
      <c r="M20" s="4"/>
      <c r="N20" s="4">
        <f t="shared" si="0"/>
        <v>26</v>
      </c>
    </row>
    <row r="21" spans="1:14">
      <c r="A21" s="3" t="s">
        <v>10</v>
      </c>
      <c r="B21" s="3">
        <v>14</v>
      </c>
      <c r="C21" s="4">
        <v>14</v>
      </c>
      <c r="D21" s="4">
        <f>VLOOKUP(A21,[5]部门人数!$A:$B,2,0)</f>
        <v>14</v>
      </c>
      <c r="E21" s="4">
        <v>14</v>
      </c>
      <c r="F21" s="4">
        <f>VLOOKUP(A21,[11]部门人数!$A:$B,2,0)</f>
        <v>14</v>
      </c>
      <c r="G21" s="4"/>
      <c r="H21" s="4"/>
      <c r="I21" s="4"/>
      <c r="J21" s="4"/>
      <c r="K21" s="4"/>
      <c r="L21" s="4"/>
      <c r="M21" s="4"/>
      <c r="N21" s="4">
        <f t="shared" si="0"/>
        <v>14</v>
      </c>
    </row>
    <row r="22" spans="1:14">
      <c r="A22" s="3" t="s">
        <v>9</v>
      </c>
      <c r="B22" s="3">
        <v>16</v>
      </c>
      <c r="C22" s="4">
        <v>16</v>
      </c>
      <c r="D22" s="4">
        <f>VLOOKUP(A22,[5]部门人数!$A:$B,2,0)</f>
        <v>16</v>
      </c>
      <c r="E22" s="4">
        <v>16</v>
      </c>
      <c r="F22" s="4">
        <f>VLOOKUP(A22,[11]部门人数!$A:$B,2,0)</f>
        <v>16</v>
      </c>
      <c r="G22" s="4"/>
      <c r="H22" s="4"/>
      <c r="I22" s="4"/>
      <c r="J22" s="4"/>
      <c r="K22" s="4"/>
      <c r="L22" s="4"/>
      <c r="M22" s="4"/>
      <c r="N22" s="4">
        <f t="shared" si="0"/>
        <v>16</v>
      </c>
    </row>
    <row r="23" spans="1:14">
      <c r="A23" s="3" t="s">
        <v>25</v>
      </c>
      <c r="B23" s="3">
        <v>13</v>
      </c>
      <c r="C23" s="4">
        <v>13</v>
      </c>
      <c r="D23" s="4">
        <f>VLOOKUP(A23,[5]部门人数!$A:$B,2,0)</f>
        <v>13</v>
      </c>
      <c r="E23" s="4">
        <v>12</v>
      </c>
      <c r="F23" s="4">
        <f>VLOOKUP(A23,[11]部门人数!$A:$B,2,0)</f>
        <v>13</v>
      </c>
      <c r="G23" s="4"/>
      <c r="H23" s="4"/>
      <c r="I23" s="4"/>
      <c r="J23" s="4"/>
      <c r="K23" s="4"/>
      <c r="L23" s="4"/>
      <c r="M23" s="4"/>
      <c r="N23" s="4">
        <f t="shared" si="0"/>
        <v>12.8</v>
      </c>
    </row>
    <row r="24" spans="1:14">
      <c r="A24" s="3" t="s">
        <v>24</v>
      </c>
      <c r="B24" s="3">
        <v>8</v>
      </c>
      <c r="C24" s="4">
        <v>8</v>
      </c>
      <c r="D24" s="4">
        <f>VLOOKUP(A24,[5]部门人数!$A:$B,2,0)</f>
        <v>9</v>
      </c>
      <c r="E24" s="4">
        <v>9</v>
      </c>
      <c r="F24" s="4">
        <f>VLOOKUP(A24,[11]部门人数!$A:$B,2,0)</f>
        <v>9</v>
      </c>
      <c r="G24" s="4"/>
      <c r="H24" s="4"/>
      <c r="I24" s="4"/>
      <c r="J24" s="4"/>
      <c r="K24" s="4"/>
      <c r="L24" s="4"/>
      <c r="M24" s="4"/>
      <c r="N24" s="4">
        <f t="shared" si="0"/>
        <v>8.6</v>
      </c>
    </row>
    <row r="25" spans="1:14">
      <c r="A25" s="3" t="s">
        <v>19</v>
      </c>
      <c r="B25" s="3">
        <v>52</v>
      </c>
      <c r="C25" s="4">
        <v>49</v>
      </c>
      <c r="D25" s="4">
        <f>VLOOKUP(A25,[5]部门人数!$A:$B,2,0)</f>
        <v>49</v>
      </c>
      <c r="E25" s="4">
        <v>51</v>
      </c>
      <c r="F25" s="4">
        <f>VLOOKUP(A25,[11]部门人数!$A:$B,2,0)</f>
        <v>52</v>
      </c>
      <c r="G25" s="4"/>
      <c r="H25" s="4"/>
      <c r="I25" s="4"/>
      <c r="J25" s="4"/>
      <c r="K25" s="4"/>
      <c r="L25" s="4"/>
      <c r="M25" s="4"/>
      <c r="N25" s="4">
        <f t="shared" si="0"/>
        <v>50.6</v>
      </c>
    </row>
    <row r="26" spans="1:14">
      <c r="A26" s="3" t="s">
        <v>20</v>
      </c>
      <c r="B26" s="3">
        <v>25</v>
      </c>
      <c r="C26" s="4">
        <v>25</v>
      </c>
      <c r="D26" s="4">
        <f>VLOOKUP(A26,[5]部门人数!$A:$B,2,0)</f>
        <v>24</v>
      </c>
      <c r="E26" s="4">
        <v>22</v>
      </c>
      <c r="F26" s="4">
        <f>VLOOKUP(A26,[11]部门人数!$A:$B,2,0)</f>
        <v>20</v>
      </c>
      <c r="G26" s="4"/>
      <c r="H26" s="4"/>
      <c r="I26" s="4"/>
      <c r="J26" s="4"/>
      <c r="K26" s="4"/>
      <c r="L26" s="4"/>
      <c r="M26" s="4"/>
      <c r="N26" s="4">
        <f t="shared" si="0"/>
        <v>23.2</v>
      </c>
    </row>
    <row r="27" spans="1:14">
      <c r="A27" s="3" t="s">
        <v>61</v>
      </c>
      <c r="B27" s="3">
        <v>8</v>
      </c>
      <c r="C27" s="4">
        <v>8</v>
      </c>
      <c r="D27" s="4">
        <f>VLOOKUP(A27,[5]部门人数!$A:$B,2,0)</f>
        <v>8</v>
      </c>
      <c r="E27" s="4">
        <v>8</v>
      </c>
      <c r="F27" s="4">
        <f>VLOOKUP(A27,[11]部门人数!$A:$B,2,0)</f>
        <v>8</v>
      </c>
      <c r="G27" s="4"/>
      <c r="H27" s="4"/>
      <c r="I27" s="4"/>
      <c r="J27" s="4"/>
      <c r="K27" s="4"/>
      <c r="L27" s="4"/>
      <c r="M27" s="4"/>
      <c r="N27" s="4">
        <f t="shared" si="0"/>
        <v>8</v>
      </c>
    </row>
    <row r="28" spans="1:14">
      <c r="A28" s="3" t="s">
        <v>62</v>
      </c>
      <c r="B28" s="3">
        <v>4</v>
      </c>
      <c r="C28" s="4">
        <v>4</v>
      </c>
      <c r="D28" s="4">
        <f>VLOOKUP(A28,[5]部门人数!$A:$B,2,0)</f>
        <v>4</v>
      </c>
      <c r="E28" s="4">
        <v>4</v>
      </c>
      <c r="F28" s="4">
        <f>VLOOKUP(A28,[11]部门人数!$A:$B,2,0)</f>
        <v>4</v>
      </c>
      <c r="G28" s="4"/>
      <c r="H28" s="4"/>
      <c r="I28" s="4"/>
      <c r="J28" s="4"/>
      <c r="K28" s="4"/>
      <c r="L28" s="4"/>
      <c r="M28" s="4"/>
      <c r="N28" s="4">
        <f t="shared" si="0"/>
        <v>4</v>
      </c>
    </row>
    <row r="29" spans="1:14">
      <c r="A29" s="3" t="s">
        <v>63</v>
      </c>
      <c r="B29" s="3">
        <v>4</v>
      </c>
      <c r="C29" s="4">
        <v>4</v>
      </c>
      <c r="D29" s="4">
        <f>VLOOKUP(A29,[5]部门人数!$A:$B,2,0)</f>
        <v>4</v>
      </c>
      <c r="E29" s="4">
        <v>4</v>
      </c>
      <c r="F29" s="4">
        <f>VLOOKUP(A29,[11]部门人数!$A:$B,2,0)</f>
        <v>4</v>
      </c>
      <c r="G29" s="4"/>
      <c r="H29" s="4"/>
      <c r="I29" s="4"/>
      <c r="J29" s="4"/>
      <c r="K29" s="4"/>
      <c r="L29" s="4"/>
      <c r="M29" s="4"/>
      <c r="N29" s="4">
        <f t="shared" si="0"/>
        <v>4</v>
      </c>
    </row>
    <row r="30" spans="1:14">
      <c r="A30" s="3" t="s">
        <v>22</v>
      </c>
      <c r="B30" s="3">
        <v>7</v>
      </c>
      <c r="C30" s="4">
        <v>7</v>
      </c>
      <c r="D30" s="4">
        <f>VLOOKUP(A30,[5]部门人数!$A:$B,2,0)</f>
        <v>7</v>
      </c>
      <c r="E30" s="4">
        <v>7</v>
      </c>
      <c r="F30" s="4">
        <f>VLOOKUP(A30,[11]部门人数!$A:$B,2,0)</f>
        <v>7</v>
      </c>
      <c r="G30" s="4"/>
      <c r="H30" s="4"/>
      <c r="I30" s="4"/>
      <c r="J30" s="4"/>
      <c r="K30" s="4"/>
      <c r="L30" s="4"/>
      <c r="M30" s="4"/>
      <c r="N30" s="4">
        <f t="shared" si="0"/>
        <v>7</v>
      </c>
    </row>
    <row r="31" spans="1:14">
      <c r="A31" s="3" t="s">
        <v>23</v>
      </c>
      <c r="B31" s="3">
        <v>8</v>
      </c>
      <c r="C31" s="4">
        <v>7</v>
      </c>
      <c r="D31" s="4">
        <v>7</v>
      </c>
      <c r="E31" s="4">
        <v>7</v>
      </c>
      <c r="F31" s="4">
        <f>VLOOKUP(A31,[11]部门人数!$A:$B,2,0)</f>
        <v>7</v>
      </c>
      <c r="G31" s="4"/>
      <c r="H31" s="4"/>
      <c r="I31" s="4"/>
      <c r="J31" s="4"/>
      <c r="K31" s="4"/>
      <c r="L31" s="4"/>
      <c r="M31" s="4"/>
      <c r="N31" s="4">
        <f t="shared" si="0"/>
        <v>7.2</v>
      </c>
    </row>
    <row r="32" spans="1:14">
      <c r="A32" s="3" t="s">
        <v>21</v>
      </c>
      <c r="B32" s="3">
        <v>20</v>
      </c>
      <c r="C32" s="4">
        <v>20</v>
      </c>
      <c r="D32" s="4">
        <f>VLOOKUP(A32,[5]部门人数!$A:$B,2,0)</f>
        <v>19</v>
      </c>
      <c r="E32" s="4">
        <v>20</v>
      </c>
      <c r="F32" s="4">
        <f>VLOOKUP(A32,[11]部门人数!$A:$B,2,0)</f>
        <v>20</v>
      </c>
      <c r="G32" s="4"/>
      <c r="H32" s="4"/>
      <c r="I32" s="4"/>
      <c r="J32" s="4"/>
      <c r="K32" s="4"/>
      <c r="L32" s="4"/>
      <c r="M32" s="4"/>
      <c r="N32" s="4">
        <f t="shared" si="0"/>
        <v>19.8</v>
      </c>
    </row>
    <row r="33" spans="1:14">
      <c r="A33" s="3" t="s">
        <v>437</v>
      </c>
      <c r="B33" s="3">
        <v>11</v>
      </c>
      <c r="C33" s="4">
        <v>9</v>
      </c>
      <c r="D33" s="4">
        <f>VLOOKUP(A33,[5]部门人数!$A:$B,2,0)</f>
        <v>9</v>
      </c>
      <c r="E33" s="4">
        <v>9</v>
      </c>
      <c r="F33" s="4">
        <f>VLOOKUP(A33,[11]部门人数!$A:$B,2,0)</f>
        <v>9</v>
      </c>
      <c r="G33" s="4"/>
      <c r="H33" s="4"/>
      <c r="I33" s="4"/>
      <c r="J33" s="4"/>
      <c r="K33" s="4"/>
      <c r="L33" s="4"/>
      <c r="M33" s="4"/>
      <c r="N33" s="4">
        <f t="shared" si="0"/>
        <v>9.4</v>
      </c>
    </row>
    <row r="34" spans="1:14">
      <c r="A34" s="3" t="s">
        <v>13</v>
      </c>
      <c r="B34" s="3">
        <v>16</v>
      </c>
      <c r="C34" s="4">
        <v>17</v>
      </c>
      <c r="D34" s="4">
        <f>VLOOKUP(A34,[5]部门人数!$A:$B,2,0)</f>
        <v>19</v>
      </c>
      <c r="E34" s="4">
        <v>21</v>
      </c>
      <c r="F34" s="4">
        <f>VLOOKUP(A34,[11]部门人数!$A:$B,2,0)</f>
        <v>22</v>
      </c>
      <c r="G34" s="4"/>
      <c r="H34" s="4"/>
      <c r="I34" s="4"/>
      <c r="J34" s="4"/>
      <c r="K34" s="4"/>
      <c r="L34" s="4"/>
      <c r="M34" s="4"/>
      <c r="N34" s="4">
        <f t="shared" si="0"/>
        <v>19</v>
      </c>
    </row>
    <row r="35" spans="1:14">
      <c r="A35" s="3" t="s">
        <v>16</v>
      </c>
      <c r="B35" s="3">
        <v>15</v>
      </c>
      <c r="C35" s="4">
        <v>15</v>
      </c>
      <c r="D35" s="4">
        <f>VLOOKUP(A35,[5]部门人数!$A:$B,2,0)</f>
        <v>16</v>
      </c>
      <c r="E35" s="4">
        <v>17</v>
      </c>
      <c r="F35" s="4">
        <f>VLOOKUP(A35,[11]部门人数!$A:$B,2,0)</f>
        <v>16</v>
      </c>
      <c r="G35" s="4"/>
      <c r="H35" s="4"/>
      <c r="I35" s="4"/>
      <c r="J35" s="4"/>
      <c r="K35" s="4"/>
      <c r="L35" s="4"/>
      <c r="M35" s="4"/>
      <c r="N35" s="4">
        <f t="shared" si="0"/>
        <v>15.8</v>
      </c>
    </row>
    <row r="36" spans="1:14">
      <c r="A36" s="3" t="s">
        <v>17</v>
      </c>
      <c r="B36" s="3">
        <v>7</v>
      </c>
      <c r="C36" s="4">
        <v>7</v>
      </c>
      <c r="D36" s="4">
        <f>VLOOKUP(A36,[5]部门人数!$A:$B,2,0)</f>
        <v>7</v>
      </c>
      <c r="E36" s="4">
        <v>6</v>
      </c>
      <c r="F36" s="4">
        <f>VLOOKUP(A36,[11]部门人数!$A:$B,2,0)</f>
        <v>6</v>
      </c>
      <c r="G36" s="4"/>
      <c r="H36" s="4"/>
      <c r="I36" s="4"/>
      <c r="J36" s="4"/>
      <c r="K36" s="4"/>
      <c r="L36" s="4"/>
      <c r="M36" s="4"/>
      <c r="N36" s="4">
        <f t="shared" si="0"/>
        <v>6.6</v>
      </c>
    </row>
    <row r="37" spans="1:14">
      <c r="A37" s="3" t="s">
        <v>59</v>
      </c>
      <c r="B37" s="3">
        <v>6</v>
      </c>
      <c r="C37" s="4">
        <v>5</v>
      </c>
      <c r="D37" s="4">
        <f>VLOOKUP(A37,[5]部门人数!$A:$B,2,0)</f>
        <v>5</v>
      </c>
      <c r="E37" s="4">
        <v>5</v>
      </c>
      <c r="F37" s="4">
        <f>VLOOKUP(A37,[11]部门人数!$A:$B,2,0)</f>
        <v>5</v>
      </c>
      <c r="G37" s="4"/>
      <c r="H37" s="4"/>
      <c r="I37" s="4"/>
      <c r="J37" s="4"/>
      <c r="K37" s="4"/>
      <c r="L37" s="4"/>
      <c r="M37" s="4"/>
      <c r="N37" s="4">
        <f t="shared" si="0"/>
        <v>5.2</v>
      </c>
    </row>
    <row r="38" spans="1:14">
      <c r="A38" s="2" t="s">
        <v>438</v>
      </c>
      <c r="B38" s="2">
        <f>SUM(B2:B37)</f>
        <v>588</v>
      </c>
      <c r="C38" s="2">
        <f t="shared" ref="C38:N38" si="1">SUM(C2:C37)</f>
        <v>588</v>
      </c>
      <c r="D38" s="2">
        <f t="shared" si="1"/>
        <v>591</v>
      </c>
      <c r="E38" s="2">
        <v>591</v>
      </c>
      <c r="F38" s="2">
        <f t="shared" si="1"/>
        <v>591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589.8</v>
      </c>
    </row>
    <row r="39" spans="1:14">
      <c r="A39" s="3" t="s">
        <v>253</v>
      </c>
      <c r="B39" s="3">
        <v>6</v>
      </c>
      <c r="C39" s="4">
        <v>6</v>
      </c>
      <c r="D39" s="4">
        <f>VLOOKUP(A39,[5]部门人数!$A:$B,2,0)</f>
        <v>6</v>
      </c>
      <c r="E39" s="4">
        <v>6</v>
      </c>
      <c r="F39" s="4">
        <f>VLOOKUP(A39,[11]部门人数!$A:$B,2,0)</f>
        <v>6</v>
      </c>
      <c r="G39" s="4"/>
      <c r="H39" s="4"/>
      <c r="I39" s="4"/>
      <c r="J39" s="4"/>
      <c r="K39" s="4"/>
      <c r="L39" s="4"/>
      <c r="M39" s="4"/>
      <c r="N39" s="4">
        <f>AVERAGE(B39:M39)</f>
        <v>6</v>
      </c>
    </row>
    <row r="40" spans="1:14">
      <c r="A40" s="3" t="s">
        <v>254</v>
      </c>
      <c r="B40" s="3">
        <v>34</v>
      </c>
      <c r="C40" s="4">
        <v>34</v>
      </c>
      <c r="D40" s="4">
        <f>VLOOKUP(A40,[5]部门人数!$A:$B,2,0)</f>
        <v>34</v>
      </c>
      <c r="E40" s="4">
        <v>34</v>
      </c>
      <c r="F40" s="4">
        <f>VLOOKUP(A40,[11]部门人数!$A:$B,2,0)</f>
        <v>41</v>
      </c>
      <c r="G40" s="4"/>
      <c r="H40" s="4"/>
      <c r="I40" s="4"/>
      <c r="J40" s="4"/>
      <c r="K40" s="4"/>
      <c r="L40" s="4"/>
      <c r="M40" s="4"/>
      <c r="N40" s="4">
        <f t="shared" ref="N40:N71" si="2">AVERAGE(B40:M40)</f>
        <v>35.4</v>
      </c>
    </row>
    <row r="41" spans="1:14">
      <c r="A41" s="3" t="s">
        <v>252</v>
      </c>
      <c r="B41" s="3">
        <v>4</v>
      </c>
      <c r="C41" s="4">
        <v>4</v>
      </c>
      <c r="D41" s="4">
        <f>VLOOKUP(A41,[5]部门人数!$A:$B,2,0)</f>
        <v>4</v>
      </c>
      <c r="E41" s="4">
        <v>4</v>
      </c>
      <c r="F41" s="4">
        <f>VLOOKUP(A41,[11]部门人数!$A:$B,2,0)</f>
        <v>4</v>
      </c>
      <c r="G41" s="4"/>
      <c r="H41" s="4"/>
      <c r="I41" s="4"/>
      <c r="J41" s="4"/>
      <c r="K41" s="4"/>
      <c r="L41" s="4"/>
      <c r="M41" s="4"/>
      <c r="N41" s="4">
        <f t="shared" si="2"/>
        <v>4</v>
      </c>
    </row>
    <row r="42" spans="1:14">
      <c r="A42" s="3" t="s">
        <v>250</v>
      </c>
      <c r="B42" s="3">
        <v>44</v>
      </c>
      <c r="C42" s="4">
        <v>44</v>
      </c>
      <c r="D42" s="4">
        <f>VLOOKUP(A42,[5]部门人数!$A:$B,2,0)</f>
        <v>44</v>
      </c>
      <c r="E42" s="4">
        <v>44</v>
      </c>
      <c r="F42" s="4">
        <f>VLOOKUP(A42,[11]部门人数!$A:$B,2,0)</f>
        <v>44</v>
      </c>
      <c r="G42" s="4"/>
      <c r="H42" s="4"/>
      <c r="I42" s="4"/>
      <c r="J42" s="4"/>
      <c r="K42" s="4"/>
      <c r="L42" s="4"/>
      <c r="M42" s="4"/>
      <c r="N42" s="4">
        <f t="shared" si="2"/>
        <v>44</v>
      </c>
    </row>
    <row r="43" spans="1:14">
      <c r="A43" s="3" t="s">
        <v>439</v>
      </c>
      <c r="B43" s="3">
        <v>18</v>
      </c>
      <c r="C43" s="4">
        <v>18</v>
      </c>
      <c r="D43" s="4">
        <f>VLOOKUP(A43,[5]部门人数!$A:$B,2,0)</f>
        <v>16</v>
      </c>
      <c r="E43" s="4">
        <v>16</v>
      </c>
      <c r="F43" s="4">
        <f>VLOOKUP(A43,[11]部门人数!$A:$B,2,0)</f>
        <v>15</v>
      </c>
      <c r="G43" s="4"/>
      <c r="H43" s="4"/>
      <c r="I43" s="4"/>
      <c r="J43" s="4"/>
      <c r="K43" s="4"/>
      <c r="L43" s="4"/>
      <c r="M43" s="4"/>
      <c r="N43" s="4">
        <f t="shared" si="2"/>
        <v>16.6</v>
      </c>
    </row>
    <row r="44" spans="1:14">
      <c r="A44" s="3" t="s">
        <v>440</v>
      </c>
      <c r="B44" s="3">
        <v>16</v>
      </c>
      <c r="C44" s="4">
        <v>16</v>
      </c>
      <c r="D44" s="4">
        <f>VLOOKUP(A44,[5]部门人数!$A:$B,2,0)</f>
        <v>16</v>
      </c>
      <c r="E44" s="4">
        <v>15</v>
      </c>
      <c r="F44" s="4">
        <f>VLOOKUP(A44,[11]部门人数!$A:$B,2,0)</f>
        <v>15</v>
      </c>
      <c r="G44" s="4"/>
      <c r="H44" s="4"/>
      <c r="I44" s="4"/>
      <c r="J44" s="4"/>
      <c r="K44" s="4"/>
      <c r="L44" s="4"/>
      <c r="M44" s="4"/>
      <c r="N44" s="4">
        <f t="shared" si="2"/>
        <v>15.6</v>
      </c>
    </row>
    <row r="45" spans="1:14">
      <c r="A45" s="3" t="s">
        <v>441</v>
      </c>
      <c r="B45" s="3">
        <v>2</v>
      </c>
      <c r="C45" s="4">
        <v>2</v>
      </c>
      <c r="D45" s="4">
        <f>VLOOKUP(A45,[5]部门人数!$A:$B,2,0)</f>
        <v>2</v>
      </c>
      <c r="E45" s="4">
        <v>2</v>
      </c>
      <c r="F45" s="4">
        <f>VLOOKUP(A45,[11]部门人数!$A:$B,2,0)</f>
        <v>2</v>
      </c>
      <c r="G45" s="4"/>
      <c r="H45" s="4"/>
      <c r="I45" s="4"/>
      <c r="J45" s="4"/>
      <c r="K45" s="4"/>
      <c r="L45" s="4"/>
      <c r="M45" s="4"/>
      <c r="N45" s="4">
        <f t="shared" si="2"/>
        <v>2</v>
      </c>
    </row>
    <row r="46" spans="1:14">
      <c r="A46" s="3" t="s">
        <v>442</v>
      </c>
      <c r="B46" s="3">
        <v>5</v>
      </c>
      <c r="C46" s="4">
        <v>5</v>
      </c>
      <c r="D46" s="4">
        <v>5</v>
      </c>
      <c r="E46" s="4">
        <v>4</v>
      </c>
      <c r="F46" s="4">
        <f>VLOOKUP(A46,[11]部门人数!$A:$B,2,0)</f>
        <v>4</v>
      </c>
      <c r="G46" s="4"/>
      <c r="H46" s="4"/>
      <c r="I46" s="4"/>
      <c r="J46" s="4"/>
      <c r="K46" s="4"/>
      <c r="L46" s="4"/>
      <c r="M46" s="4"/>
      <c r="N46" s="4">
        <f t="shared" si="2"/>
        <v>4.6</v>
      </c>
    </row>
    <row r="47" spans="1:14">
      <c r="A47" s="3" t="s">
        <v>443</v>
      </c>
      <c r="B47" s="3">
        <v>21</v>
      </c>
      <c r="C47" s="4">
        <v>21</v>
      </c>
      <c r="D47" s="4">
        <f>VLOOKUP(A47,[5]部门人数!$A:$B,2,0)</f>
        <v>21</v>
      </c>
      <c r="E47" s="4">
        <v>21</v>
      </c>
      <c r="F47" s="4">
        <f>VLOOKUP(A47,[11]部门人数!$A:$B,2,0)</f>
        <v>19</v>
      </c>
      <c r="G47" s="4"/>
      <c r="H47" s="4"/>
      <c r="I47" s="4"/>
      <c r="J47" s="4"/>
      <c r="K47" s="4"/>
      <c r="L47" s="4"/>
      <c r="M47" s="4"/>
      <c r="N47" s="4">
        <f t="shared" si="2"/>
        <v>20.6</v>
      </c>
    </row>
    <row r="48" spans="1:14">
      <c r="A48" s="3" t="s">
        <v>444</v>
      </c>
      <c r="B48" s="3">
        <v>9</v>
      </c>
      <c r="C48" s="4">
        <v>9</v>
      </c>
      <c r="D48" s="4">
        <f>VLOOKUP(A48,[5]部门人数!$A:$B,2,0)</f>
        <v>9</v>
      </c>
      <c r="E48" s="4">
        <v>9</v>
      </c>
      <c r="F48" s="4">
        <f>VLOOKUP(A48,[11]部门人数!$A:$B,2,0)</f>
        <v>9</v>
      </c>
      <c r="G48" s="4"/>
      <c r="H48" s="4"/>
      <c r="I48" s="4"/>
      <c r="J48" s="4"/>
      <c r="K48" s="4"/>
      <c r="L48" s="4"/>
      <c r="M48" s="4"/>
      <c r="N48" s="4">
        <f t="shared" si="2"/>
        <v>9</v>
      </c>
    </row>
    <row r="49" spans="1:14">
      <c r="A49" s="3" t="s">
        <v>445</v>
      </c>
      <c r="B49" s="3">
        <v>4</v>
      </c>
      <c r="C49" s="4">
        <v>4</v>
      </c>
      <c r="D49" s="4">
        <f>VLOOKUP(A49,[5]部门人数!$A:$B,2,0)</f>
        <v>5</v>
      </c>
      <c r="E49" s="4">
        <v>4</v>
      </c>
      <c r="F49" s="4">
        <f>VLOOKUP(A49,[11]部门人数!$A:$B,2,0)</f>
        <v>4</v>
      </c>
      <c r="G49" s="4"/>
      <c r="H49" s="4"/>
      <c r="I49" s="4"/>
      <c r="J49" s="4"/>
      <c r="K49" s="4"/>
      <c r="L49" s="4"/>
      <c r="M49" s="4"/>
      <c r="N49" s="4">
        <f t="shared" si="2"/>
        <v>4.2</v>
      </c>
    </row>
    <row r="50" spans="1:14">
      <c r="A50" s="3" t="s">
        <v>446</v>
      </c>
      <c r="B50" s="3">
        <v>15</v>
      </c>
      <c r="C50" s="4">
        <v>15</v>
      </c>
      <c r="D50" s="4">
        <f>VLOOKUP(A50,[5]部门人数!$A:$B,2,0)</f>
        <v>13</v>
      </c>
      <c r="E50" s="4">
        <v>13</v>
      </c>
      <c r="F50" s="4">
        <f>VLOOKUP(A50,[11]部门人数!$A:$B,2,0)</f>
        <v>13</v>
      </c>
      <c r="G50" s="4"/>
      <c r="H50" s="4"/>
      <c r="I50" s="4"/>
      <c r="J50" s="4"/>
      <c r="K50" s="4"/>
      <c r="L50" s="4"/>
      <c r="M50" s="4"/>
      <c r="N50" s="4">
        <f t="shared" si="2"/>
        <v>13.8</v>
      </c>
    </row>
    <row r="51" spans="1:14">
      <c r="A51" s="3" t="s">
        <v>447</v>
      </c>
      <c r="B51" s="3">
        <v>39</v>
      </c>
      <c r="C51" s="4">
        <v>39</v>
      </c>
      <c r="D51" s="4">
        <f>VLOOKUP(A51,[5]部门人数!$A:$B,2,0)</f>
        <v>39</v>
      </c>
      <c r="E51" s="4">
        <v>39</v>
      </c>
      <c r="F51" s="4">
        <f>VLOOKUP(A51,[11]部门人数!$A:$B,2,0)</f>
        <v>39</v>
      </c>
      <c r="G51" s="4"/>
      <c r="H51" s="4"/>
      <c r="I51" s="4"/>
      <c r="J51" s="4"/>
      <c r="K51" s="4"/>
      <c r="L51" s="4"/>
      <c r="M51" s="4"/>
      <c r="N51" s="4">
        <f t="shared" si="2"/>
        <v>39</v>
      </c>
    </row>
    <row r="52" spans="1:14">
      <c r="A52" s="3" t="s">
        <v>448</v>
      </c>
      <c r="B52" s="3">
        <v>2</v>
      </c>
      <c r="C52" s="4">
        <v>2</v>
      </c>
      <c r="D52" s="4">
        <f>VLOOKUP(A52,[5]部门人数!$A:$B,2,0)</f>
        <v>2</v>
      </c>
      <c r="E52" s="4">
        <v>2</v>
      </c>
      <c r="F52" s="4">
        <f>VLOOKUP(A52,[11]部门人数!$A:$B,2,0)</f>
        <v>2</v>
      </c>
      <c r="G52" s="4"/>
      <c r="H52" s="4"/>
      <c r="I52" s="4"/>
      <c r="J52" s="4"/>
      <c r="K52" s="4"/>
      <c r="L52" s="4"/>
      <c r="M52" s="4"/>
      <c r="N52" s="4">
        <f t="shared" si="2"/>
        <v>2</v>
      </c>
    </row>
    <row r="53" spans="1:14">
      <c r="A53" s="3" t="s">
        <v>449</v>
      </c>
      <c r="B53" s="3">
        <v>5</v>
      </c>
      <c r="C53" s="4">
        <v>5</v>
      </c>
      <c r="D53" s="4">
        <f>VLOOKUP(A53,[5]部门人数!$A:$B,2,0)</f>
        <v>5</v>
      </c>
      <c r="E53" s="4">
        <v>5</v>
      </c>
      <c r="F53" s="4">
        <f>VLOOKUP(A53,[11]部门人数!$A:$B,2,0)</f>
        <v>5</v>
      </c>
      <c r="G53" s="4"/>
      <c r="H53" s="4"/>
      <c r="I53" s="4"/>
      <c r="J53" s="4"/>
      <c r="K53" s="4"/>
      <c r="L53" s="4"/>
      <c r="M53" s="4"/>
      <c r="N53" s="4">
        <f t="shared" si="2"/>
        <v>5</v>
      </c>
    </row>
    <row r="54" spans="1:14">
      <c r="A54" s="3" t="s">
        <v>450</v>
      </c>
      <c r="B54" s="3">
        <v>9</v>
      </c>
      <c r="C54" s="4">
        <v>9</v>
      </c>
      <c r="D54" s="4">
        <f>VLOOKUP(A54,[5]部门人数!$A:$B,2,0)</f>
        <v>10</v>
      </c>
      <c r="E54" s="4">
        <v>10</v>
      </c>
      <c r="F54" s="4">
        <f>VLOOKUP(A54,[11]部门人数!$A:$B,2,0)</f>
        <v>10</v>
      </c>
      <c r="G54" s="4"/>
      <c r="H54" s="4"/>
      <c r="I54" s="4"/>
      <c r="J54" s="4"/>
      <c r="K54" s="4"/>
      <c r="L54" s="4"/>
      <c r="M54" s="4"/>
      <c r="N54" s="4">
        <f t="shared" si="2"/>
        <v>9.6</v>
      </c>
    </row>
    <row r="55" spans="1:14">
      <c r="A55" s="3" t="s">
        <v>451</v>
      </c>
      <c r="B55" s="3">
        <v>11</v>
      </c>
      <c r="C55" s="4">
        <v>11</v>
      </c>
      <c r="D55" s="4">
        <f>VLOOKUP(A55,[5]部门人数!$A:$B,2,0)</f>
        <v>10</v>
      </c>
      <c r="E55" s="4">
        <v>10</v>
      </c>
      <c r="F55" s="4">
        <f>VLOOKUP(A55,[11]部门人数!$A:$B,2,0)</f>
        <v>10</v>
      </c>
      <c r="G55" s="4"/>
      <c r="H55" s="4"/>
      <c r="I55" s="4"/>
      <c r="J55" s="4"/>
      <c r="K55" s="4"/>
      <c r="L55" s="4"/>
      <c r="M55" s="4"/>
      <c r="N55" s="4">
        <f t="shared" si="2"/>
        <v>10.4</v>
      </c>
    </row>
    <row r="56" spans="1:14">
      <c r="A56" s="3" t="s">
        <v>452</v>
      </c>
      <c r="B56" s="3">
        <v>7</v>
      </c>
      <c r="C56" s="4">
        <v>7</v>
      </c>
      <c r="D56" s="4">
        <f>VLOOKUP(A56,[5]部门人数!$A:$B,2,0)</f>
        <v>7</v>
      </c>
      <c r="E56" s="4">
        <v>6</v>
      </c>
      <c r="F56" s="4">
        <f>VLOOKUP(A56,[11]部门人数!$A:$B,2,0)</f>
        <v>6</v>
      </c>
      <c r="G56" s="4"/>
      <c r="H56" s="4"/>
      <c r="I56" s="4"/>
      <c r="J56" s="4"/>
      <c r="K56" s="4"/>
      <c r="L56" s="4"/>
      <c r="M56" s="4"/>
      <c r="N56" s="4">
        <f t="shared" si="2"/>
        <v>6.6</v>
      </c>
    </row>
    <row r="57" spans="1:14">
      <c r="A57" s="3" t="s">
        <v>453</v>
      </c>
      <c r="B57" s="3">
        <v>4</v>
      </c>
      <c r="C57" s="4">
        <v>4</v>
      </c>
      <c r="D57" s="4">
        <f>VLOOKUP(A57,[5]部门人数!$A:$B,2,0)</f>
        <v>4</v>
      </c>
      <c r="E57" s="4">
        <v>4</v>
      </c>
      <c r="F57" s="4">
        <f>VLOOKUP(A57,[11]部门人数!$A:$B,2,0)</f>
        <v>4</v>
      </c>
      <c r="G57" s="4"/>
      <c r="H57" s="4"/>
      <c r="I57" s="4"/>
      <c r="J57" s="4"/>
      <c r="K57" s="4"/>
      <c r="L57" s="4"/>
      <c r="M57" s="4"/>
      <c r="N57" s="4">
        <f t="shared" si="2"/>
        <v>4</v>
      </c>
    </row>
    <row r="58" spans="1:14">
      <c r="A58" s="3" t="s">
        <v>454</v>
      </c>
      <c r="B58" s="3">
        <v>7</v>
      </c>
      <c r="C58" s="4">
        <v>7</v>
      </c>
      <c r="D58" s="4">
        <f>VLOOKUP(A58,[5]部门人数!$A:$B,2,0)</f>
        <v>7</v>
      </c>
      <c r="E58" s="4">
        <v>7</v>
      </c>
      <c r="F58" s="4">
        <f>VLOOKUP(A58,[11]部门人数!$A:$B,2,0)</f>
        <v>7</v>
      </c>
      <c r="G58" s="4"/>
      <c r="H58" s="4"/>
      <c r="I58" s="4"/>
      <c r="J58" s="4"/>
      <c r="K58" s="4"/>
      <c r="L58" s="4"/>
      <c r="M58" s="4"/>
      <c r="N58" s="4">
        <f t="shared" si="2"/>
        <v>7</v>
      </c>
    </row>
    <row r="59" spans="1:14">
      <c r="A59" s="3" t="s">
        <v>455</v>
      </c>
      <c r="B59" s="3">
        <v>8</v>
      </c>
      <c r="C59" s="4">
        <v>8</v>
      </c>
      <c r="D59" s="4">
        <f>VLOOKUP(A59,[5]部门人数!$A:$B,2,0)</f>
        <v>8</v>
      </c>
      <c r="E59" s="4">
        <v>8</v>
      </c>
      <c r="F59" s="4">
        <f>VLOOKUP(A59,[11]部门人数!$A:$B,2,0)</f>
        <v>7</v>
      </c>
      <c r="G59" s="4"/>
      <c r="H59" s="4"/>
      <c r="I59" s="4"/>
      <c r="J59" s="4"/>
      <c r="K59" s="4"/>
      <c r="L59" s="4"/>
      <c r="M59" s="4"/>
      <c r="N59" s="4">
        <f t="shared" si="2"/>
        <v>7.8</v>
      </c>
    </row>
    <row r="60" spans="1:14">
      <c r="A60" s="3" t="s">
        <v>456</v>
      </c>
      <c r="B60" s="3">
        <v>13</v>
      </c>
      <c r="C60" s="4">
        <v>14</v>
      </c>
      <c r="D60" s="4">
        <f>VLOOKUP(A60,[5]部门人数!$A:$B,2,0)</f>
        <v>14</v>
      </c>
      <c r="E60" s="4">
        <v>14</v>
      </c>
      <c r="F60" s="4">
        <f>VLOOKUP(A60,[11]部门人数!$A:$B,2,0)</f>
        <v>14</v>
      </c>
      <c r="G60" s="4"/>
      <c r="H60" s="4"/>
      <c r="I60" s="4"/>
      <c r="J60" s="4"/>
      <c r="K60" s="4"/>
      <c r="L60" s="4"/>
      <c r="M60" s="4"/>
      <c r="N60" s="4">
        <f t="shared" si="2"/>
        <v>13.8</v>
      </c>
    </row>
    <row r="61" spans="1:14">
      <c r="A61" s="3" t="s">
        <v>457</v>
      </c>
      <c r="B61" s="3">
        <v>16</v>
      </c>
      <c r="C61" s="4">
        <v>16</v>
      </c>
      <c r="D61" s="4">
        <f>VLOOKUP(A61,[5]部门人数!$A:$B,2,0)</f>
        <v>16</v>
      </c>
      <c r="E61" s="4">
        <v>16</v>
      </c>
      <c r="F61" s="4">
        <f>VLOOKUP(A61,[11]部门人数!$A:$B,2,0)</f>
        <v>16</v>
      </c>
      <c r="G61" s="4"/>
      <c r="H61" s="4"/>
      <c r="I61" s="4"/>
      <c r="J61" s="4"/>
      <c r="K61" s="4"/>
      <c r="L61" s="4"/>
      <c r="M61" s="4"/>
      <c r="N61" s="4">
        <f t="shared" si="2"/>
        <v>16</v>
      </c>
    </row>
    <row r="62" spans="1:14">
      <c r="A62" s="3" t="s">
        <v>458</v>
      </c>
      <c r="B62" s="3">
        <v>10</v>
      </c>
      <c r="C62" s="4">
        <v>10</v>
      </c>
      <c r="D62" s="4">
        <f>VLOOKUP(A62,[5]部门人数!$A:$B,2,0)</f>
        <v>10</v>
      </c>
      <c r="E62" s="4">
        <v>9</v>
      </c>
      <c r="F62" s="4">
        <f>VLOOKUP(A62,[11]部门人数!$A:$B,2,0)</f>
        <v>9</v>
      </c>
      <c r="G62" s="4"/>
      <c r="H62" s="4"/>
      <c r="I62" s="4"/>
      <c r="J62" s="4"/>
      <c r="K62" s="4"/>
      <c r="L62" s="4"/>
      <c r="M62" s="4"/>
      <c r="N62" s="4">
        <f t="shared" si="2"/>
        <v>9.6</v>
      </c>
    </row>
    <row r="63" spans="1:14">
      <c r="A63" s="3" t="s">
        <v>459</v>
      </c>
      <c r="B63" s="3">
        <v>4</v>
      </c>
      <c r="C63" s="4">
        <v>4</v>
      </c>
      <c r="D63" s="4">
        <f>VLOOKUP(A63,[5]部门人数!$A:$B,2,0)</f>
        <v>4</v>
      </c>
      <c r="E63" s="4">
        <v>6</v>
      </c>
      <c r="F63" s="4">
        <f>VLOOKUP(A63,[11]部门人数!$A:$B,2,0)</f>
        <v>6</v>
      </c>
      <c r="G63" s="4"/>
      <c r="H63" s="4"/>
      <c r="I63" s="4"/>
      <c r="J63" s="4"/>
      <c r="K63" s="4"/>
      <c r="L63" s="4"/>
      <c r="M63" s="4"/>
      <c r="N63" s="4">
        <f t="shared" si="2"/>
        <v>4.8</v>
      </c>
    </row>
    <row r="64" spans="1:14">
      <c r="A64" s="3" t="s">
        <v>460</v>
      </c>
      <c r="B64" s="3">
        <v>24</v>
      </c>
      <c r="C64" s="4">
        <v>23</v>
      </c>
      <c r="D64" s="4">
        <f>VLOOKUP(A64,[5]部门人数!$A:$B,2,0)</f>
        <v>24</v>
      </c>
      <c r="E64" s="4">
        <v>23</v>
      </c>
      <c r="F64" s="4">
        <f>VLOOKUP(A64,[11]部门人数!$A:$B,2,0)</f>
        <v>22</v>
      </c>
      <c r="G64" s="4"/>
      <c r="H64" s="4"/>
      <c r="I64" s="4"/>
      <c r="J64" s="4"/>
      <c r="K64" s="4"/>
      <c r="L64" s="4"/>
      <c r="M64" s="4"/>
      <c r="N64" s="4">
        <f t="shared" si="2"/>
        <v>23.2</v>
      </c>
    </row>
    <row r="65" spans="1:14">
      <c r="A65" s="3" t="s">
        <v>461</v>
      </c>
      <c r="B65" s="3">
        <v>11</v>
      </c>
      <c r="C65" s="4">
        <v>11</v>
      </c>
      <c r="D65" s="4">
        <f>VLOOKUP(A65,[5]部门人数!$A:$B,2,0)</f>
        <v>11</v>
      </c>
      <c r="E65" s="4">
        <v>11</v>
      </c>
      <c r="F65" s="4">
        <f>VLOOKUP(A65,[11]部门人数!$A:$B,2,0)</f>
        <v>11</v>
      </c>
      <c r="G65" s="4"/>
      <c r="H65" s="4"/>
      <c r="I65" s="4"/>
      <c r="J65" s="4"/>
      <c r="K65" s="4"/>
      <c r="L65" s="4"/>
      <c r="M65" s="4"/>
      <c r="N65" s="4">
        <f t="shared" si="2"/>
        <v>11</v>
      </c>
    </row>
    <row r="66" spans="1:14">
      <c r="A66" s="3" t="s">
        <v>462</v>
      </c>
      <c r="B66" s="3">
        <v>20</v>
      </c>
      <c r="C66" s="4">
        <v>19</v>
      </c>
      <c r="D66" s="4">
        <f>VLOOKUP(A66,[5]部门人数!$A:$B,2,0)</f>
        <v>19</v>
      </c>
      <c r="E66" s="4">
        <v>19</v>
      </c>
      <c r="F66" s="4">
        <f>VLOOKUP(A66,[11]部门人数!$A:$B,2,0)</f>
        <v>19</v>
      </c>
      <c r="G66" s="4"/>
      <c r="H66" s="4"/>
      <c r="I66" s="4"/>
      <c r="J66" s="4"/>
      <c r="K66" s="4"/>
      <c r="L66" s="4"/>
      <c r="M66" s="4"/>
      <c r="N66" s="4">
        <f t="shared" si="2"/>
        <v>19.2</v>
      </c>
    </row>
    <row r="67" spans="1:14">
      <c r="A67" s="3" t="s">
        <v>463</v>
      </c>
      <c r="B67" s="3">
        <v>8</v>
      </c>
      <c r="C67" s="4">
        <v>10</v>
      </c>
      <c r="D67" s="4">
        <f>VLOOKUP(A67,[5]部门人数!$A:$B,2,0)</f>
        <v>10</v>
      </c>
      <c r="E67" s="4">
        <v>10</v>
      </c>
      <c r="F67" s="4">
        <f>VLOOKUP(A67,[11]部门人数!$A:$B,2,0)</f>
        <v>9</v>
      </c>
      <c r="G67" s="4"/>
      <c r="H67" s="4"/>
      <c r="I67" s="4"/>
      <c r="J67" s="4"/>
      <c r="K67" s="4"/>
      <c r="L67" s="4"/>
      <c r="M67" s="4"/>
      <c r="N67" s="4">
        <f t="shared" si="2"/>
        <v>9.4</v>
      </c>
    </row>
    <row r="68" spans="1:14">
      <c r="A68" s="3" t="s">
        <v>464</v>
      </c>
      <c r="B68" s="3">
        <v>11</v>
      </c>
      <c r="C68" s="4">
        <v>11</v>
      </c>
      <c r="D68" s="4">
        <f>VLOOKUP(A68,[5]部门人数!$A:$B,2,0)</f>
        <v>11</v>
      </c>
      <c r="E68" s="4">
        <v>11</v>
      </c>
      <c r="F68" s="4">
        <f>VLOOKUP(A68,[11]部门人数!$A:$B,2,0)</f>
        <v>11</v>
      </c>
      <c r="G68" s="4"/>
      <c r="H68" s="4"/>
      <c r="I68" s="4"/>
      <c r="J68" s="4"/>
      <c r="K68" s="4"/>
      <c r="L68" s="4"/>
      <c r="M68" s="4"/>
      <c r="N68" s="4">
        <f t="shared" si="2"/>
        <v>11</v>
      </c>
    </row>
    <row r="69" spans="1:14">
      <c r="A69" s="3" t="s">
        <v>465</v>
      </c>
      <c r="B69" s="3">
        <v>8</v>
      </c>
      <c r="C69" s="4">
        <v>8</v>
      </c>
      <c r="D69" s="4">
        <f>VLOOKUP(A69,[5]部门人数!$A:$B,2,0)</f>
        <v>7</v>
      </c>
      <c r="E69" s="4">
        <v>7</v>
      </c>
      <c r="F69" s="4">
        <f>VLOOKUP(A69,[11]部门人数!$A:$B,2,0)</f>
        <v>8</v>
      </c>
      <c r="G69" s="4"/>
      <c r="H69" s="4"/>
      <c r="I69" s="4"/>
      <c r="J69" s="4"/>
      <c r="K69" s="4"/>
      <c r="L69" s="4"/>
      <c r="M69" s="4"/>
      <c r="N69" s="4">
        <f t="shared" si="2"/>
        <v>7.6</v>
      </c>
    </row>
    <row r="70" spans="1:14">
      <c r="A70" s="3" t="s">
        <v>466</v>
      </c>
      <c r="B70" s="3">
        <v>4</v>
      </c>
      <c r="C70" s="4">
        <v>4</v>
      </c>
      <c r="D70" s="4">
        <f>VLOOKUP(A70,[5]部门人数!$A:$B,2,0)</f>
        <v>5</v>
      </c>
      <c r="E70" s="4">
        <v>5</v>
      </c>
      <c r="F70" s="4">
        <f>VLOOKUP(A70,[11]部门人数!$A:$B,2,0)</f>
        <v>5</v>
      </c>
      <c r="G70" s="4"/>
      <c r="H70" s="4"/>
      <c r="I70" s="4"/>
      <c r="J70" s="4"/>
      <c r="K70" s="4"/>
      <c r="L70" s="4"/>
      <c r="M70" s="4"/>
      <c r="N70" s="4">
        <f t="shared" si="2"/>
        <v>4.6</v>
      </c>
    </row>
    <row r="71" spans="1:14">
      <c r="A71" s="3" t="s">
        <v>467</v>
      </c>
      <c r="B71" s="3">
        <v>4</v>
      </c>
      <c r="C71" s="4">
        <v>4</v>
      </c>
      <c r="D71" s="4">
        <f>VLOOKUP(A71,[5]部门人数!$A:$B,2,0)</f>
        <v>4</v>
      </c>
      <c r="E71" s="4">
        <v>4</v>
      </c>
      <c r="F71" s="4">
        <f>VLOOKUP(A71,[11]部门人数!$A:$B,2,0)</f>
        <v>4</v>
      </c>
      <c r="G71" s="4"/>
      <c r="H71" s="4"/>
      <c r="I71" s="4"/>
      <c r="J71" s="4"/>
      <c r="K71" s="4"/>
      <c r="L71" s="4"/>
      <c r="M71" s="4"/>
      <c r="N71" s="4">
        <f t="shared" si="2"/>
        <v>4</v>
      </c>
    </row>
    <row r="72" spans="1:14">
      <c r="A72" s="3" t="s">
        <v>468</v>
      </c>
      <c r="B72" s="3">
        <v>9</v>
      </c>
      <c r="C72" s="4">
        <v>9</v>
      </c>
      <c r="D72" s="4">
        <f>VLOOKUP(A72,[5]部门人数!$A:$B,2,0)</f>
        <v>9</v>
      </c>
      <c r="E72" s="4">
        <v>9</v>
      </c>
      <c r="F72" s="4">
        <f>VLOOKUP(A72,[11]部门人数!$A:$B,2,0)</f>
        <v>9</v>
      </c>
      <c r="G72" s="4"/>
      <c r="H72" s="4"/>
      <c r="I72" s="4"/>
      <c r="J72" s="4"/>
      <c r="K72" s="4"/>
      <c r="L72" s="4"/>
      <c r="M72" s="4"/>
      <c r="N72" s="4">
        <f t="shared" ref="N72:N103" si="3">AVERAGE(B72:M72)</f>
        <v>9</v>
      </c>
    </row>
    <row r="73" spans="1:14">
      <c r="A73" s="3" t="s">
        <v>469</v>
      </c>
      <c r="B73" s="3">
        <v>12</v>
      </c>
      <c r="C73" s="4">
        <v>12</v>
      </c>
      <c r="D73" s="4">
        <f>VLOOKUP(A73,[5]部门人数!$A:$B,2,0)</f>
        <v>12</v>
      </c>
      <c r="E73" s="4">
        <v>12</v>
      </c>
      <c r="F73" s="4">
        <f>VLOOKUP(A73,[11]部门人数!$A:$B,2,0)</f>
        <v>12</v>
      </c>
      <c r="G73" s="4"/>
      <c r="H73" s="4"/>
      <c r="I73" s="4"/>
      <c r="J73" s="4"/>
      <c r="K73" s="4"/>
      <c r="L73" s="4"/>
      <c r="M73" s="4"/>
      <c r="N73" s="4">
        <f t="shared" si="3"/>
        <v>12</v>
      </c>
    </row>
    <row r="74" spans="1:14">
      <c r="A74" s="3" t="s">
        <v>470</v>
      </c>
      <c r="B74" s="3">
        <v>5</v>
      </c>
      <c r="C74" s="4">
        <v>5</v>
      </c>
      <c r="D74" s="4">
        <f>VLOOKUP(A74,[5]部门人数!$A:$B,2,0)</f>
        <v>5</v>
      </c>
      <c r="E74" s="4">
        <v>5</v>
      </c>
      <c r="F74" s="4">
        <f>VLOOKUP(A74,[11]部门人数!$A:$B,2,0)</f>
        <v>5</v>
      </c>
      <c r="G74" s="4"/>
      <c r="H74" s="4"/>
      <c r="I74" s="4"/>
      <c r="J74" s="4"/>
      <c r="K74" s="4"/>
      <c r="L74" s="4"/>
      <c r="M74" s="4"/>
      <c r="N74" s="4">
        <f t="shared" si="3"/>
        <v>5</v>
      </c>
    </row>
    <row r="75" spans="1:14">
      <c r="A75" s="3" t="s">
        <v>471</v>
      </c>
      <c r="B75" s="3">
        <v>4</v>
      </c>
      <c r="C75" s="4">
        <v>4</v>
      </c>
      <c r="D75" s="4">
        <f>VLOOKUP(A75,[5]部门人数!$A:$B,2,0)</f>
        <v>4</v>
      </c>
      <c r="E75" s="4">
        <v>4</v>
      </c>
      <c r="F75" s="4">
        <f>VLOOKUP(A75,[11]部门人数!$A:$B,2,0)</f>
        <v>4</v>
      </c>
      <c r="G75" s="4"/>
      <c r="H75" s="4"/>
      <c r="I75" s="4"/>
      <c r="J75" s="4"/>
      <c r="K75" s="4"/>
      <c r="L75" s="4"/>
      <c r="M75" s="4"/>
      <c r="N75" s="4">
        <f t="shared" si="3"/>
        <v>4</v>
      </c>
    </row>
    <row r="76" spans="1:14">
      <c r="A76" s="3" t="s">
        <v>472</v>
      </c>
      <c r="B76" s="3">
        <v>6</v>
      </c>
      <c r="C76" s="4">
        <v>6</v>
      </c>
      <c r="D76" s="4">
        <f>VLOOKUP(A76,[5]部门人数!$A:$B,2,0)</f>
        <v>7</v>
      </c>
      <c r="E76" s="4">
        <v>7</v>
      </c>
      <c r="F76" s="4">
        <f>VLOOKUP(A76,[11]部门人数!$A:$B,2,0)</f>
        <v>7</v>
      </c>
      <c r="G76" s="4"/>
      <c r="H76" s="4"/>
      <c r="I76" s="4"/>
      <c r="J76" s="4"/>
      <c r="K76" s="4"/>
      <c r="L76" s="4"/>
      <c r="M76" s="4"/>
      <c r="N76" s="4">
        <f t="shared" si="3"/>
        <v>6.6</v>
      </c>
    </row>
    <row r="77" spans="1:14">
      <c r="A77" s="3" t="s">
        <v>473</v>
      </c>
      <c r="B77" s="3">
        <v>6</v>
      </c>
      <c r="C77" s="4">
        <v>6</v>
      </c>
      <c r="D77" s="4">
        <f>VLOOKUP(A77,[5]部门人数!$A:$B,2,0)</f>
        <v>6</v>
      </c>
      <c r="E77" s="4">
        <v>6</v>
      </c>
      <c r="F77" s="4">
        <f>VLOOKUP(A77,[11]部门人数!$A:$B,2,0)</f>
        <v>6</v>
      </c>
      <c r="G77" s="4"/>
      <c r="H77" s="4"/>
      <c r="I77" s="4"/>
      <c r="J77" s="4"/>
      <c r="K77" s="4"/>
      <c r="L77" s="4"/>
      <c r="M77" s="4"/>
      <c r="N77" s="4">
        <f t="shared" si="3"/>
        <v>6</v>
      </c>
    </row>
    <row r="78" spans="1:14">
      <c r="A78" s="3" t="s">
        <v>474</v>
      </c>
      <c r="B78" s="3">
        <v>8</v>
      </c>
      <c r="C78" s="4">
        <v>8</v>
      </c>
      <c r="D78" s="4">
        <f>VLOOKUP(A78,[5]部门人数!$A:$B,2,0)</f>
        <v>7</v>
      </c>
      <c r="E78" s="4">
        <v>7</v>
      </c>
      <c r="F78" s="4">
        <f>VLOOKUP(A78,[11]部门人数!$A:$B,2,0)</f>
        <v>7</v>
      </c>
      <c r="G78" s="4"/>
      <c r="H78" s="4"/>
      <c r="I78" s="4"/>
      <c r="J78" s="4"/>
      <c r="K78" s="4"/>
      <c r="L78" s="4"/>
      <c r="M78" s="4"/>
      <c r="N78" s="4">
        <f t="shared" si="3"/>
        <v>7.4</v>
      </c>
    </row>
    <row r="79" spans="1:14">
      <c r="A79" s="3" t="s">
        <v>475</v>
      </c>
      <c r="B79" s="3">
        <v>11</v>
      </c>
      <c r="C79" s="4">
        <v>9</v>
      </c>
      <c r="D79" s="4">
        <f>VLOOKUP(A79,[5]部门人数!$A:$B,2,0)</f>
        <v>9</v>
      </c>
      <c r="E79" s="4">
        <v>8</v>
      </c>
      <c r="F79" s="4">
        <f>VLOOKUP(A79,[11]部门人数!$A:$B,2,0)</f>
        <v>8</v>
      </c>
      <c r="G79" s="4"/>
      <c r="H79" s="4"/>
      <c r="I79" s="4"/>
      <c r="J79" s="4"/>
      <c r="K79" s="4"/>
      <c r="L79" s="4"/>
      <c r="M79" s="4"/>
      <c r="N79" s="4">
        <f t="shared" si="3"/>
        <v>9</v>
      </c>
    </row>
    <row r="80" spans="1:14">
      <c r="A80" s="3" t="s">
        <v>476</v>
      </c>
      <c r="B80" s="3">
        <v>41</v>
      </c>
      <c r="C80" s="4">
        <v>41</v>
      </c>
      <c r="D80" s="4">
        <f>VLOOKUP(A80,[5]部门人数!$A:$B,2,0)</f>
        <v>42</v>
      </c>
      <c r="E80" s="4">
        <v>43</v>
      </c>
      <c r="F80" s="4">
        <f>VLOOKUP(A80,[11]部门人数!$A:$B,2,0)</f>
        <v>44</v>
      </c>
      <c r="G80" s="4"/>
      <c r="H80" s="4"/>
      <c r="I80" s="4"/>
      <c r="J80" s="4"/>
      <c r="K80" s="4"/>
      <c r="L80" s="4"/>
      <c r="M80" s="4"/>
      <c r="N80" s="4">
        <f t="shared" si="3"/>
        <v>42.2</v>
      </c>
    </row>
    <row r="81" spans="1:14">
      <c r="A81" s="3" t="s">
        <v>477</v>
      </c>
      <c r="B81" s="3">
        <v>10</v>
      </c>
      <c r="C81" s="4">
        <v>10</v>
      </c>
      <c r="D81" s="4">
        <f>VLOOKUP(A81,[5]部门人数!$A:$B,2,0)</f>
        <v>10</v>
      </c>
      <c r="E81" s="4">
        <v>10</v>
      </c>
      <c r="F81" s="4">
        <f>VLOOKUP(A81,[11]部门人数!$A:$B,2,0)</f>
        <v>10</v>
      </c>
      <c r="G81" s="4"/>
      <c r="H81" s="4"/>
      <c r="I81" s="4"/>
      <c r="J81" s="4"/>
      <c r="K81" s="4"/>
      <c r="L81" s="4"/>
      <c r="M81" s="4"/>
      <c r="N81" s="4">
        <f t="shared" si="3"/>
        <v>10</v>
      </c>
    </row>
    <row r="82" spans="1:14">
      <c r="A82" s="3" t="s">
        <v>478</v>
      </c>
      <c r="B82" s="3">
        <v>10</v>
      </c>
      <c r="C82" s="4">
        <v>10</v>
      </c>
      <c r="D82" s="4">
        <f>VLOOKUP(A82,[5]部门人数!$A:$B,2,0)</f>
        <v>10</v>
      </c>
      <c r="E82" s="4">
        <v>9</v>
      </c>
      <c r="F82" s="4">
        <f>VLOOKUP(A82,[11]部门人数!$A:$B,2,0)</f>
        <v>9</v>
      </c>
      <c r="G82" s="4"/>
      <c r="H82" s="4"/>
      <c r="I82" s="4"/>
      <c r="J82" s="4"/>
      <c r="K82" s="4"/>
      <c r="L82" s="4"/>
      <c r="M82" s="4"/>
      <c r="N82" s="4">
        <f t="shared" si="3"/>
        <v>9.6</v>
      </c>
    </row>
    <row r="83" spans="1:14">
      <c r="A83" s="3" t="s">
        <v>479</v>
      </c>
      <c r="B83" s="3">
        <v>3</v>
      </c>
      <c r="C83" s="4">
        <v>3</v>
      </c>
      <c r="D83" s="4">
        <f>VLOOKUP(A83,[5]部门人数!$A:$B,2,0)</f>
        <v>4</v>
      </c>
      <c r="E83" s="4">
        <v>4</v>
      </c>
      <c r="F83" s="4">
        <f>VLOOKUP(A83,[11]部门人数!$A:$B,2,0)</f>
        <v>4</v>
      </c>
      <c r="G83" s="4"/>
      <c r="H83" s="4"/>
      <c r="I83" s="4"/>
      <c r="J83" s="4"/>
      <c r="K83" s="4"/>
      <c r="L83" s="4"/>
      <c r="M83" s="4"/>
      <c r="N83" s="4">
        <f t="shared" si="3"/>
        <v>3.6</v>
      </c>
    </row>
    <row r="84" spans="1:14">
      <c r="A84" s="3" t="s">
        <v>480</v>
      </c>
      <c r="B84" s="3">
        <v>5</v>
      </c>
      <c r="C84" s="4">
        <v>5</v>
      </c>
      <c r="D84" s="4">
        <f>VLOOKUP(A84,[5]部门人数!$A:$B,2,0)</f>
        <v>5</v>
      </c>
      <c r="E84" s="4">
        <v>5</v>
      </c>
      <c r="F84" s="4">
        <f>VLOOKUP(A84,[11]部门人数!$A:$B,2,0)</f>
        <v>5</v>
      </c>
      <c r="G84" s="4"/>
      <c r="H84" s="4"/>
      <c r="I84" s="4"/>
      <c r="J84" s="4"/>
      <c r="K84" s="4"/>
      <c r="L84" s="4"/>
      <c r="M84" s="4"/>
      <c r="N84" s="4">
        <f t="shared" si="3"/>
        <v>5</v>
      </c>
    </row>
    <row r="85" spans="1:14">
      <c r="A85" s="3" t="s">
        <v>481</v>
      </c>
      <c r="B85" s="3">
        <v>21</v>
      </c>
      <c r="C85" s="4">
        <v>21</v>
      </c>
      <c r="D85" s="4">
        <f>VLOOKUP(A85,[5]部门人数!$A:$B,2,0)</f>
        <v>21</v>
      </c>
      <c r="E85" s="4">
        <v>20</v>
      </c>
      <c r="F85" s="4">
        <f>VLOOKUP(A85,[11]部门人数!$A:$B,2,0)</f>
        <v>21</v>
      </c>
      <c r="G85" s="4"/>
      <c r="H85" s="4"/>
      <c r="I85" s="4"/>
      <c r="J85" s="4"/>
      <c r="K85" s="4"/>
      <c r="L85" s="4"/>
      <c r="M85" s="4"/>
      <c r="N85" s="4">
        <f t="shared" si="3"/>
        <v>20.8</v>
      </c>
    </row>
    <row r="86" spans="1:14">
      <c r="A86" s="3" t="s">
        <v>482</v>
      </c>
      <c r="B86" s="3">
        <v>13</v>
      </c>
      <c r="C86" s="4">
        <v>14</v>
      </c>
      <c r="D86" s="4">
        <f>VLOOKUP(A86,[5]部门人数!$A:$B,2,0)</f>
        <v>14</v>
      </c>
      <c r="E86" s="4">
        <v>13</v>
      </c>
      <c r="F86" s="4">
        <f>VLOOKUP(A86,[11]部门人数!$A:$B,2,0)</f>
        <v>14</v>
      </c>
      <c r="G86" s="4"/>
      <c r="H86" s="4"/>
      <c r="I86" s="4"/>
      <c r="J86" s="4"/>
      <c r="K86" s="4"/>
      <c r="L86" s="4"/>
      <c r="M86" s="4"/>
      <c r="N86" s="4">
        <f t="shared" si="3"/>
        <v>13.6</v>
      </c>
    </row>
    <row r="87" spans="1:14">
      <c r="A87" s="3" t="s">
        <v>483</v>
      </c>
      <c r="B87" s="3">
        <v>7</v>
      </c>
      <c r="C87" s="4">
        <v>7</v>
      </c>
      <c r="D87" s="4">
        <f>VLOOKUP(A87,[5]部门人数!$A:$B,2,0)</f>
        <v>7</v>
      </c>
      <c r="E87" s="4">
        <v>7</v>
      </c>
      <c r="F87" s="4">
        <f>VLOOKUP(A87,[11]部门人数!$A:$B,2,0)</f>
        <v>7</v>
      </c>
      <c r="G87" s="4"/>
      <c r="H87" s="4"/>
      <c r="I87" s="4"/>
      <c r="J87" s="4"/>
      <c r="K87" s="4"/>
      <c r="L87" s="4"/>
      <c r="M87" s="4"/>
      <c r="N87" s="4">
        <f t="shared" si="3"/>
        <v>7</v>
      </c>
    </row>
    <row r="88" spans="1:14">
      <c r="A88" s="3" t="s">
        <v>484</v>
      </c>
      <c r="B88" s="3">
        <v>4</v>
      </c>
      <c r="C88" s="4">
        <v>4</v>
      </c>
      <c r="D88" s="4">
        <f>VLOOKUP(A88,[5]部门人数!$A:$B,2,0)</f>
        <v>4</v>
      </c>
      <c r="E88" s="4">
        <v>4</v>
      </c>
      <c r="F88" s="4">
        <f>VLOOKUP(A88,[11]部门人数!$A:$B,2,0)</f>
        <v>5</v>
      </c>
      <c r="G88" s="4"/>
      <c r="H88" s="4"/>
      <c r="I88" s="4"/>
      <c r="J88" s="4"/>
      <c r="K88" s="4"/>
      <c r="L88" s="4"/>
      <c r="M88" s="4"/>
      <c r="N88" s="4">
        <f t="shared" si="3"/>
        <v>4.2</v>
      </c>
    </row>
    <row r="89" spans="1:14">
      <c r="A89" s="3" t="s">
        <v>485</v>
      </c>
      <c r="B89" s="3">
        <v>5</v>
      </c>
      <c r="C89" s="4">
        <v>5</v>
      </c>
      <c r="D89" s="4">
        <f>VLOOKUP(A89,[5]部门人数!$A:$B,2,0)</f>
        <v>4</v>
      </c>
      <c r="E89" s="4">
        <v>4</v>
      </c>
      <c r="F89" s="4">
        <f>VLOOKUP(A89,[11]部门人数!$A:$B,2,0)</f>
        <v>5</v>
      </c>
      <c r="G89" s="4"/>
      <c r="H89" s="4"/>
      <c r="I89" s="4"/>
      <c r="J89" s="4"/>
      <c r="K89" s="4"/>
      <c r="L89" s="4"/>
      <c r="M89" s="4"/>
      <c r="N89" s="4">
        <f t="shared" si="3"/>
        <v>4.6</v>
      </c>
    </row>
    <row r="90" spans="1:14">
      <c r="A90" s="3" t="s">
        <v>486</v>
      </c>
      <c r="B90" s="3">
        <v>8</v>
      </c>
      <c r="C90" s="4">
        <v>8</v>
      </c>
      <c r="D90" s="4">
        <f>VLOOKUP(A90,[5]部门人数!$A:$B,2,0)</f>
        <v>7</v>
      </c>
      <c r="E90" s="4">
        <v>7</v>
      </c>
      <c r="F90" s="4">
        <f>VLOOKUP(A90,[11]部门人数!$A:$B,2,0)</f>
        <v>6</v>
      </c>
      <c r="G90" s="4"/>
      <c r="H90" s="4"/>
      <c r="I90" s="4"/>
      <c r="J90" s="4"/>
      <c r="K90" s="4"/>
      <c r="L90" s="4"/>
      <c r="M90" s="4"/>
      <c r="N90" s="4">
        <f t="shared" si="3"/>
        <v>7.2</v>
      </c>
    </row>
    <row r="91" spans="1:14">
      <c r="A91" s="3" t="s">
        <v>487</v>
      </c>
      <c r="B91" s="3">
        <v>11</v>
      </c>
      <c r="C91" s="4">
        <v>11</v>
      </c>
      <c r="D91" s="4">
        <f>VLOOKUP(A91,[5]部门人数!$A:$B,2,0)</f>
        <v>11</v>
      </c>
      <c r="E91" s="4">
        <v>9</v>
      </c>
      <c r="F91" s="4">
        <f>VLOOKUP(A91,[11]部门人数!$A:$B,2,0)</f>
        <v>9</v>
      </c>
      <c r="G91" s="4"/>
      <c r="H91" s="4"/>
      <c r="I91" s="4"/>
      <c r="J91" s="4"/>
      <c r="K91" s="4"/>
      <c r="L91" s="4"/>
      <c r="M91" s="4"/>
      <c r="N91" s="4">
        <f t="shared" si="3"/>
        <v>10.2</v>
      </c>
    </row>
    <row r="92" spans="1:14">
      <c r="A92" s="3" t="s">
        <v>488</v>
      </c>
      <c r="B92" s="3">
        <v>9</v>
      </c>
      <c r="C92" s="4">
        <v>9</v>
      </c>
      <c r="D92" s="4">
        <f>VLOOKUP(A92,[5]部门人数!$A:$B,2,0)</f>
        <v>9</v>
      </c>
      <c r="E92" s="4">
        <v>8</v>
      </c>
      <c r="F92" s="4">
        <f>VLOOKUP(A92,[11]部门人数!$A:$B,2,0)</f>
        <v>9</v>
      </c>
      <c r="G92" s="4"/>
      <c r="H92" s="4"/>
      <c r="I92" s="4"/>
      <c r="J92" s="4"/>
      <c r="K92" s="4"/>
      <c r="L92" s="4"/>
      <c r="M92" s="4"/>
      <c r="N92" s="4">
        <f t="shared" si="3"/>
        <v>8.8</v>
      </c>
    </row>
    <row r="93" spans="1:14">
      <c r="A93" s="3" t="s">
        <v>489</v>
      </c>
      <c r="B93" s="3">
        <v>8</v>
      </c>
      <c r="C93" s="4">
        <v>8</v>
      </c>
      <c r="D93" s="4">
        <f>VLOOKUP(A93,[5]部门人数!$A:$B,2,0)</f>
        <v>7</v>
      </c>
      <c r="E93" s="4">
        <v>7</v>
      </c>
      <c r="F93" s="4">
        <f>VLOOKUP(A93,[11]部门人数!$A:$B,2,0)</f>
        <v>7</v>
      </c>
      <c r="G93" s="4"/>
      <c r="H93" s="4"/>
      <c r="I93" s="4"/>
      <c r="J93" s="4"/>
      <c r="K93" s="4"/>
      <c r="L93" s="4"/>
      <c r="M93" s="4"/>
      <c r="N93" s="4">
        <f t="shared" si="3"/>
        <v>7.4</v>
      </c>
    </row>
    <row r="94" spans="1:14">
      <c r="A94" s="3" t="s">
        <v>490</v>
      </c>
      <c r="B94" s="3">
        <v>7</v>
      </c>
      <c r="C94" s="4">
        <v>7</v>
      </c>
      <c r="D94" s="4">
        <f>VLOOKUP(A94,[5]部门人数!$A:$B,2,0)</f>
        <v>7</v>
      </c>
      <c r="E94" s="4">
        <v>7</v>
      </c>
      <c r="F94" s="4">
        <f>VLOOKUP(A94,[11]部门人数!$A:$B,2,0)</f>
        <v>7</v>
      </c>
      <c r="G94" s="4"/>
      <c r="H94" s="4"/>
      <c r="I94" s="4"/>
      <c r="J94" s="4"/>
      <c r="K94" s="4"/>
      <c r="L94" s="4"/>
      <c r="M94" s="4"/>
      <c r="N94" s="4">
        <f t="shared" si="3"/>
        <v>7</v>
      </c>
    </row>
    <row r="95" spans="1:14">
      <c r="A95" s="3" t="s">
        <v>491</v>
      </c>
      <c r="B95" s="3">
        <v>11</v>
      </c>
      <c r="C95" s="4">
        <v>11</v>
      </c>
      <c r="D95" s="4">
        <f>VLOOKUP(A95,[5]部门人数!$A:$B,2,0)</f>
        <v>11</v>
      </c>
      <c r="E95" s="4">
        <v>11</v>
      </c>
      <c r="F95" s="4">
        <f>VLOOKUP(A95,[11]部门人数!$A:$B,2,0)</f>
        <v>12</v>
      </c>
      <c r="G95" s="4"/>
      <c r="H95" s="4"/>
      <c r="I95" s="4"/>
      <c r="J95" s="4"/>
      <c r="K95" s="4"/>
      <c r="L95" s="4"/>
      <c r="M95" s="4"/>
      <c r="N95" s="4">
        <f t="shared" si="3"/>
        <v>11.2</v>
      </c>
    </row>
    <row r="96" spans="1:14">
      <c r="A96" s="3" t="s">
        <v>492</v>
      </c>
      <c r="B96" s="3">
        <v>9</v>
      </c>
      <c r="C96" s="4">
        <v>9</v>
      </c>
      <c r="D96" s="4">
        <f>VLOOKUP(A96,[5]部门人数!$A:$B,2,0)</f>
        <v>9</v>
      </c>
      <c r="E96" s="4">
        <v>9</v>
      </c>
      <c r="F96" s="4">
        <f>VLOOKUP(A96,[11]部门人数!$A:$B,2,0)</f>
        <v>4</v>
      </c>
      <c r="G96" s="4"/>
      <c r="H96" s="4"/>
      <c r="I96" s="4"/>
      <c r="J96" s="4"/>
      <c r="K96" s="4"/>
      <c r="L96" s="4"/>
      <c r="M96" s="4"/>
      <c r="N96" s="4">
        <f t="shared" si="3"/>
        <v>8</v>
      </c>
    </row>
    <row r="97" spans="1:14">
      <c r="A97" s="3" t="s">
        <v>493</v>
      </c>
      <c r="B97" s="3">
        <v>22</v>
      </c>
      <c r="C97" s="4">
        <v>22</v>
      </c>
      <c r="D97" s="4">
        <f>VLOOKUP(A97,[5]部门人数!$A:$B,2,0)</f>
        <v>21</v>
      </c>
      <c r="E97" s="4">
        <v>21</v>
      </c>
      <c r="F97" s="4">
        <f>VLOOKUP(A97,[11]部门人数!$A:$B,2,0)</f>
        <v>21</v>
      </c>
      <c r="G97" s="4"/>
      <c r="H97" s="4"/>
      <c r="I97" s="4"/>
      <c r="J97" s="4"/>
      <c r="K97" s="4"/>
      <c r="L97" s="4"/>
      <c r="M97" s="4"/>
      <c r="N97" s="4">
        <f t="shared" si="3"/>
        <v>21.4</v>
      </c>
    </row>
    <row r="98" spans="1:14">
      <c r="A98" s="3" t="s">
        <v>494</v>
      </c>
      <c r="B98" s="3">
        <v>14</v>
      </c>
      <c r="C98" s="4">
        <v>14</v>
      </c>
      <c r="D98" s="4">
        <f>VLOOKUP(A98,[5]部门人数!$A:$B,2,0)</f>
        <v>13</v>
      </c>
      <c r="E98" s="4">
        <v>13</v>
      </c>
      <c r="F98" s="4">
        <f>VLOOKUP(A98,[11]部门人数!$A:$B,2,0)</f>
        <v>13</v>
      </c>
      <c r="G98" s="4"/>
      <c r="H98" s="4"/>
      <c r="I98" s="4"/>
      <c r="J98" s="4"/>
      <c r="K98" s="4"/>
      <c r="L98" s="4"/>
      <c r="M98" s="4"/>
      <c r="N98" s="4">
        <f t="shared" si="3"/>
        <v>13.4</v>
      </c>
    </row>
    <row r="99" spans="1:14">
      <c r="A99" s="3" t="s">
        <v>495</v>
      </c>
      <c r="B99" s="3">
        <v>11</v>
      </c>
      <c r="C99" s="4">
        <v>11</v>
      </c>
      <c r="D99" s="4">
        <f>VLOOKUP(A99,[5]部门人数!$A:$B,2,0)</f>
        <v>11</v>
      </c>
      <c r="E99" s="4">
        <v>11</v>
      </c>
      <c r="F99" s="4">
        <f>VLOOKUP(A99,[11]部门人数!$A:$B,2,0)</f>
        <v>11</v>
      </c>
      <c r="G99" s="4"/>
      <c r="H99" s="4"/>
      <c r="I99" s="4"/>
      <c r="J99" s="4"/>
      <c r="K99" s="4"/>
      <c r="L99" s="4"/>
      <c r="M99" s="4"/>
      <c r="N99" s="4">
        <f t="shared" si="3"/>
        <v>11</v>
      </c>
    </row>
    <row r="100" spans="1:14">
      <c r="A100" s="3" t="s">
        <v>496</v>
      </c>
      <c r="B100" s="3">
        <v>5</v>
      </c>
      <c r="C100" s="4">
        <v>5</v>
      </c>
      <c r="D100" s="4">
        <f>VLOOKUP(A100,[5]部门人数!$A:$B,2,0)</f>
        <v>5</v>
      </c>
      <c r="E100" s="4">
        <v>5</v>
      </c>
      <c r="F100" s="4">
        <f>VLOOKUP(A100,[11]部门人数!$A:$B,2,0)</f>
        <v>6</v>
      </c>
      <c r="G100" s="4"/>
      <c r="H100" s="4"/>
      <c r="I100" s="4"/>
      <c r="J100" s="4"/>
      <c r="K100" s="4"/>
      <c r="L100" s="4"/>
      <c r="M100" s="4"/>
      <c r="N100" s="4">
        <f t="shared" si="3"/>
        <v>5.2</v>
      </c>
    </row>
    <row r="101" spans="1:14">
      <c r="A101" s="3" t="s">
        <v>497</v>
      </c>
      <c r="B101" s="3">
        <v>26</v>
      </c>
      <c r="C101" s="4">
        <v>26</v>
      </c>
      <c r="D101" s="4">
        <f>VLOOKUP(A101,[5]部门人数!$A:$B,2,0)</f>
        <v>26</v>
      </c>
      <c r="E101" s="4">
        <v>25</v>
      </c>
      <c r="F101" s="4">
        <f>VLOOKUP(A101,[11]部门人数!$A:$B,2,0)</f>
        <v>25</v>
      </c>
      <c r="G101" s="4"/>
      <c r="H101" s="4"/>
      <c r="I101" s="4"/>
      <c r="J101" s="4"/>
      <c r="K101" s="4"/>
      <c r="L101" s="4"/>
      <c r="M101" s="4"/>
      <c r="N101" s="4">
        <f t="shared" si="3"/>
        <v>25.6</v>
      </c>
    </row>
    <row r="102" spans="1:14">
      <c r="A102" s="3" t="s">
        <v>498</v>
      </c>
      <c r="B102" s="3">
        <v>33</v>
      </c>
      <c r="C102" s="4">
        <v>33</v>
      </c>
      <c r="D102" s="4">
        <f>VLOOKUP(A102,[5]部门人数!$A:$B,2,0)</f>
        <v>33</v>
      </c>
      <c r="E102" s="4">
        <v>33</v>
      </c>
      <c r="F102" s="4">
        <f>VLOOKUP(A102,[11]部门人数!$A:$B,2,0)</f>
        <v>33</v>
      </c>
      <c r="G102" s="4"/>
      <c r="H102" s="4"/>
      <c r="I102" s="4"/>
      <c r="J102" s="4"/>
      <c r="K102" s="4"/>
      <c r="L102" s="4"/>
      <c r="M102" s="4"/>
      <c r="N102" s="4">
        <f t="shared" si="3"/>
        <v>33</v>
      </c>
    </row>
    <row r="103" spans="1:14">
      <c r="A103" s="3" t="s">
        <v>499</v>
      </c>
      <c r="B103" s="3">
        <v>12</v>
      </c>
      <c r="C103" s="4">
        <v>12</v>
      </c>
      <c r="D103" s="4">
        <f>VLOOKUP(A103,[5]部门人数!$A:$B,2,0)</f>
        <v>12</v>
      </c>
      <c r="E103" s="4">
        <v>12</v>
      </c>
      <c r="F103" s="4">
        <f>VLOOKUP(A103,[11]部门人数!$A:$B,2,0)</f>
        <v>12</v>
      </c>
      <c r="G103" s="4"/>
      <c r="H103" s="4"/>
      <c r="I103" s="4"/>
      <c r="J103" s="4"/>
      <c r="K103" s="4"/>
      <c r="L103" s="4"/>
      <c r="M103" s="4"/>
      <c r="N103" s="4">
        <f t="shared" si="3"/>
        <v>12</v>
      </c>
    </row>
    <row r="104" spans="1:14">
      <c r="A104" s="3" t="s">
        <v>500</v>
      </c>
      <c r="B104" s="3">
        <v>9</v>
      </c>
      <c r="C104" s="4">
        <v>8</v>
      </c>
      <c r="D104" s="4">
        <f>VLOOKUP(A104,[5]部门人数!$A:$B,2,0)</f>
        <v>8</v>
      </c>
      <c r="E104" s="4">
        <v>8</v>
      </c>
      <c r="F104" s="4">
        <f>VLOOKUP(A104,[11]部门人数!$A:$B,2,0)</f>
        <v>8</v>
      </c>
      <c r="G104" s="4"/>
      <c r="H104" s="4"/>
      <c r="I104" s="4"/>
      <c r="J104" s="4"/>
      <c r="K104" s="4"/>
      <c r="L104" s="4"/>
      <c r="M104" s="4"/>
      <c r="N104" s="4">
        <f t="shared" ref="N104:N124" si="4">AVERAGE(B104:M104)</f>
        <v>8.2</v>
      </c>
    </row>
    <row r="105" spans="1:14">
      <c r="A105" s="3" t="s">
        <v>501</v>
      </c>
      <c r="B105" s="3">
        <v>3</v>
      </c>
      <c r="C105" s="4">
        <v>3</v>
      </c>
      <c r="D105" s="4">
        <f>VLOOKUP(A105,[5]部门人数!$A:$B,2,0)</f>
        <v>4</v>
      </c>
      <c r="E105" s="4">
        <v>4</v>
      </c>
      <c r="F105" s="4">
        <f>VLOOKUP(A105,[11]部门人数!$A:$B,2,0)</f>
        <v>4</v>
      </c>
      <c r="G105" s="4"/>
      <c r="H105" s="4"/>
      <c r="I105" s="4"/>
      <c r="J105" s="4"/>
      <c r="K105" s="4"/>
      <c r="L105" s="4"/>
      <c r="M105" s="4"/>
      <c r="N105" s="4">
        <f t="shared" si="4"/>
        <v>3.6</v>
      </c>
    </row>
    <row r="106" spans="1:14">
      <c r="A106" s="3" t="s">
        <v>502</v>
      </c>
      <c r="B106" s="3">
        <v>14</v>
      </c>
      <c r="C106" s="4">
        <v>14</v>
      </c>
      <c r="D106" s="4">
        <f>VLOOKUP(A106,[5]部门人数!$A:$B,2,0)</f>
        <v>14</v>
      </c>
      <c r="E106" s="4">
        <v>14</v>
      </c>
      <c r="F106" s="4">
        <f>VLOOKUP(A106,[11]部门人数!$A:$B,2,0)</f>
        <v>14</v>
      </c>
      <c r="G106" s="4"/>
      <c r="H106" s="4"/>
      <c r="I106" s="4"/>
      <c r="J106" s="4"/>
      <c r="K106" s="4"/>
      <c r="L106" s="4"/>
      <c r="M106" s="4"/>
      <c r="N106" s="4">
        <f t="shared" si="4"/>
        <v>14</v>
      </c>
    </row>
    <row r="107" spans="1:14">
      <c r="A107" s="3" t="s">
        <v>503</v>
      </c>
      <c r="B107" s="3">
        <v>15</v>
      </c>
      <c r="C107" s="4">
        <v>15</v>
      </c>
      <c r="D107" s="4">
        <f>VLOOKUP(A107,[5]部门人数!$A:$B,2,0)</f>
        <v>15</v>
      </c>
      <c r="E107" s="4">
        <v>15</v>
      </c>
      <c r="F107" s="4">
        <f>VLOOKUP(A107,[11]部门人数!$A:$B,2,0)</f>
        <v>14</v>
      </c>
      <c r="G107" s="4"/>
      <c r="H107" s="4"/>
      <c r="I107" s="4"/>
      <c r="J107" s="4"/>
      <c r="K107" s="4"/>
      <c r="L107" s="4"/>
      <c r="M107" s="4"/>
      <c r="N107" s="4">
        <f t="shared" si="4"/>
        <v>14.8</v>
      </c>
    </row>
    <row r="108" spans="1:14">
      <c r="A108" s="3" t="s">
        <v>504</v>
      </c>
      <c r="B108" s="3">
        <v>20</v>
      </c>
      <c r="C108" s="4">
        <v>20</v>
      </c>
      <c r="D108" s="4">
        <f>VLOOKUP(A108,[5]部门人数!$A:$B,2,0)</f>
        <v>18</v>
      </c>
      <c r="E108" s="4">
        <v>18</v>
      </c>
      <c r="F108" s="4">
        <f>VLOOKUP(A108,[11]部门人数!$A:$B,2,0)</f>
        <v>18</v>
      </c>
      <c r="G108" s="4"/>
      <c r="H108" s="4"/>
      <c r="I108" s="4"/>
      <c r="J108" s="4"/>
      <c r="K108" s="4"/>
      <c r="L108" s="4"/>
      <c r="M108" s="4"/>
      <c r="N108" s="4">
        <f t="shared" si="4"/>
        <v>18.8</v>
      </c>
    </row>
    <row r="109" spans="1:14">
      <c r="A109" s="3" t="s">
        <v>505</v>
      </c>
      <c r="B109" s="3">
        <v>6</v>
      </c>
      <c r="C109" s="4">
        <v>6</v>
      </c>
      <c r="D109" s="4">
        <f>VLOOKUP(A109,[5]部门人数!$A:$B,2,0)</f>
        <v>6</v>
      </c>
      <c r="E109" s="4">
        <v>6</v>
      </c>
      <c r="F109" s="4">
        <f>VLOOKUP(A109,[11]部门人数!$A:$B,2,0)</f>
        <v>6</v>
      </c>
      <c r="G109" s="4"/>
      <c r="H109" s="4"/>
      <c r="I109" s="4"/>
      <c r="J109" s="4"/>
      <c r="K109" s="4"/>
      <c r="L109" s="4"/>
      <c r="M109" s="4"/>
      <c r="N109" s="4">
        <f t="shared" si="4"/>
        <v>6</v>
      </c>
    </row>
    <row r="110" spans="1:14">
      <c r="A110" s="3" t="s">
        <v>506</v>
      </c>
      <c r="B110" s="3">
        <v>34</v>
      </c>
      <c r="C110" s="4">
        <v>35</v>
      </c>
      <c r="D110" s="4">
        <f>VLOOKUP(A110,[5]部门人数!$A:$B,2,0)</f>
        <v>36</v>
      </c>
      <c r="E110" s="4">
        <v>35</v>
      </c>
      <c r="F110" s="4">
        <f>VLOOKUP(A110,[11]部门人数!$A:$B,2,0)</f>
        <v>35</v>
      </c>
      <c r="G110" s="4"/>
      <c r="H110" s="4"/>
      <c r="I110" s="4"/>
      <c r="J110" s="4"/>
      <c r="K110" s="4"/>
      <c r="L110" s="4"/>
      <c r="M110" s="4"/>
      <c r="N110" s="4">
        <f t="shared" si="4"/>
        <v>35</v>
      </c>
    </row>
    <row r="111" spans="1:14">
      <c r="A111" s="3" t="s">
        <v>507</v>
      </c>
      <c r="B111" s="3">
        <v>4</v>
      </c>
      <c r="C111" s="4">
        <v>4</v>
      </c>
      <c r="D111" s="4">
        <f>VLOOKUP(A111,[5]部门人数!$A:$B,2,0)</f>
        <v>4</v>
      </c>
      <c r="E111" s="4">
        <v>4</v>
      </c>
      <c r="F111" s="4">
        <f>VLOOKUP(A111,[11]部门人数!$A:$B,2,0)</f>
        <v>4</v>
      </c>
      <c r="G111" s="4"/>
      <c r="H111" s="4"/>
      <c r="I111" s="4"/>
      <c r="J111" s="4"/>
      <c r="K111" s="4"/>
      <c r="L111" s="4"/>
      <c r="M111" s="4"/>
      <c r="N111" s="4">
        <f t="shared" si="4"/>
        <v>4</v>
      </c>
    </row>
    <row r="112" spans="1:14">
      <c r="A112" s="3" t="s">
        <v>508</v>
      </c>
      <c r="B112" s="3">
        <v>50</v>
      </c>
      <c r="C112" s="4">
        <v>50</v>
      </c>
      <c r="D112" s="4">
        <f>VLOOKUP(A112,[5]部门人数!$A:$B,2,0)</f>
        <v>50</v>
      </c>
      <c r="E112" s="4">
        <v>50</v>
      </c>
      <c r="F112" s="4">
        <f>VLOOKUP(A112,[11]部门人数!$A:$B,2,0)</f>
        <v>49</v>
      </c>
      <c r="G112" s="4"/>
      <c r="H112" s="4"/>
      <c r="I112" s="4"/>
      <c r="J112" s="4"/>
      <c r="K112" s="4"/>
      <c r="L112" s="4"/>
      <c r="M112" s="4"/>
      <c r="N112" s="4">
        <f t="shared" si="4"/>
        <v>49.8</v>
      </c>
    </row>
    <row r="113" spans="1:14">
      <c r="A113" s="3" t="s">
        <v>509</v>
      </c>
      <c r="B113" s="3">
        <v>15</v>
      </c>
      <c r="C113" s="4">
        <v>15</v>
      </c>
      <c r="D113" s="4">
        <f>VLOOKUP(A113,[5]部门人数!$A:$B,2,0)</f>
        <v>15</v>
      </c>
      <c r="E113" s="4">
        <v>15</v>
      </c>
      <c r="F113" s="4">
        <f>VLOOKUP(A113,[11]部门人数!$A:$B,2,0)</f>
        <v>15</v>
      </c>
      <c r="G113" s="4"/>
      <c r="H113" s="4"/>
      <c r="I113" s="4"/>
      <c r="J113" s="4"/>
      <c r="K113" s="4"/>
      <c r="L113" s="4"/>
      <c r="M113" s="4"/>
      <c r="N113" s="4">
        <f t="shared" si="4"/>
        <v>15</v>
      </c>
    </row>
    <row r="114" spans="1:14">
      <c r="A114" s="3" t="s">
        <v>510</v>
      </c>
      <c r="B114" s="3">
        <v>3</v>
      </c>
      <c r="C114" s="4">
        <v>4</v>
      </c>
      <c r="D114" s="4">
        <f>VLOOKUP(A114,[5]部门人数!$A:$B,2,0)</f>
        <v>4</v>
      </c>
      <c r="E114" s="4">
        <v>4</v>
      </c>
      <c r="F114" s="4">
        <f>VLOOKUP(A114,[11]部门人数!$A:$B,2,0)</f>
        <v>4</v>
      </c>
      <c r="G114" s="4"/>
      <c r="H114" s="4"/>
      <c r="I114" s="4"/>
      <c r="J114" s="4"/>
      <c r="K114" s="4"/>
      <c r="L114" s="4"/>
      <c r="M114" s="4"/>
      <c r="N114" s="4">
        <f t="shared" si="4"/>
        <v>3.8</v>
      </c>
    </row>
    <row r="115" spans="1:14">
      <c r="A115" s="3" t="s">
        <v>511</v>
      </c>
      <c r="B115" s="3">
        <v>7</v>
      </c>
      <c r="C115" s="4">
        <v>7</v>
      </c>
      <c r="D115" s="4">
        <f>VLOOKUP(A115,[5]部门人数!$A:$B,2,0)</f>
        <v>6</v>
      </c>
      <c r="E115" s="4">
        <v>6</v>
      </c>
      <c r="F115" s="4">
        <f>VLOOKUP(A115,[11]部门人数!$A:$B,2,0)</f>
        <v>6</v>
      </c>
      <c r="G115" s="4"/>
      <c r="H115" s="4"/>
      <c r="I115" s="4"/>
      <c r="J115" s="4"/>
      <c r="K115" s="4"/>
      <c r="L115" s="4"/>
      <c r="M115" s="4"/>
      <c r="N115" s="4">
        <f t="shared" si="4"/>
        <v>6.4</v>
      </c>
    </row>
    <row r="116" spans="1:14">
      <c r="A116" s="3" t="s">
        <v>512</v>
      </c>
      <c r="B116" s="3">
        <v>37</v>
      </c>
      <c r="C116" s="4">
        <v>36</v>
      </c>
      <c r="D116" s="4">
        <f>VLOOKUP(A116,[5]部门人数!$A:$B,2,0)</f>
        <v>36</v>
      </c>
      <c r="E116" s="4">
        <v>36</v>
      </c>
      <c r="F116" s="4">
        <f>VLOOKUP(A116,[11]部门人数!$A:$B,2,0)</f>
        <v>36</v>
      </c>
      <c r="G116" s="4"/>
      <c r="H116" s="4"/>
      <c r="I116" s="4"/>
      <c r="J116" s="4"/>
      <c r="K116" s="4"/>
      <c r="L116" s="4"/>
      <c r="M116" s="4"/>
      <c r="N116" s="4">
        <f t="shared" si="4"/>
        <v>36.2</v>
      </c>
    </row>
    <row r="117" spans="1:14">
      <c r="A117" s="3" t="s">
        <v>513</v>
      </c>
      <c r="B117" s="3">
        <v>38</v>
      </c>
      <c r="C117" s="4">
        <v>38</v>
      </c>
      <c r="D117" s="4">
        <f>VLOOKUP(A117,[5]部门人数!$A:$B,2,0)</f>
        <v>38</v>
      </c>
      <c r="E117" s="4">
        <v>38</v>
      </c>
      <c r="F117" s="4">
        <f>VLOOKUP(A117,[11]部门人数!$A:$B,2,0)</f>
        <v>39</v>
      </c>
      <c r="G117" s="4"/>
      <c r="H117" s="4"/>
      <c r="I117" s="4"/>
      <c r="J117" s="4"/>
      <c r="K117" s="4"/>
      <c r="L117" s="4"/>
      <c r="M117" s="4"/>
      <c r="N117" s="4">
        <f t="shared" si="4"/>
        <v>38.2</v>
      </c>
    </row>
    <row r="118" spans="1:14">
      <c r="A118" s="3" t="s">
        <v>514</v>
      </c>
      <c r="B118" s="3">
        <v>13</v>
      </c>
      <c r="C118" s="4">
        <v>13</v>
      </c>
      <c r="D118" s="4">
        <f>VLOOKUP(A118,[5]部门人数!$A:$B,2,0)</f>
        <v>13</v>
      </c>
      <c r="E118" s="4">
        <v>15</v>
      </c>
      <c r="F118" s="4">
        <f>VLOOKUP(A118,[11]部门人数!$A:$B,2,0)</f>
        <v>14</v>
      </c>
      <c r="G118" s="4"/>
      <c r="H118" s="4"/>
      <c r="I118" s="4"/>
      <c r="J118" s="4"/>
      <c r="K118" s="4"/>
      <c r="L118" s="4"/>
      <c r="M118" s="4"/>
      <c r="N118" s="4">
        <f t="shared" si="4"/>
        <v>13.6</v>
      </c>
    </row>
    <row r="119" spans="1:14">
      <c r="A119" s="3" t="s">
        <v>515</v>
      </c>
      <c r="B119" s="3">
        <v>15</v>
      </c>
      <c r="C119" s="4">
        <v>15</v>
      </c>
      <c r="D119" s="4">
        <f>VLOOKUP(A119,[5]部门人数!$A:$B,2,0)</f>
        <v>15</v>
      </c>
      <c r="E119" s="4">
        <v>15</v>
      </c>
      <c r="F119" s="4">
        <f>VLOOKUP(A119,[11]部门人数!$A:$B,2,0)</f>
        <v>15</v>
      </c>
      <c r="G119" s="4"/>
      <c r="H119" s="4"/>
      <c r="I119" s="4"/>
      <c r="J119" s="4"/>
      <c r="K119" s="4"/>
      <c r="L119" s="4"/>
      <c r="M119" s="4"/>
      <c r="N119" s="4">
        <f t="shared" si="4"/>
        <v>15</v>
      </c>
    </row>
    <row r="120" spans="1:14">
      <c r="A120" s="3" t="s">
        <v>516</v>
      </c>
      <c r="B120" s="3">
        <v>7</v>
      </c>
      <c r="C120" s="4">
        <v>7</v>
      </c>
      <c r="D120" s="4">
        <f>VLOOKUP(A120,[5]部门人数!$A:$B,2,0)</f>
        <v>7</v>
      </c>
      <c r="E120" s="4">
        <v>7</v>
      </c>
      <c r="F120" s="4">
        <f>VLOOKUP(A120,[11]部门人数!$A:$B,2,0)</f>
        <v>7</v>
      </c>
      <c r="G120" s="4"/>
      <c r="H120" s="4"/>
      <c r="I120" s="4"/>
      <c r="J120" s="4"/>
      <c r="K120" s="4"/>
      <c r="L120" s="4"/>
      <c r="M120" s="4"/>
      <c r="N120" s="4">
        <f t="shared" si="4"/>
        <v>7</v>
      </c>
    </row>
    <row r="121" spans="1:14">
      <c r="A121" s="3" t="s">
        <v>517</v>
      </c>
      <c r="B121" s="3">
        <v>13</v>
      </c>
      <c r="C121" s="4">
        <v>13</v>
      </c>
      <c r="D121" s="4">
        <f>VLOOKUP(A121,[5]部门人数!$A:$B,2,0)</f>
        <v>12</v>
      </c>
      <c r="E121" s="4">
        <v>9</v>
      </c>
      <c r="F121" s="4">
        <f>VLOOKUP(A121,[11]部门人数!$A:$B,2,0)</f>
        <v>9</v>
      </c>
      <c r="G121" s="4"/>
      <c r="H121" s="4"/>
      <c r="I121" s="4"/>
      <c r="J121" s="4"/>
      <c r="K121" s="4"/>
      <c r="L121" s="4"/>
      <c r="M121" s="4"/>
      <c r="N121" s="4">
        <f t="shared" si="4"/>
        <v>11.2</v>
      </c>
    </row>
    <row r="122" spans="1:14">
      <c r="A122" s="3" t="s">
        <v>518</v>
      </c>
      <c r="B122" s="3">
        <v>4</v>
      </c>
      <c r="C122" s="4">
        <v>4</v>
      </c>
      <c r="D122" s="4">
        <f>VLOOKUP(A122,[5]部门人数!$A:$B,2,0)</f>
        <v>4</v>
      </c>
      <c r="E122" s="4">
        <v>4</v>
      </c>
      <c r="F122" s="4">
        <f>VLOOKUP(A122,[11]部门人数!$A:$B,2,0)</f>
        <v>4</v>
      </c>
      <c r="G122" s="4"/>
      <c r="H122" s="4"/>
      <c r="I122" s="4"/>
      <c r="J122" s="4"/>
      <c r="K122" s="4"/>
      <c r="L122" s="4"/>
      <c r="M122" s="4"/>
      <c r="N122" s="4">
        <f t="shared" si="4"/>
        <v>4</v>
      </c>
    </row>
    <row r="123" spans="1:14">
      <c r="A123" s="3" t="s">
        <v>519</v>
      </c>
      <c r="B123" s="3">
        <v>9</v>
      </c>
      <c r="C123" s="4">
        <v>9</v>
      </c>
      <c r="D123" s="4">
        <f>VLOOKUP(A123,[5]部门人数!$A:$B,2,0)</f>
        <v>9</v>
      </c>
      <c r="E123" s="4">
        <v>10</v>
      </c>
      <c r="F123" s="4">
        <f>VLOOKUP(A123,[11]部门人数!$A:$B,2,0)</f>
        <v>10</v>
      </c>
      <c r="G123" s="4"/>
      <c r="H123" s="4"/>
      <c r="I123" s="4"/>
      <c r="J123" s="4"/>
      <c r="K123" s="4"/>
      <c r="L123" s="4"/>
      <c r="M123" s="4"/>
      <c r="N123" s="4">
        <f t="shared" si="4"/>
        <v>9.4</v>
      </c>
    </row>
    <row r="124" spans="1:14">
      <c r="A124" s="3" t="s">
        <v>520</v>
      </c>
      <c r="B124" s="3">
        <v>18</v>
      </c>
      <c r="C124" s="4">
        <v>18</v>
      </c>
      <c r="D124" s="4">
        <f>VLOOKUP(A124,[5]部门人数!$A:$B,2,0)</f>
        <v>17</v>
      </c>
      <c r="E124" s="4">
        <v>17</v>
      </c>
      <c r="F124" s="4">
        <f>VLOOKUP(A124,[11]部门人数!$A:$B,2,0)</f>
        <v>17</v>
      </c>
      <c r="G124" s="4"/>
      <c r="H124" s="4"/>
      <c r="I124" s="4"/>
      <c r="J124" s="4"/>
      <c r="K124" s="4"/>
      <c r="L124" s="4"/>
      <c r="M124" s="4"/>
      <c r="N124" s="4">
        <f t="shared" si="4"/>
        <v>17.4</v>
      </c>
    </row>
    <row r="125" spans="1:14">
      <c r="A125" s="2" t="s">
        <v>521</v>
      </c>
      <c r="B125" s="2">
        <f>SUM(B39:B124)</f>
        <v>1103</v>
      </c>
      <c r="C125" s="2">
        <f t="shared" ref="C125:N125" si="5">SUM(C39:C124)</f>
        <v>1103</v>
      </c>
      <c r="D125" s="2">
        <f t="shared" si="5"/>
        <v>1095</v>
      </c>
      <c r="E125" s="2">
        <v>1083</v>
      </c>
      <c r="F125" s="2">
        <f t="shared" si="5"/>
        <v>1085</v>
      </c>
      <c r="G125" s="2">
        <f t="shared" si="5"/>
        <v>0</v>
      </c>
      <c r="H125" s="2">
        <f t="shared" si="5"/>
        <v>0</v>
      </c>
      <c r="I125" s="2">
        <f t="shared" si="5"/>
        <v>0</v>
      </c>
      <c r="J125" s="2">
        <f t="shared" si="5"/>
        <v>0</v>
      </c>
      <c r="K125" s="2">
        <f t="shared" si="5"/>
        <v>0</v>
      </c>
      <c r="L125" s="2">
        <f t="shared" si="5"/>
        <v>0</v>
      </c>
      <c r="M125" s="2">
        <f t="shared" si="5"/>
        <v>0</v>
      </c>
      <c r="N125" s="2">
        <f t="shared" si="5"/>
        <v>1093.8</v>
      </c>
    </row>
    <row r="126" spans="1:14">
      <c r="A126" s="5" t="s">
        <v>522</v>
      </c>
      <c r="B126" s="5">
        <f>B125+B38</f>
        <v>1691</v>
      </c>
      <c r="C126" s="5">
        <f t="shared" ref="C126:N126" si="6">C125+C38</f>
        <v>1691</v>
      </c>
      <c r="D126" s="5">
        <f t="shared" si="6"/>
        <v>1686</v>
      </c>
      <c r="E126" s="5">
        <v>1674</v>
      </c>
      <c r="F126" s="5">
        <f t="shared" si="6"/>
        <v>1676</v>
      </c>
      <c r="G126" s="5">
        <f t="shared" si="6"/>
        <v>0</v>
      </c>
      <c r="H126" s="5">
        <f t="shared" si="6"/>
        <v>0</v>
      </c>
      <c r="I126" s="5">
        <f t="shared" si="6"/>
        <v>0</v>
      </c>
      <c r="J126" s="5">
        <f t="shared" si="6"/>
        <v>0</v>
      </c>
      <c r="K126" s="5">
        <f t="shared" si="6"/>
        <v>0</v>
      </c>
      <c r="L126" s="5">
        <f t="shared" si="6"/>
        <v>0</v>
      </c>
      <c r="M126" s="5">
        <f t="shared" si="6"/>
        <v>0</v>
      </c>
      <c r="N126" s="5">
        <f t="shared" si="6"/>
        <v>1683.6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AI331"/>
  <sheetViews>
    <sheetView workbookViewId="0">
      <pane xSplit="2" ySplit="2" topLeftCell="M217" activePane="bottomRight" state="frozen"/>
      <selection/>
      <selection pane="topRight"/>
      <selection pane="bottomLeft"/>
      <selection pane="bottomRight" activeCell="X158" sqref="X158:X161"/>
    </sheetView>
  </sheetViews>
  <sheetFormatPr defaultColWidth="9" defaultRowHeight="13.5"/>
  <cols>
    <col min="2" max="2" width="14.875" customWidth="1"/>
    <col min="3" max="3" width="12.625"/>
    <col min="4" max="4" width="13.75"/>
    <col min="5" max="5" width="11.25" customWidth="1"/>
    <col min="6" max="6" width="11.5083333333333"/>
    <col min="7" max="7" width="12.625"/>
    <col min="8" max="8" width="13.75"/>
    <col min="9" max="9" width="12.625"/>
    <col min="10" max="12" width="11.5083333333333"/>
    <col min="13" max="13" width="12.625"/>
    <col min="14" max="15" width="11.5083333333333"/>
    <col min="16" max="16" width="12.625"/>
    <col min="17" max="18" width="11.5083333333333"/>
    <col min="19" max="24" width="12.625"/>
    <col min="25" max="26" width="11.5083333333333"/>
    <col min="27" max="28" width="14.125" customWidth="1"/>
    <col min="29" max="29" width="17.875" customWidth="1"/>
    <col min="30" max="31" width="15.375" customWidth="1"/>
    <col min="32" max="32" width="14.125" customWidth="1"/>
    <col min="34" max="34" width="13.75"/>
    <col min="35" max="35" width="13.75" customWidth="1"/>
  </cols>
  <sheetData>
    <row r="2" ht="16.5" spans="1:26">
      <c r="A2" s="138" t="s">
        <v>73</v>
      </c>
      <c r="B2" s="139" t="s">
        <v>74</v>
      </c>
      <c r="C2" s="140" t="s">
        <v>2</v>
      </c>
      <c r="D2" s="140" t="s">
        <v>3</v>
      </c>
      <c r="E2" s="140" t="s">
        <v>4</v>
      </c>
      <c r="F2" s="141" t="s">
        <v>5</v>
      </c>
      <c r="G2" s="141" t="s">
        <v>6</v>
      </c>
      <c r="H2" s="140" t="s">
        <v>7</v>
      </c>
      <c r="I2" s="140" t="s">
        <v>8</v>
      </c>
      <c r="J2" s="140" t="s">
        <v>9</v>
      </c>
      <c r="K2" s="140" t="s">
        <v>10</v>
      </c>
      <c r="L2" s="140" t="s">
        <v>11</v>
      </c>
      <c r="M2" s="140" t="s">
        <v>12</v>
      </c>
      <c r="N2" s="140" t="s">
        <v>13</v>
      </c>
      <c r="O2" s="140" t="s">
        <v>14</v>
      </c>
      <c r="P2" s="140" t="s">
        <v>15</v>
      </c>
      <c r="Q2" s="140" t="s">
        <v>16</v>
      </c>
      <c r="R2" s="140" t="s">
        <v>17</v>
      </c>
      <c r="S2" s="140" t="s">
        <v>18</v>
      </c>
      <c r="T2" s="140" t="s">
        <v>19</v>
      </c>
      <c r="U2" s="140" t="s">
        <v>20</v>
      </c>
      <c r="V2" s="140" t="s">
        <v>21</v>
      </c>
      <c r="W2" s="140" t="s">
        <v>22</v>
      </c>
      <c r="X2" s="140" t="s">
        <v>23</v>
      </c>
      <c r="Y2" s="140" t="s">
        <v>24</v>
      </c>
      <c r="Z2" s="140" t="s">
        <v>25</v>
      </c>
    </row>
    <row r="3" ht="15" customHeight="1" spans="1:26">
      <c r="A3" s="7" t="s">
        <v>75</v>
      </c>
      <c r="B3" s="8" t="s">
        <v>76</v>
      </c>
      <c r="C3" s="4">
        <f>D3+E3+F3+G3+H3+M3+P3+S3+I3</f>
        <v>40634091.09</v>
      </c>
      <c r="D3" s="4"/>
      <c r="E3" s="4">
        <f>SUM(费用表粘贴!D3:S3)</f>
        <v>300000</v>
      </c>
      <c r="F3" s="4">
        <f>费用表粘贴!T3</f>
        <v>0</v>
      </c>
      <c r="G3" s="4">
        <f>费用表粘贴!Y3</f>
        <v>0</v>
      </c>
      <c r="H3" s="9">
        <f>费用表粘贴!U3</f>
        <v>16567738.06</v>
      </c>
      <c r="I3" s="9">
        <f>J3+K3+L3</f>
        <v>0</v>
      </c>
      <c r="J3" s="4">
        <f>费用表粘贴!AL3</f>
        <v>0</v>
      </c>
      <c r="K3" s="4">
        <f>费用表粘贴!AM3</f>
        <v>0</v>
      </c>
      <c r="L3" s="4">
        <f>费用表粘贴!AK3</f>
        <v>0</v>
      </c>
      <c r="M3" s="9">
        <f>N3+O3</f>
        <v>230045.83</v>
      </c>
      <c r="N3" s="4">
        <f>费用表粘贴!Z3</f>
        <v>230045.83</v>
      </c>
      <c r="O3" s="4">
        <f>费用表粘贴!AA3</f>
        <v>0</v>
      </c>
      <c r="P3" s="9">
        <f>Q3+R3</f>
        <v>0</v>
      </c>
      <c r="Q3" s="4">
        <f>费用表粘贴!AB3</f>
        <v>0</v>
      </c>
      <c r="R3" s="4">
        <f>费用表粘贴!AC3</f>
        <v>0</v>
      </c>
      <c r="S3" s="9">
        <f>SUM(T3:Z3)</f>
        <v>23536307.2</v>
      </c>
      <c r="T3" s="4">
        <f>费用表粘贴!AF3</f>
        <v>13705600</v>
      </c>
      <c r="U3" s="4">
        <f>费用表粘贴!AG3</f>
        <v>41829</v>
      </c>
      <c r="V3" s="4">
        <f>费用表粘贴!AH3</f>
        <v>1480878.2</v>
      </c>
      <c r="W3" s="4">
        <f>费用表粘贴!AI3</f>
        <v>8308000</v>
      </c>
      <c r="X3" s="4">
        <f>费用表粘贴!AJ3</f>
        <v>0</v>
      </c>
      <c r="Y3" s="4">
        <f>费用表粘贴!AE3</f>
        <v>0</v>
      </c>
      <c r="Z3" s="4">
        <f>费用表粘贴!AD3</f>
        <v>0</v>
      </c>
    </row>
    <row r="4" ht="15" customHeight="1" spans="1:26">
      <c r="A4" s="7"/>
      <c r="B4" s="10" t="s">
        <v>77</v>
      </c>
      <c r="C4" s="4">
        <f t="shared" ref="C4:C35" si="0">D4+E4+F4+G4+H4+M4+P4+S4+I4</f>
        <v>32507547.17</v>
      </c>
      <c r="D4" s="4"/>
      <c r="E4" s="4">
        <f>SUM(费用表粘贴!D4:S4)</f>
        <v>0</v>
      </c>
      <c r="F4" s="4">
        <f>费用表粘贴!T4</f>
        <v>0</v>
      </c>
      <c r="G4" s="4">
        <f>费用表粘贴!Y4</f>
        <v>0</v>
      </c>
      <c r="H4" s="9">
        <f>费用表粘贴!U4</f>
        <v>32507547.17</v>
      </c>
      <c r="I4" s="9">
        <f t="shared" ref="I4:I35" si="1">J4+K4+L4</f>
        <v>0</v>
      </c>
      <c r="J4" s="4">
        <f>费用表粘贴!AL4</f>
        <v>0</v>
      </c>
      <c r="K4" s="4">
        <f>费用表粘贴!AM4</f>
        <v>0</v>
      </c>
      <c r="L4" s="4">
        <f>费用表粘贴!AK4</f>
        <v>0</v>
      </c>
      <c r="M4" s="9">
        <f t="shared" ref="M4:M35" si="2">N4+O4</f>
        <v>0</v>
      </c>
      <c r="N4" s="4">
        <f>费用表粘贴!Z4</f>
        <v>0</v>
      </c>
      <c r="O4" s="4">
        <f>费用表粘贴!AA4</f>
        <v>0</v>
      </c>
      <c r="P4" s="9">
        <f t="shared" ref="P4:P35" si="3">Q4+R4</f>
        <v>0</v>
      </c>
      <c r="Q4" s="4">
        <f>费用表粘贴!AB4</f>
        <v>0</v>
      </c>
      <c r="R4" s="4">
        <f>费用表粘贴!AC4</f>
        <v>0</v>
      </c>
      <c r="S4" s="9">
        <f t="shared" ref="S4:S35" si="4">SUM(T4:Z4)</f>
        <v>0</v>
      </c>
      <c r="T4" s="4">
        <f>费用表粘贴!AF4</f>
        <v>0</v>
      </c>
      <c r="U4" s="4">
        <f>费用表粘贴!AG4</f>
        <v>0</v>
      </c>
      <c r="V4" s="4">
        <f>费用表粘贴!AH4</f>
        <v>0</v>
      </c>
      <c r="W4" s="4">
        <f>费用表粘贴!AI4</f>
        <v>0</v>
      </c>
      <c r="X4" s="4">
        <f>费用表粘贴!AJ4</f>
        <v>0</v>
      </c>
      <c r="Y4" s="4">
        <f>费用表粘贴!AE4</f>
        <v>0</v>
      </c>
      <c r="Z4" s="4">
        <f>费用表粘贴!AD4</f>
        <v>0</v>
      </c>
    </row>
    <row r="5" ht="15" customHeight="1" spans="1:26">
      <c r="A5" s="7"/>
      <c r="B5" s="10" t="s">
        <v>78</v>
      </c>
      <c r="C5" s="4">
        <f t="shared" si="0"/>
        <v>1111947.3</v>
      </c>
      <c r="D5" s="4"/>
      <c r="E5" s="4">
        <f>SUM(费用表粘贴!D5:S5)</f>
        <v>7500</v>
      </c>
      <c r="F5" s="4">
        <f>费用表粘贴!T5</f>
        <v>0</v>
      </c>
      <c r="G5" s="4">
        <f>费用表粘贴!Y5</f>
        <v>0</v>
      </c>
      <c r="H5" s="9">
        <f>费用表粘贴!U5</f>
        <v>351509.43</v>
      </c>
      <c r="I5" s="9">
        <f t="shared" si="1"/>
        <v>0</v>
      </c>
      <c r="J5" s="4">
        <f>费用表粘贴!AL5</f>
        <v>0</v>
      </c>
      <c r="K5" s="4">
        <f>费用表粘贴!AM5</f>
        <v>0</v>
      </c>
      <c r="L5" s="4">
        <f>费用表粘贴!AK5</f>
        <v>0</v>
      </c>
      <c r="M5" s="9">
        <f t="shared" si="2"/>
        <v>30212.71</v>
      </c>
      <c r="N5" s="4">
        <f>费用表粘贴!Z5</f>
        <v>0</v>
      </c>
      <c r="O5" s="4">
        <f>费用表粘贴!AA5</f>
        <v>30212.71</v>
      </c>
      <c r="P5" s="9">
        <f t="shared" si="3"/>
        <v>0</v>
      </c>
      <c r="Q5" s="4">
        <f>费用表粘贴!AB5</f>
        <v>0</v>
      </c>
      <c r="R5" s="4">
        <f>费用表粘贴!AC5</f>
        <v>0</v>
      </c>
      <c r="S5" s="9">
        <f t="shared" si="4"/>
        <v>722725.16</v>
      </c>
      <c r="T5" s="4">
        <f>费用表粘贴!AF5</f>
        <v>722725.16</v>
      </c>
      <c r="U5" s="4">
        <f>费用表粘贴!AG5</f>
        <v>0</v>
      </c>
      <c r="V5" s="4">
        <f>费用表粘贴!AH5</f>
        <v>0</v>
      </c>
      <c r="W5" s="4">
        <f>费用表粘贴!AI5</f>
        <v>0</v>
      </c>
      <c r="X5" s="4">
        <f>费用表粘贴!AJ5</f>
        <v>0</v>
      </c>
      <c r="Y5" s="4">
        <f>费用表粘贴!AE5</f>
        <v>0</v>
      </c>
      <c r="Z5" s="4">
        <f>费用表粘贴!AD5</f>
        <v>0</v>
      </c>
    </row>
    <row r="6" ht="15" customHeight="1" spans="1:26">
      <c r="A6" s="7"/>
      <c r="B6" s="10" t="s">
        <v>79</v>
      </c>
      <c r="C6" s="4">
        <f t="shared" si="0"/>
        <v>7128811.34</v>
      </c>
      <c r="D6" s="4"/>
      <c r="E6" s="4">
        <f>SUM(费用表粘贴!D6:S6)</f>
        <v>4844.23</v>
      </c>
      <c r="F6" s="4">
        <f>费用表粘贴!T6</f>
        <v>151874.94</v>
      </c>
      <c r="G6" s="4">
        <f>费用表粘贴!Y6</f>
        <v>115916.04</v>
      </c>
      <c r="H6" s="9">
        <f>费用表粘贴!U6</f>
        <v>3528446.33</v>
      </c>
      <c r="I6" s="9">
        <f t="shared" si="1"/>
        <v>310766.91</v>
      </c>
      <c r="J6" s="4">
        <f>费用表粘贴!AL6</f>
        <v>44194.46</v>
      </c>
      <c r="K6" s="4">
        <f>费用表粘贴!AM6</f>
        <v>111476.69</v>
      </c>
      <c r="L6" s="4">
        <f>费用表粘贴!AK6</f>
        <v>155095.76</v>
      </c>
      <c r="M6" s="9">
        <f t="shared" si="2"/>
        <v>155983.25</v>
      </c>
      <c r="N6" s="4">
        <f>费用表粘贴!Z6</f>
        <v>76689.14</v>
      </c>
      <c r="O6" s="4">
        <f>费用表粘贴!AA6</f>
        <v>79294.11</v>
      </c>
      <c r="P6" s="9">
        <f t="shared" si="3"/>
        <v>80882.51</v>
      </c>
      <c r="Q6" s="4">
        <f>费用表粘贴!AB6</f>
        <v>44332.67</v>
      </c>
      <c r="R6" s="4">
        <f>费用表粘贴!AC6</f>
        <v>36549.84</v>
      </c>
      <c r="S6" s="9">
        <f t="shared" si="4"/>
        <v>2780097.13</v>
      </c>
      <c r="T6" s="4">
        <f>费用表粘贴!AF6</f>
        <v>1516591.94</v>
      </c>
      <c r="U6" s="4">
        <f>费用表粘贴!AG6</f>
        <v>359046.78</v>
      </c>
      <c r="V6" s="4">
        <f>费用表粘贴!AH6</f>
        <v>646948.51</v>
      </c>
      <c r="W6" s="4">
        <f>费用表粘贴!AI6</f>
        <v>94868.28</v>
      </c>
      <c r="X6" s="4">
        <f>费用表粘贴!AJ6</f>
        <v>31924.85</v>
      </c>
      <c r="Y6" s="4">
        <f>费用表粘贴!AE6</f>
        <v>82235.73</v>
      </c>
      <c r="Z6" s="4">
        <f>费用表粘贴!AD6</f>
        <v>48481.04</v>
      </c>
    </row>
    <row r="7" ht="15" customHeight="1" spans="1:26">
      <c r="A7" s="7"/>
      <c r="B7" s="10" t="s">
        <v>80</v>
      </c>
      <c r="C7" s="4">
        <f t="shared" si="0"/>
        <v>0</v>
      </c>
      <c r="D7" s="4"/>
      <c r="E7" s="4">
        <f>SUM(费用表粘贴!D7:S7)</f>
        <v>0</v>
      </c>
      <c r="F7" s="4">
        <f>费用表粘贴!T7</f>
        <v>0</v>
      </c>
      <c r="G7" s="4">
        <f>费用表粘贴!Y7</f>
        <v>0</v>
      </c>
      <c r="H7" s="9">
        <f>费用表粘贴!U7</f>
        <v>0</v>
      </c>
      <c r="I7" s="9">
        <f t="shared" si="1"/>
        <v>0</v>
      </c>
      <c r="J7" s="4">
        <f>费用表粘贴!AL7</f>
        <v>0</v>
      </c>
      <c r="K7" s="4">
        <f>费用表粘贴!AM7</f>
        <v>0</v>
      </c>
      <c r="L7" s="4">
        <f>费用表粘贴!AK7</f>
        <v>0</v>
      </c>
      <c r="M7" s="9">
        <f t="shared" si="2"/>
        <v>0</v>
      </c>
      <c r="N7" s="4">
        <f>费用表粘贴!Z7</f>
        <v>0</v>
      </c>
      <c r="O7" s="4">
        <f>费用表粘贴!AA7</f>
        <v>0</v>
      </c>
      <c r="P7" s="9">
        <f t="shared" si="3"/>
        <v>0</v>
      </c>
      <c r="Q7" s="4">
        <f>费用表粘贴!AB7</f>
        <v>0</v>
      </c>
      <c r="R7" s="4">
        <f>费用表粘贴!AC7</f>
        <v>0</v>
      </c>
      <c r="S7" s="9">
        <f t="shared" si="4"/>
        <v>0</v>
      </c>
      <c r="T7" s="4">
        <f>费用表粘贴!AF7</f>
        <v>0</v>
      </c>
      <c r="U7" s="4">
        <f>费用表粘贴!AG7</f>
        <v>0</v>
      </c>
      <c r="V7" s="4">
        <f>费用表粘贴!AH7</f>
        <v>0</v>
      </c>
      <c r="W7" s="4">
        <f>费用表粘贴!AI7</f>
        <v>0</v>
      </c>
      <c r="X7" s="4">
        <f>费用表粘贴!AJ7</f>
        <v>0</v>
      </c>
      <c r="Y7" s="4">
        <f>费用表粘贴!AE7</f>
        <v>0</v>
      </c>
      <c r="Z7" s="4">
        <f>费用表粘贴!AD7</f>
        <v>0</v>
      </c>
    </row>
    <row r="8" ht="15" customHeight="1" spans="1:26">
      <c r="A8" s="7"/>
      <c r="B8" s="10" t="s">
        <v>81</v>
      </c>
      <c r="C8" s="4">
        <f t="shared" si="0"/>
        <v>4052425.18</v>
      </c>
      <c r="D8" s="4"/>
      <c r="E8" s="4">
        <f>SUM(费用表粘贴!D8:S8)</f>
        <v>-551576.21</v>
      </c>
      <c r="F8" s="4">
        <f>费用表粘贴!T8</f>
        <v>2447.69</v>
      </c>
      <c r="G8" s="4">
        <f>费用表粘贴!Y8</f>
        <v>937.16</v>
      </c>
      <c r="H8" s="9">
        <f>费用表粘贴!U8</f>
        <v>2611406.94</v>
      </c>
      <c r="I8" s="9">
        <f t="shared" si="1"/>
        <v>400034.29</v>
      </c>
      <c r="J8" s="4">
        <f>费用表粘贴!AL8</f>
        <v>201459.77</v>
      </c>
      <c r="K8" s="4">
        <f>费用表粘贴!AM8</f>
        <v>192934.27</v>
      </c>
      <c r="L8" s="4">
        <f>费用表粘贴!AK8</f>
        <v>5640.25</v>
      </c>
      <c r="M8" s="9">
        <f t="shared" si="2"/>
        <v>727870.31</v>
      </c>
      <c r="N8" s="4">
        <f>费用表粘贴!Z8</f>
        <v>726521.64</v>
      </c>
      <c r="O8" s="4">
        <f>费用表粘贴!AA8</f>
        <v>1348.67</v>
      </c>
      <c r="P8" s="9">
        <f t="shared" si="3"/>
        <v>340775.42</v>
      </c>
      <c r="Q8" s="4">
        <f>费用表粘贴!AB8</f>
        <v>-4801.18000000001</v>
      </c>
      <c r="R8" s="4">
        <f>费用表粘贴!AC8</f>
        <v>345576.6</v>
      </c>
      <c r="S8" s="9">
        <f t="shared" si="4"/>
        <v>520529.58</v>
      </c>
      <c r="T8" s="4">
        <f>费用表粘贴!AF8</f>
        <v>302532.87</v>
      </c>
      <c r="U8" s="4">
        <f>费用表粘贴!AG8</f>
        <v>4805.97</v>
      </c>
      <c r="V8" s="4">
        <f>费用表粘贴!AH8</f>
        <v>37495.74</v>
      </c>
      <c r="W8" s="4">
        <f>费用表粘贴!AI8</f>
        <v>173061.58</v>
      </c>
      <c r="X8" s="4">
        <f>费用表粘贴!AJ8</f>
        <v>0</v>
      </c>
      <c r="Y8" s="4">
        <f>费用表粘贴!AE8</f>
        <v>0</v>
      </c>
      <c r="Z8" s="4">
        <f>费用表粘贴!AD8</f>
        <v>2633.42</v>
      </c>
    </row>
    <row r="9" ht="15" customHeight="1" spans="1:26">
      <c r="A9" s="7"/>
      <c r="B9" s="11" t="s">
        <v>82</v>
      </c>
      <c r="C9" s="4">
        <f t="shared" si="0"/>
        <v>13600000</v>
      </c>
      <c r="D9" s="4"/>
      <c r="E9" s="4">
        <f>SUM(费用表粘贴!D9:S9)</f>
        <v>0</v>
      </c>
      <c r="F9" s="4">
        <f>费用表粘贴!T9</f>
        <v>0</v>
      </c>
      <c r="G9" s="4">
        <f>费用表粘贴!Y9</f>
        <v>0</v>
      </c>
      <c r="H9" s="9">
        <f>费用表粘贴!U9</f>
        <v>13600000</v>
      </c>
      <c r="I9" s="9">
        <f t="shared" si="1"/>
        <v>0</v>
      </c>
      <c r="J9" s="4">
        <f>费用表粘贴!AL9</f>
        <v>0</v>
      </c>
      <c r="K9" s="4">
        <f>费用表粘贴!AM9</f>
        <v>0</v>
      </c>
      <c r="L9" s="4">
        <f>费用表粘贴!AK9</f>
        <v>0</v>
      </c>
      <c r="M9" s="9">
        <f t="shared" si="2"/>
        <v>0</v>
      </c>
      <c r="N9" s="4">
        <f>费用表粘贴!Z9</f>
        <v>0</v>
      </c>
      <c r="O9" s="4">
        <f>费用表粘贴!AA9</f>
        <v>0</v>
      </c>
      <c r="P9" s="9">
        <f t="shared" si="3"/>
        <v>0</v>
      </c>
      <c r="Q9" s="4">
        <f>费用表粘贴!AB9</f>
        <v>0</v>
      </c>
      <c r="R9" s="4">
        <f>费用表粘贴!AC9</f>
        <v>0</v>
      </c>
      <c r="S9" s="9">
        <f t="shared" si="4"/>
        <v>0</v>
      </c>
      <c r="T9" s="4">
        <f>费用表粘贴!AF9</f>
        <v>0</v>
      </c>
      <c r="U9" s="4">
        <f>费用表粘贴!AG9</f>
        <v>0</v>
      </c>
      <c r="V9" s="4">
        <f>费用表粘贴!AH9</f>
        <v>0</v>
      </c>
      <c r="W9" s="4">
        <f>费用表粘贴!AI9</f>
        <v>0</v>
      </c>
      <c r="X9" s="4">
        <f>费用表粘贴!AJ9</f>
        <v>0</v>
      </c>
      <c r="Y9" s="4">
        <f>费用表粘贴!AE9</f>
        <v>0</v>
      </c>
      <c r="Z9" s="4">
        <f>费用表粘贴!AD9</f>
        <v>0</v>
      </c>
    </row>
    <row r="10" ht="15" customHeight="1" spans="1:26">
      <c r="A10" s="7"/>
      <c r="B10" s="10" t="s">
        <v>83</v>
      </c>
      <c r="C10" s="4">
        <f t="shared" si="0"/>
        <v>0</v>
      </c>
      <c r="D10" s="4"/>
      <c r="E10" s="4">
        <f>SUM(费用表粘贴!D10:S10)</f>
        <v>0</v>
      </c>
      <c r="F10" s="4">
        <f>费用表粘贴!T10</f>
        <v>0</v>
      </c>
      <c r="G10" s="4">
        <f>费用表粘贴!Y10</f>
        <v>0</v>
      </c>
      <c r="H10" s="9">
        <f>费用表粘贴!U10</f>
        <v>0</v>
      </c>
      <c r="I10" s="9">
        <f t="shared" si="1"/>
        <v>0</v>
      </c>
      <c r="J10" s="4">
        <f>费用表粘贴!AL10</f>
        <v>0</v>
      </c>
      <c r="K10" s="4">
        <f>费用表粘贴!AM10</f>
        <v>0</v>
      </c>
      <c r="L10" s="4">
        <f>费用表粘贴!AK10</f>
        <v>0</v>
      </c>
      <c r="M10" s="9">
        <f t="shared" si="2"/>
        <v>0</v>
      </c>
      <c r="N10" s="4">
        <f>费用表粘贴!Z10</f>
        <v>0</v>
      </c>
      <c r="O10" s="4">
        <f>费用表粘贴!AA10</f>
        <v>0</v>
      </c>
      <c r="P10" s="9">
        <f t="shared" si="3"/>
        <v>0</v>
      </c>
      <c r="Q10" s="4">
        <f>费用表粘贴!AB10</f>
        <v>0</v>
      </c>
      <c r="R10" s="4">
        <f>费用表粘贴!AC10</f>
        <v>0</v>
      </c>
      <c r="S10" s="9">
        <f t="shared" si="4"/>
        <v>0</v>
      </c>
      <c r="T10" s="4">
        <f>费用表粘贴!AF10</f>
        <v>0</v>
      </c>
      <c r="U10" s="4">
        <f>费用表粘贴!AG10</f>
        <v>0</v>
      </c>
      <c r="V10" s="4">
        <f>费用表粘贴!AH10</f>
        <v>0</v>
      </c>
      <c r="W10" s="4">
        <f>费用表粘贴!AI10</f>
        <v>0</v>
      </c>
      <c r="X10" s="4">
        <f>费用表粘贴!AJ10</f>
        <v>0</v>
      </c>
      <c r="Y10" s="4">
        <f>费用表粘贴!AE10</f>
        <v>0</v>
      </c>
      <c r="Z10" s="4">
        <f>费用表粘贴!AD10</f>
        <v>0</v>
      </c>
    </row>
    <row r="11" ht="15" customHeight="1" spans="1:26">
      <c r="A11" s="7"/>
      <c r="B11" s="10" t="s">
        <v>84</v>
      </c>
      <c r="C11" s="4">
        <f t="shared" si="0"/>
        <v>0</v>
      </c>
      <c r="D11" s="4"/>
      <c r="E11" s="4">
        <f>SUM(费用表粘贴!D11:S11)</f>
        <v>0</v>
      </c>
      <c r="F11" s="4">
        <f>费用表粘贴!T11</f>
        <v>0</v>
      </c>
      <c r="G11" s="4">
        <f>费用表粘贴!Y11</f>
        <v>0</v>
      </c>
      <c r="H11" s="9">
        <f>费用表粘贴!U11</f>
        <v>0</v>
      </c>
      <c r="I11" s="9">
        <f t="shared" si="1"/>
        <v>0</v>
      </c>
      <c r="J11" s="4">
        <f>费用表粘贴!AL11</f>
        <v>0</v>
      </c>
      <c r="K11" s="4">
        <f>费用表粘贴!AM11</f>
        <v>0</v>
      </c>
      <c r="L11" s="4">
        <f>费用表粘贴!AK11</f>
        <v>0</v>
      </c>
      <c r="M11" s="9">
        <f t="shared" si="2"/>
        <v>0</v>
      </c>
      <c r="N11" s="4">
        <f>费用表粘贴!Z11</f>
        <v>0</v>
      </c>
      <c r="O11" s="4">
        <f>费用表粘贴!AA11</f>
        <v>0</v>
      </c>
      <c r="P11" s="9">
        <f t="shared" si="3"/>
        <v>0</v>
      </c>
      <c r="Q11" s="4">
        <f>费用表粘贴!AB11</f>
        <v>0</v>
      </c>
      <c r="R11" s="4">
        <f>费用表粘贴!AC11</f>
        <v>0</v>
      </c>
      <c r="S11" s="9">
        <f t="shared" si="4"/>
        <v>0</v>
      </c>
      <c r="T11" s="4">
        <f>费用表粘贴!AF11</f>
        <v>0</v>
      </c>
      <c r="U11" s="4">
        <f>费用表粘贴!AG11</f>
        <v>0</v>
      </c>
      <c r="V11" s="4">
        <f>费用表粘贴!AH11</f>
        <v>0</v>
      </c>
      <c r="W11" s="4">
        <f>费用表粘贴!AI11</f>
        <v>0</v>
      </c>
      <c r="X11" s="4">
        <f>费用表粘贴!AJ11</f>
        <v>0</v>
      </c>
      <c r="Y11" s="4">
        <f>费用表粘贴!AE11</f>
        <v>0</v>
      </c>
      <c r="Z11" s="4">
        <f>费用表粘贴!AD11</f>
        <v>0</v>
      </c>
    </row>
    <row r="12" ht="15" customHeight="1" spans="1:26">
      <c r="A12" s="7"/>
      <c r="B12" s="12" t="s">
        <v>85</v>
      </c>
      <c r="C12" s="4">
        <f t="shared" si="0"/>
        <v>0</v>
      </c>
      <c r="D12" s="4"/>
      <c r="E12" s="4">
        <f>SUM(费用表粘贴!D12:S12)</f>
        <v>0</v>
      </c>
      <c r="F12" s="4">
        <f>费用表粘贴!T12</f>
        <v>0</v>
      </c>
      <c r="G12" s="4">
        <f>费用表粘贴!Y12</f>
        <v>0</v>
      </c>
      <c r="H12" s="9">
        <f>费用表粘贴!U12</f>
        <v>0</v>
      </c>
      <c r="I12" s="9">
        <f t="shared" si="1"/>
        <v>0</v>
      </c>
      <c r="J12" s="4">
        <f>费用表粘贴!AL12</f>
        <v>0</v>
      </c>
      <c r="K12" s="4">
        <f>费用表粘贴!AM12</f>
        <v>0</v>
      </c>
      <c r="L12" s="4">
        <f>费用表粘贴!AK12</f>
        <v>0</v>
      </c>
      <c r="M12" s="9">
        <f t="shared" si="2"/>
        <v>0</v>
      </c>
      <c r="N12" s="4">
        <f>费用表粘贴!Z12</f>
        <v>0</v>
      </c>
      <c r="O12" s="4">
        <f>费用表粘贴!AA12</f>
        <v>0</v>
      </c>
      <c r="P12" s="9">
        <f t="shared" si="3"/>
        <v>0</v>
      </c>
      <c r="Q12" s="4">
        <f>费用表粘贴!AB12</f>
        <v>0</v>
      </c>
      <c r="R12" s="4">
        <f>费用表粘贴!AC12</f>
        <v>0</v>
      </c>
      <c r="S12" s="9">
        <f t="shared" si="4"/>
        <v>0</v>
      </c>
      <c r="T12" s="4">
        <f>费用表粘贴!AF12</f>
        <v>0</v>
      </c>
      <c r="U12" s="4">
        <f>费用表粘贴!AG12</f>
        <v>0</v>
      </c>
      <c r="V12" s="4">
        <f>费用表粘贴!AH12</f>
        <v>0</v>
      </c>
      <c r="W12" s="4">
        <f>费用表粘贴!AI12</f>
        <v>0</v>
      </c>
      <c r="X12" s="4">
        <f>费用表粘贴!AJ12</f>
        <v>0</v>
      </c>
      <c r="Y12" s="4">
        <f>费用表粘贴!AE12</f>
        <v>0</v>
      </c>
      <c r="Z12" s="4">
        <f>费用表粘贴!AD12</f>
        <v>0</v>
      </c>
    </row>
    <row r="13" ht="15" customHeight="1" spans="1:26">
      <c r="A13" s="7"/>
      <c r="B13" s="12" t="s">
        <v>86</v>
      </c>
      <c r="C13" s="4">
        <f t="shared" si="0"/>
        <v>0</v>
      </c>
      <c r="D13" s="4"/>
      <c r="E13" s="4">
        <f>SUM(费用表粘贴!D13:S13)</f>
        <v>0</v>
      </c>
      <c r="F13" s="4">
        <f>费用表粘贴!T13</f>
        <v>0</v>
      </c>
      <c r="G13" s="4">
        <f>费用表粘贴!Y13</f>
        <v>0</v>
      </c>
      <c r="H13" s="9">
        <f>费用表粘贴!U13</f>
        <v>0</v>
      </c>
      <c r="I13" s="9">
        <f t="shared" si="1"/>
        <v>0</v>
      </c>
      <c r="J13" s="4">
        <f>费用表粘贴!AL13</f>
        <v>0</v>
      </c>
      <c r="K13" s="4">
        <f>费用表粘贴!AM13</f>
        <v>0</v>
      </c>
      <c r="L13" s="4">
        <f>费用表粘贴!AK13</f>
        <v>0</v>
      </c>
      <c r="M13" s="9">
        <f t="shared" si="2"/>
        <v>0</v>
      </c>
      <c r="N13" s="4">
        <f>费用表粘贴!Z13</f>
        <v>0</v>
      </c>
      <c r="O13" s="4">
        <f>费用表粘贴!AA13</f>
        <v>0</v>
      </c>
      <c r="P13" s="9">
        <f t="shared" si="3"/>
        <v>0</v>
      </c>
      <c r="Q13" s="4">
        <f>费用表粘贴!AB13</f>
        <v>0</v>
      </c>
      <c r="R13" s="4">
        <f>费用表粘贴!AC13</f>
        <v>0</v>
      </c>
      <c r="S13" s="9">
        <f t="shared" si="4"/>
        <v>0</v>
      </c>
      <c r="T13" s="4">
        <f>费用表粘贴!AF13</f>
        <v>0</v>
      </c>
      <c r="U13" s="4">
        <f>费用表粘贴!AG13</f>
        <v>0</v>
      </c>
      <c r="V13" s="4">
        <f>费用表粘贴!AH13</f>
        <v>0</v>
      </c>
      <c r="W13" s="4">
        <f>费用表粘贴!AI13</f>
        <v>0</v>
      </c>
      <c r="X13" s="4">
        <f>费用表粘贴!AJ13</f>
        <v>0</v>
      </c>
      <c r="Y13" s="4">
        <f>费用表粘贴!AE13</f>
        <v>0</v>
      </c>
      <c r="Z13" s="4">
        <f>费用表粘贴!AD13</f>
        <v>0</v>
      </c>
    </row>
    <row r="14" ht="15" customHeight="1" spans="1:26">
      <c r="A14" s="7"/>
      <c r="B14" s="12" t="s">
        <v>87</v>
      </c>
      <c r="C14" s="4">
        <f t="shared" si="0"/>
        <v>0</v>
      </c>
      <c r="D14" s="4"/>
      <c r="E14" s="4">
        <f>SUM(费用表粘贴!D14:S14)</f>
        <v>0</v>
      </c>
      <c r="F14" s="4">
        <f>费用表粘贴!T14</f>
        <v>0</v>
      </c>
      <c r="G14" s="4">
        <f>费用表粘贴!Y14</f>
        <v>0</v>
      </c>
      <c r="H14" s="9">
        <f>费用表粘贴!U14</f>
        <v>0</v>
      </c>
      <c r="I14" s="9">
        <f t="shared" si="1"/>
        <v>0</v>
      </c>
      <c r="J14" s="4">
        <f>费用表粘贴!AL14</f>
        <v>0</v>
      </c>
      <c r="K14" s="4">
        <f>费用表粘贴!AM14</f>
        <v>0</v>
      </c>
      <c r="L14" s="4">
        <f>费用表粘贴!AK14</f>
        <v>0</v>
      </c>
      <c r="M14" s="9">
        <f t="shared" si="2"/>
        <v>0</v>
      </c>
      <c r="N14" s="4">
        <f>费用表粘贴!Z14</f>
        <v>0</v>
      </c>
      <c r="O14" s="4">
        <f>费用表粘贴!AA14</f>
        <v>0</v>
      </c>
      <c r="P14" s="9">
        <f t="shared" si="3"/>
        <v>0</v>
      </c>
      <c r="Q14" s="4">
        <f>费用表粘贴!AB14</f>
        <v>0</v>
      </c>
      <c r="R14" s="4">
        <f>费用表粘贴!AC14</f>
        <v>0</v>
      </c>
      <c r="S14" s="9">
        <f t="shared" si="4"/>
        <v>0</v>
      </c>
      <c r="T14" s="4">
        <f>费用表粘贴!AF14</f>
        <v>0</v>
      </c>
      <c r="U14" s="4">
        <f>费用表粘贴!AG14</f>
        <v>0</v>
      </c>
      <c r="V14" s="4">
        <f>费用表粘贴!AH14</f>
        <v>0</v>
      </c>
      <c r="W14" s="4">
        <f>费用表粘贴!AI14</f>
        <v>0</v>
      </c>
      <c r="X14" s="4">
        <f>费用表粘贴!AJ14</f>
        <v>0</v>
      </c>
      <c r="Y14" s="4">
        <f>费用表粘贴!AE14</f>
        <v>0</v>
      </c>
      <c r="Z14" s="4">
        <f>费用表粘贴!AD14</f>
        <v>0</v>
      </c>
    </row>
    <row r="15" ht="15" customHeight="1" spans="1:26">
      <c r="A15" s="7"/>
      <c r="B15" s="12" t="s">
        <v>88</v>
      </c>
      <c r="C15" s="4">
        <f t="shared" si="0"/>
        <v>0</v>
      </c>
      <c r="D15" s="4"/>
      <c r="E15" s="4">
        <f>SUM(费用表粘贴!D15:S15)</f>
        <v>0</v>
      </c>
      <c r="F15" s="4">
        <f>费用表粘贴!T15</f>
        <v>0</v>
      </c>
      <c r="G15" s="4">
        <f>费用表粘贴!Y15</f>
        <v>0</v>
      </c>
      <c r="H15" s="9">
        <f>费用表粘贴!U15</f>
        <v>0</v>
      </c>
      <c r="I15" s="9">
        <f t="shared" si="1"/>
        <v>0</v>
      </c>
      <c r="J15" s="4">
        <f>费用表粘贴!AL15</f>
        <v>0</v>
      </c>
      <c r="K15" s="4">
        <f>费用表粘贴!AM15</f>
        <v>0</v>
      </c>
      <c r="L15" s="4">
        <f>费用表粘贴!AK15</f>
        <v>0</v>
      </c>
      <c r="M15" s="9">
        <f t="shared" si="2"/>
        <v>0</v>
      </c>
      <c r="N15" s="4">
        <f>费用表粘贴!Z15</f>
        <v>0</v>
      </c>
      <c r="O15" s="4">
        <f>费用表粘贴!AA15</f>
        <v>0</v>
      </c>
      <c r="P15" s="9">
        <f t="shared" si="3"/>
        <v>0</v>
      </c>
      <c r="Q15" s="4">
        <f>费用表粘贴!AB15</f>
        <v>0</v>
      </c>
      <c r="R15" s="4">
        <f>费用表粘贴!AC15</f>
        <v>0</v>
      </c>
      <c r="S15" s="9">
        <f t="shared" si="4"/>
        <v>0</v>
      </c>
      <c r="T15" s="4">
        <f>费用表粘贴!AF15</f>
        <v>0</v>
      </c>
      <c r="U15" s="4">
        <f>费用表粘贴!AG15</f>
        <v>0</v>
      </c>
      <c r="V15" s="4">
        <f>费用表粘贴!AH15</f>
        <v>0</v>
      </c>
      <c r="W15" s="4">
        <f>费用表粘贴!AI15</f>
        <v>0</v>
      </c>
      <c r="X15" s="4">
        <f>费用表粘贴!AJ15</f>
        <v>0</v>
      </c>
      <c r="Y15" s="4">
        <f>费用表粘贴!AE15</f>
        <v>0</v>
      </c>
      <c r="Z15" s="4">
        <f>费用表粘贴!AD15</f>
        <v>0</v>
      </c>
    </row>
    <row r="16" ht="15" customHeight="1" spans="1:26">
      <c r="A16" s="7"/>
      <c r="B16" s="12" t="s">
        <v>89</v>
      </c>
      <c r="C16" s="4">
        <f t="shared" si="0"/>
        <v>0</v>
      </c>
      <c r="D16" s="4"/>
      <c r="E16" s="4">
        <f>SUM(费用表粘贴!D16:S16)</f>
        <v>0</v>
      </c>
      <c r="F16" s="4">
        <f>费用表粘贴!T16</f>
        <v>0</v>
      </c>
      <c r="G16" s="4">
        <f>费用表粘贴!Y16</f>
        <v>0</v>
      </c>
      <c r="H16" s="9">
        <f>费用表粘贴!U16</f>
        <v>0</v>
      </c>
      <c r="I16" s="9">
        <f t="shared" si="1"/>
        <v>0</v>
      </c>
      <c r="J16" s="4">
        <f>费用表粘贴!AL16</f>
        <v>0</v>
      </c>
      <c r="K16" s="4">
        <f>费用表粘贴!AM16</f>
        <v>0</v>
      </c>
      <c r="L16" s="4">
        <f>费用表粘贴!AK16</f>
        <v>0</v>
      </c>
      <c r="M16" s="9">
        <f t="shared" si="2"/>
        <v>0</v>
      </c>
      <c r="N16" s="4">
        <f>费用表粘贴!Z16</f>
        <v>0</v>
      </c>
      <c r="O16" s="4">
        <f>费用表粘贴!AA16</f>
        <v>0</v>
      </c>
      <c r="P16" s="9">
        <f t="shared" si="3"/>
        <v>0</v>
      </c>
      <c r="Q16" s="4">
        <f>费用表粘贴!AB16</f>
        <v>0</v>
      </c>
      <c r="R16" s="4">
        <f>费用表粘贴!AC16</f>
        <v>0</v>
      </c>
      <c r="S16" s="9">
        <f t="shared" si="4"/>
        <v>0</v>
      </c>
      <c r="T16" s="4">
        <f>费用表粘贴!AF16</f>
        <v>0</v>
      </c>
      <c r="U16" s="4">
        <f>费用表粘贴!AG16</f>
        <v>0</v>
      </c>
      <c r="V16" s="4">
        <f>费用表粘贴!AH16</f>
        <v>0</v>
      </c>
      <c r="W16" s="4">
        <f>费用表粘贴!AI16</f>
        <v>0</v>
      </c>
      <c r="X16" s="4">
        <f>费用表粘贴!AJ16</f>
        <v>0</v>
      </c>
      <c r="Y16" s="4">
        <f>费用表粘贴!AE16</f>
        <v>0</v>
      </c>
      <c r="Z16" s="4">
        <f>费用表粘贴!AD16</f>
        <v>0</v>
      </c>
    </row>
    <row r="17" ht="15" customHeight="1" spans="1:26">
      <c r="A17" s="7"/>
      <c r="B17" s="12" t="s">
        <v>90</v>
      </c>
      <c r="C17" s="4">
        <f t="shared" si="0"/>
        <v>0</v>
      </c>
      <c r="D17" s="4"/>
      <c r="E17" s="4">
        <f>SUM(费用表粘贴!D17:S17)</f>
        <v>0</v>
      </c>
      <c r="F17" s="4">
        <f>费用表粘贴!T17</f>
        <v>0</v>
      </c>
      <c r="G17" s="4">
        <f>费用表粘贴!Y17</f>
        <v>0</v>
      </c>
      <c r="H17" s="9">
        <f>费用表粘贴!U17</f>
        <v>0</v>
      </c>
      <c r="I17" s="9">
        <f t="shared" si="1"/>
        <v>0</v>
      </c>
      <c r="J17" s="4">
        <f>费用表粘贴!AL17</f>
        <v>0</v>
      </c>
      <c r="K17" s="4">
        <f>费用表粘贴!AM17</f>
        <v>0</v>
      </c>
      <c r="L17" s="4">
        <f>费用表粘贴!AK17</f>
        <v>0</v>
      </c>
      <c r="M17" s="9">
        <f t="shared" si="2"/>
        <v>0</v>
      </c>
      <c r="N17" s="4">
        <f>费用表粘贴!Z17</f>
        <v>0</v>
      </c>
      <c r="O17" s="4">
        <f>费用表粘贴!AA17</f>
        <v>0</v>
      </c>
      <c r="P17" s="9">
        <f t="shared" si="3"/>
        <v>0</v>
      </c>
      <c r="Q17" s="4">
        <f>费用表粘贴!AB17</f>
        <v>0</v>
      </c>
      <c r="R17" s="4">
        <f>费用表粘贴!AC17</f>
        <v>0</v>
      </c>
      <c r="S17" s="9">
        <f t="shared" si="4"/>
        <v>0</v>
      </c>
      <c r="T17" s="4">
        <f>费用表粘贴!AF17</f>
        <v>0</v>
      </c>
      <c r="U17" s="4">
        <f>费用表粘贴!AG17</f>
        <v>0</v>
      </c>
      <c r="V17" s="4">
        <f>费用表粘贴!AH17</f>
        <v>0</v>
      </c>
      <c r="W17" s="4">
        <f>费用表粘贴!AI17</f>
        <v>0</v>
      </c>
      <c r="X17" s="4">
        <f>费用表粘贴!AJ17</f>
        <v>0</v>
      </c>
      <c r="Y17" s="4">
        <f>费用表粘贴!AE17</f>
        <v>0</v>
      </c>
      <c r="Z17" s="4">
        <f>费用表粘贴!AD17</f>
        <v>0</v>
      </c>
    </row>
    <row r="18" ht="15" customHeight="1" spans="1:26">
      <c r="A18" s="7"/>
      <c r="B18" s="12" t="s">
        <v>91</v>
      </c>
      <c r="C18" s="4">
        <f t="shared" si="0"/>
        <v>0</v>
      </c>
      <c r="D18" s="4"/>
      <c r="E18" s="4">
        <f>SUM(费用表粘贴!D18:S18)</f>
        <v>0</v>
      </c>
      <c r="F18" s="4">
        <f>费用表粘贴!T18</f>
        <v>0</v>
      </c>
      <c r="G18" s="4">
        <f>费用表粘贴!Y18</f>
        <v>0</v>
      </c>
      <c r="H18" s="9">
        <f>费用表粘贴!U18</f>
        <v>0</v>
      </c>
      <c r="I18" s="9">
        <f t="shared" si="1"/>
        <v>0</v>
      </c>
      <c r="J18" s="4">
        <f>费用表粘贴!AL18</f>
        <v>0</v>
      </c>
      <c r="K18" s="4">
        <f>费用表粘贴!AM18</f>
        <v>0</v>
      </c>
      <c r="L18" s="4">
        <f>费用表粘贴!AK18</f>
        <v>0</v>
      </c>
      <c r="M18" s="9">
        <f t="shared" si="2"/>
        <v>0</v>
      </c>
      <c r="N18" s="4">
        <f>费用表粘贴!Z18</f>
        <v>0</v>
      </c>
      <c r="O18" s="4">
        <f>费用表粘贴!AA18</f>
        <v>0</v>
      </c>
      <c r="P18" s="9">
        <f t="shared" si="3"/>
        <v>0</v>
      </c>
      <c r="Q18" s="4">
        <f>费用表粘贴!AB18</f>
        <v>0</v>
      </c>
      <c r="R18" s="4">
        <f>费用表粘贴!AC18</f>
        <v>0</v>
      </c>
      <c r="S18" s="9">
        <f t="shared" si="4"/>
        <v>0</v>
      </c>
      <c r="T18" s="4">
        <f>费用表粘贴!AF18</f>
        <v>0</v>
      </c>
      <c r="U18" s="4">
        <f>费用表粘贴!AG18</f>
        <v>0</v>
      </c>
      <c r="V18" s="4">
        <f>费用表粘贴!AH18</f>
        <v>0</v>
      </c>
      <c r="W18" s="4">
        <f>费用表粘贴!AI18</f>
        <v>0</v>
      </c>
      <c r="X18" s="4">
        <f>费用表粘贴!AJ18</f>
        <v>0</v>
      </c>
      <c r="Y18" s="4">
        <f>费用表粘贴!AE18</f>
        <v>0</v>
      </c>
      <c r="Z18" s="4">
        <f>费用表粘贴!AD18</f>
        <v>0</v>
      </c>
    </row>
    <row r="19" ht="15" customHeight="1" spans="1:26">
      <c r="A19" s="7"/>
      <c r="B19" s="12" t="s">
        <v>92</v>
      </c>
      <c r="C19" s="4">
        <f t="shared" si="0"/>
        <v>0</v>
      </c>
      <c r="D19" s="4"/>
      <c r="E19" s="4">
        <f>SUM(费用表粘贴!D19:S19)</f>
        <v>0</v>
      </c>
      <c r="F19" s="4">
        <f>费用表粘贴!T19</f>
        <v>0</v>
      </c>
      <c r="G19" s="4">
        <f>费用表粘贴!Y19</f>
        <v>0</v>
      </c>
      <c r="H19" s="9">
        <f>费用表粘贴!U19</f>
        <v>0</v>
      </c>
      <c r="I19" s="9">
        <f t="shared" si="1"/>
        <v>0</v>
      </c>
      <c r="J19" s="4">
        <f>费用表粘贴!AL19</f>
        <v>0</v>
      </c>
      <c r="K19" s="4">
        <f>费用表粘贴!AM19</f>
        <v>0</v>
      </c>
      <c r="L19" s="4">
        <f>费用表粘贴!AK19</f>
        <v>0</v>
      </c>
      <c r="M19" s="9">
        <f t="shared" si="2"/>
        <v>0</v>
      </c>
      <c r="N19" s="4">
        <f>费用表粘贴!Z19</f>
        <v>0</v>
      </c>
      <c r="O19" s="4">
        <f>费用表粘贴!AA19</f>
        <v>0</v>
      </c>
      <c r="P19" s="9">
        <f t="shared" si="3"/>
        <v>0</v>
      </c>
      <c r="Q19" s="4">
        <f>费用表粘贴!AB19</f>
        <v>0</v>
      </c>
      <c r="R19" s="4">
        <f>费用表粘贴!AC19</f>
        <v>0</v>
      </c>
      <c r="S19" s="9">
        <f t="shared" si="4"/>
        <v>0</v>
      </c>
      <c r="T19" s="4">
        <f>费用表粘贴!AF19</f>
        <v>0</v>
      </c>
      <c r="U19" s="4">
        <f>费用表粘贴!AG19</f>
        <v>0</v>
      </c>
      <c r="V19" s="4">
        <f>费用表粘贴!AH19</f>
        <v>0</v>
      </c>
      <c r="W19" s="4">
        <f>费用表粘贴!AI19</f>
        <v>0</v>
      </c>
      <c r="X19" s="4">
        <f>费用表粘贴!AJ19</f>
        <v>0</v>
      </c>
      <c r="Y19" s="4">
        <f>费用表粘贴!AE19</f>
        <v>0</v>
      </c>
      <c r="Z19" s="4">
        <f>费用表粘贴!AD19</f>
        <v>0</v>
      </c>
    </row>
    <row r="20" ht="15" customHeight="1" spans="1:26">
      <c r="A20" s="7"/>
      <c r="B20" s="13" t="s">
        <v>93</v>
      </c>
      <c r="C20" s="4">
        <f t="shared" si="0"/>
        <v>0</v>
      </c>
      <c r="D20" s="4"/>
      <c r="E20" s="4">
        <f>SUM(费用表粘贴!D20:S20)</f>
        <v>0</v>
      </c>
      <c r="F20" s="4">
        <f>费用表粘贴!T20</f>
        <v>0</v>
      </c>
      <c r="G20" s="4">
        <f>费用表粘贴!Y20</f>
        <v>0</v>
      </c>
      <c r="H20" s="9">
        <f>费用表粘贴!U20</f>
        <v>0</v>
      </c>
      <c r="I20" s="9">
        <f t="shared" si="1"/>
        <v>0</v>
      </c>
      <c r="J20" s="4">
        <f>费用表粘贴!AL20</f>
        <v>0</v>
      </c>
      <c r="K20" s="4">
        <f>费用表粘贴!AM20</f>
        <v>0</v>
      </c>
      <c r="L20" s="4">
        <f>费用表粘贴!AK20</f>
        <v>0</v>
      </c>
      <c r="M20" s="9">
        <f t="shared" si="2"/>
        <v>0</v>
      </c>
      <c r="N20" s="4">
        <f>费用表粘贴!Z20</f>
        <v>0</v>
      </c>
      <c r="O20" s="4">
        <f>费用表粘贴!AA20</f>
        <v>0</v>
      </c>
      <c r="P20" s="9">
        <f t="shared" si="3"/>
        <v>0</v>
      </c>
      <c r="Q20" s="4">
        <f>费用表粘贴!AB20</f>
        <v>0</v>
      </c>
      <c r="R20" s="4">
        <f>费用表粘贴!AC20</f>
        <v>0</v>
      </c>
      <c r="S20" s="9">
        <f t="shared" si="4"/>
        <v>0</v>
      </c>
      <c r="T20" s="4">
        <f>费用表粘贴!AF20</f>
        <v>0</v>
      </c>
      <c r="U20" s="4">
        <f>费用表粘贴!AG20</f>
        <v>0</v>
      </c>
      <c r="V20" s="4">
        <f>费用表粘贴!AH20</f>
        <v>0</v>
      </c>
      <c r="W20" s="4">
        <f>费用表粘贴!AI20</f>
        <v>0</v>
      </c>
      <c r="X20" s="4">
        <f>费用表粘贴!AJ20</f>
        <v>0</v>
      </c>
      <c r="Y20" s="4">
        <f>费用表粘贴!AE20</f>
        <v>0</v>
      </c>
      <c r="Z20" s="4">
        <f>费用表粘贴!AD20</f>
        <v>0</v>
      </c>
    </row>
    <row r="21" ht="15" customHeight="1" spans="1:26">
      <c r="A21" s="7"/>
      <c r="B21" s="13" t="s">
        <v>94</v>
      </c>
      <c r="C21" s="4">
        <f t="shared" si="0"/>
        <v>0</v>
      </c>
      <c r="D21" s="4"/>
      <c r="E21" s="4">
        <f>SUM(费用表粘贴!D21:S21)</f>
        <v>0</v>
      </c>
      <c r="F21" s="4">
        <f>费用表粘贴!T21</f>
        <v>0</v>
      </c>
      <c r="G21" s="4">
        <f>费用表粘贴!Y21</f>
        <v>0</v>
      </c>
      <c r="H21" s="9">
        <f>费用表粘贴!U21</f>
        <v>0</v>
      </c>
      <c r="I21" s="9">
        <f t="shared" si="1"/>
        <v>0</v>
      </c>
      <c r="J21" s="4">
        <f>费用表粘贴!AL21</f>
        <v>0</v>
      </c>
      <c r="K21" s="4">
        <f>费用表粘贴!AM21</f>
        <v>0</v>
      </c>
      <c r="L21" s="4">
        <f>费用表粘贴!AK21</f>
        <v>0</v>
      </c>
      <c r="M21" s="9">
        <f t="shared" si="2"/>
        <v>0</v>
      </c>
      <c r="N21" s="4">
        <f>费用表粘贴!Z21</f>
        <v>0</v>
      </c>
      <c r="O21" s="4">
        <f>费用表粘贴!AA21</f>
        <v>0</v>
      </c>
      <c r="P21" s="9">
        <f t="shared" si="3"/>
        <v>0</v>
      </c>
      <c r="Q21" s="4">
        <f>费用表粘贴!AB21</f>
        <v>0</v>
      </c>
      <c r="R21" s="4">
        <f>费用表粘贴!AC21</f>
        <v>0</v>
      </c>
      <c r="S21" s="9">
        <f t="shared" si="4"/>
        <v>0</v>
      </c>
      <c r="T21" s="4">
        <f>费用表粘贴!AF21</f>
        <v>0</v>
      </c>
      <c r="U21" s="4">
        <f>费用表粘贴!AG21</f>
        <v>0</v>
      </c>
      <c r="V21" s="4">
        <f>费用表粘贴!AH21</f>
        <v>0</v>
      </c>
      <c r="W21" s="4">
        <f>费用表粘贴!AI21</f>
        <v>0</v>
      </c>
      <c r="X21" s="4">
        <f>费用表粘贴!AJ21</f>
        <v>0</v>
      </c>
      <c r="Y21" s="4">
        <f>费用表粘贴!AE21</f>
        <v>0</v>
      </c>
      <c r="Z21" s="4">
        <f>费用表粘贴!AD21</f>
        <v>0</v>
      </c>
    </row>
    <row r="22" ht="15" customHeight="1" spans="1:26">
      <c r="A22" s="7"/>
      <c r="B22" s="13" t="s">
        <v>95</v>
      </c>
      <c r="C22" s="4">
        <f t="shared" si="0"/>
        <v>200062.05</v>
      </c>
      <c r="D22" s="4"/>
      <c r="E22" s="4">
        <f>SUM(费用表粘贴!D22:S22)</f>
        <v>195509.43</v>
      </c>
      <c r="F22" s="4">
        <f>费用表粘贴!T22</f>
        <v>0</v>
      </c>
      <c r="G22" s="4">
        <f>费用表粘贴!Y22</f>
        <v>0</v>
      </c>
      <c r="H22" s="9">
        <f>费用表粘贴!U22</f>
        <v>0</v>
      </c>
      <c r="I22" s="9">
        <f t="shared" si="1"/>
        <v>4552.62</v>
      </c>
      <c r="J22" s="4">
        <f>费用表粘贴!AL22</f>
        <v>47.73</v>
      </c>
      <c r="K22" s="4">
        <f>费用表粘贴!AM22</f>
        <v>0</v>
      </c>
      <c r="L22" s="4">
        <f>费用表粘贴!AK22</f>
        <v>4504.89</v>
      </c>
      <c r="M22" s="9">
        <f t="shared" si="2"/>
        <v>0</v>
      </c>
      <c r="N22" s="4">
        <f>费用表粘贴!Z22</f>
        <v>0</v>
      </c>
      <c r="O22" s="4">
        <f>费用表粘贴!AA22</f>
        <v>0</v>
      </c>
      <c r="P22" s="9">
        <f t="shared" si="3"/>
        <v>0</v>
      </c>
      <c r="Q22" s="4">
        <f>费用表粘贴!AB22</f>
        <v>0</v>
      </c>
      <c r="R22" s="4">
        <f>费用表粘贴!AC22</f>
        <v>0</v>
      </c>
      <c r="S22" s="9">
        <f t="shared" si="4"/>
        <v>0</v>
      </c>
      <c r="T22" s="4">
        <f>费用表粘贴!AF22</f>
        <v>0</v>
      </c>
      <c r="U22" s="4">
        <f>费用表粘贴!AG22</f>
        <v>0</v>
      </c>
      <c r="V22" s="4">
        <f>费用表粘贴!AH22</f>
        <v>0</v>
      </c>
      <c r="W22" s="4">
        <f>费用表粘贴!AI22</f>
        <v>0</v>
      </c>
      <c r="X22" s="4">
        <f>费用表粘贴!AJ22</f>
        <v>0</v>
      </c>
      <c r="Y22" s="4">
        <f>费用表粘贴!AE22</f>
        <v>0</v>
      </c>
      <c r="Z22" s="4">
        <f>费用表粘贴!AD22</f>
        <v>0</v>
      </c>
    </row>
    <row r="23" ht="15" customHeight="1" spans="1:26">
      <c r="A23" s="7"/>
      <c r="B23" s="14" t="s">
        <v>96</v>
      </c>
      <c r="C23" s="15">
        <f t="shared" si="0"/>
        <v>99234884.13</v>
      </c>
      <c r="D23" s="15"/>
      <c r="E23" s="15">
        <f>SUM(费用表粘贴!D23:S23)</f>
        <v>-43722.55</v>
      </c>
      <c r="F23" s="15">
        <f>费用表粘贴!T23</f>
        <v>154322.63</v>
      </c>
      <c r="G23" s="15">
        <f>费用表粘贴!Y23</f>
        <v>116853.2</v>
      </c>
      <c r="H23" s="9">
        <f>费用表粘贴!U23</f>
        <v>69166647.93</v>
      </c>
      <c r="I23" s="9">
        <f t="shared" si="1"/>
        <v>715353.82</v>
      </c>
      <c r="J23" s="15">
        <f>费用表粘贴!AL23</f>
        <v>245701.96</v>
      </c>
      <c r="K23" s="15">
        <f>费用表粘贴!AM23</f>
        <v>304410.96</v>
      </c>
      <c r="L23" s="15">
        <f>费用表粘贴!AK23</f>
        <v>165240.9</v>
      </c>
      <c r="M23" s="9">
        <f t="shared" si="2"/>
        <v>1144112.1</v>
      </c>
      <c r="N23" s="15">
        <f>费用表粘贴!Z23</f>
        <v>1033256.61</v>
      </c>
      <c r="O23" s="15">
        <f>费用表粘贴!AA23</f>
        <v>110855.49</v>
      </c>
      <c r="P23" s="9">
        <f t="shared" si="3"/>
        <v>421657.93</v>
      </c>
      <c r="Q23" s="15">
        <f>费用表粘贴!AB23</f>
        <v>39531.49</v>
      </c>
      <c r="R23" s="15">
        <f>费用表粘贴!AC23</f>
        <v>382126.44</v>
      </c>
      <c r="S23" s="9">
        <f t="shared" si="4"/>
        <v>27559659.07</v>
      </c>
      <c r="T23" s="15">
        <f>费用表粘贴!AF23</f>
        <v>16247449.97</v>
      </c>
      <c r="U23" s="15">
        <f>费用表粘贴!AG23</f>
        <v>405681.75</v>
      </c>
      <c r="V23" s="15">
        <f>费用表粘贴!AH23</f>
        <v>2165322.45</v>
      </c>
      <c r="W23" s="15">
        <f>费用表粘贴!AI23</f>
        <v>8575929.86</v>
      </c>
      <c r="X23" s="15">
        <f>费用表粘贴!AJ23</f>
        <v>31924.85</v>
      </c>
      <c r="Y23" s="15">
        <f>费用表粘贴!AE23</f>
        <v>82235.73</v>
      </c>
      <c r="Z23" s="15">
        <f>费用表粘贴!AD23</f>
        <v>51114.46</v>
      </c>
    </row>
    <row r="24" ht="15" customHeight="1" spans="1:26">
      <c r="A24" s="7" t="s">
        <v>97</v>
      </c>
      <c r="B24" s="16" t="s">
        <v>98</v>
      </c>
      <c r="C24" s="4">
        <f t="shared" si="0"/>
        <v>93978741.28</v>
      </c>
      <c r="D24" s="4"/>
      <c r="E24" s="4">
        <f>SUM(费用表粘贴!D24:S24)</f>
        <v>21205611.39</v>
      </c>
      <c r="F24" s="4">
        <f>费用表粘贴!T24</f>
        <v>1096929.57</v>
      </c>
      <c r="G24" s="4">
        <f>费用表粘贴!Y24</f>
        <v>865017.26</v>
      </c>
      <c r="H24" s="9">
        <f>费用表粘贴!U24</f>
        <v>47688277.96</v>
      </c>
      <c r="I24" s="9">
        <f t="shared" si="1"/>
        <v>4157183.01</v>
      </c>
      <c r="J24" s="4">
        <f>费用表粘贴!AL24</f>
        <v>1111666.2</v>
      </c>
      <c r="K24" s="4">
        <f>费用表粘贴!AM24</f>
        <v>1346158.82</v>
      </c>
      <c r="L24" s="4">
        <f>费用表粘贴!AK24</f>
        <v>1699357.99</v>
      </c>
      <c r="M24" s="9">
        <f t="shared" si="2"/>
        <v>2099684.92</v>
      </c>
      <c r="N24" s="4">
        <f>费用表粘贴!Z24</f>
        <v>1613763.27</v>
      </c>
      <c r="O24" s="4">
        <f>费用表粘贴!AA24</f>
        <v>485921.65</v>
      </c>
      <c r="P24" s="9">
        <f t="shared" si="3"/>
        <v>2977076.83</v>
      </c>
      <c r="Q24" s="4">
        <f>费用表粘贴!AB24</f>
        <v>2162298.14</v>
      </c>
      <c r="R24" s="4">
        <f>费用表粘贴!AC24</f>
        <v>814778.69</v>
      </c>
      <c r="S24" s="9">
        <f t="shared" si="4"/>
        <v>13888960.34</v>
      </c>
      <c r="T24" s="4">
        <f>费用表粘贴!AF24</f>
        <v>3721383.32</v>
      </c>
      <c r="U24" s="4">
        <f>费用表粘贴!AG24</f>
        <v>5539744.84</v>
      </c>
      <c r="V24" s="4">
        <f>费用表粘贴!AH24</f>
        <v>1342008.1</v>
      </c>
      <c r="W24" s="4">
        <f>费用表粘贴!AI24</f>
        <v>882823.18</v>
      </c>
      <c r="X24" s="4">
        <f>费用表粘贴!AJ24</f>
        <v>766141.15</v>
      </c>
      <c r="Y24" s="4">
        <f>费用表粘贴!AE24</f>
        <v>516386.08</v>
      </c>
      <c r="Z24" s="4">
        <f>费用表粘贴!AD24</f>
        <v>1120473.67</v>
      </c>
    </row>
    <row r="25" ht="15" customHeight="1" spans="1:26">
      <c r="A25" s="7"/>
      <c r="B25" s="13" t="s">
        <v>99</v>
      </c>
      <c r="C25" s="4">
        <f t="shared" si="0"/>
        <v>84101275.4</v>
      </c>
      <c r="D25" s="4"/>
      <c r="E25" s="4">
        <f>SUM(费用表粘贴!D25:S25)</f>
        <v>83791235.32</v>
      </c>
      <c r="F25" s="4">
        <f>费用表粘贴!T25</f>
        <v>0</v>
      </c>
      <c r="G25" s="4">
        <f>费用表粘贴!Y25</f>
        <v>161881.85</v>
      </c>
      <c r="H25" s="9">
        <f>费用表粘贴!U25</f>
        <v>128794.23</v>
      </c>
      <c r="I25" s="9">
        <f t="shared" si="1"/>
        <v>19364</v>
      </c>
      <c r="J25" s="4">
        <f>费用表粘贴!AL25</f>
        <v>0</v>
      </c>
      <c r="K25" s="4">
        <f>费用表粘贴!AM25</f>
        <v>0</v>
      </c>
      <c r="L25" s="4">
        <f>费用表粘贴!AK25</f>
        <v>19364</v>
      </c>
      <c r="M25" s="9">
        <f t="shared" si="2"/>
        <v>0</v>
      </c>
      <c r="N25" s="4">
        <f>费用表粘贴!Z25</f>
        <v>0</v>
      </c>
      <c r="O25" s="4">
        <f>费用表粘贴!AA25</f>
        <v>0</v>
      </c>
      <c r="P25" s="9">
        <f t="shared" si="3"/>
        <v>0</v>
      </c>
      <c r="Q25" s="4">
        <f>费用表粘贴!AB25</f>
        <v>0</v>
      </c>
      <c r="R25" s="4">
        <f>费用表粘贴!AC25</f>
        <v>0</v>
      </c>
      <c r="S25" s="9">
        <f t="shared" si="4"/>
        <v>0</v>
      </c>
      <c r="T25" s="4">
        <f>费用表粘贴!AF25</f>
        <v>0</v>
      </c>
      <c r="U25" s="4">
        <f>费用表粘贴!AG25</f>
        <v>0</v>
      </c>
      <c r="V25" s="4">
        <f>费用表粘贴!AH25</f>
        <v>0</v>
      </c>
      <c r="W25" s="4">
        <f>费用表粘贴!AI25</f>
        <v>0</v>
      </c>
      <c r="X25" s="4">
        <f>费用表粘贴!AJ25</f>
        <v>0</v>
      </c>
      <c r="Y25" s="4">
        <f>费用表粘贴!AE25</f>
        <v>0</v>
      </c>
      <c r="Z25" s="4">
        <f>费用表粘贴!AD25</f>
        <v>0</v>
      </c>
    </row>
    <row r="26" ht="15" customHeight="1" spans="1:26">
      <c r="A26" s="7"/>
      <c r="B26" s="13" t="s">
        <v>100</v>
      </c>
      <c r="C26" s="4">
        <f t="shared" si="0"/>
        <v>10553548.59</v>
      </c>
      <c r="D26" s="4"/>
      <c r="E26" s="4">
        <f>SUM(费用表粘贴!D26:S26)</f>
        <v>1838931.63</v>
      </c>
      <c r="F26" s="4">
        <f>费用表粘贴!T26</f>
        <v>81696.9</v>
      </c>
      <c r="G26" s="4">
        <f>费用表粘贴!Y26</f>
        <v>71620</v>
      </c>
      <c r="H26" s="9">
        <f>费用表粘贴!U26</f>
        <v>4742979.76</v>
      </c>
      <c r="I26" s="9">
        <f t="shared" si="1"/>
        <v>388445.31</v>
      </c>
      <c r="J26" s="4">
        <f>费用表粘贴!AL26</f>
        <v>97759</v>
      </c>
      <c r="K26" s="4">
        <f>费用表粘贴!AM26</f>
        <v>115023.69</v>
      </c>
      <c r="L26" s="4">
        <f>费用表粘贴!AK26</f>
        <v>175662.62</v>
      </c>
      <c r="M26" s="9">
        <f t="shared" si="2"/>
        <v>171015.01</v>
      </c>
      <c r="N26" s="4">
        <f>费用表粘贴!Z26</f>
        <v>125762.76</v>
      </c>
      <c r="O26" s="4">
        <f>费用表粘贴!AA26</f>
        <v>45252.25</v>
      </c>
      <c r="P26" s="9">
        <f t="shared" si="3"/>
        <v>210093.14</v>
      </c>
      <c r="Q26" s="4">
        <f>费用表粘贴!AB26</f>
        <v>153308.09</v>
      </c>
      <c r="R26" s="4">
        <f>费用表粘贴!AC26</f>
        <v>56785.05</v>
      </c>
      <c r="S26" s="9">
        <f t="shared" si="4"/>
        <v>3048766.84</v>
      </c>
      <c r="T26" s="4">
        <f>费用表粘贴!AF26</f>
        <v>324229.56</v>
      </c>
      <c r="U26" s="4">
        <f>费用表粘贴!AG26</f>
        <v>2078546.02</v>
      </c>
      <c r="V26" s="4">
        <f>费用表粘贴!AH26</f>
        <v>132122.56</v>
      </c>
      <c r="W26" s="4">
        <f>费用表粘贴!AI26</f>
        <v>60137.9</v>
      </c>
      <c r="X26" s="4">
        <f>费用表粘贴!AJ26</f>
        <v>54742.4</v>
      </c>
      <c r="Y26" s="4">
        <f>费用表粘贴!AE26</f>
        <v>47400</v>
      </c>
      <c r="Z26" s="4">
        <f>费用表粘贴!AD26</f>
        <v>351588.4</v>
      </c>
    </row>
    <row r="27" ht="15" customHeight="1" spans="1:26">
      <c r="A27" s="7"/>
      <c r="B27" s="13" t="s">
        <v>101</v>
      </c>
      <c r="C27" s="4">
        <f t="shared" si="0"/>
        <v>2082021.68</v>
      </c>
      <c r="D27" s="4"/>
      <c r="E27" s="4">
        <f>SUM(费用表粘贴!D27:S27)</f>
        <v>514578.53</v>
      </c>
      <c r="F27" s="4">
        <f>费用表粘贴!T27</f>
        <v>11210</v>
      </c>
      <c r="G27" s="4">
        <f>费用表粘贴!Y27</f>
        <v>75680</v>
      </c>
      <c r="H27" s="9">
        <f>费用表粘贴!U27</f>
        <v>1099102.79</v>
      </c>
      <c r="I27" s="9">
        <f t="shared" si="1"/>
        <v>86838.32</v>
      </c>
      <c r="J27" s="4">
        <f>费用表粘贴!AL27</f>
        <v>42249</v>
      </c>
      <c r="K27" s="4">
        <f>费用表粘贴!AM27</f>
        <v>12300.32</v>
      </c>
      <c r="L27" s="4">
        <f>费用表粘贴!AK27</f>
        <v>32289</v>
      </c>
      <c r="M27" s="9">
        <f t="shared" si="2"/>
        <v>14674.5</v>
      </c>
      <c r="N27" s="4">
        <f>费用表粘贴!Z27</f>
        <v>12109.5</v>
      </c>
      <c r="O27" s="4">
        <f>费用表粘贴!AA27</f>
        <v>2565</v>
      </c>
      <c r="P27" s="9">
        <f t="shared" si="3"/>
        <v>24739</v>
      </c>
      <c r="Q27" s="4">
        <f>费用表粘贴!AB27</f>
        <v>15559</v>
      </c>
      <c r="R27" s="4">
        <f>费用表粘贴!AC27</f>
        <v>9180</v>
      </c>
      <c r="S27" s="9">
        <f t="shared" si="4"/>
        <v>255198.54</v>
      </c>
      <c r="T27" s="4">
        <f>费用表粘贴!AF27</f>
        <v>92287</v>
      </c>
      <c r="U27" s="4">
        <f>费用表粘贴!AG27</f>
        <v>60493</v>
      </c>
      <c r="V27" s="4">
        <f>费用表粘贴!AH27</f>
        <v>36609</v>
      </c>
      <c r="W27" s="4">
        <f>费用表粘贴!AI27</f>
        <v>6565</v>
      </c>
      <c r="X27" s="4">
        <f>费用表粘贴!AJ27</f>
        <v>10452.36</v>
      </c>
      <c r="Y27" s="4">
        <f>费用表粘贴!AE27</f>
        <v>13144</v>
      </c>
      <c r="Z27" s="4">
        <f>费用表粘贴!AD27</f>
        <v>35648.18</v>
      </c>
    </row>
    <row r="28" ht="15" customHeight="1" spans="1:26">
      <c r="A28" s="7"/>
      <c r="B28" s="13" t="s">
        <v>102</v>
      </c>
      <c r="C28" s="4">
        <f t="shared" si="0"/>
        <v>2725845.34</v>
      </c>
      <c r="D28" s="4"/>
      <c r="E28" s="4">
        <f>SUM(费用表粘贴!D28:S28)</f>
        <v>1315868.94</v>
      </c>
      <c r="F28" s="4">
        <f>费用表粘贴!T28</f>
        <v>0</v>
      </c>
      <c r="G28" s="4">
        <f>费用表粘贴!Y28</f>
        <v>227507.55</v>
      </c>
      <c r="H28" s="9">
        <f>费用表粘贴!U28</f>
        <v>1034961.66</v>
      </c>
      <c r="I28" s="9">
        <f t="shared" si="1"/>
        <v>2073</v>
      </c>
      <c r="J28" s="4">
        <f>费用表粘贴!AL28</f>
        <v>0</v>
      </c>
      <c r="K28" s="4">
        <f>费用表粘贴!AM28</f>
        <v>0</v>
      </c>
      <c r="L28" s="4">
        <f>费用表粘贴!AK28</f>
        <v>2073</v>
      </c>
      <c r="M28" s="9">
        <f t="shared" si="2"/>
        <v>6109</v>
      </c>
      <c r="N28" s="4">
        <f>费用表粘贴!Z28</f>
        <v>6109</v>
      </c>
      <c r="O28" s="4">
        <f>费用表粘贴!AA28</f>
        <v>0</v>
      </c>
      <c r="P28" s="9">
        <f t="shared" si="3"/>
        <v>0</v>
      </c>
      <c r="Q28" s="4">
        <f>费用表粘贴!AB28</f>
        <v>0</v>
      </c>
      <c r="R28" s="4">
        <f>费用表粘贴!AC28</f>
        <v>0</v>
      </c>
      <c r="S28" s="9">
        <f t="shared" si="4"/>
        <v>139325.19</v>
      </c>
      <c r="T28" s="4">
        <f>费用表粘贴!AF28</f>
        <v>91020.58</v>
      </c>
      <c r="U28" s="4">
        <f>费用表粘贴!AG28</f>
        <v>28968.2</v>
      </c>
      <c r="V28" s="4">
        <f>费用表粘贴!AH28</f>
        <v>0</v>
      </c>
      <c r="W28" s="4">
        <f>费用表粘贴!AI28</f>
        <v>9394.85</v>
      </c>
      <c r="X28" s="4">
        <f>费用表粘贴!AJ28</f>
        <v>8185.77</v>
      </c>
      <c r="Y28" s="4">
        <f>费用表粘贴!AE28</f>
        <v>0</v>
      </c>
      <c r="Z28" s="4">
        <f>费用表粘贴!AD28</f>
        <v>1755.79</v>
      </c>
    </row>
    <row r="29" ht="15" customHeight="1" spans="1:26">
      <c r="A29" s="7"/>
      <c r="B29" s="13" t="s">
        <v>103</v>
      </c>
      <c r="C29" s="4">
        <f t="shared" si="0"/>
        <v>1392193.84</v>
      </c>
      <c r="D29" s="4"/>
      <c r="E29" s="4">
        <f>SUM(费用表粘贴!D29:S29)</f>
        <v>1286834.91</v>
      </c>
      <c r="F29" s="4">
        <f>费用表粘贴!T29</f>
        <v>0</v>
      </c>
      <c r="G29" s="4">
        <f>费用表粘贴!Y29</f>
        <v>0</v>
      </c>
      <c r="H29" s="9">
        <f>费用表粘贴!U29</f>
        <v>104868.93</v>
      </c>
      <c r="I29" s="9">
        <f t="shared" si="1"/>
        <v>0</v>
      </c>
      <c r="J29" s="4">
        <f>费用表粘贴!AL29</f>
        <v>0</v>
      </c>
      <c r="K29" s="4">
        <f>费用表粘贴!AM29</f>
        <v>0</v>
      </c>
      <c r="L29" s="4">
        <f>费用表粘贴!AK29</f>
        <v>0</v>
      </c>
      <c r="M29" s="9">
        <f t="shared" si="2"/>
        <v>0</v>
      </c>
      <c r="N29" s="4">
        <f>费用表粘贴!Z29</f>
        <v>0</v>
      </c>
      <c r="O29" s="4">
        <f>费用表粘贴!AA29</f>
        <v>0</v>
      </c>
      <c r="P29" s="9">
        <f t="shared" si="3"/>
        <v>0</v>
      </c>
      <c r="Q29" s="4">
        <f>费用表粘贴!AB29</f>
        <v>0</v>
      </c>
      <c r="R29" s="4">
        <f>费用表粘贴!AC29</f>
        <v>0</v>
      </c>
      <c r="S29" s="9">
        <f t="shared" si="4"/>
        <v>490</v>
      </c>
      <c r="T29" s="4">
        <f>费用表粘贴!AF29</f>
        <v>490</v>
      </c>
      <c r="U29" s="4">
        <f>费用表粘贴!AG29</f>
        <v>0</v>
      </c>
      <c r="V29" s="4">
        <f>费用表粘贴!AH29</f>
        <v>0</v>
      </c>
      <c r="W29" s="4">
        <f>费用表粘贴!AI29</f>
        <v>0</v>
      </c>
      <c r="X29" s="4">
        <f>费用表粘贴!AJ29</f>
        <v>0</v>
      </c>
      <c r="Y29" s="4">
        <f>费用表粘贴!AE29</f>
        <v>0</v>
      </c>
      <c r="Z29" s="4">
        <f>费用表粘贴!AD29</f>
        <v>0</v>
      </c>
    </row>
    <row r="30" ht="15" customHeight="1" spans="1:26">
      <c r="A30" s="7"/>
      <c r="B30" s="13" t="s">
        <v>104</v>
      </c>
      <c r="C30" s="4">
        <f t="shared" si="0"/>
        <v>8070345.77</v>
      </c>
      <c r="D30" s="4"/>
      <c r="E30" s="4">
        <f>SUM(费用表粘贴!D30:S30)</f>
        <v>1825670.79</v>
      </c>
      <c r="F30" s="4">
        <f>费用表粘贴!T30</f>
        <v>61002.31</v>
      </c>
      <c r="G30" s="4">
        <f>费用表粘贴!Y30</f>
        <v>24652.85</v>
      </c>
      <c r="H30" s="9">
        <f>费用表粘贴!U30</f>
        <v>4286663.96</v>
      </c>
      <c r="I30" s="9">
        <f t="shared" si="1"/>
        <v>315351.31</v>
      </c>
      <c r="J30" s="4">
        <f>费用表粘贴!AL30</f>
        <v>115962.13</v>
      </c>
      <c r="K30" s="4">
        <f>费用表粘贴!AM30</f>
        <v>56206.13</v>
      </c>
      <c r="L30" s="4">
        <f>费用表粘贴!AK30</f>
        <v>143183.05</v>
      </c>
      <c r="M30" s="9">
        <f t="shared" si="2"/>
        <v>89701.47</v>
      </c>
      <c r="N30" s="4">
        <f>费用表粘贴!Z30</f>
        <v>67502.41</v>
      </c>
      <c r="O30" s="4">
        <f>费用表粘贴!AA30</f>
        <v>22199.06</v>
      </c>
      <c r="P30" s="9">
        <f t="shared" si="3"/>
        <v>136920.08</v>
      </c>
      <c r="Q30" s="4">
        <f>费用表粘贴!AB30</f>
        <v>95687.82</v>
      </c>
      <c r="R30" s="4">
        <f>费用表粘贴!AC30</f>
        <v>41232.26</v>
      </c>
      <c r="S30" s="9">
        <f t="shared" si="4"/>
        <v>1330383</v>
      </c>
      <c r="T30" s="4">
        <f>费用表粘贴!AF30</f>
        <v>369042.79</v>
      </c>
      <c r="U30" s="4">
        <f>费用表粘贴!AG30</f>
        <v>489797</v>
      </c>
      <c r="V30" s="4">
        <f>费用表粘贴!AH30</f>
        <v>118812</v>
      </c>
      <c r="W30" s="4">
        <f>费用表粘贴!AI30</f>
        <v>107212.36</v>
      </c>
      <c r="X30" s="4">
        <f>费用表粘贴!AJ30</f>
        <v>95558.19</v>
      </c>
      <c r="Y30" s="4">
        <f>费用表粘贴!AE30</f>
        <v>52244.8</v>
      </c>
      <c r="Z30" s="4">
        <f>费用表粘贴!AD30</f>
        <v>97715.86</v>
      </c>
    </row>
    <row r="31" ht="15" customHeight="1" spans="1:26">
      <c r="A31" s="7"/>
      <c r="B31" s="13" t="s">
        <v>105</v>
      </c>
      <c r="C31" s="4">
        <f t="shared" si="0"/>
        <v>8208667.75</v>
      </c>
      <c r="D31" s="4"/>
      <c r="E31" s="4">
        <f>SUM(费用表粘贴!D31:S31)</f>
        <v>1618577.2</v>
      </c>
      <c r="F31" s="4">
        <f>费用表粘贴!T31</f>
        <v>78618.92</v>
      </c>
      <c r="G31" s="4">
        <f>费用表粘贴!Y31</f>
        <v>83336.39</v>
      </c>
      <c r="H31" s="9">
        <f>费用表粘贴!U31</f>
        <v>4576897.98</v>
      </c>
      <c r="I31" s="9">
        <f t="shared" si="1"/>
        <v>331104.6</v>
      </c>
      <c r="J31" s="4">
        <f>费用表粘贴!AL31</f>
        <v>94416</v>
      </c>
      <c r="K31" s="4">
        <f>费用表粘贴!AM31</f>
        <v>98785.6</v>
      </c>
      <c r="L31" s="4">
        <f>费用表粘贴!AK31</f>
        <v>137903</v>
      </c>
      <c r="M31" s="9">
        <f t="shared" si="2"/>
        <v>168174.9</v>
      </c>
      <c r="N31" s="4">
        <f>费用表粘贴!Z31</f>
        <v>131234.7</v>
      </c>
      <c r="O31" s="4">
        <f>费用表粘贴!AA31</f>
        <v>36940.2</v>
      </c>
      <c r="P31" s="9">
        <f t="shared" si="3"/>
        <v>224049.28</v>
      </c>
      <c r="Q31" s="4">
        <f>费用表粘贴!AB31</f>
        <v>159552.48</v>
      </c>
      <c r="R31" s="4">
        <f>费用表粘贴!AC31</f>
        <v>64496.8</v>
      </c>
      <c r="S31" s="9">
        <f t="shared" si="4"/>
        <v>1127908.48</v>
      </c>
      <c r="T31" s="4">
        <f>费用表粘贴!AF31</f>
        <v>318050.68</v>
      </c>
      <c r="U31" s="4">
        <f>费用表粘贴!AG31</f>
        <v>411730.8</v>
      </c>
      <c r="V31" s="4">
        <f>费用表粘贴!AH31</f>
        <v>98190</v>
      </c>
      <c r="W31" s="4">
        <f>费用表粘贴!AI31</f>
        <v>93540</v>
      </c>
      <c r="X31" s="4">
        <f>费用表粘贴!AJ31</f>
        <v>81070</v>
      </c>
      <c r="Y31" s="4">
        <f>费用表粘贴!AE31</f>
        <v>44260</v>
      </c>
      <c r="Z31" s="4">
        <f>费用表粘贴!AD31</f>
        <v>81067</v>
      </c>
    </row>
    <row r="32" ht="15" customHeight="1" spans="1:26">
      <c r="A32" s="7"/>
      <c r="B32" s="13" t="s">
        <v>106</v>
      </c>
      <c r="C32" s="4">
        <f t="shared" si="0"/>
        <v>4780000</v>
      </c>
      <c r="D32" s="4"/>
      <c r="E32" s="4">
        <f>SUM(费用表粘贴!D32:S32)</f>
        <v>4780000</v>
      </c>
      <c r="F32" s="4">
        <f>费用表粘贴!T32</f>
        <v>0</v>
      </c>
      <c r="G32" s="4">
        <f>费用表粘贴!Y32</f>
        <v>0</v>
      </c>
      <c r="H32" s="9">
        <f>费用表粘贴!U32</f>
        <v>0</v>
      </c>
      <c r="I32" s="9">
        <f t="shared" si="1"/>
        <v>0</v>
      </c>
      <c r="J32" s="4">
        <f>费用表粘贴!AL32</f>
        <v>0</v>
      </c>
      <c r="K32" s="4">
        <f>费用表粘贴!AM32</f>
        <v>0</v>
      </c>
      <c r="L32" s="4">
        <f>费用表粘贴!AK32</f>
        <v>0</v>
      </c>
      <c r="M32" s="9">
        <f t="shared" si="2"/>
        <v>0</v>
      </c>
      <c r="N32" s="4">
        <f>费用表粘贴!Z32</f>
        <v>0</v>
      </c>
      <c r="O32" s="4">
        <f>费用表粘贴!AA32</f>
        <v>0</v>
      </c>
      <c r="P32" s="9">
        <f t="shared" si="3"/>
        <v>0</v>
      </c>
      <c r="Q32" s="4">
        <f>费用表粘贴!AB32</f>
        <v>0</v>
      </c>
      <c r="R32" s="4">
        <f>费用表粘贴!AC32</f>
        <v>0</v>
      </c>
      <c r="S32" s="9">
        <f t="shared" si="4"/>
        <v>0</v>
      </c>
      <c r="T32" s="4">
        <f>费用表粘贴!AF32</f>
        <v>0</v>
      </c>
      <c r="U32" s="4">
        <f>费用表粘贴!AG32</f>
        <v>0</v>
      </c>
      <c r="V32" s="4">
        <f>费用表粘贴!AH32</f>
        <v>0</v>
      </c>
      <c r="W32" s="4">
        <f>费用表粘贴!AI32</f>
        <v>0</v>
      </c>
      <c r="X32" s="4">
        <f>费用表粘贴!AJ32</f>
        <v>0</v>
      </c>
      <c r="Y32" s="4">
        <f>费用表粘贴!AE32</f>
        <v>0</v>
      </c>
      <c r="Z32" s="4">
        <f>费用表粘贴!AD32</f>
        <v>0</v>
      </c>
    </row>
    <row r="33" ht="15" customHeight="1" spans="1:26">
      <c r="A33" s="7"/>
      <c r="B33" s="13" t="s">
        <v>107</v>
      </c>
      <c r="C33" s="4">
        <f t="shared" si="0"/>
        <v>1441536.8</v>
      </c>
      <c r="D33" s="4"/>
      <c r="E33" s="4">
        <f>SUM(费用表粘贴!D33:S33)</f>
        <v>216390.16</v>
      </c>
      <c r="F33" s="4">
        <f>费用表粘贴!T33</f>
        <v>8570</v>
      </c>
      <c r="G33" s="4">
        <f>费用表粘贴!Y33</f>
        <v>11187.88</v>
      </c>
      <c r="H33" s="9">
        <f>费用表粘贴!U33</f>
        <v>983197.4</v>
      </c>
      <c r="I33" s="9">
        <f t="shared" si="1"/>
        <v>42550</v>
      </c>
      <c r="J33" s="4">
        <f>费用表粘贴!AL33</f>
        <v>12430</v>
      </c>
      <c r="K33" s="4">
        <f>费用表粘贴!AM33</f>
        <v>11170</v>
      </c>
      <c r="L33" s="4">
        <f>费用表粘贴!AK33</f>
        <v>18950</v>
      </c>
      <c r="M33" s="9">
        <f t="shared" si="2"/>
        <v>19142.88</v>
      </c>
      <c r="N33" s="4">
        <f>费用表粘贴!Z33</f>
        <v>15162.88</v>
      </c>
      <c r="O33" s="4">
        <f>费用表粘贴!AA33</f>
        <v>3980</v>
      </c>
      <c r="P33" s="9">
        <f t="shared" si="3"/>
        <v>18760</v>
      </c>
      <c r="Q33" s="4">
        <f>费用表粘贴!AB33</f>
        <v>12820</v>
      </c>
      <c r="R33" s="4">
        <f>费用表粘贴!AC33</f>
        <v>5940</v>
      </c>
      <c r="S33" s="9">
        <f t="shared" si="4"/>
        <v>141738.48</v>
      </c>
      <c r="T33" s="4">
        <f>费用表粘贴!AF33</f>
        <v>44564.02</v>
      </c>
      <c r="U33" s="4">
        <f>费用表粘贴!AG33</f>
        <v>43183.67</v>
      </c>
      <c r="V33" s="4">
        <f>费用表粘贴!AH33</f>
        <v>15505.79</v>
      </c>
      <c r="W33" s="4">
        <f>费用表粘贴!AI33</f>
        <v>9985</v>
      </c>
      <c r="X33" s="4">
        <f>费用表粘贴!AJ33</f>
        <v>12000</v>
      </c>
      <c r="Y33" s="4">
        <f>费用表粘贴!AE33</f>
        <v>6215</v>
      </c>
      <c r="Z33" s="4">
        <f>费用表粘贴!AD33</f>
        <v>10285</v>
      </c>
    </row>
    <row r="34" ht="15" customHeight="1" spans="1:26">
      <c r="A34" s="7"/>
      <c r="B34" s="13" t="s">
        <v>108</v>
      </c>
      <c r="C34" s="4">
        <f t="shared" si="0"/>
        <v>4527361.7</v>
      </c>
      <c r="D34" s="4"/>
      <c r="E34" s="4">
        <f>SUM(费用表粘贴!D34:S34)</f>
        <v>2113335.44</v>
      </c>
      <c r="F34" s="4">
        <f>费用表粘贴!T34</f>
        <v>22709.97</v>
      </c>
      <c r="G34" s="4">
        <f>费用表粘贴!Y34</f>
        <v>18083.56</v>
      </c>
      <c r="H34" s="9">
        <f>费用表粘贴!U34</f>
        <v>1382601.87</v>
      </c>
      <c r="I34" s="9">
        <f t="shared" si="1"/>
        <v>87598.95</v>
      </c>
      <c r="J34" s="4">
        <f>费用表粘贴!AL34</f>
        <v>23137.31</v>
      </c>
      <c r="K34" s="4">
        <f>费用表粘贴!AM34</f>
        <v>28207.19</v>
      </c>
      <c r="L34" s="4">
        <f>费用表粘贴!AK34</f>
        <v>36254.45</v>
      </c>
      <c r="M34" s="9">
        <f t="shared" si="2"/>
        <v>43860.26</v>
      </c>
      <c r="N34" s="4">
        <f>费用表粘贴!Z34</f>
        <v>33681.81</v>
      </c>
      <c r="O34" s="4">
        <f>费用表粘贴!AA34</f>
        <v>10178.45</v>
      </c>
      <c r="P34" s="9">
        <f t="shared" si="3"/>
        <v>61293.29</v>
      </c>
      <c r="Q34" s="4">
        <f>费用表粘贴!AB34</f>
        <v>44453.73</v>
      </c>
      <c r="R34" s="4">
        <f>费用表粘贴!AC34</f>
        <v>16839.56</v>
      </c>
      <c r="S34" s="9">
        <f t="shared" si="4"/>
        <v>797878.36</v>
      </c>
      <c r="T34" s="4">
        <f>费用表粘贴!AF34</f>
        <v>352038.75</v>
      </c>
      <c r="U34" s="4">
        <f>费用表粘贴!AG34</f>
        <v>148388.24</v>
      </c>
      <c r="V34" s="4">
        <f>费用表粘贴!AH34</f>
        <v>57992.45</v>
      </c>
      <c r="W34" s="4">
        <f>费用表粘贴!AI34</f>
        <v>188939.8</v>
      </c>
      <c r="X34" s="4">
        <f>费用表粘贴!AJ34</f>
        <v>11225.47</v>
      </c>
      <c r="Y34" s="4">
        <f>费用表粘贴!AE34</f>
        <v>10797.73</v>
      </c>
      <c r="Z34" s="4">
        <f>费用表粘贴!AD34</f>
        <v>28495.92</v>
      </c>
    </row>
    <row r="35" ht="15" customHeight="1" spans="1:26">
      <c r="A35" s="7"/>
      <c r="B35" s="13" t="s">
        <v>109</v>
      </c>
      <c r="C35" s="4">
        <f t="shared" si="0"/>
        <v>1120714.98</v>
      </c>
      <c r="D35" s="4"/>
      <c r="E35" s="4">
        <f>SUM(费用表粘贴!D35:S35)</f>
        <v>287002</v>
      </c>
      <c r="F35" s="4">
        <f>费用表粘贴!T35</f>
        <v>0</v>
      </c>
      <c r="G35" s="4">
        <f>费用表粘贴!Y35</f>
        <v>0</v>
      </c>
      <c r="H35" s="9">
        <f>费用表粘贴!U35</f>
        <v>492330.98</v>
      </c>
      <c r="I35" s="9">
        <f t="shared" si="1"/>
        <v>58128</v>
      </c>
      <c r="J35" s="4">
        <f>费用表粘贴!AL35</f>
        <v>58128</v>
      </c>
      <c r="K35" s="4">
        <f>费用表粘贴!AM35</f>
        <v>0</v>
      </c>
      <c r="L35" s="4">
        <f>费用表粘贴!AK35</f>
        <v>0</v>
      </c>
      <c r="M35" s="9">
        <f t="shared" si="2"/>
        <v>0</v>
      </c>
      <c r="N35" s="4">
        <f>费用表粘贴!Z35</f>
        <v>0</v>
      </c>
      <c r="O35" s="4">
        <f>费用表粘贴!AA35</f>
        <v>0</v>
      </c>
      <c r="P35" s="9">
        <f t="shared" si="3"/>
        <v>201564</v>
      </c>
      <c r="Q35" s="4">
        <f>费用表粘贴!AB35</f>
        <v>201564</v>
      </c>
      <c r="R35" s="4">
        <f>费用表粘贴!AC35</f>
        <v>0</v>
      </c>
      <c r="S35" s="9">
        <f t="shared" si="4"/>
        <v>81690</v>
      </c>
      <c r="T35" s="4">
        <f>费用表粘贴!AF35</f>
        <v>0</v>
      </c>
      <c r="U35" s="4">
        <f>费用表粘贴!AG35</f>
        <v>0</v>
      </c>
      <c r="V35" s="4">
        <f>费用表粘贴!AH35</f>
        <v>81690</v>
      </c>
      <c r="W35" s="4">
        <f>费用表粘贴!AI35</f>
        <v>0</v>
      </c>
      <c r="X35" s="4">
        <f>费用表粘贴!AJ35</f>
        <v>0</v>
      </c>
      <c r="Y35" s="4">
        <f>费用表粘贴!AE35</f>
        <v>0</v>
      </c>
      <c r="Z35" s="4">
        <f>费用表粘贴!AD35</f>
        <v>0</v>
      </c>
    </row>
    <row r="36" ht="15" customHeight="1" spans="1:26">
      <c r="A36" s="7"/>
      <c r="B36" s="13" t="s">
        <v>110</v>
      </c>
      <c r="C36" s="4">
        <f t="shared" ref="C36:C81" si="5">D36+E36+F36+G36+H36+M36+P36+S36+I36</f>
        <v>129094.34</v>
      </c>
      <c r="D36" s="4"/>
      <c r="E36" s="4">
        <f>SUM(费用表粘贴!D36:S36)</f>
        <v>0</v>
      </c>
      <c r="F36" s="4">
        <f>费用表粘贴!T36</f>
        <v>0</v>
      </c>
      <c r="G36" s="4">
        <f>费用表粘贴!Y36</f>
        <v>56603.78</v>
      </c>
      <c r="H36" s="9">
        <f>费用表粘贴!U36</f>
        <v>72490.56</v>
      </c>
      <c r="I36" s="9">
        <f t="shared" ref="I36:I81" si="6">J36+K36+L36</f>
        <v>0</v>
      </c>
      <c r="J36" s="4">
        <f>费用表粘贴!AL36</f>
        <v>0</v>
      </c>
      <c r="K36" s="4">
        <f>费用表粘贴!AM36</f>
        <v>0</v>
      </c>
      <c r="L36" s="4">
        <f>费用表粘贴!AK36</f>
        <v>0</v>
      </c>
      <c r="M36" s="9">
        <f t="shared" ref="M36:M81" si="7">N36+O36</f>
        <v>0</v>
      </c>
      <c r="N36" s="4">
        <f>费用表粘贴!Z36</f>
        <v>0</v>
      </c>
      <c r="O36" s="4">
        <f>费用表粘贴!AA36</f>
        <v>0</v>
      </c>
      <c r="P36" s="9">
        <f t="shared" ref="P36:P81" si="8">Q36+R36</f>
        <v>0</v>
      </c>
      <c r="Q36" s="4">
        <f>费用表粘贴!AB36</f>
        <v>0</v>
      </c>
      <c r="R36" s="4">
        <f>费用表粘贴!AC36</f>
        <v>0</v>
      </c>
      <c r="S36" s="9">
        <f t="shared" ref="S36:S81" si="9">SUM(T36:Z36)</f>
        <v>0</v>
      </c>
      <c r="T36" s="4">
        <f>费用表粘贴!AF36</f>
        <v>0</v>
      </c>
      <c r="U36" s="4">
        <f>费用表粘贴!AG36</f>
        <v>0</v>
      </c>
      <c r="V36" s="4">
        <f>费用表粘贴!AH36</f>
        <v>0</v>
      </c>
      <c r="W36" s="4">
        <f>费用表粘贴!AI36</f>
        <v>0</v>
      </c>
      <c r="X36" s="4">
        <f>费用表粘贴!AJ36</f>
        <v>0</v>
      </c>
      <c r="Y36" s="4">
        <f>费用表粘贴!AE36</f>
        <v>0</v>
      </c>
      <c r="Z36" s="4">
        <f>费用表粘贴!AD36</f>
        <v>0</v>
      </c>
    </row>
    <row r="37" ht="15" customHeight="1" spans="1:26">
      <c r="A37" s="7"/>
      <c r="B37" s="17" t="s">
        <v>96</v>
      </c>
      <c r="C37" s="15">
        <f t="shared" si="5"/>
        <v>223111347.47</v>
      </c>
      <c r="D37" s="15"/>
      <c r="E37" s="15">
        <f>SUM(费用表粘贴!D37:S37)</f>
        <v>120794036.31</v>
      </c>
      <c r="F37" s="15">
        <f>费用表粘贴!T37</f>
        <v>1360737.67</v>
      </c>
      <c r="G37" s="15">
        <f>费用表粘贴!Y37</f>
        <v>1595571.12</v>
      </c>
      <c r="H37" s="9">
        <f>费用表粘贴!U37</f>
        <v>66593168.08</v>
      </c>
      <c r="I37" s="9">
        <f t="shared" si="6"/>
        <v>5488636.5</v>
      </c>
      <c r="J37" s="15">
        <f>费用表粘贴!AL37</f>
        <v>1555747.64</v>
      </c>
      <c r="K37" s="15">
        <f>费用表粘贴!AM37</f>
        <v>1667851.75</v>
      </c>
      <c r="L37" s="15">
        <f>费用表粘贴!AK37</f>
        <v>2265037.11</v>
      </c>
      <c r="M37" s="9">
        <f t="shared" si="7"/>
        <v>2612362.94</v>
      </c>
      <c r="N37" s="15">
        <f>费用表粘贴!Z37</f>
        <v>2005326.33</v>
      </c>
      <c r="O37" s="15">
        <f>费用表粘贴!AA37</f>
        <v>607036.61</v>
      </c>
      <c r="P37" s="9">
        <f t="shared" si="8"/>
        <v>3854495.62</v>
      </c>
      <c r="Q37" s="15">
        <f>费用表粘贴!AB37</f>
        <v>2845243.26</v>
      </c>
      <c r="R37" s="15">
        <f>费用表粘贴!AC37</f>
        <v>1009252.36</v>
      </c>
      <c r="S37" s="9">
        <f t="shared" si="9"/>
        <v>20812339.23</v>
      </c>
      <c r="T37" s="15">
        <f>费用表粘贴!AF37</f>
        <v>5313106.7</v>
      </c>
      <c r="U37" s="15">
        <f>费用表粘贴!AG37</f>
        <v>8800851.77</v>
      </c>
      <c r="V37" s="15">
        <f>费用表粘贴!AH37</f>
        <v>1882929.9</v>
      </c>
      <c r="W37" s="15">
        <f>费用表粘贴!AI37</f>
        <v>1358598.09</v>
      </c>
      <c r="X37" s="15">
        <f>费用表粘贴!AJ37</f>
        <v>1039375.34</v>
      </c>
      <c r="Y37" s="15">
        <f>费用表粘贴!AE37</f>
        <v>690447.61</v>
      </c>
      <c r="Z37" s="15">
        <f>费用表粘贴!AD37</f>
        <v>1727029.82</v>
      </c>
    </row>
    <row r="38" ht="15" customHeight="1" spans="1:26">
      <c r="A38" s="7" t="s">
        <v>111</v>
      </c>
      <c r="B38" s="13" t="s">
        <v>112</v>
      </c>
      <c r="C38" s="4">
        <f t="shared" si="5"/>
        <v>86229.82</v>
      </c>
      <c r="D38" s="4"/>
      <c r="E38" s="4">
        <f>SUM(费用表粘贴!D38:S38)</f>
        <v>86229.82</v>
      </c>
      <c r="F38" s="4">
        <f>费用表粘贴!T38</f>
        <v>0</v>
      </c>
      <c r="G38" s="4">
        <f>费用表粘贴!Y38</f>
        <v>0</v>
      </c>
      <c r="H38" s="9">
        <f>费用表粘贴!U38</f>
        <v>0</v>
      </c>
      <c r="I38" s="9">
        <f t="shared" si="6"/>
        <v>0</v>
      </c>
      <c r="J38" s="4">
        <f>费用表粘贴!AL38</f>
        <v>0</v>
      </c>
      <c r="K38" s="4">
        <f>费用表粘贴!AM38</f>
        <v>0</v>
      </c>
      <c r="L38" s="4">
        <f>费用表粘贴!AK38</f>
        <v>0</v>
      </c>
      <c r="M38" s="9">
        <f t="shared" si="7"/>
        <v>0</v>
      </c>
      <c r="N38" s="4">
        <f>费用表粘贴!Z38</f>
        <v>0</v>
      </c>
      <c r="O38" s="4">
        <f>费用表粘贴!AA38</f>
        <v>0</v>
      </c>
      <c r="P38" s="9">
        <f t="shared" si="8"/>
        <v>0</v>
      </c>
      <c r="Q38" s="4">
        <f>费用表粘贴!AB38</f>
        <v>0</v>
      </c>
      <c r="R38" s="4">
        <f>费用表粘贴!AC38</f>
        <v>0</v>
      </c>
      <c r="S38" s="9">
        <f t="shared" si="9"/>
        <v>0</v>
      </c>
      <c r="T38" s="4">
        <f>费用表粘贴!AF38</f>
        <v>0</v>
      </c>
      <c r="U38" s="4">
        <f>费用表粘贴!AG38</f>
        <v>0</v>
      </c>
      <c r="V38" s="4">
        <f>费用表粘贴!AH38</f>
        <v>0</v>
      </c>
      <c r="W38" s="4">
        <f>费用表粘贴!AI38</f>
        <v>0</v>
      </c>
      <c r="X38" s="4">
        <f>费用表粘贴!AJ38</f>
        <v>0</v>
      </c>
      <c r="Y38" s="4">
        <f>费用表粘贴!AE38</f>
        <v>0</v>
      </c>
      <c r="Z38" s="4">
        <f>费用表粘贴!AD38</f>
        <v>0</v>
      </c>
    </row>
    <row r="39" ht="15" customHeight="1" spans="1:26">
      <c r="A39" s="7"/>
      <c r="B39" s="13" t="s">
        <v>113</v>
      </c>
      <c r="C39" s="4">
        <f t="shared" si="5"/>
        <v>19843.03</v>
      </c>
      <c r="D39" s="4"/>
      <c r="E39" s="4">
        <f>SUM(费用表粘贴!D39:S39)</f>
        <v>3737.82</v>
      </c>
      <c r="F39" s="4">
        <f>费用表粘贴!T39</f>
        <v>0</v>
      </c>
      <c r="G39" s="4">
        <f>费用表粘贴!Y39</f>
        <v>952</v>
      </c>
      <c r="H39" s="9">
        <f>费用表粘贴!U39</f>
        <v>6669.45</v>
      </c>
      <c r="I39" s="9">
        <f t="shared" si="6"/>
        <v>3404.26</v>
      </c>
      <c r="J39" s="4">
        <f>费用表粘贴!AL39</f>
        <v>0</v>
      </c>
      <c r="K39" s="4">
        <f>费用表粘贴!AM39</f>
        <v>3404.26</v>
      </c>
      <c r="L39" s="4">
        <f>费用表粘贴!AK39</f>
        <v>0</v>
      </c>
      <c r="M39" s="9">
        <f t="shared" si="7"/>
        <v>0</v>
      </c>
      <c r="N39" s="4">
        <f>费用表粘贴!Z39</f>
        <v>0</v>
      </c>
      <c r="O39" s="4">
        <f>费用表粘贴!AA39</f>
        <v>0</v>
      </c>
      <c r="P39" s="9">
        <f t="shared" si="8"/>
        <v>564.82</v>
      </c>
      <c r="Q39" s="4">
        <f>费用表粘贴!AB39</f>
        <v>564.82</v>
      </c>
      <c r="R39" s="4">
        <f>费用表粘贴!AC39</f>
        <v>0</v>
      </c>
      <c r="S39" s="9">
        <f t="shared" si="9"/>
        <v>4514.68</v>
      </c>
      <c r="T39" s="4">
        <f>费用表粘贴!AF39</f>
        <v>0</v>
      </c>
      <c r="U39" s="4">
        <f>费用表粘贴!AG39</f>
        <v>4017.68</v>
      </c>
      <c r="V39" s="4">
        <f>费用表粘贴!AH39</f>
        <v>0</v>
      </c>
      <c r="W39" s="4">
        <f>费用表粘贴!AI39</f>
        <v>0</v>
      </c>
      <c r="X39" s="4">
        <f>费用表粘贴!AJ39</f>
        <v>0</v>
      </c>
      <c r="Y39" s="4">
        <f>费用表粘贴!AE39</f>
        <v>0</v>
      </c>
      <c r="Z39" s="4">
        <f>费用表粘贴!AD39</f>
        <v>497</v>
      </c>
    </row>
    <row r="40" ht="15" customHeight="1" spans="1:26">
      <c r="A40" s="7"/>
      <c r="B40" s="13" t="s">
        <v>114</v>
      </c>
      <c r="C40" s="4">
        <f t="shared" si="5"/>
        <v>612021.97</v>
      </c>
      <c r="D40" s="4"/>
      <c r="E40" s="4">
        <f>SUM(费用表粘贴!D40:S40)</f>
        <v>612021.97</v>
      </c>
      <c r="F40" s="4">
        <f>费用表粘贴!T40</f>
        <v>0</v>
      </c>
      <c r="G40" s="4">
        <f>费用表粘贴!Y40</f>
        <v>0</v>
      </c>
      <c r="H40" s="9">
        <f>费用表粘贴!U40</f>
        <v>0</v>
      </c>
      <c r="I40" s="9">
        <f t="shared" si="6"/>
        <v>0</v>
      </c>
      <c r="J40" s="4">
        <f>费用表粘贴!AL40</f>
        <v>0</v>
      </c>
      <c r="K40" s="4">
        <f>费用表粘贴!AM40</f>
        <v>0</v>
      </c>
      <c r="L40" s="4">
        <f>费用表粘贴!AK40</f>
        <v>0</v>
      </c>
      <c r="M40" s="9">
        <f t="shared" si="7"/>
        <v>0</v>
      </c>
      <c r="N40" s="4">
        <f>费用表粘贴!Z40</f>
        <v>0</v>
      </c>
      <c r="O40" s="4">
        <f>费用表粘贴!AA40</f>
        <v>0</v>
      </c>
      <c r="P40" s="9">
        <f t="shared" si="8"/>
        <v>0</v>
      </c>
      <c r="Q40" s="4">
        <f>费用表粘贴!AB40</f>
        <v>0</v>
      </c>
      <c r="R40" s="4">
        <f>费用表粘贴!AC40</f>
        <v>0</v>
      </c>
      <c r="S40" s="9">
        <f t="shared" si="9"/>
        <v>0</v>
      </c>
      <c r="T40" s="4">
        <f>费用表粘贴!AF40</f>
        <v>0</v>
      </c>
      <c r="U40" s="4">
        <f>费用表粘贴!AG40</f>
        <v>0</v>
      </c>
      <c r="V40" s="4">
        <f>费用表粘贴!AH40</f>
        <v>0</v>
      </c>
      <c r="W40" s="4">
        <f>费用表粘贴!AI40</f>
        <v>0</v>
      </c>
      <c r="X40" s="4">
        <f>费用表粘贴!AJ40</f>
        <v>0</v>
      </c>
      <c r="Y40" s="4">
        <f>费用表粘贴!AE40</f>
        <v>0</v>
      </c>
      <c r="Z40" s="4">
        <f>费用表粘贴!AD40</f>
        <v>0</v>
      </c>
    </row>
    <row r="41" ht="15" customHeight="1" spans="1:26">
      <c r="A41" s="7"/>
      <c r="B41" s="10" t="s">
        <v>115</v>
      </c>
      <c r="C41" s="4">
        <f t="shared" si="5"/>
        <v>164512.45</v>
      </c>
      <c r="D41" s="4"/>
      <c r="E41" s="4">
        <f>SUM(费用表粘贴!D41:S41)</f>
        <v>164114.45</v>
      </c>
      <c r="F41" s="4">
        <f>费用表粘贴!T41</f>
        <v>0</v>
      </c>
      <c r="G41" s="4">
        <f>费用表粘贴!Y41</f>
        <v>398</v>
      </c>
      <c r="H41" s="9">
        <f>费用表粘贴!U41</f>
        <v>0</v>
      </c>
      <c r="I41" s="9">
        <f t="shared" si="6"/>
        <v>0</v>
      </c>
      <c r="J41" s="4">
        <f>费用表粘贴!AL41</f>
        <v>0</v>
      </c>
      <c r="K41" s="4">
        <f>费用表粘贴!AM41</f>
        <v>0</v>
      </c>
      <c r="L41" s="4">
        <f>费用表粘贴!AK41</f>
        <v>0</v>
      </c>
      <c r="M41" s="9">
        <f t="shared" si="7"/>
        <v>0</v>
      </c>
      <c r="N41" s="4">
        <f>费用表粘贴!Z41</f>
        <v>0</v>
      </c>
      <c r="O41" s="4">
        <f>费用表粘贴!AA41</f>
        <v>0</v>
      </c>
      <c r="P41" s="9">
        <f t="shared" si="8"/>
        <v>0</v>
      </c>
      <c r="Q41" s="4">
        <f>费用表粘贴!AB41</f>
        <v>0</v>
      </c>
      <c r="R41" s="4">
        <f>费用表粘贴!AC41</f>
        <v>0</v>
      </c>
      <c r="S41" s="9">
        <f t="shared" si="9"/>
        <v>0</v>
      </c>
      <c r="T41" s="4">
        <f>费用表粘贴!AF41</f>
        <v>0</v>
      </c>
      <c r="U41" s="4">
        <f>费用表粘贴!AG41</f>
        <v>0</v>
      </c>
      <c r="V41" s="4">
        <f>费用表粘贴!AH41</f>
        <v>0</v>
      </c>
      <c r="W41" s="4">
        <f>费用表粘贴!AI41</f>
        <v>0</v>
      </c>
      <c r="X41" s="4">
        <f>费用表粘贴!AJ41</f>
        <v>0</v>
      </c>
      <c r="Y41" s="4">
        <f>费用表粘贴!AE41</f>
        <v>0</v>
      </c>
      <c r="Z41" s="4">
        <f>费用表粘贴!AD41</f>
        <v>0</v>
      </c>
    </row>
    <row r="42" ht="15" customHeight="1" spans="1:26">
      <c r="A42" s="7"/>
      <c r="B42" s="10" t="s">
        <v>116</v>
      </c>
      <c r="C42" s="4">
        <f t="shared" si="5"/>
        <v>0</v>
      </c>
      <c r="D42" s="4"/>
      <c r="E42" s="4">
        <f>SUM(费用表粘贴!D42:S42)</f>
        <v>0</v>
      </c>
      <c r="F42" s="4">
        <f>费用表粘贴!T42</f>
        <v>0</v>
      </c>
      <c r="G42" s="4">
        <f>费用表粘贴!Y42</f>
        <v>0</v>
      </c>
      <c r="H42" s="9">
        <f>费用表粘贴!U42</f>
        <v>0</v>
      </c>
      <c r="I42" s="9">
        <f t="shared" si="6"/>
        <v>0</v>
      </c>
      <c r="J42" s="4">
        <f>费用表粘贴!AL42</f>
        <v>0</v>
      </c>
      <c r="K42" s="4">
        <f>费用表粘贴!AM42</f>
        <v>0</v>
      </c>
      <c r="L42" s="4">
        <f>费用表粘贴!AK42</f>
        <v>0</v>
      </c>
      <c r="M42" s="9">
        <f t="shared" si="7"/>
        <v>0</v>
      </c>
      <c r="N42" s="4">
        <f>费用表粘贴!Z42</f>
        <v>0</v>
      </c>
      <c r="O42" s="4">
        <f>费用表粘贴!AA42</f>
        <v>0</v>
      </c>
      <c r="P42" s="9">
        <f t="shared" si="8"/>
        <v>0</v>
      </c>
      <c r="Q42" s="4">
        <f>费用表粘贴!AB42</f>
        <v>0</v>
      </c>
      <c r="R42" s="4">
        <f>费用表粘贴!AC42</f>
        <v>0</v>
      </c>
      <c r="S42" s="9">
        <f t="shared" si="9"/>
        <v>0</v>
      </c>
      <c r="T42" s="4">
        <f>费用表粘贴!AF42</f>
        <v>0</v>
      </c>
      <c r="U42" s="4">
        <f>费用表粘贴!AG42</f>
        <v>0</v>
      </c>
      <c r="V42" s="4">
        <f>费用表粘贴!AH42</f>
        <v>0</v>
      </c>
      <c r="W42" s="4">
        <f>费用表粘贴!AI42</f>
        <v>0</v>
      </c>
      <c r="X42" s="4">
        <f>费用表粘贴!AJ42</f>
        <v>0</v>
      </c>
      <c r="Y42" s="4">
        <f>费用表粘贴!AE42</f>
        <v>0</v>
      </c>
      <c r="Z42" s="4">
        <f>费用表粘贴!AD42</f>
        <v>0</v>
      </c>
    </row>
    <row r="43" ht="15" customHeight="1" spans="1:26">
      <c r="A43" s="7"/>
      <c r="B43" s="10" t="s">
        <v>117</v>
      </c>
      <c r="C43" s="4">
        <f t="shared" si="5"/>
        <v>449000</v>
      </c>
      <c r="D43" s="4"/>
      <c r="E43" s="4">
        <f>SUM(费用表粘贴!D43:S43)</f>
        <v>103000</v>
      </c>
      <c r="F43" s="4">
        <f>费用表粘贴!T43</f>
        <v>0</v>
      </c>
      <c r="G43" s="4">
        <f>费用表粘贴!Y43</f>
        <v>0</v>
      </c>
      <c r="H43" s="9">
        <f>费用表粘贴!U43</f>
        <v>296000</v>
      </c>
      <c r="I43" s="9">
        <f t="shared" si="6"/>
        <v>0</v>
      </c>
      <c r="J43" s="4">
        <f>费用表粘贴!AL43</f>
        <v>0</v>
      </c>
      <c r="K43" s="4">
        <f>费用表粘贴!AM43</f>
        <v>0</v>
      </c>
      <c r="L43" s="4">
        <f>费用表粘贴!AK43</f>
        <v>0</v>
      </c>
      <c r="M43" s="9">
        <f t="shared" si="7"/>
        <v>50000</v>
      </c>
      <c r="N43" s="4">
        <f>费用表粘贴!Z43</f>
        <v>50000</v>
      </c>
      <c r="O43" s="4">
        <f>费用表粘贴!AA43</f>
        <v>0</v>
      </c>
      <c r="P43" s="9">
        <f t="shared" si="8"/>
        <v>0</v>
      </c>
      <c r="Q43" s="4">
        <f>费用表粘贴!AB43</f>
        <v>0</v>
      </c>
      <c r="R43" s="4">
        <f>费用表粘贴!AC43</f>
        <v>0</v>
      </c>
      <c r="S43" s="9">
        <f t="shared" si="9"/>
        <v>0</v>
      </c>
      <c r="T43" s="4">
        <f>费用表粘贴!AF43</f>
        <v>0</v>
      </c>
      <c r="U43" s="4">
        <f>费用表粘贴!AG43</f>
        <v>0</v>
      </c>
      <c r="V43" s="4">
        <f>费用表粘贴!AH43</f>
        <v>0</v>
      </c>
      <c r="W43" s="4">
        <f>费用表粘贴!AI43</f>
        <v>0</v>
      </c>
      <c r="X43" s="4">
        <f>费用表粘贴!AJ43</f>
        <v>0</v>
      </c>
      <c r="Y43" s="4">
        <f>费用表粘贴!AE43</f>
        <v>0</v>
      </c>
      <c r="Z43" s="4">
        <f>费用表粘贴!AD43</f>
        <v>0</v>
      </c>
    </row>
    <row r="44" ht="15" customHeight="1" spans="1:26">
      <c r="A44" s="7"/>
      <c r="B44" s="10" t="s">
        <v>118</v>
      </c>
      <c r="C44" s="4">
        <f t="shared" si="5"/>
        <v>193724.7</v>
      </c>
      <c r="D44" s="4"/>
      <c r="E44" s="4">
        <f>SUM(费用表粘贴!D44:S44)</f>
        <v>122602.12</v>
      </c>
      <c r="F44" s="4">
        <f>费用表粘贴!T44</f>
        <v>0</v>
      </c>
      <c r="G44" s="4">
        <f>费用表粘贴!Y44</f>
        <v>37697.31</v>
      </c>
      <c r="H44" s="9">
        <f>费用表粘贴!U44</f>
        <v>33425.27</v>
      </c>
      <c r="I44" s="9">
        <f t="shared" si="6"/>
        <v>0</v>
      </c>
      <c r="J44" s="4">
        <f>费用表粘贴!AL44</f>
        <v>0</v>
      </c>
      <c r="K44" s="4">
        <f>费用表粘贴!AM44</f>
        <v>0</v>
      </c>
      <c r="L44" s="4">
        <f>费用表粘贴!AK44</f>
        <v>0</v>
      </c>
      <c r="M44" s="9">
        <f t="shared" si="7"/>
        <v>0</v>
      </c>
      <c r="N44" s="4">
        <f>费用表粘贴!Z44</f>
        <v>0</v>
      </c>
      <c r="O44" s="4">
        <f>费用表粘贴!AA44</f>
        <v>0</v>
      </c>
      <c r="P44" s="9">
        <f t="shared" si="8"/>
        <v>0</v>
      </c>
      <c r="Q44" s="4">
        <f>费用表粘贴!AB44</f>
        <v>0</v>
      </c>
      <c r="R44" s="4">
        <f>费用表粘贴!AC44</f>
        <v>0</v>
      </c>
      <c r="S44" s="9">
        <f t="shared" si="9"/>
        <v>0</v>
      </c>
      <c r="T44" s="4">
        <f>费用表粘贴!AF44</f>
        <v>0</v>
      </c>
      <c r="U44" s="4">
        <f>费用表粘贴!AG44</f>
        <v>0</v>
      </c>
      <c r="V44" s="4">
        <f>费用表粘贴!AH44</f>
        <v>0</v>
      </c>
      <c r="W44" s="4">
        <f>费用表粘贴!AI44</f>
        <v>0</v>
      </c>
      <c r="X44" s="4">
        <f>费用表粘贴!AJ44</f>
        <v>0</v>
      </c>
      <c r="Y44" s="4">
        <f>费用表粘贴!AE44</f>
        <v>0</v>
      </c>
      <c r="Z44" s="4">
        <f>费用表粘贴!AD44</f>
        <v>0</v>
      </c>
    </row>
    <row r="45" ht="15" customHeight="1" spans="1:26">
      <c r="A45" s="7"/>
      <c r="B45" s="10" t="s">
        <v>119</v>
      </c>
      <c r="C45" s="4">
        <f t="shared" si="5"/>
        <v>270733.47</v>
      </c>
      <c r="D45" s="4"/>
      <c r="E45" s="4">
        <f>SUM(费用表粘贴!D45:S45)</f>
        <v>265653.47</v>
      </c>
      <c r="F45" s="4">
        <f>费用表粘贴!T45</f>
        <v>0</v>
      </c>
      <c r="G45" s="4">
        <f>费用表粘贴!Y45</f>
        <v>0</v>
      </c>
      <c r="H45" s="9">
        <f>费用表粘贴!U45</f>
        <v>5080</v>
      </c>
      <c r="I45" s="9">
        <f t="shared" si="6"/>
        <v>0</v>
      </c>
      <c r="J45" s="4">
        <f>费用表粘贴!AL45</f>
        <v>0</v>
      </c>
      <c r="K45" s="4">
        <f>费用表粘贴!AM45</f>
        <v>0</v>
      </c>
      <c r="L45" s="4">
        <f>费用表粘贴!AK45</f>
        <v>0</v>
      </c>
      <c r="M45" s="9">
        <f t="shared" si="7"/>
        <v>0</v>
      </c>
      <c r="N45" s="4">
        <f>费用表粘贴!Z45</f>
        <v>0</v>
      </c>
      <c r="O45" s="4">
        <f>费用表粘贴!AA45</f>
        <v>0</v>
      </c>
      <c r="P45" s="9">
        <f t="shared" si="8"/>
        <v>0</v>
      </c>
      <c r="Q45" s="4">
        <f>费用表粘贴!AB45</f>
        <v>0</v>
      </c>
      <c r="R45" s="4">
        <f>费用表粘贴!AC45</f>
        <v>0</v>
      </c>
      <c r="S45" s="9">
        <f t="shared" si="9"/>
        <v>0</v>
      </c>
      <c r="T45" s="4">
        <f>费用表粘贴!AF45</f>
        <v>0</v>
      </c>
      <c r="U45" s="4">
        <f>费用表粘贴!AG45</f>
        <v>0</v>
      </c>
      <c r="V45" s="4">
        <f>费用表粘贴!AH45</f>
        <v>0</v>
      </c>
      <c r="W45" s="4">
        <f>费用表粘贴!AI45</f>
        <v>0</v>
      </c>
      <c r="X45" s="4">
        <f>费用表粘贴!AJ45</f>
        <v>0</v>
      </c>
      <c r="Y45" s="4">
        <f>费用表粘贴!AE45</f>
        <v>0</v>
      </c>
      <c r="Z45" s="4">
        <f>费用表粘贴!AD45</f>
        <v>0</v>
      </c>
    </row>
    <row r="46" ht="15" customHeight="1" spans="1:26">
      <c r="A46" s="7"/>
      <c r="B46" s="10" t="s">
        <v>120</v>
      </c>
      <c r="C46" s="4">
        <f t="shared" si="5"/>
        <v>118048.66</v>
      </c>
      <c r="D46" s="4"/>
      <c r="E46" s="4">
        <f>SUM(费用表粘贴!D46:S46)</f>
        <v>54310.82</v>
      </c>
      <c r="F46" s="4">
        <f>费用表粘贴!T46</f>
        <v>0</v>
      </c>
      <c r="G46" s="4">
        <f>费用表粘贴!Y46</f>
        <v>3302</v>
      </c>
      <c r="H46" s="9">
        <f>费用表粘贴!U46</f>
        <v>10143.3</v>
      </c>
      <c r="I46" s="9">
        <f t="shared" si="6"/>
        <v>699.8</v>
      </c>
      <c r="J46" s="4">
        <f>费用表粘贴!AL46</f>
        <v>0</v>
      </c>
      <c r="K46" s="4">
        <f>费用表粘贴!AM46</f>
        <v>330.1</v>
      </c>
      <c r="L46" s="4">
        <f>费用表粘贴!AK46</f>
        <v>369.7</v>
      </c>
      <c r="M46" s="9">
        <f t="shared" si="7"/>
        <v>0</v>
      </c>
      <c r="N46" s="4">
        <f>费用表粘贴!Z46</f>
        <v>0</v>
      </c>
      <c r="O46" s="4">
        <f>费用表粘贴!AA46</f>
        <v>0</v>
      </c>
      <c r="P46" s="9">
        <f t="shared" si="8"/>
        <v>0</v>
      </c>
      <c r="Q46" s="4">
        <f>费用表粘贴!AB46</f>
        <v>0</v>
      </c>
      <c r="R46" s="4">
        <f>费用表粘贴!AC46</f>
        <v>0</v>
      </c>
      <c r="S46" s="9">
        <f t="shared" si="9"/>
        <v>49592.74</v>
      </c>
      <c r="T46" s="4">
        <f>费用表粘贴!AF46</f>
        <v>31857.29</v>
      </c>
      <c r="U46" s="4">
        <f>费用表粘贴!AG46</f>
        <v>1584.93</v>
      </c>
      <c r="V46" s="4">
        <f>费用表粘贴!AH46</f>
        <v>4179.14</v>
      </c>
      <c r="W46" s="4">
        <f>费用表粘贴!AI46</f>
        <v>227</v>
      </c>
      <c r="X46" s="4">
        <f>费用表粘贴!AJ46</f>
        <v>656.7</v>
      </c>
      <c r="Y46" s="4">
        <f>费用表粘贴!AE46</f>
        <v>0</v>
      </c>
      <c r="Z46" s="4">
        <f>费用表粘贴!AD46</f>
        <v>11087.68</v>
      </c>
    </row>
    <row r="47" ht="15" customHeight="1" spans="1:26">
      <c r="A47" s="7"/>
      <c r="B47" s="10" t="s">
        <v>121</v>
      </c>
      <c r="C47" s="4">
        <f t="shared" si="5"/>
        <v>1497991.64</v>
      </c>
      <c r="D47" s="4"/>
      <c r="E47" s="4">
        <f>SUM(费用表粘贴!D47:S47)</f>
        <v>1076555.44</v>
      </c>
      <c r="F47" s="4">
        <f>费用表粘贴!T47</f>
        <v>0</v>
      </c>
      <c r="G47" s="4">
        <f>费用表粘贴!Y47</f>
        <v>0</v>
      </c>
      <c r="H47" s="9">
        <f>费用表粘贴!U47</f>
        <v>421436.2</v>
      </c>
      <c r="I47" s="9">
        <f t="shared" si="6"/>
        <v>0</v>
      </c>
      <c r="J47" s="4">
        <f>费用表粘贴!AL47</f>
        <v>0</v>
      </c>
      <c r="K47" s="4">
        <f>费用表粘贴!AM47</f>
        <v>0</v>
      </c>
      <c r="L47" s="4">
        <f>费用表粘贴!AK47</f>
        <v>0</v>
      </c>
      <c r="M47" s="9">
        <f t="shared" si="7"/>
        <v>0</v>
      </c>
      <c r="N47" s="4">
        <f>费用表粘贴!Z47</f>
        <v>0</v>
      </c>
      <c r="O47" s="4">
        <f>费用表粘贴!AA47</f>
        <v>0</v>
      </c>
      <c r="P47" s="9">
        <f t="shared" si="8"/>
        <v>0</v>
      </c>
      <c r="Q47" s="4">
        <f>费用表粘贴!AB47</f>
        <v>0</v>
      </c>
      <c r="R47" s="4">
        <f>费用表粘贴!AC47</f>
        <v>0</v>
      </c>
      <c r="S47" s="9">
        <f t="shared" si="9"/>
        <v>0</v>
      </c>
      <c r="T47" s="4">
        <f>费用表粘贴!AF47</f>
        <v>0</v>
      </c>
      <c r="U47" s="4">
        <f>费用表粘贴!AG47</f>
        <v>0</v>
      </c>
      <c r="V47" s="4">
        <f>费用表粘贴!AH47</f>
        <v>0</v>
      </c>
      <c r="W47" s="4">
        <f>费用表粘贴!AI47</f>
        <v>0</v>
      </c>
      <c r="X47" s="4">
        <f>费用表粘贴!AJ47</f>
        <v>0</v>
      </c>
      <c r="Y47" s="4">
        <f>费用表粘贴!AE47</f>
        <v>0</v>
      </c>
      <c r="Z47" s="4">
        <f>费用表粘贴!AD47</f>
        <v>0</v>
      </c>
    </row>
    <row r="48" ht="15" customHeight="1" spans="1:26">
      <c r="A48" s="7"/>
      <c r="B48" s="13" t="s">
        <v>122</v>
      </c>
      <c r="C48" s="4">
        <f t="shared" si="5"/>
        <v>473088.06</v>
      </c>
      <c r="D48" s="4"/>
      <c r="E48" s="4">
        <f>SUM(费用表粘贴!D48:S48)</f>
        <v>473088.06</v>
      </c>
      <c r="F48" s="4">
        <f>费用表粘贴!T48</f>
        <v>0</v>
      </c>
      <c r="G48" s="4">
        <f>费用表粘贴!Y48</f>
        <v>0</v>
      </c>
      <c r="H48" s="9">
        <f>费用表粘贴!U48</f>
        <v>0</v>
      </c>
      <c r="I48" s="9">
        <f t="shared" si="6"/>
        <v>0</v>
      </c>
      <c r="J48" s="4">
        <f>费用表粘贴!AL48</f>
        <v>0</v>
      </c>
      <c r="K48" s="4">
        <f>费用表粘贴!AM48</f>
        <v>0</v>
      </c>
      <c r="L48" s="4">
        <f>费用表粘贴!AK48</f>
        <v>0</v>
      </c>
      <c r="M48" s="9">
        <f t="shared" si="7"/>
        <v>0</v>
      </c>
      <c r="N48" s="4">
        <f>费用表粘贴!Z48</f>
        <v>0</v>
      </c>
      <c r="O48" s="4">
        <f>费用表粘贴!AA48</f>
        <v>0</v>
      </c>
      <c r="P48" s="9">
        <f t="shared" si="8"/>
        <v>0</v>
      </c>
      <c r="Q48" s="4">
        <f>费用表粘贴!AB48</f>
        <v>0</v>
      </c>
      <c r="R48" s="4">
        <f>费用表粘贴!AC48</f>
        <v>0</v>
      </c>
      <c r="S48" s="9">
        <f t="shared" si="9"/>
        <v>0</v>
      </c>
      <c r="T48" s="4">
        <f>费用表粘贴!AF48</f>
        <v>0</v>
      </c>
      <c r="U48" s="4">
        <f>费用表粘贴!AG48</f>
        <v>0</v>
      </c>
      <c r="V48" s="4">
        <f>费用表粘贴!AH48</f>
        <v>0</v>
      </c>
      <c r="W48" s="4">
        <f>费用表粘贴!AI48</f>
        <v>0</v>
      </c>
      <c r="X48" s="4">
        <f>费用表粘贴!AJ48</f>
        <v>0</v>
      </c>
      <c r="Y48" s="4">
        <f>费用表粘贴!AE48</f>
        <v>0</v>
      </c>
      <c r="Z48" s="4">
        <f>费用表粘贴!AD48</f>
        <v>0</v>
      </c>
    </row>
    <row r="49" ht="15" customHeight="1" spans="1:26">
      <c r="A49" s="7"/>
      <c r="B49" s="13" t="s">
        <v>123</v>
      </c>
      <c r="C49" s="4">
        <f t="shared" si="5"/>
        <v>670175.36</v>
      </c>
      <c r="D49" s="4"/>
      <c r="E49" s="4">
        <f>SUM(费用表粘贴!D49:S49)</f>
        <v>199270.94</v>
      </c>
      <c r="F49" s="4">
        <f>费用表粘贴!T49</f>
        <v>490.15</v>
      </c>
      <c r="G49" s="4">
        <f>费用表粘贴!Y49</f>
        <v>130016.69</v>
      </c>
      <c r="H49" s="9">
        <f>费用表粘贴!U49</f>
        <v>296000.71</v>
      </c>
      <c r="I49" s="9">
        <f t="shared" si="6"/>
        <v>37737.2</v>
      </c>
      <c r="J49" s="4">
        <f>费用表粘贴!AL49</f>
        <v>0</v>
      </c>
      <c r="K49" s="4">
        <f>费用表粘贴!AM49</f>
        <v>0</v>
      </c>
      <c r="L49" s="4">
        <f>费用表粘贴!AK49</f>
        <v>37737.2</v>
      </c>
      <c r="M49" s="9">
        <f t="shared" si="7"/>
        <v>1000</v>
      </c>
      <c r="N49" s="4">
        <f>费用表粘贴!Z49</f>
        <v>1000</v>
      </c>
      <c r="O49" s="4">
        <f>费用表粘贴!AA49</f>
        <v>0</v>
      </c>
      <c r="P49" s="9">
        <f t="shared" si="8"/>
        <v>0</v>
      </c>
      <c r="Q49" s="4">
        <f>费用表粘贴!AB49</f>
        <v>0</v>
      </c>
      <c r="R49" s="4">
        <f>费用表粘贴!AC49</f>
        <v>0</v>
      </c>
      <c r="S49" s="9">
        <f t="shared" si="9"/>
        <v>5659.67</v>
      </c>
      <c r="T49" s="4">
        <f>费用表粘贴!AF49</f>
        <v>1365</v>
      </c>
      <c r="U49" s="4">
        <f>费用表粘贴!AG49</f>
        <v>1035.43</v>
      </c>
      <c r="V49" s="4">
        <f>费用表粘贴!AH49</f>
        <v>0</v>
      </c>
      <c r="W49" s="4">
        <f>费用表粘贴!AI49</f>
        <v>780</v>
      </c>
      <c r="X49" s="4">
        <f>费用表粘贴!AJ49</f>
        <v>2479.24</v>
      </c>
      <c r="Y49" s="4">
        <f>费用表粘贴!AE49</f>
        <v>0</v>
      </c>
      <c r="Z49" s="4">
        <f>费用表粘贴!AD49</f>
        <v>0</v>
      </c>
    </row>
    <row r="50" ht="15" customHeight="1" spans="1:26">
      <c r="A50" s="7"/>
      <c r="B50" s="18" t="s">
        <v>124</v>
      </c>
      <c r="C50" s="4">
        <f t="shared" si="5"/>
        <v>1253679.04</v>
      </c>
      <c r="D50" s="4"/>
      <c r="E50" s="4">
        <f>SUM(费用表粘贴!D50:S50)</f>
        <v>33026.34</v>
      </c>
      <c r="F50" s="4">
        <f>费用表粘贴!T50</f>
        <v>0</v>
      </c>
      <c r="G50" s="4">
        <f>费用表粘贴!Y50</f>
        <v>0</v>
      </c>
      <c r="H50" s="9">
        <f>费用表粘贴!U50</f>
        <v>607358.36</v>
      </c>
      <c r="I50" s="9">
        <f t="shared" si="6"/>
        <v>0</v>
      </c>
      <c r="J50" s="4">
        <f>费用表粘贴!AL50</f>
        <v>0</v>
      </c>
      <c r="K50" s="4">
        <f>费用表粘贴!AM50</f>
        <v>0</v>
      </c>
      <c r="L50" s="4">
        <f>费用表粘贴!AK50</f>
        <v>0</v>
      </c>
      <c r="M50" s="9">
        <f t="shared" si="7"/>
        <v>448200</v>
      </c>
      <c r="N50" s="4">
        <f>费用表粘贴!Z50</f>
        <v>448200</v>
      </c>
      <c r="O50" s="4">
        <f>费用表粘贴!AA50</f>
        <v>0</v>
      </c>
      <c r="P50" s="9">
        <f t="shared" si="8"/>
        <v>165094.34</v>
      </c>
      <c r="Q50" s="4">
        <f>费用表粘贴!AB50</f>
        <v>165094.34</v>
      </c>
      <c r="R50" s="4">
        <f>费用表粘贴!AC50</f>
        <v>0</v>
      </c>
      <c r="S50" s="9">
        <f t="shared" si="9"/>
        <v>0</v>
      </c>
      <c r="T50" s="4">
        <f>费用表粘贴!AF50</f>
        <v>0</v>
      </c>
      <c r="U50" s="4">
        <f>费用表粘贴!AG50</f>
        <v>0</v>
      </c>
      <c r="V50" s="4">
        <f>费用表粘贴!AH50</f>
        <v>0</v>
      </c>
      <c r="W50" s="4">
        <f>费用表粘贴!AI50</f>
        <v>0</v>
      </c>
      <c r="X50" s="4">
        <f>费用表粘贴!AJ50</f>
        <v>0</v>
      </c>
      <c r="Y50" s="4">
        <f>费用表粘贴!AE50</f>
        <v>0</v>
      </c>
      <c r="Z50" s="4">
        <f>费用表粘贴!AD50</f>
        <v>0</v>
      </c>
    </row>
    <row r="51" ht="15" customHeight="1" spans="1:26">
      <c r="A51" s="7"/>
      <c r="B51" s="18" t="s">
        <v>125</v>
      </c>
      <c r="C51" s="4">
        <f t="shared" si="5"/>
        <v>1009889.37</v>
      </c>
      <c r="D51" s="4"/>
      <c r="E51" s="4">
        <f>SUM(费用表粘贴!D51:S51)</f>
        <v>170999.82</v>
      </c>
      <c r="F51" s="4">
        <f>费用表粘贴!T51</f>
        <v>0</v>
      </c>
      <c r="G51" s="4">
        <f>费用表粘贴!Y51</f>
        <v>0</v>
      </c>
      <c r="H51" s="9">
        <f>费用表粘贴!U51</f>
        <v>201169.41</v>
      </c>
      <c r="I51" s="9">
        <f t="shared" si="6"/>
        <v>367831.12</v>
      </c>
      <c r="J51" s="4">
        <f>费用表粘贴!AL51</f>
        <v>0</v>
      </c>
      <c r="K51" s="4">
        <f>费用表粘贴!AM51</f>
        <v>367831.12</v>
      </c>
      <c r="L51" s="4">
        <f>费用表粘贴!AK51</f>
        <v>0</v>
      </c>
      <c r="M51" s="9">
        <f t="shared" si="7"/>
        <v>220384.07</v>
      </c>
      <c r="N51" s="4">
        <f>费用表粘贴!Z51</f>
        <v>220384.07</v>
      </c>
      <c r="O51" s="4">
        <f>费用表粘贴!AA51</f>
        <v>0</v>
      </c>
      <c r="P51" s="9">
        <f t="shared" si="8"/>
        <v>0</v>
      </c>
      <c r="Q51" s="4">
        <f>费用表粘贴!AB51</f>
        <v>0</v>
      </c>
      <c r="R51" s="4">
        <f>费用表粘贴!AC51</f>
        <v>0</v>
      </c>
      <c r="S51" s="9">
        <f t="shared" si="9"/>
        <v>49504.95</v>
      </c>
      <c r="T51" s="4">
        <f>费用表粘贴!AF51</f>
        <v>49504.95</v>
      </c>
      <c r="U51" s="4">
        <f>费用表粘贴!AG51</f>
        <v>0</v>
      </c>
      <c r="V51" s="4">
        <f>费用表粘贴!AH51</f>
        <v>0</v>
      </c>
      <c r="W51" s="4">
        <f>费用表粘贴!AI51</f>
        <v>0</v>
      </c>
      <c r="X51" s="4">
        <f>费用表粘贴!AJ51</f>
        <v>0</v>
      </c>
      <c r="Y51" s="4">
        <f>费用表粘贴!AE51</f>
        <v>0</v>
      </c>
      <c r="Z51" s="4">
        <f>费用表粘贴!AD51</f>
        <v>0</v>
      </c>
    </row>
    <row r="52" ht="15" customHeight="1" spans="1:26">
      <c r="A52" s="7"/>
      <c r="B52" s="18" t="s">
        <v>126</v>
      </c>
      <c r="C52" s="4">
        <f t="shared" si="5"/>
        <v>-24800</v>
      </c>
      <c r="D52" s="4"/>
      <c r="E52" s="4">
        <f>SUM(费用表粘贴!D52:S52)</f>
        <v>0</v>
      </c>
      <c r="F52" s="4">
        <f>费用表粘贴!T52</f>
        <v>0</v>
      </c>
      <c r="G52" s="4">
        <f>费用表粘贴!Y52</f>
        <v>0</v>
      </c>
      <c r="H52" s="9">
        <f>费用表粘贴!U52</f>
        <v>0</v>
      </c>
      <c r="I52" s="9">
        <f t="shared" si="6"/>
        <v>0</v>
      </c>
      <c r="J52" s="4">
        <f>费用表粘贴!AL52</f>
        <v>0</v>
      </c>
      <c r="K52" s="4">
        <f>费用表粘贴!AM52</f>
        <v>0</v>
      </c>
      <c r="L52" s="4">
        <f>费用表粘贴!AK52</f>
        <v>0</v>
      </c>
      <c r="M52" s="9">
        <f t="shared" si="7"/>
        <v>0</v>
      </c>
      <c r="N52" s="4">
        <f>费用表粘贴!Z52</f>
        <v>0</v>
      </c>
      <c r="O52" s="4">
        <f>费用表粘贴!AA52</f>
        <v>0</v>
      </c>
      <c r="P52" s="9">
        <f t="shared" si="8"/>
        <v>-24800</v>
      </c>
      <c r="Q52" s="4">
        <f>费用表粘贴!AB52</f>
        <v>0</v>
      </c>
      <c r="R52" s="4">
        <f>费用表粘贴!AC52</f>
        <v>-24800</v>
      </c>
      <c r="S52" s="9">
        <f t="shared" si="9"/>
        <v>0</v>
      </c>
      <c r="T52" s="4">
        <f>费用表粘贴!AF52</f>
        <v>0</v>
      </c>
      <c r="U52" s="4">
        <f>费用表粘贴!AG52</f>
        <v>0</v>
      </c>
      <c r="V52" s="4">
        <f>费用表粘贴!AH52</f>
        <v>0</v>
      </c>
      <c r="W52" s="4">
        <f>费用表粘贴!AI52</f>
        <v>0</v>
      </c>
      <c r="X52" s="4">
        <f>费用表粘贴!AJ52</f>
        <v>0</v>
      </c>
      <c r="Y52" s="4">
        <f>费用表粘贴!AE52</f>
        <v>0</v>
      </c>
      <c r="Z52" s="4">
        <f>费用表粘贴!AD52</f>
        <v>0</v>
      </c>
    </row>
    <row r="53" ht="15" customHeight="1" spans="1:26">
      <c r="A53" s="7"/>
      <c r="B53" s="18" t="s">
        <v>127</v>
      </c>
      <c r="C53" s="4">
        <f t="shared" si="5"/>
        <v>110750</v>
      </c>
      <c r="D53" s="4"/>
      <c r="E53" s="4">
        <f>SUM(费用表粘贴!D53:S53)</f>
        <v>110750</v>
      </c>
      <c r="F53" s="4">
        <f>费用表粘贴!T53</f>
        <v>0</v>
      </c>
      <c r="G53" s="4">
        <f>费用表粘贴!Y53</f>
        <v>0</v>
      </c>
      <c r="H53" s="9">
        <f>费用表粘贴!U53</f>
        <v>0</v>
      </c>
      <c r="I53" s="9">
        <f t="shared" si="6"/>
        <v>0</v>
      </c>
      <c r="J53" s="4">
        <f>费用表粘贴!AL53</f>
        <v>0</v>
      </c>
      <c r="K53" s="4">
        <f>费用表粘贴!AM53</f>
        <v>0</v>
      </c>
      <c r="L53" s="4">
        <f>费用表粘贴!AK53</f>
        <v>0</v>
      </c>
      <c r="M53" s="9">
        <f t="shared" si="7"/>
        <v>0</v>
      </c>
      <c r="N53" s="4">
        <f>费用表粘贴!Z53</f>
        <v>0</v>
      </c>
      <c r="O53" s="4">
        <f>费用表粘贴!AA53</f>
        <v>0</v>
      </c>
      <c r="P53" s="9">
        <f t="shared" si="8"/>
        <v>0</v>
      </c>
      <c r="Q53" s="4">
        <f>费用表粘贴!AB53</f>
        <v>0</v>
      </c>
      <c r="R53" s="4">
        <f>费用表粘贴!AC53</f>
        <v>0</v>
      </c>
      <c r="S53" s="9">
        <f t="shared" si="9"/>
        <v>0</v>
      </c>
      <c r="T53" s="4">
        <f>费用表粘贴!AF53</f>
        <v>0</v>
      </c>
      <c r="U53" s="4">
        <f>费用表粘贴!AG53</f>
        <v>0</v>
      </c>
      <c r="V53" s="4">
        <f>费用表粘贴!AH53</f>
        <v>0</v>
      </c>
      <c r="W53" s="4">
        <f>费用表粘贴!AI53</f>
        <v>0</v>
      </c>
      <c r="X53" s="4">
        <f>费用表粘贴!AJ53</f>
        <v>0</v>
      </c>
      <c r="Y53" s="4">
        <f>费用表粘贴!AE53</f>
        <v>0</v>
      </c>
      <c r="Z53" s="4">
        <f>费用表粘贴!AD53</f>
        <v>0</v>
      </c>
    </row>
    <row r="54" ht="15" customHeight="1" spans="1:26">
      <c r="A54" s="7"/>
      <c r="B54" s="13" t="s">
        <v>128</v>
      </c>
      <c r="C54" s="4">
        <f t="shared" si="5"/>
        <v>44702.38</v>
      </c>
      <c r="D54" s="4"/>
      <c r="E54" s="4">
        <f>SUM(费用表粘贴!D54:S54)</f>
        <v>9751.62</v>
      </c>
      <c r="F54" s="4">
        <f>费用表粘贴!T54</f>
        <v>0</v>
      </c>
      <c r="G54" s="4">
        <f>费用表粘贴!Y54</f>
        <v>0</v>
      </c>
      <c r="H54" s="9">
        <f>费用表粘贴!U54</f>
        <v>34344.81</v>
      </c>
      <c r="I54" s="9">
        <f t="shared" si="6"/>
        <v>0</v>
      </c>
      <c r="J54" s="4">
        <f>费用表粘贴!AL54</f>
        <v>0</v>
      </c>
      <c r="K54" s="4">
        <f>费用表粘贴!AM54</f>
        <v>0</v>
      </c>
      <c r="L54" s="4">
        <f>费用表粘贴!AK54</f>
        <v>0</v>
      </c>
      <c r="M54" s="9">
        <f t="shared" si="7"/>
        <v>605.95</v>
      </c>
      <c r="N54" s="4">
        <f>费用表粘贴!Z54</f>
        <v>605.95</v>
      </c>
      <c r="O54" s="4">
        <f>费用表粘贴!AA54</f>
        <v>0</v>
      </c>
      <c r="P54" s="9">
        <f t="shared" si="8"/>
        <v>0</v>
      </c>
      <c r="Q54" s="4">
        <f>费用表粘贴!AB54</f>
        <v>0</v>
      </c>
      <c r="R54" s="4">
        <f>费用表粘贴!AC54</f>
        <v>0</v>
      </c>
      <c r="S54" s="9">
        <f t="shared" si="9"/>
        <v>0</v>
      </c>
      <c r="T54" s="4">
        <f>费用表粘贴!AF54</f>
        <v>0</v>
      </c>
      <c r="U54" s="4">
        <f>费用表粘贴!AG54</f>
        <v>0</v>
      </c>
      <c r="V54" s="4">
        <f>费用表粘贴!AH54</f>
        <v>0</v>
      </c>
      <c r="W54" s="4">
        <f>费用表粘贴!AI54</f>
        <v>0</v>
      </c>
      <c r="X54" s="4">
        <f>费用表粘贴!AJ54</f>
        <v>0</v>
      </c>
      <c r="Y54" s="4">
        <f>费用表粘贴!AE54</f>
        <v>0</v>
      </c>
      <c r="Z54" s="4">
        <f>费用表粘贴!AD54</f>
        <v>0</v>
      </c>
    </row>
    <row r="55" ht="15" customHeight="1" spans="1:26">
      <c r="A55" s="7"/>
      <c r="B55" s="13" t="s">
        <v>129</v>
      </c>
      <c r="C55" s="4">
        <f t="shared" si="5"/>
        <v>0</v>
      </c>
      <c r="D55" s="4"/>
      <c r="E55" s="4">
        <f>SUM(费用表粘贴!D55:S55)</f>
        <v>0</v>
      </c>
      <c r="F55" s="4">
        <f>费用表粘贴!T55</f>
        <v>0</v>
      </c>
      <c r="G55" s="4">
        <f>费用表粘贴!Y55</f>
        <v>0</v>
      </c>
      <c r="H55" s="9">
        <f>费用表粘贴!U55</f>
        <v>0</v>
      </c>
      <c r="I55" s="9">
        <f t="shared" si="6"/>
        <v>0</v>
      </c>
      <c r="J55" s="4">
        <f>费用表粘贴!AL55</f>
        <v>0</v>
      </c>
      <c r="K55" s="4">
        <f>费用表粘贴!AM55</f>
        <v>0</v>
      </c>
      <c r="L55" s="4">
        <f>费用表粘贴!AK55</f>
        <v>0</v>
      </c>
      <c r="M55" s="9">
        <f t="shared" si="7"/>
        <v>0</v>
      </c>
      <c r="N55" s="4">
        <f>费用表粘贴!Z55</f>
        <v>0</v>
      </c>
      <c r="O55" s="4">
        <f>费用表粘贴!AA55</f>
        <v>0</v>
      </c>
      <c r="P55" s="9">
        <f t="shared" si="8"/>
        <v>0</v>
      </c>
      <c r="Q55" s="4">
        <f>费用表粘贴!AB55</f>
        <v>0</v>
      </c>
      <c r="R55" s="4">
        <f>费用表粘贴!AC55</f>
        <v>0</v>
      </c>
      <c r="S55" s="9">
        <f t="shared" si="9"/>
        <v>0</v>
      </c>
      <c r="T55" s="4">
        <f>费用表粘贴!AF55</f>
        <v>0</v>
      </c>
      <c r="U55" s="4">
        <f>费用表粘贴!AG55</f>
        <v>0</v>
      </c>
      <c r="V55" s="4">
        <f>费用表粘贴!AH55</f>
        <v>0</v>
      </c>
      <c r="W55" s="4">
        <f>费用表粘贴!AI55</f>
        <v>0</v>
      </c>
      <c r="X55" s="4">
        <f>费用表粘贴!AJ55</f>
        <v>0</v>
      </c>
      <c r="Y55" s="4">
        <f>费用表粘贴!AE55</f>
        <v>0</v>
      </c>
      <c r="Z55" s="4">
        <f>费用表粘贴!AD55</f>
        <v>0</v>
      </c>
    </row>
    <row r="56" ht="15" customHeight="1" spans="1:26">
      <c r="A56" s="7"/>
      <c r="B56" s="13" t="s">
        <v>130</v>
      </c>
      <c r="C56" s="4">
        <f t="shared" si="5"/>
        <v>223512.29</v>
      </c>
      <c r="D56" s="4"/>
      <c r="E56" s="4">
        <f>SUM(费用表粘贴!D56:S56)</f>
        <v>10972.77</v>
      </c>
      <c r="F56" s="4">
        <f>费用表粘贴!T56</f>
        <v>2328.39</v>
      </c>
      <c r="G56" s="4">
        <f>费用表粘贴!Y56</f>
        <v>2927.92</v>
      </c>
      <c r="H56" s="9">
        <f>费用表粘贴!U56</f>
        <v>196678.55</v>
      </c>
      <c r="I56" s="9">
        <f t="shared" si="6"/>
        <v>2927.92</v>
      </c>
      <c r="J56" s="4">
        <f>费用表粘贴!AL56</f>
        <v>0</v>
      </c>
      <c r="K56" s="4">
        <f>费用表粘贴!AM56</f>
        <v>2927.92</v>
      </c>
      <c r="L56" s="4">
        <f>费用表粘贴!AK56</f>
        <v>0</v>
      </c>
      <c r="M56" s="9">
        <f t="shared" si="7"/>
        <v>0</v>
      </c>
      <c r="N56" s="4">
        <f>费用表粘贴!Z56</f>
        <v>0</v>
      </c>
      <c r="O56" s="4">
        <f>费用表粘贴!AA56</f>
        <v>0</v>
      </c>
      <c r="P56" s="9">
        <f t="shared" si="8"/>
        <v>-1575.5</v>
      </c>
      <c r="Q56" s="4">
        <f>费用表粘贴!AB56</f>
        <v>-1575.5</v>
      </c>
      <c r="R56" s="4">
        <f>费用表粘贴!AC56</f>
        <v>0</v>
      </c>
      <c r="S56" s="9">
        <f t="shared" si="9"/>
        <v>9252.24</v>
      </c>
      <c r="T56" s="4">
        <f>费用表粘贴!AF56</f>
        <v>-253.75</v>
      </c>
      <c r="U56" s="4">
        <f>费用表粘贴!AG56</f>
        <v>7807.79</v>
      </c>
      <c r="V56" s="4">
        <f>费用表粘贴!AH56</f>
        <v>0</v>
      </c>
      <c r="W56" s="4">
        <f>费用表粘贴!AI56</f>
        <v>1951.95</v>
      </c>
      <c r="X56" s="4">
        <f>费用表粘贴!AJ56</f>
        <v>-2205.7</v>
      </c>
      <c r="Y56" s="4">
        <f>费用表粘贴!AE56</f>
        <v>0</v>
      </c>
      <c r="Z56" s="4">
        <f>费用表粘贴!AD56</f>
        <v>1951.95</v>
      </c>
    </row>
    <row r="57" ht="15" customHeight="1" spans="1:26">
      <c r="A57" s="7"/>
      <c r="B57" s="13" t="s">
        <v>131</v>
      </c>
      <c r="C57" s="4">
        <f t="shared" si="5"/>
        <v>0</v>
      </c>
      <c r="D57" s="4"/>
      <c r="E57" s="4">
        <f>SUM(费用表粘贴!D57:S57)</f>
        <v>0</v>
      </c>
      <c r="F57" s="4">
        <f>费用表粘贴!T57</f>
        <v>0</v>
      </c>
      <c r="G57" s="4">
        <f>费用表粘贴!Y57</f>
        <v>0</v>
      </c>
      <c r="H57" s="9">
        <f>费用表粘贴!U57</f>
        <v>0</v>
      </c>
      <c r="I57" s="9">
        <f t="shared" si="6"/>
        <v>0</v>
      </c>
      <c r="J57" s="4">
        <f>费用表粘贴!AL57</f>
        <v>0</v>
      </c>
      <c r="K57" s="4">
        <f>费用表粘贴!AM57</f>
        <v>0</v>
      </c>
      <c r="L57" s="4">
        <f>费用表粘贴!AK57</f>
        <v>0</v>
      </c>
      <c r="M57" s="9">
        <f t="shared" si="7"/>
        <v>0</v>
      </c>
      <c r="N57" s="4">
        <f>费用表粘贴!Z57</f>
        <v>0</v>
      </c>
      <c r="O57" s="4">
        <f>费用表粘贴!AA57</f>
        <v>0</v>
      </c>
      <c r="P57" s="9">
        <f t="shared" si="8"/>
        <v>0</v>
      </c>
      <c r="Q57" s="4">
        <f>费用表粘贴!AB57</f>
        <v>0</v>
      </c>
      <c r="R57" s="4">
        <f>费用表粘贴!AC57</f>
        <v>0</v>
      </c>
      <c r="S57" s="9">
        <f t="shared" si="9"/>
        <v>0</v>
      </c>
      <c r="T57" s="4">
        <f>费用表粘贴!AF57</f>
        <v>0</v>
      </c>
      <c r="U57" s="4">
        <f>费用表粘贴!AG57</f>
        <v>0</v>
      </c>
      <c r="V57" s="4">
        <f>费用表粘贴!AH57</f>
        <v>0</v>
      </c>
      <c r="W57" s="4">
        <f>费用表粘贴!AI57</f>
        <v>0</v>
      </c>
      <c r="X57" s="4">
        <f>费用表粘贴!AJ57</f>
        <v>0</v>
      </c>
      <c r="Y57" s="4">
        <f>费用表粘贴!AE57</f>
        <v>0</v>
      </c>
      <c r="Z57" s="4">
        <f>费用表粘贴!AD57</f>
        <v>0</v>
      </c>
    </row>
    <row r="58" ht="15" customHeight="1" spans="1:26">
      <c r="A58" s="7"/>
      <c r="B58" s="13" t="s">
        <v>132</v>
      </c>
      <c r="C58" s="4">
        <f t="shared" si="5"/>
        <v>0</v>
      </c>
      <c r="D58" s="4"/>
      <c r="E58" s="4">
        <f>SUM(费用表粘贴!D58:S58)</f>
        <v>0</v>
      </c>
      <c r="F58" s="4">
        <f>费用表粘贴!T58</f>
        <v>0</v>
      </c>
      <c r="G58" s="4">
        <f>费用表粘贴!Y58</f>
        <v>0</v>
      </c>
      <c r="H58" s="9">
        <f>费用表粘贴!U58</f>
        <v>0</v>
      </c>
      <c r="I58" s="9">
        <f t="shared" si="6"/>
        <v>0</v>
      </c>
      <c r="J58" s="4">
        <f>费用表粘贴!AL58</f>
        <v>0</v>
      </c>
      <c r="K58" s="4">
        <f>费用表粘贴!AM58</f>
        <v>0</v>
      </c>
      <c r="L58" s="4">
        <f>费用表粘贴!AK58</f>
        <v>0</v>
      </c>
      <c r="M58" s="9">
        <f t="shared" si="7"/>
        <v>0</v>
      </c>
      <c r="N58" s="4">
        <f>费用表粘贴!Z58</f>
        <v>0</v>
      </c>
      <c r="O58" s="4">
        <f>费用表粘贴!AA58</f>
        <v>0</v>
      </c>
      <c r="P58" s="9">
        <f t="shared" si="8"/>
        <v>0</v>
      </c>
      <c r="Q58" s="4">
        <f>费用表粘贴!AB58</f>
        <v>0</v>
      </c>
      <c r="R58" s="4">
        <f>费用表粘贴!AC58</f>
        <v>0</v>
      </c>
      <c r="S58" s="9">
        <f t="shared" si="9"/>
        <v>0</v>
      </c>
      <c r="T58" s="4">
        <f>费用表粘贴!AF58</f>
        <v>0</v>
      </c>
      <c r="U58" s="4">
        <f>费用表粘贴!AG58</f>
        <v>0</v>
      </c>
      <c r="V58" s="4">
        <f>费用表粘贴!AH58</f>
        <v>0</v>
      </c>
      <c r="W58" s="4">
        <f>费用表粘贴!AI58</f>
        <v>0</v>
      </c>
      <c r="X58" s="4">
        <f>费用表粘贴!AJ58</f>
        <v>0</v>
      </c>
      <c r="Y58" s="4">
        <f>费用表粘贴!AE58</f>
        <v>0</v>
      </c>
      <c r="Z58" s="4">
        <f>费用表粘贴!AD58</f>
        <v>0</v>
      </c>
    </row>
    <row r="59" ht="15" customHeight="1" spans="1:26">
      <c r="A59" s="7"/>
      <c r="B59" s="13" t="s">
        <v>133</v>
      </c>
      <c r="C59" s="4">
        <f t="shared" si="5"/>
        <v>15533.98</v>
      </c>
      <c r="D59" s="4"/>
      <c r="E59" s="4">
        <f>SUM(费用表粘贴!D59:S59)</f>
        <v>0</v>
      </c>
      <c r="F59" s="4">
        <f>费用表粘贴!T59</f>
        <v>0</v>
      </c>
      <c r="G59" s="4">
        <f>费用表粘贴!Y59</f>
        <v>0</v>
      </c>
      <c r="H59" s="9">
        <f>费用表粘贴!U59</f>
        <v>0</v>
      </c>
      <c r="I59" s="9">
        <f t="shared" si="6"/>
        <v>0</v>
      </c>
      <c r="J59" s="4">
        <f>费用表粘贴!AL59</f>
        <v>0</v>
      </c>
      <c r="K59" s="4">
        <f>费用表粘贴!AM59</f>
        <v>0</v>
      </c>
      <c r="L59" s="4">
        <f>费用表粘贴!AK59</f>
        <v>0</v>
      </c>
      <c r="M59" s="9">
        <f t="shared" si="7"/>
        <v>0</v>
      </c>
      <c r="N59" s="4">
        <f>费用表粘贴!Z59</f>
        <v>0</v>
      </c>
      <c r="O59" s="4">
        <f>费用表粘贴!AA59</f>
        <v>0</v>
      </c>
      <c r="P59" s="9">
        <f t="shared" si="8"/>
        <v>15533.98</v>
      </c>
      <c r="Q59" s="4">
        <f>费用表粘贴!AB59</f>
        <v>15533.98</v>
      </c>
      <c r="R59" s="4">
        <f>费用表粘贴!AC59</f>
        <v>0</v>
      </c>
      <c r="S59" s="9">
        <f t="shared" si="9"/>
        <v>0</v>
      </c>
      <c r="T59" s="4">
        <f>费用表粘贴!AF59</f>
        <v>0</v>
      </c>
      <c r="U59" s="4">
        <f>费用表粘贴!AG59</f>
        <v>0</v>
      </c>
      <c r="V59" s="4">
        <f>费用表粘贴!AH59</f>
        <v>0</v>
      </c>
      <c r="W59" s="4">
        <f>费用表粘贴!AI59</f>
        <v>0</v>
      </c>
      <c r="X59" s="4">
        <f>费用表粘贴!AJ59</f>
        <v>0</v>
      </c>
      <c r="Y59" s="4">
        <f>费用表粘贴!AE59</f>
        <v>0</v>
      </c>
      <c r="Z59" s="4">
        <f>费用表粘贴!AD59</f>
        <v>0</v>
      </c>
    </row>
    <row r="60" ht="15" customHeight="1" spans="1:26">
      <c r="A60" s="7"/>
      <c r="B60" s="19" t="s">
        <v>96</v>
      </c>
      <c r="C60" s="15">
        <f t="shared" si="5"/>
        <v>7188636.22</v>
      </c>
      <c r="D60" s="15"/>
      <c r="E60" s="15">
        <f>SUM(费用表粘贴!D60:S60)</f>
        <v>3496085.46</v>
      </c>
      <c r="F60" s="15">
        <f>费用表粘贴!T60</f>
        <v>2818.54</v>
      </c>
      <c r="G60" s="15">
        <f>费用表粘贴!Y60</f>
        <v>175293.92</v>
      </c>
      <c r="H60" s="9">
        <f>费用表粘贴!U60</f>
        <v>2108306.06</v>
      </c>
      <c r="I60" s="9">
        <f t="shared" si="6"/>
        <v>412600.3</v>
      </c>
      <c r="J60" s="15">
        <f>费用表粘贴!AL60</f>
        <v>0</v>
      </c>
      <c r="K60" s="15">
        <f>费用表粘贴!AM60</f>
        <v>374493.4</v>
      </c>
      <c r="L60" s="15">
        <f>费用表粘贴!AK60</f>
        <v>38106.9</v>
      </c>
      <c r="M60" s="9">
        <f t="shared" si="7"/>
        <v>720190.02</v>
      </c>
      <c r="N60" s="15">
        <f>费用表粘贴!Z60</f>
        <v>720190.02</v>
      </c>
      <c r="O60" s="15">
        <f>费用表粘贴!AA60</f>
        <v>0</v>
      </c>
      <c r="P60" s="9">
        <f t="shared" si="8"/>
        <v>154817.64</v>
      </c>
      <c r="Q60" s="15">
        <f>费用表粘贴!AB60</f>
        <v>179617.64</v>
      </c>
      <c r="R60" s="15">
        <f>费用表粘贴!AC60</f>
        <v>-24800</v>
      </c>
      <c r="S60" s="9">
        <f t="shared" si="9"/>
        <v>118524.28</v>
      </c>
      <c r="T60" s="15">
        <f>费用表粘贴!AF60</f>
        <v>82473.49</v>
      </c>
      <c r="U60" s="15">
        <f>费用表粘贴!AG60</f>
        <v>14445.83</v>
      </c>
      <c r="V60" s="15">
        <f>费用表粘贴!AH60</f>
        <v>4179.14</v>
      </c>
      <c r="W60" s="15">
        <f>费用表粘贴!AI60</f>
        <v>2958.95</v>
      </c>
      <c r="X60" s="15">
        <f>费用表粘贴!AJ60</f>
        <v>930.24</v>
      </c>
      <c r="Y60" s="15">
        <f>费用表粘贴!AE60</f>
        <v>0</v>
      </c>
      <c r="Z60" s="15">
        <f>费用表粘贴!AD60</f>
        <v>13536.63</v>
      </c>
    </row>
    <row r="61" ht="15" customHeight="1" spans="1:26">
      <c r="A61" s="7" t="s">
        <v>134</v>
      </c>
      <c r="B61" s="10" t="s">
        <v>135</v>
      </c>
      <c r="C61" s="4">
        <f t="shared" si="5"/>
        <v>4793.3</v>
      </c>
      <c r="D61" s="4"/>
      <c r="E61" s="4">
        <f>SUM(费用表粘贴!D61:S61)</f>
        <v>4793.3</v>
      </c>
      <c r="F61" s="4">
        <f>费用表粘贴!T61</f>
        <v>0</v>
      </c>
      <c r="G61" s="4">
        <f>费用表粘贴!Y61</f>
        <v>0</v>
      </c>
      <c r="H61" s="9">
        <f>费用表粘贴!U61</f>
        <v>0</v>
      </c>
      <c r="I61" s="9">
        <f t="shared" si="6"/>
        <v>0</v>
      </c>
      <c r="J61" s="4">
        <f>费用表粘贴!AL61</f>
        <v>0</v>
      </c>
      <c r="K61" s="4">
        <f>费用表粘贴!AM61</f>
        <v>0</v>
      </c>
      <c r="L61" s="4">
        <f>费用表粘贴!AK61</f>
        <v>0</v>
      </c>
      <c r="M61" s="9">
        <f t="shared" si="7"/>
        <v>0</v>
      </c>
      <c r="N61" s="4">
        <f>费用表粘贴!Z61</f>
        <v>0</v>
      </c>
      <c r="O61" s="4">
        <f>费用表粘贴!AA61</f>
        <v>0</v>
      </c>
      <c r="P61" s="9">
        <f t="shared" si="8"/>
        <v>0</v>
      </c>
      <c r="Q61" s="4">
        <f>费用表粘贴!AB61</f>
        <v>0</v>
      </c>
      <c r="R61" s="4">
        <f>费用表粘贴!AC61</f>
        <v>0</v>
      </c>
      <c r="S61" s="9">
        <f t="shared" si="9"/>
        <v>0</v>
      </c>
      <c r="T61" s="4">
        <f>费用表粘贴!AF61</f>
        <v>0</v>
      </c>
      <c r="U61" s="4">
        <f>费用表粘贴!AG61</f>
        <v>0</v>
      </c>
      <c r="V61" s="4">
        <f>费用表粘贴!AH61</f>
        <v>0</v>
      </c>
      <c r="W61" s="4">
        <f>费用表粘贴!AI61</f>
        <v>0</v>
      </c>
      <c r="X61" s="4">
        <f>费用表粘贴!AJ61</f>
        <v>0</v>
      </c>
      <c r="Y61" s="4">
        <f>费用表粘贴!AE61</f>
        <v>0</v>
      </c>
      <c r="Z61" s="4">
        <f>费用表粘贴!AD61</f>
        <v>0</v>
      </c>
    </row>
    <row r="62" ht="15" customHeight="1" spans="1:26">
      <c r="A62" s="7"/>
      <c r="B62" s="13" t="s">
        <v>136</v>
      </c>
      <c r="C62" s="4">
        <f t="shared" si="5"/>
        <v>987648.36</v>
      </c>
      <c r="D62" s="4"/>
      <c r="E62" s="4">
        <f>SUM(费用表粘贴!D62:S62)</f>
        <v>252417.68</v>
      </c>
      <c r="F62" s="4">
        <f>费用表粘贴!T62</f>
        <v>0</v>
      </c>
      <c r="G62" s="4">
        <f>费用表粘贴!Y62</f>
        <v>47863</v>
      </c>
      <c r="H62" s="9">
        <f>费用表粘贴!U62</f>
        <v>670687.37</v>
      </c>
      <c r="I62" s="9">
        <f t="shared" si="6"/>
        <v>0</v>
      </c>
      <c r="J62" s="4">
        <f>费用表粘贴!AL62</f>
        <v>0</v>
      </c>
      <c r="K62" s="4">
        <f>费用表粘贴!AM62</f>
        <v>0</v>
      </c>
      <c r="L62" s="4">
        <f>费用表粘贴!AK62</f>
        <v>0</v>
      </c>
      <c r="M62" s="9">
        <f t="shared" si="7"/>
        <v>0</v>
      </c>
      <c r="N62" s="4">
        <f>费用表粘贴!Z62</f>
        <v>0</v>
      </c>
      <c r="O62" s="4">
        <f>费用表粘贴!AA62</f>
        <v>0</v>
      </c>
      <c r="P62" s="9">
        <f t="shared" si="8"/>
        <v>0</v>
      </c>
      <c r="Q62" s="4">
        <f>费用表粘贴!AB62</f>
        <v>0</v>
      </c>
      <c r="R62" s="4">
        <f>费用表粘贴!AC62</f>
        <v>0</v>
      </c>
      <c r="S62" s="9">
        <f t="shared" si="9"/>
        <v>16680.31</v>
      </c>
      <c r="T62" s="4">
        <f>费用表粘贴!AF62</f>
        <v>5670.42</v>
      </c>
      <c r="U62" s="4">
        <f>费用表粘贴!AG62</f>
        <v>3492.59</v>
      </c>
      <c r="V62" s="4">
        <f>费用表粘贴!AH62</f>
        <v>0</v>
      </c>
      <c r="W62" s="4">
        <f>费用表粘贴!AI62</f>
        <v>681.62</v>
      </c>
      <c r="X62" s="4">
        <f>费用表粘贴!AJ62</f>
        <v>1102.14</v>
      </c>
      <c r="Y62" s="4">
        <f>费用表粘贴!AE62</f>
        <v>0</v>
      </c>
      <c r="Z62" s="4">
        <f>费用表粘贴!AD62</f>
        <v>5733.54</v>
      </c>
    </row>
    <row r="63" ht="15" customHeight="1" spans="1:26">
      <c r="A63" s="7"/>
      <c r="B63" s="13" t="s">
        <v>137</v>
      </c>
      <c r="C63" s="4">
        <f t="shared" si="5"/>
        <v>17170943.39</v>
      </c>
      <c r="D63" s="4"/>
      <c r="E63" s="4">
        <f>SUM(费用表粘贴!D63:S63)</f>
        <v>333124.59</v>
      </c>
      <c r="F63" s="4">
        <f>费用表粘贴!T63</f>
        <v>132000</v>
      </c>
      <c r="G63" s="4">
        <f>费用表粘贴!Y63</f>
        <v>2634878.94</v>
      </c>
      <c r="H63" s="9">
        <f>费用表粘贴!U63</f>
        <v>11443382.55</v>
      </c>
      <c r="I63" s="9">
        <f t="shared" si="6"/>
        <v>202080</v>
      </c>
      <c r="J63" s="4">
        <f>费用表粘贴!AL63</f>
        <v>0</v>
      </c>
      <c r="K63" s="4">
        <f>费用表粘贴!AM63</f>
        <v>202080</v>
      </c>
      <c r="L63" s="4">
        <f>费用表粘贴!AK63</f>
        <v>0</v>
      </c>
      <c r="M63" s="9">
        <f t="shared" si="7"/>
        <v>597959.99</v>
      </c>
      <c r="N63" s="4">
        <f>费用表粘贴!Z63</f>
        <v>465719.99</v>
      </c>
      <c r="O63" s="4">
        <f>费用表粘贴!AA63</f>
        <v>132240</v>
      </c>
      <c r="P63" s="9">
        <f t="shared" si="8"/>
        <v>645119.98</v>
      </c>
      <c r="Q63" s="4">
        <f>费用表粘贴!AB63</f>
        <v>479519.98</v>
      </c>
      <c r="R63" s="4">
        <f>费用表粘贴!AC63</f>
        <v>165600</v>
      </c>
      <c r="S63" s="9">
        <f t="shared" si="9"/>
        <v>1182397.34</v>
      </c>
      <c r="T63" s="4">
        <f>费用表粘贴!AF63</f>
        <v>159117.85</v>
      </c>
      <c r="U63" s="4">
        <f>费用表粘贴!AG63</f>
        <v>352989.33</v>
      </c>
      <c r="V63" s="4">
        <f>费用表粘贴!AH63</f>
        <v>0</v>
      </c>
      <c r="W63" s="4">
        <f>费用表粘贴!AI63</f>
        <v>114450.79</v>
      </c>
      <c r="X63" s="4">
        <f>费用表粘贴!AJ63</f>
        <v>143688.64</v>
      </c>
      <c r="Y63" s="4">
        <f>费用表粘贴!AE63</f>
        <v>14618.92</v>
      </c>
      <c r="Z63" s="4">
        <f>费用表粘贴!AD63</f>
        <v>397531.81</v>
      </c>
    </row>
    <row r="64" ht="15" customHeight="1" spans="1:26">
      <c r="A64" s="7"/>
      <c r="B64" s="13" t="s">
        <v>84</v>
      </c>
      <c r="C64" s="4">
        <f t="shared" si="5"/>
        <v>2153561.26</v>
      </c>
      <c r="D64" s="4"/>
      <c r="E64" s="4">
        <f>SUM(费用表粘贴!D64:S64)</f>
        <v>231105.18</v>
      </c>
      <c r="F64" s="4">
        <f>费用表粘贴!T64</f>
        <v>14344.98</v>
      </c>
      <c r="G64" s="4">
        <f>费用表粘贴!Y64</f>
        <v>411328.73</v>
      </c>
      <c r="H64" s="9">
        <f>费用表粘贴!U64</f>
        <v>1212706.11</v>
      </c>
      <c r="I64" s="9">
        <f t="shared" si="6"/>
        <v>21960.86</v>
      </c>
      <c r="J64" s="4">
        <f>费用表粘贴!AL64</f>
        <v>0</v>
      </c>
      <c r="K64" s="4">
        <f>费用表粘贴!AM64</f>
        <v>21960.86</v>
      </c>
      <c r="L64" s="4">
        <f>费用表粘贴!AK64</f>
        <v>0</v>
      </c>
      <c r="M64" s="9">
        <f t="shared" si="7"/>
        <v>64982.77</v>
      </c>
      <c r="N64" s="4">
        <f>费用表粘贴!Z64</f>
        <v>50611.71</v>
      </c>
      <c r="O64" s="4">
        <f>费用表粘贴!AA64</f>
        <v>14371.06</v>
      </c>
      <c r="P64" s="9">
        <f t="shared" si="8"/>
        <v>70107.84</v>
      </c>
      <c r="Q64" s="4">
        <f>费用表粘贴!AB64</f>
        <v>52111.41</v>
      </c>
      <c r="R64" s="4">
        <f>费用表粘贴!AC64</f>
        <v>17996.43</v>
      </c>
      <c r="S64" s="9">
        <f t="shared" si="9"/>
        <v>127024.79</v>
      </c>
      <c r="T64" s="4">
        <f>费用表粘贴!AF64</f>
        <v>16306.57</v>
      </c>
      <c r="U64" s="4">
        <f>费用表粘贴!AG64</f>
        <v>36740.61</v>
      </c>
      <c r="V64" s="4">
        <f>费用表粘贴!AH64</f>
        <v>0</v>
      </c>
      <c r="W64" s="4">
        <f>费用表粘贴!AI64</f>
        <v>10996.69</v>
      </c>
      <c r="X64" s="4">
        <f>费用表粘贴!AJ64</f>
        <v>14295.85</v>
      </c>
      <c r="Y64" s="4">
        <f>费用表粘贴!AE64</f>
        <v>1366.61</v>
      </c>
      <c r="Z64" s="4">
        <f>费用表粘贴!AD64</f>
        <v>47318.46</v>
      </c>
    </row>
    <row r="65" ht="15" customHeight="1" spans="1:26">
      <c r="A65" s="7"/>
      <c r="B65" s="13" t="s">
        <v>138</v>
      </c>
      <c r="C65" s="4">
        <f t="shared" si="5"/>
        <v>674261.81</v>
      </c>
      <c r="D65" s="4"/>
      <c r="E65" s="4">
        <f>SUM(费用表粘贴!D65:S65)</f>
        <v>177544.65</v>
      </c>
      <c r="F65" s="4">
        <f>费用表粘贴!T65</f>
        <v>0</v>
      </c>
      <c r="G65" s="4">
        <f>费用表粘贴!Y65</f>
        <v>0</v>
      </c>
      <c r="H65" s="9">
        <f>费用表粘贴!U65</f>
        <v>496717.16</v>
      </c>
      <c r="I65" s="9">
        <f t="shared" si="6"/>
        <v>0</v>
      </c>
      <c r="J65" s="4">
        <f>费用表粘贴!AL65</f>
        <v>0</v>
      </c>
      <c r="K65" s="4">
        <f>费用表粘贴!AM65</f>
        <v>0</v>
      </c>
      <c r="L65" s="4">
        <f>费用表粘贴!AK65</f>
        <v>0</v>
      </c>
      <c r="M65" s="9">
        <f t="shared" si="7"/>
        <v>0</v>
      </c>
      <c r="N65" s="4">
        <f>费用表粘贴!Z65</f>
        <v>0</v>
      </c>
      <c r="O65" s="4">
        <f>费用表粘贴!AA65</f>
        <v>0</v>
      </c>
      <c r="P65" s="9">
        <f t="shared" si="8"/>
        <v>0</v>
      </c>
      <c r="Q65" s="4">
        <f>费用表粘贴!AB65</f>
        <v>0</v>
      </c>
      <c r="R65" s="4">
        <f>费用表粘贴!AC65</f>
        <v>0</v>
      </c>
      <c r="S65" s="9">
        <f t="shared" si="9"/>
        <v>0</v>
      </c>
      <c r="T65" s="4">
        <f>费用表粘贴!AF65</f>
        <v>0</v>
      </c>
      <c r="U65" s="4">
        <f>费用表粘贴!AG65</f>
        <v>0</v>
      </c>
      <c r="V65" s="4">
        <f>费用表粘贴!AH65</f>
        <v>0</v>
      </c>
      <c r="W65" s="4">
        <f>费用表粘贴!AI65</f>
        <v>0</v>
      </c>
      <c r="X65" s="4">
        <f>费用表粘贴!AJ65</f>
        <v>0</v>
      </c>
      <c r="Y65" s="4">
        <f>费用表粘贴!AE65</f>
        <v>0</v>
      </c>
      <c r="Z65" s="4">
        <f>费用表粘贴!AD65</f>
        <v>0</v>
      </c>
    </row>
    <row r="66" ht="15" customHeight="1" spans="1:26">
      <c r="A66" s="7"/>
      <c r="B66" s="13" t="s">
        <v>139</v>
      </c>
      <c r="C66" s="4">
        <f t="shared" si="5"/>
        <v>91474.21</v>
      </c>
      <c r="D66" s="4"/>
      <c r="E66" s="4">
        <f>SUM(费用表粘贴!D66:S66)</f>
        <v>23185.75</v>
      </c>
      <c r="F66" s="4">
        <f>费用表粘贴!T66</f>
        <v>0</v>
      </c>
      <c r="G66" s="4">
        <f>费用表粘贴!Y66</f>
        <v>30</v>
      </c>
      <c r="H66" s="9">
        <f>费用表粘贴!U66</f>
        <v>59750.46</v>
      </c>
      <c r="I66" s="9">
        <f t="shared" si="6"/>
        <v>0</v>
      </c>
      <c r="J66" s="4">
        <f>费用表粘贴!AL66</f>
        <v>0</v>
      </c>
      <c r="K66" s="4">
        <f>费用表粘贴!AM66</f>
        <v>0</v>
      </c>
      <c r="L66" s="4">
        <f>费用表粘贴!AK66</f>
        <v>0</v>
      </c>
      <c r="M66" s="9">
        <f t="shared" si="7"/>
        <v>668</v>
      </c>
      <c r="N66" s="4">
        <f>费用表粘贴!Z66</f>
        <v>668</v>
      </c>
      <c r="O66" s="4">
        <f>费用表粘贴!AA66</f>
        <v>0</v>
      </c>
      <c r="P66" s="9">
        <f t="shared" si="8"/>
        <v>0</v>
      </c>
      <c r="Q66" s="4">
        <f>费用表粘贴!AB66</f>
        <v>0</v>
      </c>
      <c r="R66" s="4">
        <f>费用表粘贴!AC66</f>
        <v>0</v>
      </c>
      <c r="S66" s="9">
        <f t="shared" si="9"/>
        <v>7840</v>
      </c>
      <c r="T66" s="4">
        <f>费用表粘贴!AF66</f>
        <v>4480</v>
      </c>
      <c r="U66" s="4">
        <f>费用表粘贴!AG66</f>
        <v>3360</v>
      </c>
      <c r="V66" s="4">
        <f>费用表粘贴!AH66</f>
        <v>0</v>
      </c>
      <c r="W66" s="4">
        <f>费用表粘贴!AI66</f>
        <v>0</v>
      </c>
      <c r="X66" s="4">
        <f>费用表粘贴!AJ66</f>
        <v>0</v>
      </c>
      <c r="Y66" s="4">
        <f>费用表粘贴!AE66</f>
        <v>0</v>
      </c>
      <c r="Z66" s="4">
        <f>费用表粘贴!AD66</f>
        <v>0</v>
      </c>
    </row>
    <row r="67" ht="15" customHeight="1" spans="1:26">
      <c r="A67" s="7"/>
      <c r="B67" s="13" t="s">
        <v>140</v>
      </c>
      <c r="C67" s="4">
        <f t="shared" si="5"/>
        <v>79858.86</v>
      </c>
      <c r="D67" s="4"/>
      <c r="E67" s="4">
        <f>SUM(费用表粘贴!D67:S67)</f>
        <v>6725.66</v>
      </c>
      <c r="F67" s="4">
        <f>费用表粘贴!T67</f>
        <v>0</v>
      </c>
      <c r="G67" s="4">
        <f>费用表粘贴!Y67</f>
        <v>0</v>
      </c>
      <c r="H67" s="9">
        <f>费用表粘贴!U67</f>
        <v>49504.95</v>
      </c>
      <c r="I67" s="9">
        <f t="shared" si="6"/>
        <v>0</v>
      </c>
      <c r="J67" s="4">
        <f>费用表粘贴!AL67</f>
        <v>0</v>
      </c>
      <c r="K67" s="4">
        <f>费用表粘贴!AM67</f>
        <v>0</v>
      </c>
      <c r="L67" s="4">
        <f>费用表粘贴!AK67</f>
        <v>0</v>
      </c>
      <c r="M67" s="9">
        <f t="shared" si="7"/>
        <v>0</v>
      </c>
      <c r="N67" s="4">
        <f>费用表粘贴!Z67</f>
        <v>0</v>
      </c>
      <c r="O67" s="4">
        <f>费用表粘贴!AA67</f>
        <v>0</v>
      </c>
      <c r="P67" s="9">
        <f t="shared" si="8"/>
        <v>23849.06</v>
      </c>
      <c r="Q67" s="4">
        <f>费用表粘贴!AB67</f>
        <v>0</v>
      </c>
      <c r="R67" s="4">
        <f>费用表粘贴!AC67</f>
        <v>23849.06</v>
      </c>
      <c r="S67" s="9">
        <f t="shared" si="9"/>
        <v>-220.81</v>
      </c>
      <c r="T67" s="4">
        <f>费用表粘贴!AF67</f>
        <v>0</v>
      </c>
      <c r="U67" s="4">
        <f>费用表粘贴!AG67</f>
        <v>0</v>
      </c>
      <c r="V67" s="4">
        <f>费用表粘贴!AH67</f>
        <v>0</v>
      </c>
      <c r="W67" s="4">
        <f>费用表粘贴!AI67</f>
        <v>-220.81</v>
      </c>
      <c r="X67" s="4">
        <f>费用表粘贴!AJ67</f>
        <v>0</v>
      </c>
      <c r="Y67" s="4">
        <f>费用表粘贴!AE67</f>
        <v>0</v>
      </c>
      <c r="Z67" s="4">
        <f>费用表粘贴!AD67</f>
        <v>0</v>
      </c>
    </row>
    <row r="68" ht="15" customHeight="1" spans="1:26">
      <c r="A68" s="7"/>
      <c r="B68" s="13" t="s">
        <v>141</v>
      </c>
      <c r="C68" s="4">
        <f t="shared" si="5"/>
        <v>11924573.79</v>
      </c>
      <c r="D68" s="4"/>
      <c r="E68" s="4">
        <f>SUM(费用表粘贴!D68:S68)</f>
        <v>3810871.17</v>
      </c>
      <c r="F68" s="4">
        <f>费用表粘贴!T68</f>
        <v>0</v>
      </c>
      <c r="G68" s="4">
        <f>费用表粘贴!Y68</f>
        <v>115095.88</v>
      </c>
      <c r="H68" s="9">
        <f>费用表粘贴!U68</f>
        <v>7922949.34</v>
      </c>
      <c r="I68" s="9">
        <f t="shared" si="6"/>
        <v>6889.36</v>
      </c>
      <c r="J68" s="4">
        <f>费用表粘贴!AL68</f>
        <v>0</v>
      </c>
      <c r="K68" s="4">
        <f>费用表粘贴!AM68</f>
        <v>6889.36</v>
      </c>
      <c r="L68" s="4">
        <f>费用表粘贴!AK68</f>
        <v>0</v>
      </c>
      <c r="M68" s="9">
        <f t="shared" si="7"/>
        <v>46127.04</v>
      </c>
      <c r="N68" s="4">
        <f>费用表粘贴!Z68</f>
        <v>46127.04</v>
      </c>
      <c r="O68" s="4">
        <f>费用表粘贴!AA68</f>
        <v>0</v>
      </c>
      <c r="P68" s="9">
        <f t="shared" si="8"/>
        <v>0</v>
      </c>
      <c r="Q68" s="4">
        <f>费用表粘贴!AB68</f>
        <v>0</v>
      </c>
      <c r="R68" s="4">
        <f>费用表粘贴!AC68</f>
        <v>0</v>
      </c>
      <c r="S68" s="9">
        <f t="shared" si="9"/>
        <v>22641</v>
      </c>
      <c r="T68" s="4">
        <f>费用表粘贴!AF68</f>
        <v>0</v>
      </c>
      <c r="U68" s="4">
        <f>费用表粘贴!AG68</f>
        <v>0</v>
      </c>
      <c r="V68" s="4">
        <f>费用表粘贴!AH68</f>
        <v>0</v>
      </c>
      <c r="W68" s="4">
        <f>费用表粘贴!AI68</f>
        <v>0</v>
      </c>
      <c r="X68" s="4">
        <f>费用表粘贴!AJ68</f>
        <v>0</v>
      </c>
      <c r="Y68" s="4">
        <f>费用表粘贴!AE68</f>
        <v>0</v>
      </c>
      <c r="Z68" s="4">
        <f>费用表粘贴!AD68</f>
        <v>22641</v>
      </c>
    </row>
    <row r="69" ht="15" customHeight="1" spans="1:26">
      <c r="A69" s="7"/>
      <c r="B69" s="13" t="s">
        <v>142</v>
      </c>
      <c r="C69" s="4">
        <f t="shared" si="5"/>
        <v>5177233.13</v>
      </c>
      <c r="D69" s="4"/>
      <c r="E69" s="4">
        <f>SUM(费用表粘贴!D69:S69)</f>
        <v>1874078.17</v>
      </c>
      <c r="F69" s="4">
        <f>费用表粘贴!T69</f>
        <v>0</v>
      </c>
      <c r="G69" s="4">
        <f>费用表粘贴!Y69</f>
        <v>0</v>
      </c>
      <c r="H69" s="9">
        <f>费用表粘贴!U69</f>
        <v>3300154.96</v>
      </c>
      <c r="I69" s="9">
        <f t="shared" si="6"/>
        <v>0</v>
      </c>
      <c r="J69" s="4">
        <f>费用表粘贴!AL69</f>
        <v>0</v>
      </c>
      <c r="K69" s="4">
        <f>费用表粘贴!AM69</f>
        <v>0</v>
      </c>
      <c r="L69" s="4">
        <f>费用表粘贴!AK69</f>
        <v>0</v>
      </c>
      <c r="M69" s="9">
        <f t="shared" si="7"/>
        <v>0</v>
      </c>
      <c r="N69" s="4">
        <f>费用表粘贴!Z69</f>
        <v>0</v>
      </c>
      <c r="O69" s="4">
        <f>费用表粘贴!AA69</f>
        <v>0</v>
      </c>
      <c r="P69" s="9">
        <f t="shared" si="8"/>
        <v>1000</v>
      </c>
      <c r="Q69" s="4">
        <f>费用表粘贴!AB69</f>
        <v>0</v>
      </c>
      <c r="R69" s="4">
        <f>费用表粘贴!AC69</f>
        <v>1000</v>
      </c>
      <c r="S69" s="9">
        <f t="shared" si="9"/>
        <v>2000</v>
      </c>
      <c r="T69" s="4">
        <f>费用表粘贴!AF69</f>
        <v>0</v>
      </c>
      <c r="U69" s="4">
        <f>费用表粘贴!AG69</f>
        <v>0</v>
      </c>
      <c r="V69" s="4">
        <f>费用表粘贴!AH69</f>
        <v>0</v>
      </c>
      <c r="W69" s="4">
        <f>费用表粘贴!AI69</f>
        <v>0</v>
      </c>
      <c r="X69" s="4">
        <f>费用表粘贴!AJ69</f>
        <v>0</v>
      </c>
      <c r="Y69" s="4">
        <f>费用表粘贴!AE69</f>
        <v>0</v>
      </c>
      <c r="Z69" s="4">
        <f>费用表粘贴!AD69</f>
        <v>2000</v>
      </c>
    </row>
    <row r="70" ht="15" customHeight="1" spans="1:26">
      <c r="A70" s="7"/>
      <c r="B70" s="13" t="s">
        <v>143</v>
      </c>
      <c r="C70" s="4">
        <f t="shared" si="5"/>
        <v>0</v>
      </c>
      <c r="D70" s="4"/>
      <c r="E70" s="4">
        <f>SUM(费用表粘贴!D70:S70)</f>
        <v>0</v>
      </c>
      <c r="F70" s="4">
        <f>费用表粘贴!T70</f>
        <v>0</v>
      </c>
      <c r="G70" s="4">
        <f>费用表粘贴!Y70</f>
        <v>0</v>
      </c>
      <c r="H70" s="9">
        <f>费用表粘贴!U70</f>
        <v>0</v>
      </c>
      <c r="I70" s="9">
        <f t="shared" si="6"/>
        <v>0</v>
      </c>
      <c r="J70" s="4">
        <f>费用表粘贴!AL70</f>
        <v>0</v>
      </c>
      <c r="K70" s="4">
        <f>费用表粘贴!AM70</f>
        <v>0</v>
      </c>
      <c r="L70" s="4">
        <f>费用表粘贴!AK70</f>
        <v>0</v>
      </c>
      <c r="M70" s="9">
        <f t="shared" si="7"/>
        <v>0</v>
      </c>
      <c r="N70" s="4">
        <f>费用表粘贴!Z70</f>
        <v>0</v>
      </c>
      <c r="O70" s="4">
        <f>费用表粘贴!AA70</f>
        <v>0</v>
      </c>
      <c r="P70" s="9">
        <f t="shared" si="8"/>
        <v>0</v>
      </c>
      <c r="Q70" s="4">
        <f>费用表粘贴!AB70</f>
        <v>0</v>
      </c>
      <c r="R70" s="4">
        <f>费用表粘贴!AC70</f>
        <v>0</v>
      </c>
      <c r="S70" s="9">
        <f t="shared" si="9"/>
        <v>0</v>
      </c>
      <c r="T70" s="4">
        <f>费用表粘贴!AF70</f>
        <v>0</v>
      </c>
      <c r="U70" s="4">
        <f>费用表粘贴!AG70</f>
        <v>0</v>
      </c>
      <c r="V70" s="4">
        <f>费用表粘贴!AH70</f>
        <v>0</v>
      </c>
      <c r="W70" s="4">
        <f>费用表粘贴!AI70</f>
        <v>0</v>
      </c>
      <c r="X70" s="4">
        <f>费用表粘贴!AJ70</f>
        <v>0</v>
      </c>
      <c r="Y70" s="4">
        <f>费用表粘贴!AE70</f>
        <v>0</v>
      </c>
      <c r="Z70" s="4">
        <f>费用表粘贴!AD70</f>
        <v>0</v>
      </c>
    </row>
    <row r="71" ht="15" customHeight="1" spans="1:26">
      <c r="A71" s="7"/>
      <c r="B71" s="13" t="s">
        <v>144</v>
      </c>
      <c r="C71" s="4">
        <f t="shared" si="5"/>
        <v>5671467.5</v>
      </c>
      <c r="D71" s="4"/>
      <c r="E71" s="4">
        <f>SUM(费用表粘贴!D71:S71)</f>
        <v>3938701.55</v>
      </c>
      <c r="F71" s="4">
        <f>费用表粘贴!T71</f>
        <v>0</v>
      </c>
      <c r="G71" s="4">
        <f>费用表粘贴!Y71</f>
        <v>169432.93</v>
      </c>
      <c r="H71" s="9">
        <f>费用表粘贴!U71</f>
        <v>1513155.18</v>
      </c>
      <c r="I71" s="9">
        <f t="shared" si="6"/>
        <v>12774.46</v>
      </c>
      <c r="J71" s="4">
        <f>费用表粘贴!AL71</f>
        <v>0</v>
      </c>
      <c r="K71" s="4">
        <f>费用表粘贴!AM71</f>
        <v>12774.46</v>
      </c>
      <c r="L71" s="4">
        <f>费用表粘贴!AK71</f>
        <v>0</v>
      </c>
      <c r="M71" s="9">
        <f t="shared" si="7"/>
        <v>16387.78</v>
      </c>
      <c r="N71" s="4">
        <f>费用表粘贴!Z71</f>
        <v>9395.74</v>
      </c>
      <c r="O71" s="4">
        <f>费用表粘贴!AA71</f>
        <v>6992.04</v>
      </c>
      <c r="P71" s="9">
        <f t="shared" si="8"/>
        <v>21015.6</v>
      </c>
      <c r="Q71" s="4">
        <f>费用表粘贴!AB71</f>
        <v>17723.49</v>
      </c>
      <c r="R71" s="4">
        <f>费用表粘贴!AC71</f>
        <v>3292.11</v>
      </c>
      <c r="S71" s="9">
        <f t="shared" si="9"/>
        <v>0</v>
      </c>
      <c r="T71" s="4">
        <f>费用表粘贴!AF71</f>
        <v>0</v>
      </c>
      <c r="U71" s="4">
        <f>费用表粘贴!AG71</f>
        <v>0</v>
      </c>
      <c r="V71" s="4">
        <f>费用表粘贴!AH71</f>
        <v>0</v>
      </c>
      <c r="W71" s="4">
        <f>费用表粘贴!AI71</f>
        <v>0</v>
      </c>
      <c r="X71" s="4">
        <f>费用表粘贴!AJ71</f>
        <v>0</v>
      </c>
      <c r="Y71" s="4">
        <f>费用表粘贴!AE71</f>
        <v>0</v>
      </c>
      <c r="Z71" s="4">
        <f>费用表粘贴!AD71</f>
        <v>0</v>
      </c>
    </row>
    <row r="72" ht="15" customHeight="1" spans="1:26">
      <c r="A72" s="7"/>
      <c r="B72" s="13" t="s">
        <v>145</v>
      </c>
      <c r="C72" s="4">
        <f t="shared" si="5"/>
        <v>7689690.1</v>
      </c>
      <c r="D72" s="4"/>
      <c r="E72" s="4">
        <f>SUM(费用表粘贴!D72:S72)</f>
        <v>7313048.46</v>
      </c>
      <c r="F72" s="4">
        <f>费用表粘贴!T72</f>
        <v>0</v>
      </c>
      <c r="G72" s="4">
        <f>费用表粘贴!Y72</f>
        <v>0</v>
      </c>
      <c r="H72" s="9">
        <f>费用表粘贴!U72</f>
        <v>312445.19</v>
      </c>
      <c r="I72" s="9">
        <f t="shared" si="6"/>
        <v>0</v>
      </c>
      <c r="J72" s="4">
        <f>费用表粘贴!AL72</f>
        <v>0</v>
      </c>
      <c r="K72" s="4">
        <f>费用表粘贴!AM72</f>
        <v>0</v>
      </c>
      <c r="L72" s="4">
        <f>费用表粘贴!AK72</f>
        <v>0</v>
      </c>
      <c r="M72" s="9">
        <f t="shared" si="7"/>
        <v>64196.45</v>
      </c>
      <c r="N72" s="4">
        <f>费用表粘贴!Z72</f>
        <v>64196.45</v>
      </c>
      <c r="O72" s="4">
        <f>费用表粘贴!AA72</f>
        <v>0</v>
      </c>
      <c r="P72" s="9">
        <f t="shared" si="8"/>
        <v>0</v>
      </c>
      <c r="Q72" s="4">
        <f>费用表粘贴!AB72</f>
        <v>0</v>
      </c>
      <c r="R72" s="4">
        <f>费用表粘贴!AC72</f>
        <v>0</v>
      </c>
      <c r="S72" s="9">
        <f t="shared" si="9"/>
        <v>0</v>
      </c>
      <c r="T72" s="4">
        <f>费用表粘贴!AF72</f>
        <v>0</v>
      </c>
      <c r="U72" s="4">
        <f>费用表粘贴!AG72</f>
        <v>0</v>
      </c>
      <c r="V72" s="4">
        <f>费用表粘贴!AH72</f>
        <v>0</v>
      </c>
      <c r="W72" s="4">
        <f>费用表粘贴!AI72</f>
        <v>0</v>
      </c>
      <c r="X72" s="4">
        <f>费用表粘贴!AJ72</f>
        <v>0</v>
      </c>
      <c r="Y72" s="4">
        <f>费用表粘贴!AE72</f>
        <v>0</v>
      </c>
      <c r="Z72" s="4">
        <f>费用表粘贴!AD72</f>
        <v>0</v>
      </c>
    </row>
    <row r="73" ht="15" customHeight="1" spans="1:26">
      <c r="A73" s="7"/>
      <c r="B73" s="13" t="s">
        <v>146</v>
      </c>
      <c r="C73" s="4">
        <f t="shared" si="5"/>
        <v>3577432.6</v>
      </c>
      <c r="D73" s="4"/>
      <c r="E73" s="4">
        <f>SUM(费用表粘贴!D73:S73)</f>
        <v>681030.79</v>
      </c>
      <c r="F73" s="4">
        <f>费用表粘贴!T73</f>
        <v>17270.6</v>
      </c>
      <c r="G73" s="4">
        <f>费用表粘贴!Y73</f>
        <v>468762</v>
      </c>
      <c r="H73" s="9">
        <f>费用表粘贴!U73</f>
        <v>1921256.76</v>
      </c>
      <c r="I73" s="9">
        <f t="shared" si="6"/>
        <v>28533.64</v>
      </c>
      <c r="J73" s="4">
        <f>费用表粘贴!AL73</f>
        <v>0</v>
      </c>
      <c r="K73" s="4">
        <f>费用表粘贴!AM73</f>
        <v>28533.64</v>
      </c>
      <c r="L73" s="4">
        <f>费用表粘贴!AK73</f>
        <v>0</v>
      </c>
      <c r="M73" s="9">
        <f t="shared" si="7"/>
        <v>85119.67</v>
      </c>
      <c r="N73" s="4">
        <f>费用表粘贴!Z73</f>
        <v>65045.67</v>
      </c>
      <c r="O73" s="4">
        <f>费用表粘贴!AA73</f>
        <v>20074</v>
      </c>
      <c r="P73" s="9">
        <f t="shared" si="8"/>
        <v>91186.98</v>
      </c>
      <c r="Q73" s="4">
        <f>费用表粘贴!AB73</f>
        <v>67035.3</v>
      </c>
      <c r="R73" s="4">
        <f>费用表粘贴!AC73</f>
        <v>24151.68</v>
      </c>
      <c r="S73" s="9">
        <f t="shared" si="9"/>
        <v>284272.16</v>
      </c>
      <c r="T73" s="4">
        <f>费用表粘贴!AF73</f>
        <v>35395.45</v>
      </c>
      <c r="U73" s="4">
        <f>费用表粘贴!AG73</f>
        <v>72256.46</v>
      </c>
      <c r="V73" s="4">
        <f>费用表粘贴!AH73</f>
        <v>0</v>
      </c>
      <c r="W73" s="4">
        <f>费用表粘贴!AI73</f>
        <v>65687.1</v>
      </c>
      <c r="X73" s="4">
        <f>费用表粘贴!AJ73</f>
        <v>81432.6</v>
      </c>
      <c r="Y73" s="4">
        <f>费用表粘贴!AE73</f>
        <v>11790</v>
      </c>
      <c r="Z73" s="4">
        <f>费用表粘贴!AD73</f>
        <v>17710.55</v>
      </c>
    </row>
    <row r="74" ht="15" customHeight="1" spans="1:26">
      <c r="A74" s="7"/>
      <c r="B74" s="13" t="s">
        <v>147</v>
      </c>
      <c r="C74" s="4">
        <f t="shared" si="5"/>
        <v>0</v>
      </c>
      <c r="D74" s="4"/>
      <c r="E74" s="4">
        <f>SUM(费用表粘贴!D74:S74)</f>
        <v>0</v>
      </c>
      <c r="F74" s="4">
        <f>费用表粘贴!T74</f>
        <v>0</v>
      </c>
      <c r="G74" s="4">
        <f>费用表粘贴!Y74</f>
        <v>0</v>
      </c>
      <c r="H74" s="9">
        <f>费用表粘贴!U74</f>
        <v>0</v>
      </c>
      <c r="I74" s="9">
        <f t="shared" si="6"/>
        <v>0</v>
      </c>
      <c r="J74" s="4">
        <f>费用表粘贴!AL74</f>
        <v>0</v>
      </c>
      <c r="K74" s="4">
        <f>费用表粘贴!AM74</f>
        <v>0</v>
      </c>
      <c r="L74" s="4">
        <f>费用表粘贴!AK74</f>
        <v>0</v>
      </c>
      <c r="M74" s="9">
        <f t="shared" si="7"/>
        <v>0</v>
      </c>
      <c r="N74" s="4">
        <f>费用表粘贴!Z74</f>
        <v>0</v>
      </c>
      <c r="O74" s="4">
        <f>费用表粘贴!AA74</f>
        <v>0</v>
      </c>
      <c r="P74" s="9">
        <f t="shared" si="8"/>
        <v>0</v>
      </c>
      <c r="Q74" s="4">
        <f>费用表粘贴!AB74</f>
        <v>0</v>
      </c>
      <c r="R74" s="4">
        <f>费用表粘贴!AC74</f>
        <v>0</v>
      </c>
      <c r="S74" s="9">
        <f t="shared" si="9"/>
        <v>0</v>
      </c>
      <c r="T74" s="4">
        <f>费用表粘贴!AF74</f>
        <v>0</v>
      </c>
      <c r="U74" s="4">
        <f>费用表粘贴!AG74</f>
        <v>0</v>
      </c>
      <c r="V74" s="4">
        <f>费用表粘贴!AH74</f>
        <v>0</v>
      </c>
      <c r="W74" s="4">
        <f>费用表粘贴!AI74</f>
        <v>0</v>
      </c>
      <c r="X74" s="4">
        <f>费用表粘贴!AJ74</f>
        <v>0</v>
      </c>
      <c r="Y74" s="4">
        <f>费用表粘贴!AE74</f>
        <v>0</v>
      </c>
      <c r="Z74" s="4">
        <f>费用表粘贴!AD74</f>
        <v>0</v>
      </c>
    </row>
    <row r="75" ht="15" customHeight="1" spans="1:26">
      <c r="A75" s="7"/>
      <c r="B75" s="19" t="s">
        <v>96</v>
      </c>
      <c r="C75" s="15">
        <f t="shared" si="5"/>
        <v>55202938.31</v>
      </c>
      <c r="D75" s="15"/>
      <c r="E75" s="15">
        <f>SUM(费用表粘贴!D75:S75)</f>
        <v>18646626.95</v>
      </c>
      <c r="F75" s="15">
        <f>费用表粘贴!T75</f>
        <v>163615.58</v>
      </c>
      <c r="G75" s="15">
        <f>费用表粘贴!Y75</f>
        <v>3847391.48</v>
      </c>
      <c r="H75" s="9">
        <f>费用表粘贴!U75</f>
        <v>28902710.03</v>
      </c>
      <c r="I75" s="9">
        <f t="shared" si="6"/>
        <v>272238.32</v>
      </c>
      <c r="J75" s="15">
        <f>费用表粘贴!AL75</f>
        <v>0</v>
      </c>
      <c r="K75" s="15">
        <f>费用表粘贴!AM75</f>
        <v>272238.32</v>
      </c>
      <c r="L75" s="15">
        <f>费用表粘贴!AK75</f>
        <v>0</v>
      </c>
      <c r="M75" s="9">
        <f t="shared" si="7"/>
        <v>875441.7</v>
      </c>
      <c r="N75" s="15">
        <f>费用表粘贴!Z75</f>
        <v>701764.6</v>
      </c>
      <c r="O75" s="15">
        <f>费用表粘贴!AA75</f>
        <v>173677.1</v>
      </c>
      <c r="P75" s="9">
        <f t="shared" si="8"/>
        <v>852279.46</v>
      </c>
      <c r="Q75" s="15">
        <f>费用表粘贴!AB75</f>
        <v>616390.18</v>
      </c>
      <c r="R75" s="15">
        <f>费用表粘贴!AC75</f>
        <v>235889.28</v>
      </c>
      <c r="S75" s="9">
        <f t="shared" si="9"/>
        <v>1642634.79</v>
      </c>
      <c r="T75" s="15">
        <f>费用表粘贴!AF75</f>
        <v>220970.29</v>
      </c>
      <c r="U75" s="15">
        <f>费用表粘贴!AG75</f>
        <v>468838.99</v>
      </c>
      <c r="V75" s="15">
        <f>费用表粘贴!AH75</f>
        <v>0</v>
      </c>
      <c r="W75" s="15">
        <f>费用表粘贴!AI75</f>
        <v>191595.39</v>
      </c>
      <c r="X75" s="15">
        <f>费用表粘贴!AJ75</f>
        <v>240519.23</v>
      </c>
      <c r="Y75" s="15">
        <f>费用表粘贴!AE75</f>
        <v>27775.53</v>
      </c>
      <c r="Z75" s="15">
        <f>费用表粘贴!AD75</f>
        <v>492935.36</v>
      </c>
    </row>
    <row r="76" ht="15" customHeight="1" spans="1:26">
      <c r="A76" s="7" t="s">
        <v>148</v>
      </c>
      <c r="B76" s="10" t="s">
        <v>149</v>
      </c>
      <c r="C76" s="4">
        <f t="shared" si="5"/>
        <v>0</v>
      </c>
      <c r="D76" s="4"/>
      <c r="E76" s="4">
        <f>SUM(费用表粘贴!D76:S76)</f>
        <v>0</v>
      </c>
      <c r="F76" s="4">
        <f>费用表粘贴!T76</f>
        <v>0</v>
      </c>
      <c r="G76" s="4">
        <f>费用表粘贴!Y76</f>
        <v>0</v>
      </c>
      <c r="H76" s="9">
        <f>费用表粘贴!U76</f>
        <v>0</v>
      </c>
      <c r="I76" s="9">
        <f t="shared" si="6"/>
        <v>0</v>
      </c>
      <c r="J76" s="4">
        <f>费用表粘贴!AL76</f>
        <v>0</v>
      </c>
      <c r="K76" s="4">
        <f>费用表粘贴!AM76</f>
        <v>0</v>
      </c>
      <c r="L76" s="4">
        <f>费用表粘贴!AK76</f>
        <v>0</v>
      </c>
      <c r="M76" s="9">
        <f t="shared" si="7"/>
        <v>0</v>
      </c>
      <c r="N76" s="4">
        <f>费用表粘贴!Z76</f>
        <v>0</v>
      </c>
      <c r="O76" s="4">
        <f>费用表粘贴!AA76</f>
        <v>0</v>
      </c>
      <c r="P76" s="9">
        <f t="shared" si="8"/>
        <v>0</v>
      </c>
      <c r="Q76" s="4">
        <f>费用表粘贴!AB76</f>
        <v>0</v>
      </c>
      <c r="R76" s="4">
        <f>费用表粘贴!AC76</f>
        <v>0</v>
      </c>
      <c r="S76" s="9">
        <f t="shared" si="9"/>
        <v>0</v>
      </c>
      <c r="T76" s="4">
        <f>费用表粘贴!AF76</f>
        <v>0</v>
      </c>
      <c r="U76" s="4">
        <f>费用表粘贴!AG76</f>
        <v>0</v>
      </c>
      <c r="V76" s="4">
        <f>费用表粘贴!AH76</f>
        <v>0</v>
      </c>
      <c r="W76" s="4">
        <f>费用表粘贴!AI76</f>
        <v>0</v>
      </c>
      <c r="X76" s="4">
        <f>费用表粘贴!AJ76</f>
        <v>0</v>
      </c>
      <c r="Y76" s="4">
        <f>费用表粘贴!AE76</f>
        <v>0</v>
      </c>
      <c r="Z76" s="4">
        <f>费用表粘贴!AD76</f>
        <v>0</v>
      </c>
    </row>
    <row r="77" ht="15" customHeight="1" spans="1:26">
      <c r="A77" s="7"/>
      <c r="B77" s="10" t="s">
        <v>150</v>
      </c>
      <c r="C77" s="4">
        <f t="shared" si="5"/>
        <v>0</v>
      </c>
      <c r="D77" s="4"/>
      <c r="E77" s="4">
        <f>SUM(费用表粘贴!D77:S77)</f>
        <v>0</v>
      </c>
      <c r="F77" s="4">
        <f>费用表粘贴!T77</f>
        <v>0</v>
      </c>
      <c r="G77" s="4">
        <f>费用表粘贴!Y77</f>
        <v>0</v>
      </c>
      <c r="H77" s="9">
        <f>费用表粘贴!U77</f>
        <v>0</v>
      </c>
      <c r="I77" s="9">
        <f t="shared" si="6"/>
        <v>0</v>
      </c>
      <c r="J77" s="4">
        <f>费用表粘贴!AL77</f>
        <v>0</v>
      </c>
      <c r="K77" s="4">
        <f>费用表粘贴!AM77</f>
        <v>0</v>
      </c>
      <c r="L77" s="4">
        <f>费用表粘贴!AK77</f>
        <v>0</v>
      </c>
      <c r="M77" s="9">
        <f t="shared" si="7"/>
        <v>0</v>
      </c>
      <c r="N77" s="4">
        <f>费用表粘贴!Z77</f>
        <v>0</v>
      </c>
      <c r="O77" s="4">
        <f>费用表粘贴!AA77</f>
        <v>0</v>
      </c>
      <c r="P77" s="9">
        <f t="shared" si="8"/>
        <v>0</v>
      </c>
      <c r="Q77" s="4">
        <f>费用表粘贴!AB77</f>
        <v>0</v>
      </c>
      <c r="R77" s="4">
        <f>费用表粘贴!AC77</f>
        <v>0</v>
      </c>
      <c r="S77" s="9">
        <f t="shared" si="9"/>
        <v>0</v>
      </c>
      <c r="T77" s="4">
        <f>费用表粘贴!AF77</f>
        <v>0</v>
      </c>
      <c r="U77" s="4">
        <f>费用表粘贴!AG77</f>
        <v>0</v>
      </c>
      <c r="V77" s="4">
        <f>费用表粘贴!AH77</f>
        <v>0</v>
      </c>
      <c r="W77" s="4">
        <f>费用表粘贴!AI77</f>
        <v>0</v>
      </c>
      <c r="X77" s="4">
        <f>费用表粘贴!AJ77</f>
        <v>0</v>
      </c>
      <c r="Y77" s="4">
        <f>费用表粘贴!AE77</f>
        <v>0</v>
      </c>
      <c r="Z77" s="4">
        <f>费用表粘贴!AD77</f>
        <v>0</v>
      </c>
    </row>
    <row r="78" ht="15" customHeight="1" spans="1:26">
      <c r="A78" s="7"/>
      <c r="B78" s="10" t="s">
        <v>151</v>
      </c>
      <c r="C78" s="4">
        <f t="shared" si="5"/>
        <v>3323.88</v>
      </c>
      <c r="D78" s="4"/>
      <c r="E78" s="4">
        <f>SUM(费用表粘贴!D78:S78)</f>
        <v>2663.3</v>
      </c>
      <c r="F78" s="4">
        <f>费用表粘贴!T78</f>
        <v>0</v>
      </c>
      <c r="G78" s="4">
        <f>费用表粘贴!Y78</f>
        <v>0</v>
      </c>
      <c r="H78" s="9">
        <f>费用表粘贴!U78</f>
        <v>660.58</v>
      </c>
      <c r="I78" s="9">
        <f t="shared" si="6"/>
        <v>0</v>
      </c>
      <c r="J78" s="4">
        <f>费用表粘贴!AL78</f>
        <v>0</v>
      </c>
      <c r="K78" s="4">
        <f>费用表粘贴!AM78</f>
        <v>0</v>
      </c>
      <c r="L78" s="4">
        <f>费用表粘贴!AK78</f>
        <v>0</v>
      </c>
      <c r="M78" s="9">
        <f t="shared" si="7"/>
        <v>0</v>
      </c>
      <c r="N78" s="4">
        <f>费用表粘贴!Z78</f>
        <v>0</v>
      </c>
      <c r="O78" s="4">
        <f>费用表粘贴!AA78</f>
        <v>0</v>
      </c>
      <c r="P78" s="9">
        <f t="shared" si="8"/>
        <v>0</v>
      </c>
      <c r="Q78" s="4">
        <f>费用表粘贴!AB78</f>
        <v>0</v>
      </c>
      <c r="R78" s="4">
        <f>费用表粘贴!AC78</f>
        <v>0</v>
      </c>
      <c r="S78" s="9">
        <f t="shared" si="9"/>
        <v>0</v>
      </c>
      <c r="T78" s="4">
        <f>费用表粘贴!AF78</f>
        <v>0</v>
      </c>
      <c r="U78" s="4">
        <f>费用表粘贴!AG78</f>
        <v>0</v>
      </c>
      <c r="V78" s="4">
        <f>费用表粘贴!AH78</f>
        <v>0</v>
      </c>
      <c r="W78" s="4">
        <f>费用表粘贴!AI78</f>
        <v>0</v>
      </c>
      <c r="X78" s="4">
        <f>费用表粘贴!AJ78</f>
        <v>0</v>
      </c>
      <c r="Y78" s="4">
        <f>费用表粘贴!AE78</f>
        <v>0</v>
      </c>
      <c r="Z78" s="4">
        <f>费用表粘贴!AD78</f>
        <v>0</v>
      </c>
    </row>
    <row r="79" ht="15" customHeight="1" spans="1:26">
      <c r="A79" s="7"/>
      <c r="B79" s="10" t="s">
        <v>152</v>
      </c>
      <c r="C79" s="4">
        <f t="shared" si="5"/>
        <v>112582.76</v>
      </c>
      <c r="D79" s="4"/>
      <c r="E79" s="4">
        <f>SUM(费用表粘贴!D79:S79)</f>
        <v>0</v>
      </c>
      <c r="F79" s="4">
        <f>费用表粘贴!T79</f>
        <v>0</v>
      </c>
      <c r="G79" s="4">
        <f>费用表粘贴!Y79</f>
        <v>0</v>
      </c>
      <c r="H79" s="9">
        <f>费用表粘贴!U79</f>
        <v>112582.76</v>
      </c>
      <c r="I79" s="9">
        <f t="shared" si="6"/>
        <v>0</v>
      </c>
      <c r="J79" s="4">
        <f>费用表粘贴!AL79</f>
        <v>0</v>
      </c>
      <c r="K79" s="4">
        <f>费用表粘贴!AM79</f>
        <v>0</v>
      </c>
      <c r="L79" s="4">
        <f>费用表粘贴!AK79</f>
        <v>0</v>
      </c>
      <c r="M79" s="9">
        <f t="shared" si="7"/>
        <v>0</v>
      </c>
      <c r="N79" s="4">
        <f>费用表粘贴!Z79</f>
        <v>0</v>
      </c>
      <c r="O79" s="4">
        <f>费用表粘贴!AA79</f>
        <v>0</v>
      </c>
      <c r="P79" s="9">
        <f t="shared" si="8"/>
        <v>0</v>
      </c>
      <c r="Q79" s="4">
        <f>费用表粘贴!AB79</f>
        <v>0</v>
      </c>
      <c r="R79" s="4">
        <f>费用表粘贴!AC79</f>
        <v>0</v>
      </c>
      <c r="S79" s="9">
        <f t="shared" si="9"/>
        <v>0</v>
      </c>
      <c r="T79" s="4">
        <f>费用表粘贴!AF79</f>
        <v>0</v>
      </c>
      <c r="U79" s="4">
        <f>费用表粘贴!AG79</f>
        <v>0</v>
      </c>
      <c r="V79" s="4">
        <f>费用表粘贴!AH79</f>
        <v>0</v>
      </c>
      <c r="W79" s="4">
        <f>费用表粘贴!AI79</f>
        <v>0</v>
      </c>
      <c r="X79" s="4">
        <f>费用表粘贴!AJ79</f>
        <v>0</v>
      </c>
      <c r="Y79" s="4">
        <f>费用表粘贴!AE79</f>
        <v>0</v>
      </c>
      <c r="Z79" s="4">
        <f>费用表粘贴!AD79</f>
        <v>0</v>
      </c>
    </row>
    <row r="80" ht="15" customHeight="1" spans="1:26">
      <c r="A80" s="7"/>
      <c r="B80" s="20" t="s">
        <v>96</v>
      </c>
      <c r="C80" s="9">
        <f t="shared" si="5"/>
        <v>115906.64</v>
      </c>
      <c r="D80" s="9"/>
      <c r="E80" s="9">
        <f>SUM(费用表粘贴!D80:S80)</f>
        <v>2663.3</v>
      </c>
      <c r="F80" s="9">
        <f>费用表粘贴!T80</f>
        <v>0</v>
      </c>
      <c r="G80" s="9">
        <f>费用表粘贴!Y80</f>
        <v>0</v>
      </c>
      <c r="H80" s="9">
        <f>费用表粘贴!U80</f>
        <v>113243.34</v>
      </c>
      <c r="I80" s="9">
        <f t="shared" si="6"/>
        <v>0</v>
      </c>
      <c r="J80" s="9">
        <f>费用表粘贴!AL80</f>
        <v>0</v>
      </c>
      <c r="K80" s="9">
        <f>费用表粘贴!AM80</f>
        <v>0</v>
      </c>
      <c r="L80" s="9">
        <f>费用表粘贴!AK80</f>
        <v>0</v>
      </c>
      <c r="M80" s="9">
        <f t="shared" si="7"/>
        <v>0</v>
      </c>
      <c r="N80" s="9">
        <f>费用表粘贴!Z80</f>
        <v>0</v>
      </c>
      <c r="O80" s="9">
        <f>费用表粘贴!AA80</f>
        <v>0</v>
      </c>
      <c r="P80" s="9">
        <f t="shared" si="8"/>
        <v>0</v>
      </c>
      <c r="Q80" s="9">
        <f>费用表粘贴!AB80</f>
        <v>0</v>
      </c>
      <c r="R80" s="9">
        <f>费用表粘贴!AC80</f>
        <v>0</v>
      </c>
      <c r="S80" s="9">
        <f t="shared" si="9"/>
        <v>0</v>
      </c>
      <c r="T80" s="9">
        <f>费用表粘贴!AF80</f>
        <v>0</v>
      </c>
      <c r="U80" s="9">
        <f>费用表粘贴!AG80</f>
        <v>0</v>
      </c>
      <c r="V80" s="9">
        <f>费用表粘贴!AH80</f>
        <v>0</v>
      </c>
      <c r="W80" s="9">
        <f>费用表粘贴!AI80</f>
        <v>0</v>
      </c>
      <c r="X80" s="9">
        <f>费用表粘贴!AJ80</f>
        <v>0</v>
      </c>
      <c r="Y80" s="9">
        <f>费用表粘贴!AE80</f>
        <v>0</v>
      </c>
      <c r="Z80" s="9">
        <f>费用表粘贴!AD80</f>
        <v>0</v>
      </c>
    </row>
    <row r="81" ht="15" customHeight="1" spans="1:26">
      <c r="A81" s="21" t="s">
        <v>2</v>
      </c>
      <c r="B81" s="21"/>
      <c r="C81" s="9">
        <f t="shared" si="5"/>
        <v>384853712.77</v>
      </c>
      <c r="D81" s="9"/>
      <c r="E81" s="9">
        <f>SUM(费用表粘贴!D81:S81)</f>
        <v>142895689.47</v>
      </c>
      <c r="F81" s="9">
        <f>费用表粘贴!T81</f>
        <v>1681494.42</v>
      </c>
      <c r="G81" s="9">
        <f>费用表粘贴!Y81</f>
        <v>5735109.72</v>
      </c>
      <c r="H81" s="9">
        <f>费用表粘贴!U81</f>
        <v>166884075.44</v>
      </c>
      <c r="I81" s="9">
        <f t="shared" si="6"/>
        <v>6888828.94</v>
      </c>
      <c r="J81" s="9">
        <f>费用表粘贴!AL81</f>
        <v>1801449.6</v>
      </c>
      <c r="K81" s="9">
        <f>费用表粘贴!AM81</f>
        <v>2618994.43</v>
      </c>
      <c r="L81" s="9">
        <f>费用表粘贴!AK81</f>
        <v>2468384.91</v>
      </c>
      <c r="M81" s="9">
        <f t="shared" si="7"/>
        <v>5352106.76</v>
      </c>
      <c r="N81" s="9">
        <f>费用表粘贴!Z81</f>
        <v>4460537.56</v>
      </c>
      <c r="O81" s="9">
        <f>费用表粘贴!AA81</f>
        <v>891569.2</v>
      </c>
      <c r="P81" s="9">
        <f t="shared" si="8"/>
        <v>5283250.65</v>
      </c>
      <c r="Q81" s="9">
        <f>费用表粘贴!AB81</f>
        <v>3680782.57</v>
      </c>
      <c r="R81" s="9">
        <f>费用表粘贴!AC81</f>
        <v>1602468.08</v>
      </c>
      <c r="S81" s="9">
        <f t="shared" si="9"/>
        <v>50133157.37</v>
      </c>
      <c r="T81" s="9">
        <f>费用表粘贴!AF81</f>
        <v>21864000.45</v>
      </c>
      <c r="U81" s="9">
        <f>费用表粘贴!AG81</f>
        <v>9689818.34</v>
      </c>
      <c r="V81" s="9">
        <f>费用表粘贴!AH81</f>
        <v>4052431.49</v>
      </c>
      <c r="W81" s="9">
        <f>费用表粘贴!AI81</f>
        <v>10129082.29</v>
      </c>
      <c r="X81" s="9">
        <f>费用表粘贴!AJ81</f>
        <v>1312749.66</v>
      </c>
      <c r="Y81" s="9">
        <f>费用表粘贴!AE81</f>
        <v>800458.87</v>
      </c>
      <c r="Z81" s="9">
        <f>费用表粘贴!AD81</f>
        <v>2284616.27</v>
      </c>
    </row>
    <row r="84" s="88" customFormat="1" ht="33" spans="1:26">
      <c r="A84" s="138" t="s">
        <v>73</v>
      </c>
      <c r="B84" s="138" t="s">
        <v>74</v>
      </c>
      <c r="C84" s="138" t="s">
        <v>2</v>
      </c>
      <c r="D84" s="138" t="s">
        <v>3</v>
      </c>
      <c r="E84" s="138" t="s">
        <v>4</v>
      </c>
      <c r="F84" s="138" t="s">
        <v>5</v>
      </c>
      <c r="G84" s="138" t="s">
        <v>6</v>
      </c>
      <c r="H84" s="138" t="s">
        <v>7</v>
      </c>
      <c r="I84" s="138" t="s">
        <v>8</v>
      </c>
      <c r="J84" s="138" t="s">
        <v>9</v>
      </c>
      <c r="K84" s="138" t="s">
        <v>10</v>
      </c>
      <c r="L84" s="138" t="s">
        <v>11</v>
      </c>
      <c r="M84" s="138" t="s">
        <v>12</v>
      </c>
      <c r="N84" s="138" t="s">
        <v>13</v>
      </c>
      <c r="O84" s="138" t="s">
        <v>14</v>
      </c>
      <c r="P84" s="138" t="s">
        <v>15</v>
      </c>
      <c r="Q84" s="138" t="s">
        <v>16</v>
      </c>
      <c r="R84" s="138" t="s">
        <v>17</v>
      </c>
      <c r="S84" s="138" t="s">
        <v>18</v>
      </c>
      <c r="T84" s="138" t="s">
        <v>19</v>
      </c>
      <c r="U84" s="138" t="s">
        <v>20</v>
      </c>
      <c r="V84" s="138" t="s">
        <v>21</v>
      </c>
      <c r="W84" s="138" t="str">
        <f>W2</f>
        <v>北京投行部</v>
      </c>
      <c r="X84" s="138" t="str">
        <f>X2</f>
        <v>北京投行二部</v>
      </c>
      <c r="Y84" s="138" t="s">
        <v>24</v>
      </c>
      <c r="Z84" s="138" t="s">
        <v>25</v>
      </c>
    </row>
    <row r="85" ht="15" customHeight="1" spans="1:26">
      <c r="A85" s="7" t="s">
        <v>75</v>
      </c>
      <c r="B85" s="8" t="s">
        <v>76</v>
      </c>
      <c r="C85" s="4">
        <f>D85+E85+F85+G85+I85+H85+M85+P85+S85</f>
        <v>0</v>
      </c>
      <c r="D85" s="4">
        <f>SUMIFS(调整区域!$F:$F,调整区域!$D:$D,$B85,调整区域!$E:$E,$D$84)+SUMIFS(调整区域!$H:$H,调整区域!$D:$D,$B85,调整区域!$G:$G,$D$84)</f>
        <v>-300000</v>
      </c>
      <c r="E85" s="4">
        <f>SUMIFS(调整区域!$F:$F,调整区域!$D:$D,$B85,调整区域!$E:$E,$E$84)+SUMIFS(调整区域!$H:$H,调整区域!$D:$D,$B85,调整区域!$G:$G,$E$84)</f>
        <v>0</v>
      </c>
      <c r="F85" s="4">
        <f>SUMIFS(调整区域!$F:$F,调整区域!$D:$D,$B85,调整区域!$E:$E,$F$84)+SUMIFS(调整区域!$H:$H,调整区域!$D:$D,$B85,调整区域!$G:$G,$F$84)</f>
        <v>0</v>
      </c>
      <c r="G85" s="4">
        <f>SUMIFS(调整区域!$F:$F,调整区域!$D:$D,$B85,调整区域!$E:$E,$G$84)+SUMIFS(调整区域!$H:$H,调整区域!$D:$D,$B85,调整区域!$G:$G,$G$84)</f>
        <v>0</v>
      </c>
      <c r="H85" s="138">
        <f>SUMIFS(调整区域!$F:$F,调整区域!$D:$D,$B85,调整区域!$E:$E,$H$84)+SUMIFS(调整区域!$H:$H,调整区域!$D:$D,$B85,调整区域!$G:$G,$H$84)</f>
        <v>0</v>
      </c>
      <c r="I85" s="138">
        <f>J85+K85+L85</f>
        <v>0</v>
      </c>
      <c r="J85" s="4">
        <f>SUMIFS(调整区域!$F:$F,调整区域!$D:$D,$B85,调整区域!$E:$E,$J$84)+SUMIFS(调整区域!$H:$H,调整区域!$D:$D,$B85,调整区域!$G:$G,$J$84)</f>
        <v>0</v>
      </c>
      <c r="K85" s="4">
        <f>SUMIFS(调整区域!$F:$F,调整区域!$D:$D,$B85,调整区域!$E:$E,$K$84)+SUMIFS(调整区域!$H:$H,调整区域!$D:$D,$B85,调整区域!$G:$G,$K$84)</f>
        <v>0</v>
      </c>
      <c r="L85" s="4">
        <f>SUMIFS(调整区域!$F:$F,调整区域!$D:$D,$B85,调整区域!$E:$E,$L$84)+SUMIFS(调整区域!$H:$H,调整区域!$D:$D,$B85,调整区域!$G:$G,$L$84)</f>
        <v>0</v>
      </c>
      <c r="M85" s="138">
        <f>N85+O85</f>
        <v>0</v>
      </c>
      <c r="N85" s="4">
        <f>SUMIFS(调整区域!$F:$F,调整区域!$D:$D,$B85,调整区域!$E:$E,$N$84)+SUMIFS(调整区域!$H:$H,调整区域!$D:$D,$B85,调整区域!$G:$G,$N$84)</f>
        <v>0</v>
      </c>
      <c r="O85" s="4">
        <f>SUMIFS(调整区域!$F:$F,调整区域!$D:$D,$B85,调整区域!$E:$E,$O$84)+SUMIFS(调整区域!$H:$H,调整区域!$D:$D,$B85,调整区域!$G:$G,$O$84)</f>
        <v>0</v>
      </c>
      <c r="P85" s="138">
        <f>Q85+R85</f>
        <v>0</v>
      </c>
      <c r="Q85" s="4">
        <f>SUMIFS(调整区域!$F:$F,调整区域!$D:$D,$B85,调整区域!$E:$E,$Q$84)+SUMIFS(调整区域!$H:$H,调整区域!$D:$D,$B85,调整区域!$G:$G,$Q$84)</f>
        <v>0</v>
      </c>
      <c r="R85" s="4">
        <f>SUMIFS(调整区域!$F:$F,调整区域!$D:$D,$B85,调整区域!$E:$E,$R$84)+SUMIFS(调整区域!$H:$H,调整区域!$D:$D,$B85,调整区域!$G:$G,$R$84)</f>
        <v>0</v>
      </c>
      <c r="S85" s="138">
        <f>SUM(T85:Z85)</f>
        <v>300000</v>
      </c>
      <c r="T85" s="4">
        <f>SUMIFS(调整区域!$F:$F,调整区域!$D:$D,$B85,调整区域!$E:$E,$T$84)+SUMIFS(调整区域!$H:$H,调整区域!$D:$D,$B85,调整区域!$G:$G,$T$84)</f>
        <v>300000</v>
      </c>
      <c r="U85" s="4">
        <f>SUMIFS(调整区域!$F:$F,调整区域!$D:$D,$B85,调整区域!$E:$E,$U$84)+SUMIFS(调整区域!$H:$H,调整区域!$D:$D,$B85,调整区域!$G:$G,$U$84)</f>
        <v>0</v>
      </c>
      <c r="V85" s="4">
        <f>SUMIFS(调整区域!$F:$F,调整区域!$D:$D,$B85,调整区域!$E:$E,$V$84)+SUMIFS(调整区域!$H:$H,调整区域!$D:$D,$B85,调整区域!$G:$G,$V$84)</f>
        <v>0</v>
      </c>
      <c r="W85" s="4">
        <f>SUMIFS(调整区域!$F:$F,调整区域!$D:$D,$B85,调整区域!$E:$E,$W$84)+SUMIFS(调整区域!$H:$H,调整区域!$D:$D,$B85,调整区域!$G:$G,$W$84)</f>
        <v>0</v>
      </c>
      <c r="X85" s="4">
        <f>SUMIFS(调整区域!$F:$F,调整区域!$D:$D,$B85,调整区域!$E:$E,$X$84)+SUMIFS(调整区域!$H:$H,调整区域!$D:$D,$B85,调整区域!$G:$G,$X$84)</f>
        <v>0</v>
      </c>
      <c r="Y85" s="4">
        <f>SUMIFS(调整区域!$F:$F,调整区域!$D:$D,$B85,调整区域!$E:$E,$Y$84)+SUMIFS(调整区域!$H:$H,调整区域!$D:$D,$B85,调整区域!$G:$G,$Y$84)</f>
        <v>0</v>
      </c>
      <c r="Z85" s="4">
        <f>SUMIFS(调整区域!$F:$F,调整区域!$D:$D,$B85,调整区域!$E:$E,$Z$84)+SUMIFS(调整区域!$H:$H,调整区域!$D:$D,$B85,调整区域!$G:$G,$Z$84)</f>
        <v>0</v>
      </c>
    </row>
    <row r="86" ht="15" customHeight="1" spans="1:26">
      <c r="A86" s="7"/>
      <c r="B86" s="10" t="s">
        <v>77</v>
      </c>
      <c r="C86" s="4">
        <f t="shared" ref="C86:C117" si="10">D86+E86+F86+G86+I86+H86+M86+P86+S86</f>
        <v>0</v>
      </c>
      <c r="D86" s="4">
        <f>SUMIFS(调整区域!$F:$F,调整区域!$D:$D,$B86,调整区域!$E:$E,$D$84)+SUMIFS(调整区域!$H:$H,调整区域!$D:$D,$B86,调整区域!$G:$G,$D$84)</f>
        <v>0</v>
      </c>
      <c r="E86" s="4">
        <f>SUMIFS(调整区域!$F:$F,调整区域!$D:$D,$B86,调整区域!$E:$E,$E$84)+SUMIFS(调整区域!$H:$H,调整区域!$D:$D,$B86,调整区域!$G:$G,$E$84)</f>
        <v>0</v>
      </c>
      <c r="F86" s="4">
        <f>SUMIFS(调整区域!$F:$F,调整区域!$D:$D,$B86,调整区域!$E:$E,$F$84)+SUMIFS(调整区域!$H:$H,调整区域!$D:$D,$B86,调整区域!$G:$G,$F$84)</f>
        <v>0</v>
      </c>
      <c r="G86" s="4">
        <f>SUMIFS(调整区域!$F:$F,调整区域!$D:$D,$B86,调整区域!$E:$E,$G$84)+SUMIFS(调整区域!$H:$H,调整区域!$D:$D,$B86,调整区域!$G:$G,$G$84)</f>
        <v>0</v>
      </c>
      <c r="H86" s="138">
        <f>SUMIFS(调整区域!$F:$F,调整区域!$D:$D,$B86,调整区域!$E:$E,$H$84)+SUMIFS(调整区域!$H:$H,调整区域!$D:$D,$B86,调整区域!$G:$G,$H$84)</f>
        <v>0</v>
      </c>
      <c r="I86" s="138">
        <f t="shared" ref="I86:I117" si="11">J86+K86+L86</f>
        <v>0</v>
      </c>
      <c r="J86" s="4">
        <f>SUMIFS(调整区域!$F:$F,调整区域!$D:$D,$B86,调整区域!$E:$E,$J$84)+SUMIFS(调整区域!$H:$H,调整区域!$D:$D,$B86,调整区域!$G:$G,$J$84)</f>
        <v>0</v>
      </c>
      <c r="K86" s="4">
        <f>SUMIFS(调整区域!$F:$F,调整区域!$D:$D,$B86,调整区域!$E:$E,$K$84)+SUMIFS(调整区域!$H:$H,调整区域!$D:$D,$B86,调整区域!$G:$G,$K$84)</f>
        <v>0</v>
      </c>
      <c r="L86" s="4">
        <f>SUMIFS(调整区域!$F:$F,调整区域!$D:$D,$B86,调整区域!$E:$E,$L$84)+SUMIFS(调整区域!$H:$H,调整区域!$D:$D,$B86,调整区域!$G:$G,$L$84)</f>
        <v>0</v>
      </c>
      <c r="M86" s="138">
        <f t="shared" ref="M86:M117" si="12">N86+O86</f>
        <v>0</v>
      </c>
      <c r="N86" s="4">
        <f>SUMIFS(调整区域!$F:$F,调整区域!$D:$D,$B86,调整区域!$E:$E,$N$84)+SUMIFS(调整区域!$H:$H,调整区域!$D:$D,$B86,调整区域!$G:$G,$N$84)</f>
        <v>0</v>
      </c>
      <c r="O86" s="4">
        <f>SUMIFS(调整区域!$F:$F,调整区域!$D:$D,$B86,调整区域!$E:$E,$O$84)+SUMIFS(调整区域!$H:$H,调整区域!$D:$D,$B86,调整区域!$G:$G,$O$84)</f>
        <v>0</v>
      </c>
      <c r="P86" s="138">
        <f t="shared" ref="P86:P117" si="13">Q86+R86</f>
        <v>0</v>
      </c>
      <c r="Q86" s="4">
        <f>SUMIFS(调整区域!$F:$F,调整区域!$D:$D,$B86,调整区域!$E:$E,$Q$84)+SUMIFS(调整区域!$H:$H,调整区域!$D:$D,$B86,调整区域!$G:$G,$Q$84)</f>
        <v>0</v>
      </c>
      <c r="R86" s="4">
        <f>SUMIFS(调整区域!$F:$F,调整区域!$D:$D,$B86,调整区域!$E:$E,$R$84)+SUMIFS(调整区域!$H:$H,调整区域!$D:$D,$B86,调整区域!$G:$G,$R$84)</f>
        <v>0</v>
      </c>
      <c r="S86" s="138">
        <f t="shared" ref="S86:S117" si="14">SUM(T86:Z86)</f>
        <v>0</v>
      </c>
      <c r="T86" s="4">
        <f>SUMIFS(调整区域!$F:$F,调整区域!$D:$D,$B86,调整区域!$E:$E,$T$84)+SUMIFS(调整区域!$H:$H,调整区域!$D:$D,$B86,调整区域!$G:$G,$T$84)</f>
        <v>0</v>
      </c>
      <c r="U86" s="4">
        <f>SUMIFS(调整区域!$F:$F,调整区域!$D:$D,$B86,调整区域!$E:$E,$U$84)+SUMIFS(调整区域!$H:$H,调整区域!$D:$D,$B86,调整区域!$G:$G,$U$84)</f>
        <v>0</v>
      </c>
      <c r="V86" s="4">
        <f>SUMIFS(调整区域!$F:$F,调整区域!$D:$D,$B86,调整区域!$E:$E,$V$84)+SUMIFS(调整区域!$H:$H,调整区域!$D:$D,$B86,调整区域!$G:$G,$V$84)</f>
        <v>0</v>
      </c>
      <c r="W86" s="4">
        <f>SUMIFS(调整区域!$F:$F,调整区域!$D:$D,$B86,调整区域!$E:$E,$W$84)+SUMIFS(调整区域!$H:$H,调整区域!$D:$D,$B86,调整区域!$G:$G,$W$84)</f>
        <v>0</v>
      </c>
      <c r="X86" s="4">
        <f>SUMIFS(调整区域!$F:$F,调整区域!$D:$D,$B86,调整区域!$E:$E,$X$84)+SUMIFS(调整区域!$H:$H,调整区域!$D:$D,$B86,调整区域!$G:$G,$X$84)</f>
        <v>0</v>
      </c>
      <c r="Y86" s="4">
        <f>SUMIFS(调整区域!$F:$F,调整区域!$D:$D,$B86,调整区域!$E:$E,$Y$84)+SUMIFS(调整区域!$H:$H,调整区域!$D:$D,$B86,调整区域!$G:$G,$Y$84)</f>
        <v>0</v>
      </c>
      <c r="Z86" s="4">
        <f>SUMIFS(调整区域!$F:$F,调整区域!$D:$D,$B86,调整区域!$E:$E,$Z$84)+SUMIFS(调整区域!$H:$H,调整区域!$D:$D,$B86,调整区域!$G:$G,$Z$84)</f>
        <v>0</v>
      </c>
    </row>
    <row r="87" ht="15" customHeight="1" spans="1:26">
      <c r="A87" s="7"/>
      <c r="B87" s="10" t="s">
        <v>78</v>
      </c>
      <c r="C87" s="4">
        <f t="shared" si="10"/>
        <v>0</v>
      </c>
      <c r="D87" s="4">
        <f>SUMIFS(调整区域!$F:$F,调整区域!$D:$D,$B87,调整区域!$E:$E,$D$84)+SUMIFS(调整区域!$H:$H,调整区域!$D:$D,$B87,调整区域!$G:$G,$D$84)</f>
        <v>0</v>
      </c>
      <c r="E87" s="4">
        <f>SUMIFS(调整区域!$F:$F,调整区域!$D:$D,$B87,调整区域!$E:$E,$E$84)+SUMIFS(调整区域!$H:$H,调整区域!$D:$D,$B87,调整区域!$G:$G,$E$84)</f>
        <v>0</v>
      </c>
      <c r="F87" s="4">
        <f>SUMIFS(调整区域!$F:$F,调整区域!$D:$D,$B87,调整区域!$E:$E,$F$84)+SUMIFS(调整区域!$H:$H,调整区域!$D:$D,$B87,调整区域!$G:$G,$F$84)</f>
        <v>0</v>
      </c>
      <c r="G87" s="4">
        <f>SUMIFS(调整区域!$F:$F,调整区域!$D:$D,$B87,调整区域!$E:$E,$G$84)+SUMIFS(调整区域!$H:$H,调整区域!$D:$D,$B87,调整区域!$G:$G,$G$84)</f>
        <v>0</v>
      </c>
      <c r="H87" s="138">
        <f>SUMIFS(调整区域!$F:$F,调整区域!$D:$D,$B87,调整区域!$E:$E,$H$84)+SUMIFS(调整区域!$H:$H,调整区域!$D:$D,$B87,调整区域!$G:$G,$H$84)</f>
        <v>0</v>
      </c>
      <c r="I87" s="138">
        <f t="shared" si="11"/>
        <v>0</v>
      </c>
      <c r="J87" s="4">
        <f>SUMIFS(调整区域!$F:$F,调整区域!$D:$D,$B87,调整区域!$E:$E,$J$84)+SUMIFS(调整区域!$H:$H,调整区域!$D:$D,$B87,调整区域!$G:$G,$J$84)</f>
        <v>0</v>
      </c>
      <c r="K87" s="4">
        <f>SUMIFS(调整区域!$F:$F,调整区域!$D:$D,$B87,调整区域!$E:$E,$K$84)+SUMIFS(调整区域!$H:$H,调整区域!$D:$D,$B87,调整区域!$G:$G,$K$84)</f>
        <v>0</v>
      </c>
      <c r="L87" s="4">
        <f>SUMIFS(调整区域!$F:$F,调整区域!$D:$D,$B87,调整区域!$E:$E,$L$84)+SUMIFS(调整区域!$H:$H,调整区域!$D:$D,$B87,调整区域!$G:$G,$L$84)</f>
        <v>0</v>
      </c>
      <c r="M87" s="138">
        <f t="shared" si="12"/>
        <v>0</v>
      </c>
      <c r="N87" s="4">
        <f>SUMIFS(调整区域!$F:$F,调整区域!$D:$D,$B87,调整区域!$E:$E,$N$84)+SUMIFS(调整区域!$H:$H,调整区域!$D:$D,$B87,调整区域!$G:$G,$N$84)</f>
        <v>0</v>
      </c>
      <c r="O87" s="4">
        <f>SUMIFS(调整区域!$F:$F,调整区域!$D:$D,$B87,调整区域!$E:$E,$O$84)+SUMIFS(调整区域!$H:$H,调整区域!$D:$D,$B87,调整区域!$G:$G,$O$84)</f>
        <v>0</v>
      </c>
      <c r="P87" s="138">
        <f t="shared" si="13"/>
        <v>0</v>
      </c>
      <c r="Q87" s="4">
        <f>SUMIFS(调整区域!$F:$F,调整区域!$D:$D,$B87,调整区域!$E:$E,$Q$84)+SUMIFS(调整区域!$H:$H,调整区域!$D:$D,$B87,调整区域!$G:$G,$Q$84)</f>
        <v>0</v>
      </c>
      <c r="R87" s="4">
        <f>SUMIFS(调整区域!$F:$F,调整区域!$D:$D,$B87,调整区域!$E:$E,$R$84)+SUMIFS(调整区域!$H:$H,调整区域!$D:$D,$B87,调整区域!$G:$G,$R$84)</f>
        <v>0</v>
      </c>
      <c r="S87" s="138">
        <f t="shared" si="14"/>
        <v>0</v>
      </c>
      <c r="T87" s="4">
        <f>SUMIFS(调整区域!$F:$F,调整区域!$D:$D,$B87,调整区域!$E:$E,$T$84)+SUMIFS(调整区域!$H:$H,调整区域!$D:$D,$B87,调整区域!$G:$G,$T$84)</f>
        <v>0</v>
      </c>
      <c r="U87" s="4">
        <f>SUMIFS(调整区域!$F:$F,调整区域!$D:$D,$B87,调整区域!$E:$E,$U$84)+SUMIFS(调整区域!$H:$H,调整区域!$D:$D,$B87,调整区域!$G:$G,$U$84)</f>
        <v>0</v>
      </c>
      <c r="V87" s="4">
        <f>SUMIFS(调整区域!$F:$F,调整区域!$D:$D,$B87,调整区域!$E:$E,$V$84)+SUMIFS(调整区域!$H:$H,调整区域!$D:$D,$B87,调整区域!$G:$G,$V$84)</f>
        <v>0</v>
      </c>
      <c r="W87" s="4">
        <f>SUMIFS(调整区域!$F:$F,调整区域!$D:$D,$B87,调整区域!$E:$E,$W$84)+SUMIFS(调整区域!$H:$H,调整区域!$D:$D,$B87,调整区域!$G:$G,$W$84)</f>
        <v>0</v>
      </c>
      <c r="X87" s="4">
        <f>SUMIFS(调整区域!$F:$F,调整区域!$D:$D,$B87,调整区域!$E:$E,$X$84)+SUMIFS(调整区域!$H:$H,调整区域!$D:$D,$B87,调整区域!$G:$G,$X$84)</f>
        <v>0</v>
      </c>
      <c r="Y87" s="4">
        <f>SUMIFS(调整区域!$F:$F,调整区域!$D:$D,$B87,调整区域!$E:$E,$Y$84)+SUMIFS(调整区域!$H:$H,调整区域!$D:$D,$B87,调整区域!$G:$G,$Y$84)</f>
        <v>0</v>
      </c>
      <c r="Z87" s="4">
        <f>SUMIFS(调整区域!$F:$F,调整区域!$D:$D,$B87,调整区域!$E:$E,$Z$84)+SUMIFS(调整区域!$H:$H,调整区域!$D:$D,$B87,调整区域!$G:$G,$Z$84)</f>
        <v>0</v>
      </c>
    </row>
    <row r="88" ht="15" customHeight="1" spans="1:26">
      <c r="A88" s="7"/>
      <c r="B88" s="10" t="s">
        <v>79</v>
      </c>
      <c r="C88" s="4">
        <f t="shared" si="10"/>
        <v>0</v>
      </c>
      <c r="D88" s="4">
        <f>SUMIFS(调整区域!$F:$F,调整区域!$D:$D,$B88,调整区域!$E:$E,$D$84)+SUMIFS(调整区域!$H:$H,调整区域!$D:$D,$B88,调整区域!$G:$G,$D$84)</f>
        <v>-244137.98</v>
      </c>
      <c r="E88" s="4">
        <f>SUMIFS(调整区域!$F:$F,调整区域!$D:$D,$B88,调整区域!$E:$E,$E$84)+SUMIFS(调整区域!$H:$H,调整区域!$D:$D,$B88,调整区域!$G:$G,$E$84)</f>
        <v>0</v>
      </c>
      <c r="F88" s="4">
        <f>SUMIFS(调整区域!$F:$F,调整区域!$D:$D,$B88,调整区域!$E:$E,$F$84)+SUMIFS(调整区域!$H:$H,调整区域!$D:$D,$B88,调整区域!$G:$G,$F$84)</f>
        <v>0</v>
      </c>
      <c r="G88" s="4">
        <f>SUMIFS(调整区域!$F:$F,调整区域!$D:$D,$B88,调整区域!$E:$E,$G$84)+SUMIFS(调整区域!$H:$H,调整区域!$D:$D,$B88,调整区域!$G:$G,$G$84)</f>
        <v>0</v>
      </c>
      <c r="H88" s="138">
        <f>SUMIFS(调整区域!$F:$F,调整区域!$D:$D,$B88,调整区域!$E:$E,$H$84)+SUMIFS(调整区域!$H:$H,调整区域!$D:$D,$B88,调整区域!$G:$G,$H$84)</f>
        <v>202923.98</v>
      </c>
      <c r="I88" s="138">
        <f t="shared" si="11"/>
        <v>9946</v>
      </c>
      <c r="J88" s="4">
        <f>SUMIFS(调整区域!$F:$F,调整区域!$D:$D,$B88,调整区域!$E:$E,$J$84)+SUMIFS(调整区域!$H:$H,调整区域!$D:$D,$B88,调整区域!$G:$G,$J$84)</f>
        <v>4106</v>
      </c>
      <c r="K88" s="4">
        <f>SUMIFS(调整区域!$F:$F,调整区域!$D:$D,$B88,调整区域!$E:$E,$K$84)+SUMIFS(调整区域!$H:$H,调整区域!$D:$D,$B88,调整区域!$G:$G,$K$84)</f>
        <v>0</v>
      </c>
      <c r="L88" s="4">
        <f>SUMIFS(调整区域!$F:$F,调整区域!$D:$D,$B88,调整区域!$E:$E,$L$84)+SUMIFS(调整区域!$H:$H,调整区域!$D:$D,$B88,调整区域!$G:$G,$L$84)</f>
        <v>5840</v>
      </c>
      <c r="M88" s="138">
        <f t="shared" si="12"/>
        <v>5256</v>
      </c>
      <c r="N88" s="4">
        <f>SUMIFS(调整区域!$F:$F,调整区域!$D:$D,$B88,调整区域!$E:$E,$N$84)+SUMIFS(调整区域!$H:$H,调整区域!$D:$D,$B88,调整区域!$G:$G,$N$84)</f>
        <v>0</v>
      </c>
      <c r="O88" s="4">
        <f>SUMIFS(调整区域!$F:$F,调整区域!$D:$D,$B88,调整区域!$E:$E,$O$84)+SUMIFS(调整区域!$H:$H,调整区域!$D:$D,$B88,调整区域!$G:$G,$O$84)</f>
        <v>5256</v>
      </c>
      <c r="P88" s="138">
        <f t="shared" si="13"/>
        <v>1460</v>
      </c>
      <c r="Q88" s="4">
        <f>SUMIFS(调整区域!$F:$F,调整区域!$D:$D,$B88,调整区域!$E:$E,$Q$84)+SUMIFS(调整区域!$H:$H,调整区域!$D:$D,$B88,调整区域!$G:$G,$Q$84)</f>
        <v>0</v>
      </c>
      <c r="R88" s="4">
        <f>SUMIFS(调整区域!$F:$F,调整区域!$D:$D,$B88,调整区域!$E:$E,$R$84)+SUMIFS(调整区域!$H:$H,调整区域!$D:$D,$B88,调整区域!$G:$G,$R$84)</f>
        <v>1460</v>
      </c>
      <c r="S88" s="138">
        <f t="shared" si="14"/>
        <v>24552</v>
      </c>
      <c r="T88" s="4">
        <f>SUMIFS(调整区域!$F:$F,调整区域!$D:$D,$B88,调整区域!$E:$E,$T$84)+SUMIFS(调整区域!$H:$H,调整区域!$D:$D,$B88,调整区域!$G:$G,$T$84)</f>
        <v>11470</v>
      </c>
      <c r="U88" s="4">
        <f>SUMIFS(调整区域!$F:$F,调整区域!$D:$D,$B88,调整区域!$E:$E,$U$84)+SUMIFS(调整区域!$H:$H,调整区域!$D:$D,$B88,调整区域!$G:$G,$U$84)</f>
        <v>9250</v>
      </c>
      <c r="V88" s="4">
        <f>SUMIFS(调整区域!$F:$F,调整区域!$D:$D,$B88,调整区域!$E:$E,$V$84)+SUMIFS(调整区域!$H:$H,调整区域!$D:$D,$B88,调整区域!$G:$G,$V$84)</f>
        <v>0</v>
      </c>
      <c r="W88" s="4">
        <f>SUMIFS(调整区域!$F:$F,调整区域!$D:$D,$B88,调整区域!$E:$E,$W$84)+SUMIFS(调整区域!$H:$H,调整区域!$D:$D,$B88,调整区域!$G:$G,$W$84)</f>
        <v>0</v>
      </c>
      <c r="X88" s="4">
        <f>SUMIFS(调整区域!$F:$F,调整区域!$D:$D,$B88,调整区域!$E:$E,$X$84)+SUMIFS(调整区域!$H:$H,调整区域!$D:$D,$B88,调整区域!$G:$G,$X$84)</f>
        <v>0</v>
      </c>
      <c r="Y88" s="4">
        <f>SUMIFS(调整区域!$F:$F,调整区域!$D:$D,$B88,调整区域!$E:$E,$Y$84)+SUMIFS(调整区域!$H:$H,调整区域!$D:$D,$B88,调整区域!$G:$G,$Y$84)</f>
        <v>2372</v>
      </c>
      <c r="Z88" s="4">
        <f>SUMIFS(调整区域!$F:$F,调整区域!$D:$D,$B88,调整区域!$E:$E,$Z$84)+SUMIFS(调整区域!$H:$H,调整区域!$D:$D,$B88,调整区域!$G:$G,$Z$84)</f>
        <v>1460</v>
      </c>
    </row>
    <row r="89" ht="15" customHeight="1" spans="1:26">
      <c r="A89" s="7"/>
      <c r="B89" s="10" t="s">
        <v>80</v>
      </c>
      <c r="C89" s="4">
        <f t="shared" si="10"/>
        <v>0</v>
      </c>
      <c r="D89" s="4">
        <f>SUMIFS(调整区域!$F:$F,调整区域!$D:$D,$B89,调整区域!$E:$E,$D$84)+SUMIFS(调整区域!$H:$H,调整区域!$D:$D,$B89,调整区域!$G:$G,$D$84)</f>
        <v>0</v>
      </c>
      <c r="E89" s="4">
        <f>SUMIFS(调整区域!$F:$F,调整区域!$D:$D,$B89,调整区域!$E:$E,$E$84)+SUMIFS(调整区域!$H:$H,调整区域!$D:$D,$B89,调整区域!$G:$G,$E$84)</f>
        <v>0</v>
      </c>
      <c r="F89" s="4">
        <f>SUMIFS(调整区域!$F:$F,调整区域!$D:$D,$B89,调整区域!$E:$E,$F$84)+SUMIFS(调整区域!$H:$H,调整区域!$D:$D,$B89,调整区域!$G:$G,$F$84)</f>
        <v>0</v>
      </c>
      <c r="G89" s="4">
        <f>SUMIFS(调整区域!$F:$F,调整区域!$D:$D,$B89,调整区域!$E:$E,$G$84)+SUMIFS(调整区域!$H:$H,调整区域!$D:$D,$B89,调整区域!$G:$G,$G$84)</f>
        <v>0</v>
      </c>
      <c r="H89" s="138">
        <f>SUMIFS(调整区域!$F:$F,调整区域!$D:$D,$B89,调整区域!$E:$E,$H$84)+SUMIFS(调整区域!$H:$H,调整区域!$D:$D,$B89,调整区域!$G:$G,$H$84)</f>
        <v>0</v>
      </c>
      <c r="I89" s="138">
        <f t="shared" si="11"/>
        <v>0</v>
      </c>
      <c r="J89" s="4">
        <f>SUMIFS(调整区域!$F:$F,调整区域!$D:$D,$B89,调整区域!$E:$E,$J$84)+SUMIFS(调整区域!$H:$H,调整区域!$D:$D,$B89,调整区域!$G:$G,$J$84)</f>
        <v>0</v>
      </c>
      <c r="K89" s="4">
        <f>SUMIFS(调整区域!$F:$F,调整区域!$D:$D,$B89,调整区域!$E:$E,$K$84)+SUMIFS(调整区域!$H:$H,调整区域!$D:$D,$B89,调整区域!$G:$G,$K$84)</f>
        <v>0</v>
      </c>
      <c r="L89" s="4">
        <f>SUMIFS(调整区域!$F:$F,调整区域!$D:$D,$B89,调整区域!$E:$E,$L$84)+SUMIFS(调整区域!$H:$H,调整区域!$D:$D,$B89,调整区域!$G:$G,$L$84)</f>
        <v>0</v>
      </c>
      <c r="M89" s="138">
        <f t="shared" si="12"/>
        <v>0</v>
      </c>
      <c r="N89" s="4">
        <f>SUMIFS(调整区域!$F:$F,调整区域!$D:$D,$B89,调整区域!$E:$E,$N$84)+SUMIFS(调整区域!$H:$H,调整区域!$D:$D,$B89,调整区域!$G:$G,$N$84)</f>
        <v>0</v>
      </c>
      <c r="O89" s="4">
        <f>SUMIFS(调整区域!$F:$F,调整区域!$D:$D,$B89,调整区域!$E:$E,$O$84)+SUMIFS(调整区域!$H:$H,调整区域!$D:$D,$B89,调整区域!$G:$G,$O$84)</f>
        <v>0</v>
      </c>
      <c r="P89" s="138">
        <f t="shared" si="13"/>
        <v>0</v>
      </c>
      <c r="Q89" s="4">
        <f>SUMIFS(调整区域!$F:$F,调整区域!$D:$D,$B89,调整区域!$E:$E,$Q$84)+SUMIFS(调整区域!$H:$H,调整区域!$D:$D,$B89,调整区域!$G:$G,$Q$84)</f>
        <v>0</v>
      </c>
      <c r="R89" s="4">
        <f>SUMIFS(调整区域!$F:$F,调整区域!$D:$D,$B89,调整区域!$E:$E,$R$84)+SUMIFS(调整区域!$H:$H,调整区域!$D:$D,$B89,调整区域!$G:$G,$R$84)</f>
        <v>0</v>
      </c>
      <c r="S89" s="138">
        <f t="shared" si="14"/>
        <v>0</v>
      </c>
      <c r="T89" s="4">
        <f>SUMIFS(调整区域!$F:$F,调整区域!$D:$D,$B89,调整区域!$E:$E,$T$84)+SUMIFS(调整区域!$H:$H,调整区域!$D:$D,$B89,调整区域!$G:$G,$T$84)</f>
        <v>0</v>
      </c>
      <c r="U89" s="4">
        <f>SUMIFS(调整区域!$F:$F,调整区域!$D:$D,$B89,调整区域!$E:$E,$U$84)+SUMIFS(调整区域!$H:$H,调整区域!$D:$D,$B89,调整区域!$G:$G,$U$84)</f>
        <v>0</v>
      </c>
      <c r="V89" s="4">
        <f>SUMIFS(调整区域!$F:$F,调整区域!$D:$D,$B89,调整区域!$E:$E,$V$84)+SUMIFS(调整区域!$H:$H,调整区域!$D:$D,$B89,调整区域!$G:$G,$V$84)</f>
        <v>0</v>
      </c>
      <c r="W89" s="4">
        <f>SUMIFS(调整区域!$F:$F,调整区域!$D:$D,$B89,调整区域!$E:$E,$W$84)+SUMIFS(调整区域!$H:$H,调整区域!$D:$D,$B89,调整区域!$G:$G,$W$84)</f>
        <v>0</v>
      </c>
      <c r="X89" s="4">
        <f>SUMIFS(调整区域!$F:$F,调整区域!$D:$D,$B89,调整区域!$E:$E,$X$84)+SUMIFS(调整区域!$H:$H,调整区域!$D:$D,$B89,调整区域!$G:$G,$X$84)</f>
        <v>0</v>
      </c>
      <c r="Y89" s="4">
        <f>SUMIFS(调整区域!$F:$F,调整区域!$D:$D,$B89,调整区域!$E:$E,$Y$84)+SUMIFS(调整区域!$H:$H,调整区域!$D:$D,$B89,调整区域!$G:$G,$Y$84)</f>
        <v>0</v>
      </c>
      <c r="Z89" s="4">
        <f>SUMIFS(调整区域!$F:$F,调整区域!$D:$D,$B89,调整区域!$E:$E,$Z$84)+SUMIFS(调整区域!$H:$H,调整区域!$D:$D,$B89,调整区域!$G:$G,$Z$84)</f>
        <v>0</v>
      </c>
    </row>
    <row r="90" ht="15" customHeight="1" spans="1:26">
      <c r="A90" s="7"/>
      <c r="B90" s="10" t="s">
        <v>81</v>
      </c>
      <c r="C90" s="4">
        <f t="shared" si="10"/>
        <v>0</v>
      </c>
      <c r="D90" s="4">
        <f>SUMIFS(调整区域!$F:$F,调整区域!$D:$D,$B90,调整区域!$E:$E,$D$84)+SUMIFS(调整区域!$H:$H,调整区域!$D:$D,$B90,调整区域!$G:$G,$D$84)</f>
        <v>-27869.73</v>
      </c>
      <c r="E90" s="4">
        <f>SUMIFS(调整区域!$F:$F,调整区域!$D:$D,$B90,调整区域!$E:$E,$E$84)+SUMIFS(调整区域!$H:$H,调整区域!$D:$D,$B90,调整区域!$G:$G,$E$84)</f>
        <v>32484.49</v>
      </c>
      <c r="F90" s="4">
        <f>SUMIFS(调整区域!$F:$F,调整区域!$D:$D,$B90,调整区域!$E:$E,$F$84)+SUMIFS(调整区域!$H:$H,调整区域!$D:$D,$B90,调整区域!$G:$G,$F$84)</f>
        <v>990.05</v>
      </c>
      <c r="G90" s="4">
        <f>SUMIFS(调整区域!$F:$F,调整区域!$D:$D,$B90,调整区域!$E:$E,$G$84)+SUMIFS(调整区域!$H:$H,调整区域!$D:$D,$B90,调整区域!$G:$G,$G$84)</f>
        <v>0</v>
      </c>
      <c r="H90" s="138">
        <f>SUMIFS(调整区域!$F:$F,调整区域!$D:$D,$B90,调整区域!$E:$E,$H$84)+SUMIFS(调整区域!$H:$H,调整区域!$D:$D,$B90,调整区域!$G:$G,$H$84)</f>
        <v>29350.58</v>
      </c>
      <c r="I90" s="138">
        <f t="shared" si="11"/>
        <v>-28791.1</v>
      </c>
      <c r="J90" s="4">
        <f>SUMIFS(调整区域!$F:$F,调整区域!$D:$D,$B90,调整区域!$E:$E,$J$84)+SUMIFS(调整区域!$H:$H,调整区域!$D:$D,$B90,调整区域!$G:$G,$J$84)</f>
        <v>10121.32</v>
      </c>
      <c r="K90" s="4">
        <f>SUMIFS(调整区域!$F:$F,调整区域!$D:$D,$B90,调整区域!$E:$E,$K$84)+SUMIFS(调整区域!$H:$H,调整区域!$D:$D,$B90,调整区域!$G:$G,$K$84)</f>
        <v>-38912.42</v>
      </c>
      <c r="L90" s="4">
        <f>SUMIFS(调整区域!$F:$F,调整区域!$D:$D,$B90,调整区域!$E:$E,$L$84)+SUMIFS(调整区域!$H:$H,调整区域!$D:$D,$B90,调整区域!$G:$G,$L$84)</f>
        <v>0</v>
      </c>
      <c r="M90" s="138">
        <f t="shared" si="12"/>
        <v>-22468.87</v>
      </c>
      <c r="N90" s="4">
        <f>SUMIFS(调整区域!$F:$F,调整区域!$D:$D,$B90,调整区域!$E:$E,$N$84)+SUMIFS(调整区域!$H:$H,调整区域!$D:$D,$B90,调整区域!$G:$G,$N$84)</f>
        <v>-29863.12</v>
      </c>
      <c r="O90" s="4">
        <f>SUMIFS(调整区域!$F:$F,调整区域!$D:$D,$B90,调整区域!$E:$E,$O$84)+SUMIFS(调整区域!$H:$H,调整区域!$D:$D,$B90,调整区域!$G:$G,$O$84)</f>
        <v>7394.25</v>
      </c>
      <c r="P90" s="138">
        <f t="shared" si="13"/>
        <v>-4272.48</v>
      </c>
      <c r="Q90" s="4">
        <f>SUMIFS(调整区域!$F:$F,调整区域!$D:$D,$B90,调整区域!$E:$E,$Q$84)+SUMIFS(调整区域!$H:$H,调整区域!$D:$D,$B90,调整区域!$G:$G,$Q$84)</f>
        <v>-9024.14</v>
      </c>
      <c r="R90" s="4">
        <f>SUMIFS(调整区域!$F:$F,调整区域!$D:$D,$B90,调整区域!$E:$E,$R$84)+SUMIFS(调整区域!$H:$H,调整区域!$D:$D,$B90,调整区域!$G:$G,$R$84)</f>
        <v>4751.66</v>
      </c>
      <c r="S90" s="138">
        <f t="shared" si="14"/>
        <v>20577.06</v>
      </c>
      <c r="T90" s="4">
        <f>SUMIFS(调整区域!$F:$F,调整区域!$D:$D,$B90,调整区域!$E:$E,$T$84)+SUMIFS(调整区域!$H:$H,调整区域!$D:$D,$B90,调整区域!$G:$G,$T$84)</f>
        <v>15839.18</v>
      </c>
      <c r="U90" s="4">
        <f>SUMIFS(调整区域!$F:$F,调整区域!$D:$D,$B90,调整区域!$E:$E,$U$84)+SUMIFS(调整区域!$H:$H,调整区域!$D:$D,$B90,调整区域!$G:$G,$U$84)</f>
        <v>2830.19</v>
      </c>
      <c r="V90" s="4">
        <f>SUMIFS(调整区域!$F:$F,调整区域!$D:$D,$B90,调整区域!$E:$E,$V$84)+SUMIFS(调整区域!$H:$H,调整区域!$D:$D,$B90,调整区域!$G:$G,$V$84)</f>
        <v>1069.33</v>
      </c>
      <c r="W90" s="4">
        <f>SUMIFS(调整区域!$F:$F,调整区域!$D:$D,$B90,调整区域!$E:$E,$W$84)+SUMIFS(调整区域!$H:$H,调整区域!$D:$D,$B90,调整区域!$G:$G,$W$84)</f>
        <v>838.36</v>
      </c>
      <c r="X90" s="4">
        <f>SUMIFS(调整区域!$F:$F,调整区域!$D:$D,$B90,调整区域!$E:$E,$X$84)+SUMIFS(调整区域!$H:$H,调整区域!$D:$D,$B90,调整区域!$G:$G,$X$84)</f>
        <v>0</v>
      </c>
      <c r="Y90" s="4">
        <f>SUMIFS(调整区域!$F:$F,调整区域!$D:$D,$B90,调整区域!$E:$E,$Y$84)+SUMIFS(调整区域!$H:$H,调整区域!$D:$D,$B90,调整区域!$G:$G,$Y$84)</f>
        <v>0</v>
      </c>
      <c r="Z90" s="4">
        <f>SUMIFS(调整区域!$F:$F,调整区域!$D:$D,$B90,调整区域!$E:$E,$Z$84)+SUMIFS(调整区域!$H:$H,调整区域!$D:$D,$B90,调整区域!$G:$G,$Z$84)</f>
        <v>0</v>
      </c>
    </row>
    <row r="91" ht="15" customHeight="1" spans="1:26">
      <c r="A91" s="7"/>
      <c r="B91" s="11" t="s">
        <v>82</v>
      </c>
      <c r="C91" s="4">
        <f t="shared" si="10"/>
        <v>0</v>
      </c>
      <c r="D91" s="4">
        <f>SUMIFS(调整区域!$F:$F,调整区域!$D:$D,$B91,调整区域!$E:$E,$D$84)+SUMIFS(调整区域!$H:$H,调整区域!$D:$D,$B91,调整区域!$G:$G,$D$84)</f>
        <v>0</v>
      </c>
      <c r="E91" s="4">
        <f>SUMIFS(调整区域!$F:$F,调整区域!$D:$D,$B91,调整区域!$E:$E,$E$84)+SUMIFS(调整区域!$H:$H,调整区域!$D:$D,$B91,调整区域!$G:$G,$E$84)</f>
        <v>0</v>
      </c>
      <c r="F91" s="4">
        <f>SUMIFS(调整区域!$F:$F,调整区域!$D:$D,$B91,调整区域!$E:$E,$F$84)+SUMIFS(调整区域!$H:$H,调整区域!$D:$D,$B91,调整区域!$G:$G,$F$84)</f>
        <v>0</v>
      </c>
      <c r="G91" s="4">
        <f>SUMIFS(调整区域!$F:$F,调整区域!$D:$D,$B91,调整区域!$E:$E,$G$84)+SUMIFS(调整区域!$H:$H,调整区域!$D:$D,$B91,调整区域!$G:$G,$G$84)</f>
        <v>0</v>
      </c>
      <c r="H91" s="138">
        <f>SUMIFS(调整区域!$F:$F,调整区域!$D:$D,$B91,调整区域!$E:$E,$H$84)+SUMIFS(调整区域!$H:$H,调整区域!$D:$D,$B91,调整区域!$G:$G,$H$84)</f>
        <v>0</v>
      </c>
      <c r="I91" s="138">
        <f t="shared" si="11"/>
        <v>0</v>
      </c>
      <c r="J91" s="4">
        <f>SUMIFS(调整区域!$F:$F,调整区域!$D:$D,$B91,调整区域!$E:$E,$J$84)+SUMIFS(调整区域!$H:$H,调整区域!$D:$D,$B91,调整区域!$G:$G,$J$84)</f>
        <v>0</v>
      </c>
      <c r="K91" s="4">
        <f>SUMIFS(调整区域!$F:$F,调整区域!$D:$D,$B91,调整区域!$E:$E,$K$84)+SUMIFS(调整区域!$H:$H,调整区域!$D:$D,$B91,调整区域!$G:$G,$K$84)</f>
        <v>0</v>
      </c>
      <c r="L91" s="4">
        <f>SUMIFS(调整区域!$F:$F,调整区域!$D:$D,$B91,调整区域!$E:$E,$L$84)+SUMIFS(调整区域!$H:$H,调整区域!$D:$D,$B91,调整区域!$G:$G,$L$84)</f>
        <v>0</v>
      </c>
      <c r="M91" s="138">
        <f t="shared" si="12"/>
        <v>0</v>
      </c>
      <c r="N91" s="4">
        <f>SUMIFS(调整区域!$F:$F,调整区域!$D:$D,$B91,调整区域!$E:$E,$N$84)+SUMIFS(调整区域!$H:$H,调整区域!$D:$D,$B91,调整区域!$G:$G,$N$84)</f>
        <v>0</v>
      </c>
      <c r="O91" s="4">
        <f>SUMIFS(调整区域!$F:$F,调整区域!$D:$D,$B91,调整区域!$E:$E,$O$84)+SUMIFS(调整区域!$H:$H,调整区域!$D:$D,$B91,调整区域!$G:$G,$O$84)</f>
        <v>0</v>
      </c>
      <c r="P91" s="138">
        <f t="shared" si="13"/>
        <v>0</v>
      </c>
      <c r="Q91" s="4">
        <f>SUMIFS(调整区域!$F:$F,调整区域!$D:$D,$B91,调整区域!$E:$E,$Q$84)+SUMIFS(调整区域!$H:$H,调整区域!$D:$D,$B91,调整区域!$G:$G,$Q$84)</f>
        <v>0</v>
      </c>
      <c r="R91" s="4">
        <f>SUMIFS(调整区域!$F:$F,调整区域!$D:$D,$B91,调整区域!$E:$E,$R$84)+SUMIFS(调整区域!$H:$H,调整区域!$D:$D,$B91,调整区域!$G:$G,$R$84)</f>
        <v>0</v>
      </c>
      <c r="S91" s="138">
        <f t="shared" si="14"/>
        <v>0</v>
      </c>
      <c r="T91" s="4">
        <f>SUMIFS(调整区域!$F:$F,调整区域!$D:$D,$B91,调整区域!$E:$E,$T$84)+SUMIFS(调整区域!$H:$H,调整区域!$D:$D,$B91,调整区域!$G:$G,$T$84)</f>
        <v>0</v>
      </c>
      <c r="U91" s="4">
        <f>SUMIFS(调整区域!$F:$F,调整区域!$D:$D,$B91,调整区域!$E:$E,$U$84)+SUMIFS(调整区域!$H:$H,调整区域!$D:$D,$B91,调整区域!$G:$G,$U$84)</f>
        <v>0</v>
      </c>
      <c r="V91" s="4">
        <f>SUMIFS(调整区域!$F:$F,调整区域!$D:$D,$B91,调整区域!$E:$E,$V$84)+SUMIFS(调整区域!$H:$H,调整区域!$D:$D,$B91,调整区域!$G:$G,$V$84)</f>
        <v>0</v>
      </c>
      <c r="W91" s="4">
        <f>SUMIFS(调整区域!$F:$F,调整区域!$D:$D,$B91,调整区域!$E:$E,$W$84)+SUMIFS(调整区域!$H:$H,调整区域!$D:$D,$B91,调整区域!$G:$G,$W$84)</f>
        <v>0</v>
      </c>
      <c r="X91" s="4">
        <f>SUMIFS(调整区域!$F:$F,调整区域!$D:$D,$B91,调整区域!$E:$E,$X$84)+SUMIFS(调整区域!$H:$H,调整区域!$D:$D,$B91,调整区域!$G:$G,$X$84)</f>
        <v>0</v>
      </c>
      <c r="Y91" s="4">
        <f>SUMIFS(调整区域!$F:$F,调整区域!$D:$D,$B91,调整区域!$E:$E,$Y$84)+SUMIFS(调整区域!$H:$H,调整区域!$D:$D,$B91,调整区域!$G:$G,$Y$84)</f>
        <v>0</v>
      </c>
      <c r="Z91" s="4">
        <f>SUMIFS(调整区域!$F:$F,调整区域!$D:$D,$B91,调整区域!$E:$E,$Z$84)+SUMIFS(调整区域!$H:$H,调整区域!$D:$D,$B91,调整区域!$G:$G,$Z$84)</f>
        <v>0</v>
      </c>
    </row>
    <row r="92" ht="15" customHeight="1" spans="1:26">
      <c r="A92" s="7"/>
      <c r="B92" s="10" t="s">
        <v>83</v>
      </c>
      <c r="C92" s="4">
        <f t="shared" si="10"/>
        <v>0</v>
      </c>
      <c r="D92" s="4">
        <f>SUMIFS(调整区域!$F:$F,调整区域!$D:$D,$B92,调整区域!$E:$E,$D$84)+SUMIFS(调整区域!$H:$H,调整区域!$D:$D,$B92,调整区域!$G:$G,$D$84)</f>
        <v>0</v>
      </c>
      <c r="E92" s="4">
        <f>SUMIFS(调整区域!$F:$F,调整区域!$D:$D,$B92,调整区域!$E:$E,$E$84)+SUMIFS(调整区域!$H:$H,调整区域!$D:$D,$B92,调整区域!$G:$G,$E$84)</f>
        <v>0</v>
      </c>
      <c r="F92" s="4">
        <f>SUMIFS(调整区域!$F:$F,调整区域!$D:$D,$B92,调整区域!$E:$E,$F$84)+SUMIFS(调整区域!$H:$H,调整区域!$D:$D,$B92,调整区域!$G:$G,$F$84)</f>
        <v>0</v>
      </c>
      <c r="G92" s="4">
        <f>SUMIFS(调整区域!$F:$F,调整区域!$D:$D,$B92,调整区域!$E:$E,$G$84)+SUMIFS(调整区域!$H:$H,调整区域!$D:$D,$B92,调整区域!$G:$G,$G$84)</f>
        <v>0</v>
      </c>
      <c r="H92" s="138">
        <f>SUMIFS(调整区域!$F:$F,调整区域!$D:$D,$B92,调整区域!$E:$E,$H$84)+SUMIFS(调整区域!$H:$H,调整区域!$D:$D,$B92,调整区域!$G:$G,$H$84)</f>
        <v>0</v>
      </c>
      <c r="I92" s="138">
        <f t="shared" si="11"/>
        <v>0</v>
      </c>
      <c r="J92" s="4">
        <f>SUMIFS(调整区域!$F:$F,调整区域!$D:$D,$B92,调整区域!$E:$E,$J$84)+SUMIFS(调整区域!$H:$H,调整区域!$D:$D,$B92,调整区域!$G:$G,$J$84)</f>
        <v>0</v>
      </c>
      <c r="K92" s="4">
        <f>SUMIFS(调整区域!$F:$F,调整区域!$D:$D,$B92,调整区域!$E:$E,$K$84)+SUMIFS(调整区域!$H:$H,调整区域!$D:$D,$B92,调整区域!$G:$G,$K$84)</f>
        <v>0</v>
      </c>
      <c r="L92" s="4">
        <f>SUMIFS(调整区域!$F:$F,调整区域!$D:$D,$B92,调整区域!$E:$E,$L$84)+SUMIFS(调整区域!$H:$H,调整区域!$D:$D,$B92,调整区域!$G:$G,$L$84)</f>
        <v>0</v>
      </c>
      <c r="M92" s="138">
        <f t="shared" si="12"/>
        <v>0</v>
      </c>
      <c r="N92" s="4">
        <f>SUMIFS(调整区域!$F:$F,调整区域!$D:$D,$B92,调整区域!$E:$E,$N$84)+SUMIFS(调整区域!$H:$H,调整区域!$D:$D,$B92,调整区域!$G:$G,$N$84)</f>
        <v>0</v>
      </c>
      <c r="O92" s="4">
        <f>SUMIFS(调整区域!$F:$F,调整区域!$D:$D,$B92,调整区域!$E:$E,$O$84)+SUMIFS(调整区域!$H:$H,调整区域!$D:$D,$B92,调整区域!$G:$G,$O$84)</f>
        <v>0</v>
      </c>
      <c r="P92" s="138">
        <f t="shared" si="13"/>
        <v>0</v>
      </c>
      <c r="Q92" s="4">
        <f>SUMIFS(调整区域!$F:$F,调整区域!$D:$D,$B92,调整区域!$E:$E,$Q$84)+SUMIFS(调整区域!$H:$H,调整区域!$D:$D,$B92,调整区域!$G:$G,$Q$84)</f>
        <v>0</v>
      </c>
      <c r="R92" s="4">
        <f>SUMIFS(调整区域!$F:$F,调整区域!$D:$D,$B92,调整区域!$E:$E,$R$84)+SUMIFS(调整区域!$H:$H,调整区域!$D:$D,$B92,调整区域!$G:$G,$R$84)</f>
        <v>0</v>
      </c>
      <c r="S92" s="138">
        <f t="shared" si="14"/>
        <v>0</v>
      </c>
      <c r="T92" s="4">
        <f>SUMIFS(调整区域!$F:$F,调整区域!$D:$D,$B92,调整区域!$E:$E,$T$84)+SUMIFS(调整区域!$H:$H,调整区域!$D:$D,$B92,调整区域!$G:$G,$T$84)</f>
        <v>0</v>
      </c>
      <c r="U92" s="4">
        <f>SUMIFS(调整区域!$F:$F,调整区域!$D:$D,$B92,调整区域!$E:$E,$U$84)+SUMIFS(调整区域!$H:$H,调整区域!$D:$D,$B92,调整区域!$G:$G,$U$84)</f>
        <v>0</v>
      </c>
      <c r="V92" s="4">
        <f>SUMIFS(调整区域!$F:$F,调整区域!$D:$D,$B92,调整区域!$E:$E,$V$84)+SUMIFS(调整区域!$H:$H,调整区域!$D:$D,$B92,调整区域!$G:$G,$V$84)</f>
        <v>0</v>
      </c>
      <c r="W92" s="4">
        <f>SUMIFS(调整区域!$F:$F,调整区域!$D:$D,$B92,调整区域!$E:$E,$W$84)+SUMIFS(调整区域!$H:$H,调整区域!$D:$D,$B92,调整区域!$G:$G,$W$84)</f>
        <v>0</v>
      </c>
      <c r="X92" s="4">
        <f>SUMIFS(调整区域!$F:$F,调整区域!$D:$D,$B92,调整区域!$E:$E,$X$84)+SUMIFS(调整区域!$H:$H,调整区域!$D:$D,$B92,调整区域!$G:$G,$X$84)</f>
        <v>0</v>
      </c>
      <c r="Y92" s="4">
        <f>SUMIFS(调整区域!$F:$F,调整区域!$D:$D,$B92,调整区域!$E:$E,$Y$84)+SUMIFS(调整区域!$H:$H,调整区域!$D:$D,$B92,调整区域!$G:$G,$Y$84)</f>
        <v>0</v>
      </c>
      <c r="Z92" s="4">
        <f>SUMIFS(调整区域!$F:$F,调整区域!$D:$D,$B92,调整区域!$E:$E,$Z$84)+SUMIFS(调整区域!$H:$H,调整区域!$D:$D,$B92,调整区域!$G:$G,$Z$84)</f>
        <v>0</v>
      </c>
    </row>
    <row r="93" ht="15" customHeight="1" spans="1:26">
      <c r="A93" s="7"/>
      <c r="B93" s="10" t="s">
        <v>84</v>
      </c>
      <c r="C93" s="4">
        <f t="shared" si="10"/>
        <v>0</v>
      </c>
      <c r="D93" s="4">
        <f>SUMIFS(调整区域!$F:$F,调整区域!$D:$D,$B93,调整区域!$E:$E,$D$84)+SUMIFS(调整区域!$H:$H,调整区域!$D:$D,$B93,调整区域!$G:$G,$D$84)</f>
        <v>0</v>
      </c>
      <c r="E93" s="4">
        <f>SUMIFS(调整区域!$F:$F,调整区域!$D:$D,$B93,调整区域!$E:$E,$E$84)+SUMIFS(调整区域!$H:$H,调整区域!$D:$D,$B93,调整区域!$G:$G,$E$84)</f>
        <v>0</v>
      </c>
      <c r="F93" s="4">
        <f>SUMIFS(调整区域!$F:$F,调整区域!$D:$D,$B93,调整区域!$E:$E,$F$84)+SUMIFS(调整区域!$H:$H,调整区域!$D:$D,$B93,调整区域!$G:$G,$F$84)</f>
        <v>0</v>
      </c>
      <c r="G93" s="4">
        <f>SUMIFS(调整区域!$F:$F,调整区域!$D:$D,$B93,调整区域!$E:$E,$G$84)+SUMIFS(调整区域!$H:$H,调整区域!$D:$D,$B93,调整区域!$G:$G,$G$84)</f>
        <v>0</v>
      </c>
      <c r="H93" s="138">
        <f>SUMIFS(调整区域!$F:$F,调整区域!$D:$D,$B93,调整区域!$E:$E,$H$84)+SUMIFS(调整区域!$H:$H,调整区域!$D:$D,$B93,调整区域!$G:$G,$H$84)</f>
        <v>0</v>
      </c>
      <c r="I93" s="138">
        <f t="shared" si="11"/>
        <v>0</v>
      </c>
      <c r="J93" s="4">
        <f>SUMIFS(调整区域!$F:$F,调整区域!$D:$D,$B93,调整区域!$E:$E,$J$84)+SUMIFS(调整区域!$H:$H,调整区域!$D:$D,$B93,调整区域!$G:$G,$J$84)</f>
        <v>0</v>
      </c>
      <c r="K93" s="4">
        <f>SUMIFS(调整区域!$F:$F,调整区域!$D:$D,$B93,调整区域!$E:$E,$K$84)+SUMIFS(调整区域!$H:$H,调整区域!$D:$D,$B93,调整区域!$G:$G,$K$84)</f>
        <v>0</v>
      </c>
      <c r="L93" s="4">
        <f>SUMIFS(调整区域!$F:$F,调整区域!$D:$D,$B93,调整区域!$E:$E,$L$84)+SUMIFS(调整区域!$H:$H,调整区域!$D:$D,$B93,调整区域!$G:$G,$L$84)</f>
        <v>0</v>
      </c>
      <c r="M93" s="138">
        <f t="shared" si="12"/>
        <v>0</v>
      </c>
      <c r="N93" s="4">
        <f>SUMIFS(调整区域!$F:$F,调整区域!$D:$D,$B93,调整区域!$E:$E,$N$84)+SUMIFS(调整区域!$H:$H,调整区域!$D:$D,$B93,调整区域!$G:$G,$N$84)</f>
        <v>0</v>
      </c>
      <c r="O93" s="4">
        <f>SUMIFS(调整区域!$F:$F,调整区域!$D:$D,$B93,调整区域!$E:$E,$O$84)+SUMIFS(调整区域!$H:$H,调整区域!$D:$D,$B93,调整区域!$G:$G,$O$84)</f>
        <v>0</v>
      </c>
      <c r="P93" s="138">
        <f t="shared" si="13"/>
        <v>0</v>
      </c>
      <c r="Q93" s="4">
        <f>SUMIFS(调整区域!$F:$F,调整区域!$D:$D,$B93,调整区域!$E:$E,$Q$84)+SUMIFS(调整区域!$H:$H,调整区域!$D:$D,$B93,调整区域!$G:$G,$Q$84)</f>
        <v>0</v>
      </c>
      <c r="R93" s="4">
        <f>SUMIFS(调整区域!$F:$F,调整区域!$D:$D,$B93,调整区域!$E:$E,$R$84)+SUMIFS(调整区域!$H:$H,调整区域!$D:$D,$B93,调整区域!$G:$G,$R$84)</f>
        <v>0</v>
      </c>
      <c r="S93" s="138">
        <f t="shared" si="14"/>
        <v>0</v>
      </c>
      <c r="T93" s="4">
        <f>SUMIFS(调整区域!$F:$F,调整区域!$D:$D,$B93,调整区域!$E:$E,$T$84)+SUMIFS(调整区域!$H:$H,调整区域!$D:$D,$B93,调整区域!$G:$G,$T$84)</f>
        <v>0</v>
      </c>
      <c r="U93" s="4">
        <f>SUMIFS(调整区域!$F:$F,调整区域!$D:$D,$B93,调整区域!$E:$E,$U$84)+SUMIFS(调整区域!$H:$H,调整区域!$D:$D,$B93,调整区域!$G:$G,$U$84)</f>
        <v>0</v>
      </c>
      <c r="V93" s="4">
        <f>SUMIFS(调整区域!$F:$F,调整区域!$D:$D,$B93,调整区域!$E:$E,$V$84)+SUMIFS(调整区域!$H:$H,调整区域!$D:$D,$B93,调整区域!$G:$G,$V$84)</f>
        <v>0</v>
      </c>
      <c r="W93" s="4">
        <f>SUMIFS(调整区域!$F:$F,调整区域!$D:$D,$B93,调整区域!$E:$E,$W$84)+SUMIFS(调整区域!$H:$H,调整区域!$D:$D,$B93,调整区域!$G:$G,$W$84)</f>
        <v>0</v>
      </c>
      <c r="X93" s="4">
        <f>SUMIFS(调整区域!$F:$F,调整区域!$D:$D,$B93,调整区域!$E:$E,$X$84)+SUMIFS(调整区域!$H:$H,调整区域!$D:$D,$B93,调整区域!$G:$G,$X$84)</f>
        <v>0</v>
      </c>
      <c r="Y93" s="4">
        <f>SUMIFS(调整区域!$F:$F,调整区域!$D:$D,$B93,调整区域!$E:$E,$Y$84)+SUMIFS(调整区域!$H:$H,调整区域!$D:$D,$B93,调整区域!$G:$G,$Y$84)</f>
        <v>0</v>
      </c>
      <c r="Z93" s="4">
        <f>SUMIFS(调整区域!$F:$F,调整区域!$D:$D,$B93,调整区域!$E:$E,$Z$84)+SUMIFS(调整区域!$H:$H,调整区域!$D:$D,$B93,调整区域!$G:$G,$Z$84)</f>
        <v>0</v>
      </c>
    </row>
    <row r="94" ht="15" customHeight="1" spans="1:26">
      <c r="A94" s="7"/>
      <c r="B94" s="12" t="s">
        <v>85</v>
      </c>
      <c r="C94" s="4">
        <f t="shared" si="10"/>
        <v>0</v>
      </c>
      <c r="D94" s="4">
        <f>SUMIFS(调整区域!$F:$F,调整区域!$D:$D,$B94,调整区域!$E:$E,$D$84)+SUMIFS(调整区域!$H:$H,调整区域!$D:$D,$B94,调整区域!$G:$G,$D$84)</f>
        <v>0</v>
      </c>
      <c r="E94" s="4">
        <f>SUMIFS(调整区域!$F:$F,调整区域!$D:$D,$B94,调整区域!$E:$E,$E$84)+SUMIFS(调整区域!$H:$H,调整区域!$D:$D,$B94,调整区域!$G:$G,$E$84)</f>
        <v>0</v>
      </c>
      <c r="F94" s="4">
        <f>SUMIFS(调整区域!$F:$F,调整区域!$D:$D,$B94,调整区域!$E:$E,$F$84)+SUMIFS(调整区域!$H:$H,调整区域!$D:$D,$B94,调整区域!$G:$G,$F$84)</f>
        <v>0</v>
      </c>
      <c r="G94" s="4">
        <f>SUMIFS(调整区域!$F:$F,调整区域!$D:$D,$B94,调整区域!$E:$E,$G$84)+SUMIFS(调整区域!$H:$H,调整区域!$D:$D,$B94,调整区域!$G:$G,$G$84)</f>
        <v>0</v>
      </c>
      <c r="H94" s="138">
        <f>SUMIFS(调整区域!$F:$F,调整区域!$D:$D,$B94,调整区域!$E:$E,$H$84)+SUMIFS(调整区域!$H:$H,调整区域!$D:$D,$B94,调整区域!$G:$G,$H$84)</f>
        <v>0</v>
      </c>
      <c r="I94" s="138">
        <f t="shared" si="11"/>
        <v>0</v>
      </c>
      <c r="J94" s="4">
        <f>SUMIFS(调整区域!$F:$F,调整区域!$D:$D,$B94,调整区域!$E:$E,$J$84)+SUMIFS(调整区域!$H:$H,调整区域!$D:$D,$B94,调整区域!$G:$G,$J$84)</f>
        <v>0</v>
      </c>
      <c r="K94" s="4">
        <f>SUMIFS(调整区域!$F:$F,调整区域!$D:$D,$B94,调整区域!$E:$E,$K$84)+SUMIFS(调整区域!$H:$H,调整区域!$D:$D,$B94,调整区域!$G:$G,$K$84)</f>
        <v>0</v>
      </c>
      <c r="L94" s="4">
        <f>SUMIFS(调整区域!$F:$F,调整区域!$D:$D,$B94,调整区域!$E:$E,$L$84)+SUMIFS(调整区域!$H:$H,调整区域!$D:$D,$B94,调整区域!$G:$G,$L$84)</f>
        <v>0</v>
      </c>
      <c r="M94" s="138">
        <f t="shared" si="12"/>
        <v>0</v>
      </c>
      <c r="N94" s="4">
        <f>SUMIFS(调整区域!$F:$F,调整区域!$D:$D,$B94,调整区域!$E:$E,$N$84)+SUMIFS(调整区域!$H:$H,调整区域!$D:$D,$B94,调整区域!$G:$G,$N$84)</f>
        <v>0</v>
      </c>
      <c r="O94" s="4">
        <f>SUMIFS(调整区域!$F:$F,调整区域!$D:$D,$B94,调整区域!$E:$E,$O$84)+SUMIFS(调整区域!$H:$H,调整区域!$D:$D,$B94,调整区域!$G:$G,$O$84)</f>
        <v>0</v>
      </c>
      <c r="P94" s="138">
        <f t="shared" si="13"/>
        <v>0</v>
      </c>
      <c r="Q94" s="4">
        <f>SUMIFS(调整区域!$F:$F,调整区域!$D:$D,$B94,调整区域!$E:$E,$Q$84)+SUMIFS(调整区域!$H:$H,调整区域!$D:$D,$B94,调整区域!$G:$G,$Q$84)</f>
        <v>0</v>
      </c>
      <c r="R94" s="4">
        <f>SUMIFS(调整区域!$F:$F,调整区域!$D:$D,$B94,调整区域!$E:$E,$R$84)+SUMIFS(调整区域!$H:$H,调整区域!$D:$D,$B94,调整区域!$G:$G,$R$84)</f>
        <v>0</v>
      </c>
      <c r="S94" s="138">
        <f t="shared" si="14"/>
        <v>0</v>
      </c>
      <c r="T94" s="4">
        <f>SUMIFS(调整区域!$F:$F,调整区域!$D:$D,$B94,调整区域!$E:$E,$T$84)+SUMIFS(调整区域!$H:$H,调整区域!$D:$D,$B94,调整区域!$G:$G,$T$84)</f>
        <v>0</v>
      </c>
      <c r="U94" s="4">
        <f>SUMIFS(调整区域!$F:$F,调整区域!$D:$D,$B94,调整区域!$E:$E,$U$84)+SUMIFS(调整区域!$H:$H,调整区域!$D:$D,$B94,调整区域!$G:$G,$U$84)</f>
        <v>0</v>
      </c>
      <c r="V94" s="4">
        <f>SUMIFS(调整区域!$F:$F,调整区域!$D:$D,$B94,调整区域!$E:$E,$V$84)+SUMIFS(调整区域!$H:$H,调整区域!$D:$D,$B94,调整区域!$G:$G,$V$84)</f>
        <v>0</v>
      </c>
      <c r="W94" s="4">
        <f>SUMIFS(调整区域!$F:$F,调整区域!$D:$D,$B94,调整区域!$E:$E,$W$84)+SUMIFS(调整区域!$H:$H,调整区域!$D:$D,$B94,调整区域!$G:$G,$W$84)</f>
        <v>0</v>
      </c>
      <c r="X94" s="4">
        <f>SUMIFS(调整区域!$F:$F,调整区域!$D:$D,$B94,调整区域!$E:$E,$X$84)+SUMIFS(调整区域!$H:$H,调整区域!$D:$D,$B94,调整区域!$G:$G,$X$84)</f>
        <v>0</v>
      </c>
      <c r="Y94" s="4">
        <f>SUMIFS(调整区域!$F:$F,调整区域!$D:$D,$B94,调整区域!$E:$E,$Y$84)+SUMIFS(调整区域!$H:$H,调整区域!$D:$D,$B94,调整区域!$G:$G,$Y$84)</f>
        <v>0</v>
      </c>
      <c r="Z94" s="4">
        <f>SUMIFS(调整区域!$F:$F,调整区域!$D:$D,$B94,调整区域!$E:$E,$Z$84)+SUMIFS(调整区域!$H:$H,调整区域!$D:$D,$B94,调整区域!$G:$G,$Z$84)</f>
        <v>0</v>
      </c>
    </row>
    <row r="95" ht="15" customHeight="1" spans="1:26">
      <c r="A95" s="7"/>
      <c r="B95" s="12" t="s">
        <v>86</v>
      </c>
      <c r="C95" s="4">
        <f t="shared" si="10"/>
        <v>0</v>
      </c>
      <c r="D95" s="4">
        <f>SUMIFS(调整区域!$F:$F,调整区域!$D:$D,$B95,调整区域!$E:$E,$D$84)+SUMIFS(调整区域!$H:$H,调整区域!$D:$D,$B95,调整区域!$G:$G,$D$84)</f>
        <v>0</v>
      </c>
      <c r="E95" s="4">
        <f>SUMIFS(调整区域!$F:$F,调整区域!$D:$D,$B95,调整区域!$E:$E,$E$84)+SUMIFS(调整区域!$H:$H,调整区域!$D:$D,$B95,调整区域!$G:$G,$E$84)</f>
        <v>0</v>
      </c>
      <c r="F95" s="4">
        <f>SUMIFS(调整区域!$F:$F,调整区域!$D:$D,$B95,调整区域!$E:$E,$F$84)+SUMIFS(调整区域!$H:$H,调整区域!$D:$D,$B95,调整区域!$G:$G,$F$84)</f>
        <v>0</v>
      </c>
      <c r="G95" s="4">
        <f>SUMIFS(调整区域!$F:$F,调整区域!$D:$D,$B95,调整区域!$E:$E,$G$84)+SUMIFS(调整区域!$H:$H,调整区域!$D:$D,$B95,调整区域!$G:$G,$G$84)</f>
        <v>0</v>
      </c>
      <c r="H95" s="138">
        <f>SUMIFS(调整区域!$F:$F,调整区域!$D:$D,$B95,调整区域!$E:$E,$H$84)+SUMIFS(调整区域!$H:$H,调整区域!$D:$D,$B95,调整区域!$G:$G,$H$84)</f>
        <v>0</v>
      </c>
      <c r="I95" s="138">
        <f t="shared" si="11"/>
        <v>0</v>
      </c>
      <c r="J95" s="4">
        <f>SUMIFS(调整区域!$F:$F,调整区域!$D:$D,$B95,调整区域!$E:$E,$J$84)+SUMIFS(调整区域!$H:$H,调整区域!$D:$D,$B95,调整区域!$G:$G,$J$84)</f>
        <v>0</v>
      </c>
      <c r="K95" s="4">
        <f>SUMIFS(调整区域!$F:$F,调整区域!$D:$D,$B95,调整区域!$E:$E,$K$84)+SUMIFS(调整区域!$H:$H,调整区域!$D:$D,$B95,调整区域!$G:$G,$K$84)</f>
        <v>0</v>
      </c>
      <c r="L95" s="4">
        <f>SUMIFS(调整区域!$F:$F,调整区域!$D:$D,$B95,调整区域!$E:$E,$L$84)+SUMIFS(调整区域!$H:$H,调整区域!$D:$D,$B95,调整区域!$G:$G,$L$84)</f>
        <v>0</v>
      </c>
      <c r="M95" s="138">
        <f t="shared" si="12"/>
        <v>0</v>
      </c>
      <c r="N95" s="4">
        <f>SUMIFS(调整区域!$F:$F,调整区域!$D:$D,$B95,调整区域!$E:$E,$N$84)+SUMIFS(调整区域!$H:$H,调整区域!$D:$D,$B95,调整区域!$G:$G,$N$84)</f>
        <v>0</v>
      </c>
      <c r="O95" s="4">
        <f>SUMIFS(调整区域!$F:$F,调整区域!$D:$D,$B95,调整区域!$E:$E,$O$84)+SUMIFS(调整区域!$H:$H,调整区域!$D:$D,$B95,调整区域!$G:$G,$O$84)</f>
        <v>0</v>
      </c>
      <c r="P95" s="138">
        <f t="shared" si="13"/>
        <v>0</v>
      </c>
      <c r="Q95" s="4">
        <f>SUMIFS(调整区域!$F:$F,调整区域!$D:$D,$B95,调整区域!$E:$E,$Q$84)+SUMIFS(调整区域!$H:$H,调整区域!$D:$D,$B95,调整区域!$G:$G,$Q$84)</f>
        <v>0</v>
      </c>
      <c r="R95" s="4">
        <f>SUMIFS(调整区域!$F:$F,调整区域!$D:$D,$B95,调整区域!$E:$E,$R$84)+SUMIFS(调整区域!$H:$H,调整区域!$D:$D,$B95,调整区域!$G:$G,$R$84)</f>
        <v>0</v>
      </c>
      <c r="S95" s="138">
        <f t="shared" si="14"/>
        <v>0</v>
      </c>
      <c r="T95" s="4">
        <f>SUMIFS(调整区域!$F:$F,调整区域!$D:$D,$B95,调整区域!$E:$E,$T$84)+SUMIFS(调整区域!$H:$H,调整区域!$D:$D,$B95,调整区域!$G:$G,$T$84)</f>
        <v>0</v>
      </c>
      <c r="U95" s="4">
        <f>SUMIFS(调整区域!$F:$F,调整区域!$D:$D,$B95,调整区域!$E:$E,$U$84)+SUMIFS(调整区域!$H:$H,调整区域!$D:$D,$B95,调整区域!$G:$G,$U$84)</f>
        <v>0</v>
      </c>
      <c r="V95" s="4">
        <f>SUMIFS(调整区域!$F:$F,调整区域!$D:$D,$B95,调整区域!$E:$E,$V$84)+SUMIFS(调整区域!$H:$H,调整区域!$D:$D,$B95,调整区域!$G:$G,$V$84)</f>
        <v>0</v>
      </c>
      <c r="W95" s="4">
        <f>SUMIFS(调整区域!$F:$F,调整区域!$D:$D,$B95,调整区域!$E:$E,$W$84)+SUMIFS(调整区域!$H:$H,调整区域!$D:$D,$B95,调整区域!$G:$G,$W$84)</f>
        <v>0</v>
      </c>
      <c r="X95" s="4">
        <f>SUMIFS(调整区域!$F:$F,调整区域!$D:$D,$B95,调整区域!$E:$E,$X$84)+SUMIFS(调整区域!$H:$H,调整区域!$D:$D,$B95,调整区域!$G:$G,$X$84)</f>
        <v>0</v>
      </c>
      <c r="Y95" s="4">
        <f>SUMIFS(调整区域!$F:$F,调整区域!$D:$D,$B95,调整区域!$E:$E,$Y$84)+SUMIFS(调整区域!$H:$H,调整区域!$D:$D,$B95,调整区域!$G:$G,$Y$84)</f>
        <v>0</v>
      </c>
      <c r="Z95" s="4">
        <f>SUMIFS(调整区域!$F:$F,调整区域!$D:$D,$B95,调整区域!$E:$E,$Z$84)+SUMIFS(调整区域!$H:$H,调整区域!$D:$D,$B95,调整区域!$G:$G,$Z$84)</f>
        <v>0</v>
      </c>
    </row>
    <row r="96" ht="15" customHeight="1" spans="1:26">
      <c r="A96" s="7"/>
      <c r="B96" s="12" t="s">
        <v>87</v>
      </c>
      <c r="C96" s="4">
        <f t="shared" si="10"/>
        <v>0</v>
      </c>
      <c r="D96" s="4">
        <f>SUMIFS(调整区域!$F:$F,调整区域!$D:$D,$B96,调整区域!$E:$E,$D$84)+SUMIFS(调整区域!$H:$H,调整区域!$D:$D,$B96,调整区域!$G:$G,$D$84)</f>
        <v>0</v>
      </c>
      <c r="E96" s="4">
        <f>SUMIFS(调整区域!$F:$F,调整区域!$D:$D,$B96,调整区域!$E:$E,$E$84)+SUMIFS(调整区域!$H:$H,调整区域!$D:$D,$B96,调整区域!$G:$G,$E$84)</f>
        <v>0</v>
      </c>
      <c r="F96" s="4">
        <f>SUMIFS(调整区域!$F:$F,调整区域!$D:$D,$B96,调整区域!$E:$E,$F$84)+SUMIFS(调整区域!$H:$H,调整区域!$D:$D,$B96,调整区域!$G:$G,$F$84)</f>
        <v>0</v>
      </c>
      <c r="G96" s="4">
        <f>SUMIFS(调整区域!$F:$F,调整区域!$D:$D,$B96,调整区域!$E:$E,$G$84)+SUMIFS(调整区域!$H:$H,调整区域!$D:$D,$B96,调整区域!$G:$G,$G$84)</f>
        <v>0</v>
      </c>
      <c r="H96" s="138">
        <f>SUMIFS(调整区域!$F:$F,调整区域!$D:$D,$B96,调整区域!$E:$E,$H$84)+SUMIFS(调整区域!$H:$H,调整区域!$D:$D,$B96,调整区域!$G:$G,$H$84)</f>
        <v>0</v>
      </c>
      <c r="I96" s="138">
        <f t="shared" si="11"/>
        <v>0</v>
      </c>
      <c r="J96" s="4">
        <f>SUMIFS(调整区域!$F:$F,调整区域!$D:$D,$B96,调整区域!$E:$E,$J$84)+SUMIFS(调整区域!$H:$H,调整区域!$D:$D,$B96,调整区域!$G:$G,$J$84)</f>
        <v>0</v>
      </c>
      <c r="K96" s="4">
        <f>SUMIFS(调整区域!$F:$F,调整区域!$D:$D,$B96,调整区域!$E:$E,$K$84)+SUMIFS(调整区域!$H:$H,调整区域!$D:$D,$B96,调整区域!$G:$G,$K$84)</f>
        <v>0</v>
      </c>
      <c r="L96" s="4">
        <f>SUMIFS(调整区域!$F:$F,调整区域!$D:$D,$B96,调整区域!$E:$E,$L$84)+SUMIFS(调整区域!$H:$H,调整区域!$D:$D,$B96,调整区域!$G:$G,$L$84)</f>
        <v>0</v>
      </c>
      <c r="M96" s="138">
        <f t="shared" si="12"/>
        <v>0</v>
      </c>
      <c r="N96" s="4">
        <f>SUMIFS(调整区域!$F:$F,调整区域!$D:$D,$B96,调整区域!$E:$E,$N$84)+SUMIFS(调整区域!$H:$H,调整区域!$D:$D,$B96,调整区域!$G:$G,$N$84)</f>
        <v>0</v>
      </c>
      <c r="O96" s="4">
        <f>SUMIFS(调整区域!$F:$F,调整区域!$D:$D,$B96,调整区域!$E:$E,$O$84)+SUMIFS(调整区域!$H:$H,调整区域!$D:$D,$B96,调整区域!$G:$G,$O$84)</f>
        <v>0</v>
      </c>
      <c r="P96" s="138">
        <f t="shared" si="13"/>
        <v>0</v>
      </c>
      <c r="Q96" s="4">
        <f>SUMIFS(调整区域!$F:$F,调整区域!$D:$D,$B96,调整区域!$E:$E,$Q$84)+SUMIFS(调整区域!$H:$H,调整区域!$D:$D,$B96,调整区域!$G:$G,$Q$84)</f>
        <v>0</v>
      </c>
      <c r="R96" s="4">
        <f>SUMIFS(调整区域!$F:$F,调整区域!$D:$D,$B96,调整区域!$E:$E,$R$84)+SUMIFS(调整区域!$H:$H,调整区域!$D:$D,$B96,调整区域!$G:$G,$R$84)</f>
        <v>0</v>
      </c>
      <c r="S96" s="138">
        <f t="shared" si="14"/>
        <v>0</v>
      </c>
      <c r="T96" s="4">
        <f>SUMIFS(调整区域!$F:$F,调整区域!$D:$D,$B96,调整区域!$E:$E,$T$84)+SUMIFS(调整区域!$H:$H,调整区域!$D:$D,$B96,调整区域!$G:$G,$T$84)</f>
        <v>0</v>
      </c>
      <c r="U96" s="4">
        <f>SUMIFS(调整区域!$F:$F,调整区域!$D:$D,$B96,调整区域!$E:$E,$U$84)+SUMIFS(调整区域!$H:$H,调整区域!$D:$D,$B96,调整区域!$G:$G,$U$84)</f>
        <v>0</v>
      </c>
      <c r="V96" s="4">
        <f>SUMIFS(调整区域!$F:$F,调整区域!$D:$D,$B96,调整区域!$E:$E,$V$84)+SUMIFS(调整区域!$H:$H,调整区域!$D:$D,$B96,调整区域!$G:$G,$V$84)</f>
        <v>0</v>
      </c>
      <c r="W96" s="4">
        <f>SUMIFS(调整区域!$F:$F,调整区域!$D:$D,$B96,调整区域!$E:$E,$W$84)+SUMIFS(调整区域!$H:$H,调整区域!$D:$D,$B96,调整区域!$G:$G,$W$84)</f>
        <v>0</v>
      </c>
      <c r="X96" s="4">
        <f>SUMIFS(调整区域!$F:$F,调整区域!$D:$D,$B96,调整区域!$E:$E,$X$84)+SUMIFS(调整区域!$H:$H,调整区域!$D:$D,$B96,调整区域!$G:$G,$X$84)</f>
        <v>0</v>
      </c>
      <c r="Y96" s="4">
        <f>SUMIFS(调整区域!$F:$F,调整区域!$D:$D,$B96,调整区域!$E:$E,$Y$84)+SUMIFS(调整区域!$H:$H,调整区域!$D:$D,$B96,调整区域!$G:$G,$Y$84)</f>
        <v>0</v>
      </c>
      <c r="Z96" s="4">
        <f>SUMIFS(调整区域!$F:$F,调整区域!$D:$D,$B96,调整区域!$E:$E,$Z$84)+SUMIFS(调整区域!$H:$H,调整区域!$D:$D,$B96,调整区域!$G:$G,$Z$84)</f>
        <v>0</v>
      </c>
    </row>
    <row r="97" ht="15" customHeight="1" spans="1:26">
      <c r="A97" s="7"/>
      <c r="B97" s="12" t="s">
        <v>88</v>
      </c>
      <c r="C97" s="4">
        <f t="shared" si="10"/>
        <v>0</v>
      </c>
      <c r="D97" s="4">
        <f>SUMIFS(调整区域!$F:$F,调整区域!$D:$D,$B97,调整区域!$E:$E,$D$84)+SUMIFS(调整区域!$H:$H,调整区域!$D:$D,$B97,调整区域!$G:$G,$D$84)</f>
        <v>0</v>
      </c>
      <c r="E97" s="4">
        <f>SUMIFS(调整区域!$F:$F,调整区域!$D:$D,$B97,调整区域!$E:$E,$E$84)+SUMIFS(调整区域!$H:$H,调整区域!$D:$D,$B97,调整区域!$G:$G,$E$84)</f>
        <v>0</v>
      </c>
      <c r="F97" s="4">
        <f>SUMIFS(调整区域!$F:$F,调整区域!$D:$D,$B97,调整区域!$E:$E,$F$84)+SUMIFS(调整区域!$H:$H,调整区域!$D:$D,$B97,调整区域!$G:$G,$F$84)</f>
        <v>0</v>
      </c>
      <c r="G97" s="4">
        <f>SUMIFS(调整区域!$F:$F,调整区域!$D:$D,$B97,调整区域!$E:$E,$G$84)+SUMIFS(调整区域!$H:$H,调整区域!$D:$D,$B97,调整区域!$G:$G,$G$84)</f>
        <v>0</v>
      </c>
      <c r="H97" s="138">
        <f>SUMIFS(调整区域!$F:$F,调整区域!$D:$D,$B97,调整区域!$E:$E,$H$84)+SUMIFS(调整区域!$H:$H,调整区域!$D:$D,$B97,调整区域!$G:$G,$H$84)</f>
        <v>0</v>
      </c>
      <c r="I97" s="138">
        <f t="shared" si="11"/>
        <v>0</v>
      </c>
      <c r="J97" s="4">
        <f>SUMIFS(调整区域!$F:$F,调整区域!$D:$D,$B97,调整区域!$E:$E,$J$84)+SUMIFS(调整区域!$H:$H,调整区域!$D:$D,$B97,调整区域!$G:$G,$J$84)</f>
        <v>0</v>
      </c>
      <c r="K97" s="4">
        <f>SUMIFS(调整区域!$F:$F,调整区域!$D:$D,$B97,调整区域!$E:$E,$K$84)+SUMIFS(调整区域!$H:$H,调整区域!$D:$D,$B97,调整区域!$G:$G,$K$84)</f>
        <v>0</v>
      </c>
      <c r="L97" s="4">
        <f>SUMIFS(调整区域!$F:$F,调整区域!$D:$D,$B97,调整区域!$E:$E,$L$84)+SUMIFS(调整区域!$H:$H,调整区域!$D:$D,$B97,调整区域!$G:$G,$L$84)</f>
        <v>0</v>
      </c>
      <c r="M97" s="138">
        <f t="shared" si="12"/>
        <v>0</v>
      </c>
      <c r="N97" s="4">
        <f>SUMIFS(调整区域!$F:$F,调整区域!$D:$D,$B97,调整区域!$E:$E,$N$84)+SUMIFS(调整区域!$H:$H,调整区域!$D:$D,$B97,调整区域!$G:$G,$N$84)</f>
        <v>0</v>
      </c>
      <c r="O97" s="4">
        <f>SUMIFS(调整区域!$F:$F,调整区域!$D:$D,$B97,调整区域!$E:$E,$O$84)+SUMIFS(调整区域!$H:$H,调整区域!$D:$D,$B97,调整区域!$G:$G,$O$84)</f>
        <v>0</v>
      </c>
      <c r="P97" s="138">
        <f t="shared" si="13"/>
        <v>0</v>
      </c>
      <c r="Q97" s="4">
        <f>SUMIFS(调整区域!$F:$F,调整区域!$D:$D,$B97,调整区域!$E:$E,$Q$84)+SUMIFS(调整区域!$H:$H,调整区域!$D:$D,$B97,调整区域!$G:$G,$Q$84)</f>
        <v>0</v>
      </c>
      <c r="R97" s="4">
        <f>SUMIFS(调整区域!$F:$F,调整区域!$D:$D,$B97,调整区域!$E:$E,$R$84)+SUMIFS(调整区域!$H:$H,调整区域!$D:$D,$B97,调整区域!$G:$G,$R$84)</f>
        <v>0</v>
      </c>
      <c r="S97" s="138">
        <f t="shared" si="14"/>
        <v>0</v>
      </c>
      <c r="T97" s="4">
        <f>SUMIFS(调整区域!$F:$F,调整区域!$D:$D,$B97,调整区域!$E:$E,$T$84)+SUMIFS(调整区域!$H:$H,调整区域!$D:$D,$B97,调整区域!$G:$G,$T$84)</f>
        <v>0</v>
      </c>
      <c r="U97" s="4">
        <f>SUMIFS(调整区域!$F:$F,调整区域!$D:$D,$B97,调整区域!$E:$E,$U$84)+SUMIFS(调整区域!$H:$H,调整区域!$D:$D,$B97,调整区域!$G:$G,$U$84)</f>
        <v>0</v>
      </c>
      <c r="V97" s="4">
        <f>SUMIFS(调整区域!$F:$F,调整区域!$D:$D,$B97,调整区域!$E:$E,$V$84)+SUMIFS(调整区域!$H:$H,调整区域!$D:$D,$B97,调整区域!$G:$G,$V$84)</f>
        <v>0</v>
      </c>
      <c r="W97" s="4">
        <f>SUMIFS(调整区域!$F:$F,调整区域!$D:$D,$B97,调整区域!$E:$E,$W$84)+SUMIFS(调整区域!$H:$H,调整区域!$D:$D,$B97,调整区域!$G:$G,$W$84)</f>
        <v>0</v>
      </c>
      <c r="X97" s="4">
        <f>SUMIFS(调整区域!$F:$F,调整区域!$D:$D,$B97,调整区域!$E:$E,$X$84)+SUMIFS(调整区域!$H:$H,调整区域!$D:$D,$B97,调整区域!$G:$G,$X$84)</f>
        <v>0</v>
      </c>
      <c r="Y97" s="4">
        <f>SUMIFS(调整区域!$F:$F,调整区域!$D:$D,$B97,调整区域!$E:$E,$Y$84)+SUMIFS(调整区域!$H:$H,调整区域!$D:$D,$B97,调整区域!$G:$G,$Y$84)</f>
        <v>0</v>
      </c>
      <c r="Z97" s="4">
        <f>SUMIFS(调整区域!$F:$F,调整区域!$D:$D,$B97,调整区域!$E:$E,$Z$84)+SUMIFS(调整区域!$H:$H,调整区域!$D:$D,$B97,调整区域!$G:$G,$Z$84)</f>
        <v>0</v>
      </c>
    </row>
    <row r="98" ht="15" customHeight="1" spans="1:26">
      <c r="A98" s="7"/>
      <c r="B98" s="12" t="s">
        <v>89</v>
      </c>
      <c r="C98" s="4">
        <f t="shared" si="10"/>
        <v>0</v>
      </c>
      <c r="D98" s="4">
        <f>SUMIFS(调整区域!$F:$F,调整区域!$D:$D,$B98,调整区域!$E:$E,$D$84)+SUMIFS(调整区域!$H:$H,调整区域!$D:$D,$B98,调整区域!$G:$G,$D$84)</f>
        <v>0</v>
      </c>
      <c r="E98" s="4">
        <f>SUMIFS(调整区域!$F:$F,调整区域!$D:$D,$B98,调整区域!$E:$E,$E$84)+SUMIFS(调整区域!$H:$H,调整区域!$D:$D,$B98,调整区域!$G:$G,$E$84)</f>
        <v>0</v>
      </c>
      <c r="F98" s="4">
        <f>SUMIFS(调整区域!$F:$F,调整区域!$D:$D,$B98,调整区域!$E:$E,$F$84)+SUMIFS(调整区域!$H:$H,调整区域!$D:$D,$B98,调整区域!$G:$G,$F$84)</f>
        <v>0</v>
      </c>
      <c r="G98" s="4">
        <f>SUMIFS(调整区域!$F:$F,调整区域!$D:$D,$B98,调整区域!$E:$E,$G$84)+SUMIFS(调整区域!$H:$H,调整区域!$D:$D,$B98,调整区域!$G:$G,$G$84)</f>
        <v>0</v>
      </c>
      <c r="H98" s="138">
        <f>SUMIFS(调整区域!$F:$F,调整区域!$D:$D,$B98,调整区域!$E:$E,$H$84)+SUMIFS(调整区域!$H:$H,调整区域!$D:$D,$B98,调整区域!$G:$G,$H$84)</f>
        <v>0</v>
      </c>
      <c r="I98" s="138">
        <f t="shared" si="11"/>
        <v>0</v>
      </c>
      <c r="J98" s="4">
        <f>SUMIFS(调整区域!$F:$F,调整区域!$D:$D,$B98,调整区域!$E:$E,$J$84)+SUMIFS(调整区域!$H:$H,调整区域!$D:$D,$B98,调整区域!$G:$G,$J$84)</f>
        <v>0</v>
      </c>
      <c r="K98" s="4">
        <f>SUMIFS(调整区域!$F:$F,调整区域!$D:$D,$B98,调整区域!$E:$E,$K$84)+SUMIFS(调整区域!$H:$H,调整区域!$D:$D,$B98,调整区域!$G:$G,$K$84)</f>
        <v>0</v>
      </c>
      <c r="L98" s="4">
        <f>SUMIFS(调整区域!$F:$F,调整区域!$D:$D,$B98,调整区域!$E:$E,$L$84)+SUMIFS(调整区域!$H:$H,调整区域!$D:$D,$B98,调整区域!$G:$G,$L$84)</f>
        <v>0</v>
      </c>
      <c r="M98" s="138">
        <f t="shared" si="12"/>
        <v>0</v>
      </c>
      <c r="N98" s="4">
        <f>SUMIFS(调整区域!$F:$F,调整区域!$D:$D,$B98,调整区域!$E:$E,$N$84)+SUMIFS(调整区域!$H:$H,调整区域!$D:$D,$B98,调整区域!$G:$G,$N$84)</f>
        <v>0</v>
      </c>
      <c r="O98" s="4">
        <f>SUMIFS(调整区域!$F:$F,调整区域!$D:$D,$B98,调整区域!$E:$E,$O$84)+SUMIFS(调整区域!$H:$H,调整区域!$D:$D,$B98,调整区域!$G:$G,$O$84)</f>
        <v>0</v>
      </c>
      <c r="P98" s="138">
        <f t="shared" si="13"/>
        <v>0</v>
      </c>
      <c r="Q98" s="4">
        <f>SUMIFS(调整区域!$F:$F,调整区域!$D:$D,$B98,调整区域!$E:$E,$Q$84)+SUMIFS(调整区域!$H:$H,调整区域!$D:$D,$B98,调整区域!$G:$G,$Q$84)</f>
        <v>0</v>
      </c>
      <c r="R98" s="4">
        <f>SUMIFS(调整区域!$F:$F,调整区域!$D:$D,$B98,调整区域!$E:$E,$R$84)+SUMIFS(调整区域!$H:$H,调整区域!$D:$D,$B98,调整区域!$G:$G,$R$84)</f>
        <v>0</v>
      </c>
      <c r="S98" s="138">
        <f t="shared" si="14"/>
        <v>0</v>
      </c>
      <c r="T98" s="4">
        <f>SUMIFS(调整区域!$F:$F,调整区域!$D:$D,$B98,调整区域!$E:$E,$T$84)+SUMIFS(调整区域!$H:$H,调整区域!$D:$D,$B98,调整区域!$G:$G,$T$84)</f>
        <v>0</v>
      </c>
      <c r="U98" s="4">
        <f>SUMIFS(调整区域!$F:$F,调整区域!$D:$D,$B98,调整区域!$E:$E,$U$84)+SUMIFS(调整区域!$H:$H,调整区域!$D:$D,$B98,调整区域!$G:$G,$U$84)</f>
        <v>0</v>
      </c>
      <c r="V98" s="4">
        <f>SUMIFS(调整区域!$F:$F,调整区域!$D:$D,$B98,调整区域!$E:$E,$V$84)+SUMIFS(调整区域!$H:$H,调整区域!$D:$D,$B98,调整区域!$G:$G,$V$84)</f>
        <v>0</v>
      </c>
      <c r="W98" s="4">
        <f>SUMIFS(调整区域!$F:$F,调整区域!$D:$D,$B98,调整区域!$E:$E,$W$84)+SUMIFS(调整区域!$H:$H,调整区域!$D:$D,$B98,调整区域!$G:$G,$W$84)</f>
        <v>0</v>
      </c>
      <c r="X98" s="4">
        <f>SUMIFS(调整区域!$F:$F,调整区域!$D:$D,$B98,调整区域!$E:$E,$X$84)+SUMIFS(调整区域!$H:$H,调整区域!$D:$D,$B98,调整区域!$G:$G,$X$84)</f>
        <v>0</v>
      </c>
      <c r="Y98" s="4">
        <f>SUMIFS(调整区域!$F:$F,调整区域!$D:$D,$B98,调整区域!$E:$E,$Y$84)+SUMIFS(调整区域!$H:$H,调整区域!$D:$D,$B98,调整区域!$G:$G,$Y$84)</f>
        <v>0</v>
      </c>
      <c r="Z98" s="4">
        <f>SUMIFS(调整区域!$F:$F,调整区域!$D:$D,$B98,调整区域!$E:$E,$Z$84)+SUMIFS(调整区域!$H:$H,调整区域!$D:$D,$B98,调整区域!$G:$G,$Z$84)</f>
        <v>0</v>
      </c>
    </row>
    <row r="99" ht="15" customHeight="1" spans="1:26">
      <c r="A99" s="7"/>
      <c r="B99" s="12" t="s">
        <v>90</v>
      </c>
      <c r="C99" s="4">
        <f t="shared" si="10"/>
        <v>0</v>
      </c>
      <c r="D99" s="4">
        <f>SUMIFS(调整区域!$F:$F,调整区域!$D:$D,$B99,调整区域!$E:$E,$D$84)+SUMIFS(调整区域!$H:$H,调整区域!$D:$D,$B99,调整区域!$G:$G,$D$84)</f>
        <v>0</v>
      </c>
      <c r="E99" s="4">
        <f>SUMIFS(调整区域!$F:$F,调整区域!$D:$D,$B99,调整区域!$E:$E,$E$84)+SUMIFS(调整区域!$H:$H,调整区域!$D:$D,$B99,调整区域!$G:$G,$E$84)</f>
        <v>0</v>
      </c>
      <c r="F99" s="4">
        <f>SUMIFS(调整区域!$F:$F,调整区域!$D:$D,$B99,调整区域!$E:$E,$F$84)+SUMIFS(调整区域!$H:$H,调整区域!$D:$D,$B99,调整区域!$G:$G,$F$84)</f>
        <v>0</v>
      </c>
      <c r="G99" s="4">
        <f>SUMIFS(调整区域!$F:$F,调整区域!$D:$D,$B99,调整区域!$E:$E,$G$84)+SUMIFS(调整区域!$H:$H,调整区域!$D:$D,$B99,调整区域!$G:$G,$G$84)</f>
        <v>0</v>
      </c>
      <c r="H99" s="138">
        <f>SUMIFS(调整区域!$F:$F,调整区域!$D:$D,$B99,调整区域!$E:$E,$H$84)+SUMIFS(调整区域!$H:$H,调整区域!$D:$D,$B99,调整区域!$G:$G,$H$84)</f>
        <v>0</v>
      </c>
      <c r="I99" s="138">
        <f t="shared" si="11"/>
        <v>0</v>
      </c>
      <c r="J99" s="4">
        <f>SUMIFS(调整区域!$F:$F,调整区域!$D:$D,$B99,调整区域!$E:$E,$J$84)+SUMIFS(调整区域!$H:$H,调整区域!$D:$D,$B99,调整区域!$G:$G,$J$84)</f>
        <v>0</v>
      </c>
      <c r="K99" s="4">
        <f>SUMIFS(调整区域!$F:$F,调整区域!$D:$D,$B99,调整区域!$E:$E,$K$84)+SUMIFS(调整区域!$H:$H,调整区域!$D:$D,$B99,调整区域!$G:$G,$K$84)</f>
        <v>0</v>
      </c>
      <c r="L99" s="4">
        <f>SUMIFS(调整区域!$F:$F,调整区域!$D:$D,$B99,调整区域!$E:$E,$L$84)+SUMIFS(调整区域!$H:$H,调整区域!$D:$D,$B99,调整区域!$G:$G,$L$84)</f>
        <v>0</v>
      </c>
      <c r="M99" s="138">
        <f t="shared" si="12"/>
        <v>0</v>
      </c>
      <c r="N99" s="4">
        <f>SUMIFS(调整区域!$F:$F,调整区域!$D:$D,$B99,调整区域!$E:$E,$N$84)+SUMIFS(调整区域!$H:$H,调整区域!$D:$D,$B99,调整区域!$G:$G,$N$84)</f>
        <v>0</v>
      </c>
      <c r="O99" s="4">
        <f>SUMIFS(调整区域!$F:$F,调整区域!$D:$D,$B99,调整区域!$E:$E,$O$84)+SUMIFS(调整区域!$H:$H,调整区域!$D:$D,$B99,调整区域!$G:$G,$O$84)</f>
        <v>0</v>
      </c>
      <c r="P99" s="138">
        <f t="shared" si="13"/>
        <v>0</v>
      </c>
      <c r="Q99" s="4">
        <f>SUMIFS(调整区域!$F:$F,调整区域!$D:$D,$B99,调整区域!$E:$E,$Q$84)+SUMIFS(调整区域!$H:$H,调整区域!$D:$D,$B99,调整区域!$G:$G,$Q$84)</f>
        <v>0</v>
      </c>
      <c r="R99" s="4">
        <f>SUMIFS(调整区域!$F:$F,调整区域!$D:$D,$B99,调整区域!$E:$E,$R$84)+SUMIFS(调整区域!$H:$H,调整区域!$D:$D,$B99,调整区域!$G:$G,$R$84)</f>
        <v>0</v>
      </c>
      <c r="S99" s="138">
        <f t="shared" si="14"/>
        <v>0</v>
      </c>
      <c r="T99" s="4">
        <f>SUMIFS(调整区域!$F:$F,调整区域!$D:$D,$B99,调整区域!$E:$E,$T$84)+SUMIFS(调整区域!$H:$H,调整区域!$D:$D,$B99,调整区域!$G:$G,$T$84)</f>
        <v>0</v>
      </c>
      <c r="U99" s="4">
        <f>SUMIFS(调整区域!$F:$F,调整区域!$D:$D,$B99,调整区域!$E:$E,$U$84)+SUMIFS(调整区域!$H:$H,调整区域!$D:$D,$B99,调整区域!$G:$G,$U$84)</f>
        <v>0</v>
      </c>
      <c r="V99" s="4">
        <f>SUMIFS(调整区域!$F:$F,调整区域!$D:$D,$B99,调整区域!$E:$E,$V$84)+SUMIFS(调整区域!$H:$H,调整区域!$D:$D,$B99,调整区域!$G:$G,$V$84)</f>
        <v>0</v>
      </c>
      <c r="W99" s="4">
        <f>SUMIFS(调整区域!$F:$F,调整区域!$D:$D,$B99,调整区域!$E:$E,$W$84)+SUMIFS(调整区域!$H:$H,调整区域!$D:$D,$B99,调整区域!$G:$G,$W$84)</f>
        <v>0</v>
      </c>
      <c r="X99" s="4">
        <f>SUMIFS(调整区域!$F:$F,调整区域!$D:$D,$B99,调整区域!$E:$E,$X$84)+SUMIFS(调整区域!$H:$H,调整区域!$D:$D,$B99,调整区域!$G:$G,$X$84)</f>
        <v>0</v>
      </c>
      <c r="Y99" s="4">
        <f>SUMIFS(调整区域!$F:$F,调整区域!$D:$D,$B99,调整区域!$E:$E,$Y$84)+SUMIFS(调整区域!$H:$H,调整区域!$D:$D,$B99,调整区域!$G:$G,$Y$84)</f>
        <v>0</v>
      </c>
      <c r="Z99" s="4">
        <f>SUMIFS(调整区域!$F:$F,调整区域!$D:$D,$B99,调整区域!$E:$E,$Z$84)+SUMIFS(调整区域!$H:$H,调整区域!$D:$D,$B99,调整区域!$G:$G,$Z$84)</f>
        <v>0</v>
      </c>
    </row>
    <row r="100" ht="15" customHeight="1" spans="1:26">
      <c r="A100" s="7"/>
      <c r="B100" s="12" t="s">
        <v>91</v>
      </c>
      <c r="C100" s="4">
        <f t="shared" si="10"/>
        <v>0</v>
      </c>
      <c r="D100" s="4">
        <f>SUMIFS(调整区域!$F:$F,调整区域!$D:$D,$B100,调整区域!$E:$E,$D$84)+SUMIFS(调整区域!$H:$H,调整区域!$D:$D,$B100,调整区域!$G:$G,$D$84)</f>
        <v>0</v>
      </c>
      <c r="E100" s="4">
        <f>SUMIFS(调整区域!$F:$F,调整区域!$D:$D,$B100,调整区域!$E:$E,$E$84)+SUMIFS(调整区域!$H:$H,调整区域!$D:$D,$B100,调整区域!$G:$G,$E$84)</f>
        <v>0</v>
      </c>
      <c r="F100" s="4">
        <f>SUMIFS(调整区域!$F:$F,调整区域!$D:$D,$B100,调整区域!$E:$E,$F$84)+SUMIFS(调整区域!$H:$H,调整区域!$D:$D,$B100,调整区域!$G:$G,$F$84)</f>
        <v>0</v>
      </c>
      <c r="G100" s="4">
        <f>SUMIFS(调整区域!$F:$F,调整区域!$D:$D,$B100,调整区域!$E:$E,$G$84)+SUMIFS(调整区域!$H:$H,调整区域!$D:$D,$B100,调整区域!$G:$G,$G$84)</f>
        <v>0</v>
      </c>
      <c r="H100" s="138">
        <f>SUMIFS(调整区域!$F:$F,调整区域!$D:$D,$B100,调整区域!$E:$E,$H$84)+SUMIFS(调整区域!$H:$H,调整区域!$D:$D,$B100,调整区域!$G:$G,$H$84)</f>
        <v>0</v>
      </c>
      <c r="I100" s="138">
        <f t="shared" si="11"/>
        <v>0</v>
      </c>
      <c r="J100" s="4">
        <f>SUMIFS(调整区域!$F:$F,调整区域!$D:$D,$B100,调整区域!$E:$E,$J$84)+SUMIFS(调整区域!$H:$H,调整区域!$D:$D,$B100,调整区域!$G:$G,$J$84)</f>
        <v>0</v>
      </c>
      <c r="K100" s="4">
        <f>SUMIFS(调整区域!$F:$F,调整区域!$D:$D,$B100,调整区域!$E:$E,$K$84)+SUMIFS(调整区域!$H:$H,调整区域!$D:$D,$B100,调整区域!$G:$G,$K$84)</f>
        <v>0</v>
      </c>
      <c r="L100" s="4">
        <f>SUMIFS(调整区域!$F:$F,调整区域!$D:$D,$B100,调整区域!$E:$E,$L$84)+SUMIFS(调整区域!$H:$H,调整区域!$D:$D,$B100,调整区域!$G:$G,$L$84)</f>
        <v>0</v>
      </c>
      <c r="M100" s="138">
        <f t="shared" si="12"/>
        <v>0</v>
      </c>
      <c r="N100" s="4">
        <f>SUMIFS(调整区域!$F:$F,调整区域!$D:$D,$B100,调整区域!$E:$E,$N$84)+SUMIFS(调整区域!$H:$H,调整区域!$D:$D,$B100,调整区域!$G:$G,$N$84)</f>
        <v>0</v>
      </c>
      <c r="O100" s="4">
        <f>SUMIFS(调整区域!$F:$F,调整区域!$D:$D,$B100,调整区域!$E:$E,$O$84)+SUMIFS(调整区域!$H:$H,调整区域!$D:$D,$B100,调整区域!$G:$G,$O$84)</f>
        <v>0</v>
      </c>
      <c r="P100" s="138">
        <f t="shared" si="13"/>
        <v>0</v>
      </c>
      <c r="Q100" s="4">
        <f>SUMIFS(调整区域!$F:$F,调整区域!$D:$D,$B100,调整区域!$E:$E,$Q$84)+SUMIFS(调整区域!$H:$H,调整区域!$D:$D,$B100,调整区域!$G:$G,$Q$84)</f>
        <v>0</v>
      </c>
      <c r="R100" s="4">
        <f>SUMIFS(调整区域!$F:$F,调整区域!$D:$D,$B100,调整区域!$E:$E,$R$84)+SUMIFS(调整区域!$H:$H,调整区域!$D:$D,$B100,调整区域!$G:$G,$R$84)</f>
        <v>0</v>
      </c>
      <c r="S100" s="138">
        <f t="shared" si="14"/>
        <v>0</v>
      </c>
      <c r="T100" s="4">
        <f>SUMIFS(调整区域!$F:$F,调整区域!$D:$D,$B100,调整区域!$E:$E,$T$84)+SUMIFS(调整区域!$H:$H,调整区域!$D:$D,$B100,调整区域!$G:$G,$T$84)</f>
        <v>0</v>
      </c>
      <c r="U100" s="4">
        <f>SUMIFS(调整区域!$F:$F,调整区域!$D:$D,$B100,调整区域!$E:$E,$U$84)+SUMIFS(调整区域!$H:$H,调整区域!$D:$D,$B100,调整区域!$G:$G,$U$84)</f>
        <v>0</v>
      </c>
      <c r="V100" s="4">
        <f>SUMIFS(调整区域!$F:$F,调整区域!$D:$D,$B100,调整区域!$E:$E,$V$84)+SUMIFS(调整区域!$H:$H,调整区域!$D:$D,$B100,调整区域!$G:$G,$V$84)</f>
        <v>0</v>
      </c>
      <c r="W100" s="4">
        <f>SUMIFS(调整区域!$F:$F,调整区域!$D:$D,$B100,调整区域!$E:$E,$W$84)+SUMIFS(调整区域!$H:$H,调整区域!$D:$D,$B100,调整区域!$G:$G,$W$84)</f>
        <v>0</v>
      </c>
      <c r="X100" s="4">
        <f>SUMIFS(调整区域!$F:$F,调整区域!$D:$D,$B100,调整区域!$E:$E,$X$84)+SUMIFS(调整区域!$H:$H,调整区域!$D:$D,$B100,调整区域!$G:$G,$X$84)</f>
        <v>0</v>
      </c>
      <c r="Y100" s="4">
        <f>SUMIFS(调整区域!$F:$F,调整区域!$D:$D,$B100,调整区域!$E:$E,$Y$84)+SUMIFS(调整区域!$H:$H,调整区域!$D:$D,$B100,调整区域!$G:$G,$Y$84)</f>
        <v>0</v>
      </c>
      <c r="Z100" s="4">
        <f>SUMIFS(调整区域!$F:$F,调整区域!$D:$D,$B100,调整区域!$E:$E,$Z$84)+SUMIFS(调整区域!$H:$H,调整区域!$D:$D,$B100,调整区域!$G:$G,$Z$84)</f>
        <v>0</v>
      </c>
    </row>
    <row r="101" ht="15" customHeight="1" spans="1:26">
      <c r="A101" s="7"/>
      <c r="B101" s="12" t="s">
        <v>92</v>
      </c>
      <c r="C101" s="4">
        <f t="shared" si="10"/>
        <v>0</v>
      </c>
      <c r="D101" s="4">
        <f>SUMIFS(调整区域!$F:$F,调整区域!$D:$D,$B101,调整区域!$E:$E,$D$84)+SUMIFS(调整区域!$H:$H,调整区域!$D:$D,$B101,调整区域!$G:$G,$D$84)</f>
        <v>0</v>
      </c>
      <c r="E101" s="4">
        <f>SUMIFS(调整区域!$F:$F,调整区域!$D:$D,$B101,调整区域!$E:$E,$E$84)+SUMIFS(调整区域!$H:$H,调整区域!$D:$D,$B101,调整区域!$G:$G,$E$84)</f>
        <v>0</v>
      </c>
      <c r="F101" s="4">
        <f>SUMIFS(调整区域!$F:$F,调整区域!$D:$D,$B101,调整区域!$E:$E,$F$84)+SUMIFS(调整区域!$H:$H,调整区域!$D:$D,$B101,调整区域!$G:$G,$F$84)</f>
        <v>0</v>
      </c>
      <c r="G101" s="4">
        <f>SUMIFS(调整区域!$F:$F,调整区域!$D:$D,$B101,调整区域!$E:$E,$G$84)+SUMIFS(调整区域!$H:$H,调整区域!$D:$D,$B101,调整区域!$G:$G,$G$84)</f>
        <v>0</v>
      </c>
      <c r="H101" s="138">
        <f>SUMIFS(调整区域!$F:$F,调整区域!$D:$D,$B101,调整区域!$E:$E,$H$84)+SUMIFS(调整区域!$H:$H,调整区域!$D:$D,$B101,调整区域!$G:$G,$H$84)</f>
        <v>0</v>
      </c>
      <c r="I101" s="138">
        <f t="shared" si="11"/>
        <v>0</v>
      </c>
      <c r="J101" s="4">
        <f>SUMIFS(调整区域!$F:$F,调整区域!$D:$D,$B101,调整区域!$E:$E,$J$84)+SUMIFS(调整区域!$H:$H,调整区域!$D:$D,$B101,调整区域!$G:$G,$J$84)</f>
        <v>0</v>
      </c>
      <c r="K101" s="4">
        <f>SUMIFS(调整区域!$F:$F,调整区域!$D:$D,$B101,调整区域!$E:$E,$K$84)+SUMIFS(调整区域!$H:$H,调整区域!$D:$D,$B101,调整区域!$G:$G,$K$84)</f>
        <v>0</v>
      </c>
      <c r="L101" s="4">
        <f>SUMIFS(调整区域!$F:$F,调整区域!$D:$D,$B101,调整区域!$E:$E,$L$84)+SUMIFS(调整区域!$H:$H,调整区域!$D:$D,$B101,调整区域!$G:$G,$L$84)</f>
        <v>0</v>
      </c>
      <c r="M101" s="138">
        <f t="shared" si="12"/>
        <v>0</v>
      </c>
      <c r="N101" s="4">
        <f>SUMIFS(调整区域!$F:$F,调整区域!$D:$D,$B101,调整区域!$E:$E,$N$84)+SUMIFS(调整区域!$H:$H,调整区域!$D:$D,$B101,调整区域!$G:$G,$N$84)</f>
        <v>0</v>
      </c>
      <c r="O101" s="4">
        <f>SUMIFS(调整区域!$F:$F,调整区域!$D:$D,$B101,调整区域!$E:$E,$O$84)+SUMIFS(调整区域!$H:$H,调整区域!$D:$D,$B101,调整区域!$G:$G,$O$84)</f>
        <v>0</v>
      </c>
      <c r="P101" s="138">
        <f t="shared" si="13"/>
        <v>0</v>
      </c>
      <c r="Q101" s="4">
        <f>SUMIFS(调整区域!$F:$F,调整区域!$D:$D,$B101,调整区域!$E:$E,$Q$84)+SUMIFS(调整区域!$H:$H,调整区域!$D:$D,$B101,调整区域!$G:$G,$Q$84)</f>
        <v>0</v>
      </c>
      <c r="R101" s="4">
        <f>SUMIFS(调整区域!$F:$F,调整区域!$D:$D,$B101,调整区域!$E:$E,$R$84)+SUMIFS(调整区域!$H:$H,调整区域!$D:$D,$B101,调整区域!$G:$G,$R$84)</f>
        <v>0</v>
      </c>
      <c r="S101" s="138">
        <f t="shared" si="14"/>
        <v>0</v>
      </c>
      <c r="T101" s="4">
        <f>SUMIFS(调整区域!$F:$F,调整区域!$D:$D,$B101,调整区域!$E:$E,$T$84)+SUMIFS(调整区域!$H:$H,调整区域!$D:$D,$B101,调整区域!$G:$G,$T$84)</f>
        <v>0</v>
      </c>
      <c r="U101" s="4">
        <f>SUMIFS(调整区域!$F:$F,调整区域!$D:$D,$B101,调整区域!$E:$E,$U$84)+SUMIFS(调整区域!$H:$H,调整区域!$D:$D,$B101,调整区域!$G:$G,$U$84)</f>
        <v>0</v>
      </c>
      <c r="V101" s="4">
        <f>SUMIFS(调整区域!$F:$F,调整区域!$D:$D,$B101,调整区域!$E:$E,$V$84)+SUMIFS(调整区域!$H:$H,调整区域!$D:$D,$B101,调整区域!$G:$G,$V$84)</f>
        <v>0</v>
      </c>
      <c r="W101" s="4">
        <f>SUMIFS(调整区域!$F:$F,调整区域!$D:$D,$B101,调整区域!$E:$E,$W$84)+SUMIFS(调整区域!$H:$H,调整区域!$D:$D,$B101,调整区域!$G:$G,$W$84)</f>
        <v>0</v>
      </c>
      <c r="X101" s="4">
        <f>SUMIFS(调整区域!$F:$F,调整区域!$D:$D,$B101,调整区域!$E:$E,$X$84)+SUMIFS(调整区域!$H:$H,调整区域!$D:$D,$B101,调整区域!$G:$G,$X$84)</f>
        <v>0</v>
      </c>
      <c r="Y101" s="4">
        <f>SUMIFS(调整区域!$F:$F,调整区域!$D:$D,$B101,调整区域!$E:$E,$Y$84)+SUMIFS(调整区域!$H:$H,调整区域!$D:$D,$B101,调整区域!$G:$G,$Y$84)</f>
        <v>0</v>
      </c>
      <c r="Z101" s="4">
        <f>SUMIFS(调整区域!$F:$F,调整区域!$D:$D,$B101,调整区域!$E:$E,$Z$84)+SUMIFS(调整区域!$H:$H,调整区域!$D:$D,$B101,调整区域!$G:$G,$Z$84)</f>
        <v>0</v>
      </c>
    </row>
    <row r="102" ht="15" customHeight="1" spans="1:26">
      <c r="A102" s="7"/>
      <c r="B102" s="13" t="s">
        <v>93</v>
      </c>
      <c r="C102" s="4">
        <f t="shared" si="10"/>
        <v>0</v>
      </c>
      <c r="D102" s="4">
        <f>SUMIFS(调整区域!$F:$F,调整区域!$D:$D,$B102,调整区域!$E:$E,$D$84)+SUMIFS(调整区域!$H:$H,调整区域!$D:$D,$B102,调整区域!$G:$G,$D$84)</f>
        <v>0</v>
      </c>
      <c r="E102" s="4">
        <f>SUMIFS(调整区域!$F:$F,调整区域!$D:$D,$B102,调整区域!$E:$E,$E$84)+SUMIFS(调整区域!$H:$H,调整区域!$D:$D,$B102,调整区域!$G:$G,$E$84)</f>
        <v>0</v>
      </c>
      <c r="F102" s="4">
        <f>SUMIFS(调整区域!$F:$F,调整区域!$D:$D,$B102,调整区域!$E:$E,$F$84)+SUMIFS(调整区域!$H:$H,调整区域!$D:$D,$B102,调整区域!$G:$G,$F$84)</f>
        <v>0</v>
      </c>
      <c r="G102" s="4">
        <f>SUMIFS(调整区域!$F:$F,调整区域!$D:$D,$B102,调整区域!$E:$E,$G$84)+SUMIFS(调整区域!$H:$H,调整区域!$D:$D,$B102,调整区域!$G:$G,$G$84)</f>
        <v>0</v>
      </c>
      <c r="H102" s="138">
        <f>SUMIFS(调整区域!$F:$F,调整区域!$D:$D,$B102,调整区域!$E:$E,$H$84)+SUMIFS(调整区域!$H:$H,调整区域!$D:$D,$B102,调整区域!$G:$G,$H$84)</f>
        <v>0</v>
      </c>
      <c r="I102" s="138">
        <f t="shared" si="11"/>
        <v>0</v>
      </c>
      <c r="J102" s="4">
        <f>SUMIFS(调整区域!$F:$F,调整区域!$D:$D,$B102,调整区域!$E:$E,$J$84)+SUMIFS(调整区域!$H:$H,调整区域!$D:$D,$B102,调整区域!$G:$G,$J$84)</f>
        <v>0</v>
      </c>
      <c r="K102" s="4">
        <f>SUMIFS(调整区域!$F:$F,调整区域!$D:$D,$B102,调整区域!$E:$E,$K$84)+SUMIFS(调整区域!$H:$H,调整区域!$D:$D,$B102,调整区域!$G:$G,$K$84)</f>
        <v>0</v>
      </c>
      <c r="L102" s="4">
        <f>SUMIFS(调整区域!$F:$F,调整区域!$D:$D,$B102,调整区域!$E:$E,$L$84)+SUMIFS(调整区域!$H:$H,调整区域!$D:$D,$B102,调整区域!$G:$G,$L$84)</f>
        <v>0</v>
      </c>
      <c r="M102" s="138">
        <f t="shared" si="12"/>
        <v>0</v>
      </c>
      <c r="N102" s="4">
        <f>SUMIFS(调整区域!$F:$F,调整区域!$D:$D,$B102,调整区域!$E:$E,$N$84)+SUMIFS(调整区域!$H:$H,调整区域!$D:$D,$B102,调整区域!$G:$G,$N$84)</f>
        <v>0</v>
      </c>
      <c r="O102" s="4">
        <f>SUMIFS(调整区域!$F:$F,调整区域!$D:$D,$B102,调整区域!$E:$E,$O$84)+SUMIFS(调整区域!$H:$H,调整区域!$D:$D,$B102,调整区域!$G:$G,$O$84)</f>
        <v>0</v>
      </c>
      <c r="P102" s="138">
        <f t="shared" si="13"/>
        <v>0</v>
      </c>
      <c r="Q102" s="4">
        <f>SUMIFS(调整区域!$F:$F,调整区域!$D:$D,$B102,调整区域!$E:$E,$Q$84)+SUMIFS(调整区域!$H:$H,调整区域!$D:$D,$B102,调整区域!$G:$G,$Q$84)</f>
        <v>0</v>
      </c>
      <c r="R102" s="4">
        <f>SUMIFS(调整区域!$F:$F,调整区域!$D:$D,$B102,调整区域!$E:$E,$R$84)+SUMIFS(调整区域!$H:$H,调整区域!$D:$D,$B102,调整区域!$G:$G,$R$84)</f>
        <v>0</v>
      </c>
      <c r="S102" s="138">
        <f t="shared" si="14"/>
        <v>0</v>
      </c>
      <c r="T102" s="4">
        <f>SUMIFS(调整区域!$F:$F,调整区域!$D:$D,$B102,调整区域!$E:$E,$T$84)+SUMIFS(调整区域!$H:$H,调整区域!$D:$D,$B102,调整区域!$G:$G,$T$84)</f>
        <v>0</v>
      </c>
      <c r="U102" s="4">
        <f>SUMIFS(调整区域!$F:$F,调整区域!$D:$D,$B102,调整区域!$E:$E,$U$84)+SUMIFS(调整区域!$H:$H,调整区域!$D:$D,$B102,调整区域!$G:$G,$U$84)</f>
        <v>0</v>
      </c>
      <c r="V102" s="4">
        <f>SUMIFS(调整区域!$F:$F,调整区域!$D:$D,$B102,调整区域!$E:$E,$V$84)+SUMIFS(调整区域!$H:$H,调整区域!$D:$D,$B102,调整区域!$G:$G,$V$84)</f>
        <v>0</v>
      </c>
      <c r="W102" s="4">
        <f>SUMIFS(调整区域!$F:$F,调整区域!$D:$D,$B102,调整区域!$E:$E,$W$84)+SUMIFS(调整区域!$H:$H,调整区域!$D:$D,$B102,调整区域!$G:$G,$W$84)</f>
        <v>0</v>
      </c>
      <c r="X102" s="4">
        <f>SUMIFS(调整区域!$F:$F,调整区域!$D:$D,$B102,调整区域!$E:$E,$X$84)+SUMIFS(调整区域!$H:$H,调整区域!$D:$D,$B102,调整区域!$G:$G,$X$84)</f>
        <v>0</v>
      </c>
      <c r="Y102" s="4">
        <f>SUMIFS(调整区域!$F:$F,调整区域!$D:$D,$B102,调整区域!$E:$E,$Y$84)+SUMIFS(调整区域!$H:$H,调整区域!$D:$D,$B102,调整区域!$G:$G,$Y$84)</f>
        <v>0</v>
      </c>
      <c r="Z102" s="4">
        <f>SUMIFS(调整区域!$F:$F,调整区域!$D:$D,$B102,调整区域!$E:$E,$Z$84)+SUMIFS(调整区域!$H:$H,调整区域!$D:$D,$B102,调整区域!$G:$G,$Z$84)</f>
        <v>0</v>
      </c>
    </row>
    <row r="103" ht="15" customHeight="1" spans="1:26">
      <c r="A103" s="7"/>
      <c r="B103" s="13" t="s">
        <v>94</v>
      </c>
      <c r="C103" s="4">
        <f t="shared" si="10"/>
        <v>0</v>
      </c>
      <c r="D103" s="4">
        <f>SUMIFS(调整区域!$F:$F,调整区域!$D:$D,$B103,调整区域!$E:$E,$D$84)+SUMIFS(调整区域!$H:$H,调整区域!$D:$D,$B103,调整区域!$G:$G,$D$84)</f>
        <v>0</v>
      </c>
      <c r="E103" s="4">
        <f>SUMIFS(调整区域!$F:$F,调整区域!$D:$D,$B103,调整区域!$E:$E,$E$84)+SUMIFS(调整区域!$H:$H,调整区域!$D:$D,$B103,调整区域!$G:$G,$E$84)</f>
        <v>0</v>
      </c>
      <c r="F103" s="4">
        <f>SUMIFS(调整区域!$F:$F,调整区域!$D:$D,$B103,调整区域!$E:$E,$F$84)+SUMIFS(调整区域!$H:$H,调整区域!$D:$D,$B103,调整区域!$G:$G,$F$84)</f>
        <v>0</v>
      </c>
      <c r="G103" s="4">
        <f>SUMIFS(调整区域!$F:$F,调整区域!$D:$D,$B103,调整区域!$E:$E,$G$84)+SUMIFS(调整区域!$H:$H,调整区域!$D:$D,$B103,调整区域!$G:$G,$G$84)</f>
        <v>0</v>
      </c>
      <c r="H103" s="138">
        <f>SUMIFS(调整区域!$F:$F,调整区域!$D:$D,$B103,调整区域!$E:$E,$H$84)+SUMIFS(调整区域!$H:$H,调整区域!$D:$D,$B103,调整区域!$G:$G,$H$84)</f>
        <v>0</v>
      </c>
      <c r="I103" s="138">
        <f t="shared" si="11"/>
        <v>0</v>
      </c>
      <c r="J103" s="4">
        <f>SUMIFS(调整区域!$F:$F,调整区域!$D:$D,$B103,调整区域!$E:$E,$J$84)+SUMIFS(调整区域!$H:$H,调整区域!$D:$D,$B103,调整区域!$G:$G,$J$84)</f>
        <v>0</v>
      </c>
      <c r="K103" s="4">
        <f>SUMIFS(调整区域!$F:$F,调整区域!$D:$D,$B103,调整区域!$E:$E,$K$84)+SUMIFS(调整区域!$H:$H,调整区域!$D:$D,$B103,调整区域!$G:$G,$K$84)</f>
        <v>0</v>
      </c>
      <c r="L103" s="4">
        <f>SUMIFS(调整区域!$F:$F,调整区域!$D:$D,$B103,调整区域!$E:$E,$L$84)+SUMIFS(调整区域!$H:$H,调整区域!$D:$D,$B103,调整区域!$G:$G,$L$84)</f>
        <v>0</v>
      </c>
      <c r="M103" s="138">
        <f t="shared" si="12"/>
        <v>0</v>
      </c>
      <c r="N103" s="4">
        <f>SUMIFS(调整区域!$F:$F,调整区域!$D:$D,$B103,调整区域!$E:$E,$N$84)+SUMIFS(调整区域!$H:$H,调整区域!$D:$D,$B103,调整区域!$G:$G,$N$84)</f>
        <v>0</v>
      </c>
      <c r="O103" s="4">
        <f>SUMIFS(调整区域!$F:$F,调整区域!$D:$D,$B103,调整区域!$E:$E,$O$84)+SUMIFS(调整区域!$H:$H,调整区域!$D:$D,$B103,调整区域!$G:$G,$O$84)</f>
        <v>0</v>
      </c>
      <c r="P103" s="138">
        <f t="shared" si="13"/>
        <v>0</v>
      </c>
      <c r="Q103" s="4">
        <f>SUMIFS(调整区域!$F:$F,调整区域!$D:$D,$B103,调整区域!$E:$E,$Q$84)+SUMIFS(调整区域!$H:$H,调整区域!$D:$D,$B103,调整区域!$G:$G,$Q$84)</f>
        <v>0</v>
      </c>
      <c r="R103" s="4">
        <f>SUMIFS(调整区域!$F:$F,调整区域!$D:$D,$B103,调整区域!$E:$E,$R$84)+SUMIFS(调整区域!$H:$H,调整区域!$D:$D,$B103,调整区域!$G:$G,$R$84)</f>
        <v>0</v>
      </c>
      <c r="S103" s="138">
        <f t="shared" si="14"/>
        <v>0</v>
      </c>
      <c r="T103" s="4">
        <f>SUMIFS(调整区域!$F:$F,调整区域!$D:$D,$B103,调整区域!$E:$E,$T$84)+SUMIFS(调整区域!$H:$H,调整区域!$D:$D,$B103,调整区域!$G:$G,$T$84)</f>
        <v>0</v>
      </c>
      <c r="U103" s="4">
        <f>SUMIFS(调整区域!$F:$F,调整区域!$D:$D,$B103,调整区域!$E:$E,$U$84)+SUMIFS(调整区域!$H:$H,调整区域!$D:$D,$B103,调整区域!$G:$G,$U$84)</f>
        <v>0</v>
      </c>
      <c r="V103" s="4">
        <f>SUMIFS(调整区域!$F:$F,调整区域!$D:$D,$B103,调整区域!$E:$E,$V$84)+SUMIFS(调整区域!$H:$H,调整区域!$D:$D,$B103,调整区域!$G:$G,$V$84)</f>
        <v>0</v>
      </c>
      <c r="W103" s="4">
        <f>SUMIFS(调整区域!$F:$F,调整区域!$D:$D,$B103,调整区域!$E:$E,$W$84)+SUMIFS(调整区域!$H:$H,调整区域!$D:$D,$B103,调整区域!$G:$G,$W$84)</f>
        <v>0</v>
      </c>
      <c r="X103" s="4">
        <f>SUMIFS(调整区域!$F:$F,调整区域!$D:$D,$B103,调整区域!$E:$E,$X$84)+SUMIFS(调整区域!$H:$H,调整区域!$D:$D,$B103,调整区域!$G:$G,$X$84)</f>
        <v>0</v>
      </c>
      <c r="Y103" s="4">
        <f>SUMIFS(调整区域!$F:$F,调整区域!$D:$D,$B103,调整区域!$E:$E,$Y$84)+SUMIFS(调整区域!$H:$H,调整区域!$D:$D,$B103,调整区域!$G:$G,$Y$84)</f>
        <v>0</v>
      </c>
      <c r="Z103" s="4">
        <f>SUMIFS(调整区域!$F:$F,调整区域!$D:$D,$B103,调整区域!$E:$E,$Z$84)+SUMIFS(调整区域!$H:$H,调整区域!$D:$D,$B103,调整区域!$G:$G,$Z$84)</f>
        <v>0</v>
      </c>
    </row>
    <row r="104" ht="15" customHeight="1" spans="1:26">
      <c r="A104" s="7"/>
      <c r="B104" s="13" t="s">
        <v>95</v>
      </c>
      <c r="C104" s="4">
        <f t="shared" si="10"/>
        <v>0</v>
      </c>
      <c r="D104" s="4">
        <f>SUMIFS(调整区域!$F:$F,调整区域!$D:$D,$B104,调整区域!$E:$E,$D$84)+SUMIFS(调整区域!$H:$H,调整区域!$D:$D,$B104,调整区域!$G:$G,$D$84)</f>
        <v>0</v>
      </c>
      <c r="E104" s="4">
        <f>SUMIFS(调整区域!$F:$F,调整区域!$D:$D,$B104,调整区域!$E:$E,$E$84)+SUMIFS(调整区域!$H:$H,调整区域!$D:$D,$B104,调整区域!$G:$G,$E$84)</f>
        <v>0</v>
      </c>
      <c r="F104" s="4">
        <f>SUMIFS(调整区域!$F:$F,调整区域!$D:$D,$B104,调整区域!$E:$E,$F$84)+SUMIFS(调整区域!$H:$H,调整区域!$D:$D,$B104,调整区域!$G:$G,$F$84)</f>
        <v>0</v>
      </c>
      <c r="G104" s="4">
        <f>SUMIFS(调整区域!$F:$F,调整区域!$D:$D,$B104,调整区域!$E:$E,$G$84)+SUMIFS(调整区域!$H:$H,调整区域!$D:$D,$B104,调整区域!$G:$G,$G$84)</f>
        <v>0</v>
      </c>
      <c r="H104" s="138">
        <f>SUMIFS(调整区域!$F:$F,调整区域!$D:$D,$B104,调整区域!$E:$E,$H$84)+SUMIFS(调整区域!$H:$H,调整区域!$D:$D,$B104,调整区域!$G:$G,$H$84)</f>
        <v>0</v>
      </c>
      <c r="I104" s="138">
        <f t="shared" si="11"/>
        <v>0</v>
      </c>
      <c r="J104" s="4">
        <f>SUMIFS(调整区域!$F:$F,调整区域!$D:$D,$B104,调整区域!$E:$E,$J$84)+SUMIFS(调整区域!$H:$H,调整区域!$D:$D,$B104,调整区域!$G:$G,$J$84)</f>
        <v>0</v>
      </c>
      <c r="K104" s="4">
        <f>SUMIFS(调整区域!$F:$F,调整区域!$D:$D,$B104,调整区域!$E:$E,$K$84)+SUMIFS(调整区域!$H:$H,调整区域!$D:$D,$B104,调整区域!$G:$G,$K$84)</f>
        <v>0</v>
      </c>
      <c r="L104" s="4">
        <f>SUMIFS(调整区域!$F:$F,调整区域!$D:$D,$B104,调整区域!$E:$E,$L$84)+SUMIFS(调整区域!$H:$H,调整区域!$D:$D,$B104,调整区域!$G:$G,$L$84)</f>
        <v>0</v>
      </c>
      <c r="M104" s="138">
        <f t="shared" si="12"/>
        <v>0</v>
      </c>
      <c r="N104" s="4">
        <f>SUMIFS(调整区域!$F:$F,调整区域!$D:$D,$B104,调整区域!$E:$E,$N$84)+SUMIFS(调整区域!$H:$H,调整区域!$D:$D,$B104,调整区域!$G:$G,$N$84)</f>
        <v>0</v>
      </c>
      <c r="O104" s="4">
        <f>SUMIFS(调整区域!$F:$F,调整区域!$D:$D,$B104,调整区域!$E:$E,$O$84)+SUMIFS(调整区域!$H:$H,调整区域!$D:$D,$B104,调整区域!$G:$G,$O$84)</f>
        <v>0</v>
      </c>
      <c r="P104" s="138">
        <f t="shared" si="13"/>
        <v>0</v>
      </c>
      <c r="Q104" s="4">
        <f>SUMIFS(调整区域!$F:$F,调整区域!$D:$D,$B104,调整区域!$E:$E,$Q$84)+SUMIFS(调整区域!$H:$H,调整区域!$D:$D,$B104,调整区域!$G:$G,$Q$84)</f>
        <v>0</v>
      </c>
      <c r="R104" s="4">
        <f>SUMIFS(调整区域!$F:$F,调整区域!$D:$D,$B104,调整区域!$E:$E,$R$84)+SUMIFS(调整区域!$H:$H,调整区域!$D:$D,$B104,调整区域!$G:$G,$R$84)</f>
        <v>0</v>
      </c>
      <c r="S104" s="138">
        <f t="shared" si="14"/>
        <v>0</v>
      </c>
      <c r="T104" s="4">
        <f>SUMIFS(调整区域!$F:$F,调整区域!$D:$D,$B104,调整区域!$E:$E,$T$84)+SUMIFS(调整区域!$H:$H,调整区域!$D:$D,$B104,调整区域!$G:$G,$T$84)</f>
        <v>0</v>
      </c>
      <c r="U104" s="4">
        <f>SUMIFS(调整区域!$F:$F,调整区域!$D:$D,$B104,调整区域!$E:$E,$U$84)+SUMIFS(调整区域!$H:$H,调整区域!$D:$D,$B104,调整区域!$G:$G,$U$84)</f>
        <v>0</v>
      </c>
      <c r="V104" s="4">
        <f>SUMIFS(调整区域!$F:$F,调整区域!$D:$D,$B104,调整区域!$E:$E,$V$84)+SUMIFS(调整区域!$H:$H,调整区域!$D:$D,$B104,调整区域!$G:$G,$V$84)</f>
        <v>0</v>
      </c>
      <c r="W104" s="4">
        <f>SUMIFS(调整区域!$F:$F,调整区域!$D:$D,$B104,调整区域!$E:$E,$W$84)+SUMIFS(调整区域!$H:$H,调整区域!$D:$D,$B104,调整区域!$G:$G,$W$84)</f>
        <v>0</v>
      </c>
      <c r="X104" s="4">
        <f>SUMIFS(调整区域!$F:$F,调整区域!$D:$D,$B104,调整区域!$E:$E,$X$84)+SUMIFS(调整区域!$H:$H,调整区域!$D:$D,$B104,调整区域!$G:$G,$X$84)</f>
        <v>0</v>
      </c>
      <c r="Y104" s="4">
        <f>SUMIFS(调整区域!$F:$F,调整区域!$D:$D,$B104,调整区域!$E:$E,$Y$84)+SUMIFS(调整区域!$H:$H,调整区域!$D:$D,$B104,调整区域!$G:$G,$Y$84)</f>
        <v>0</v>
      </c>
      <c r="Z104" s="4">
        <f>SUMIFS(调整区域!$F:$F,调整区域!$D:$D,$B104,调整区域!$E:$E,$Z$84)+SUMIFS(调整区域!$H:$H,调整区域!$D:$D,$B104,调整区域!$G:$G,$Z$84)</f>
        <v>0</v>
      </c>
    </row>
    <row r="105" ht="15" customHeight="1" spans="1:26">
      <c r="A105" s="7"/>
      <c r="B105" s="14" t="s">
        <v>96</v>
      </c>
      <c r="C105" s="15">
        <f>SUM(C85:C104)</f>
        <v>0</v>
      </c>
      <c r="D105" s="15">
        <f t="shared" ref="D105:Z105" si="15">SUM(D85:D104)</f>
        <v>-572007.71</v>
      </c>
      <c r="E105" s="15">
        <f t="shared" si="15"/>
        <v>32484.49</v>
      </c>
      <c r="F105" s="15">
        <f t="shared" si="15"/>
        <v>990.05</v>
      </c>
      <c r="G105" s="15">
        <f t="shared" si="15"/>
        <v>0</v>
      </c>
      <c r="H105" s="138">
        <f t="shared" si="15"/>
        <v>232274.56</v>
      </c>
      <c r="I105" s="138">
        <f t="shared" si="15"/>
        <v>-18845.1</v>
      </c>
      <c r="J105" s="15">
        <f t="shared" si="15"/>
        <v>14227.32</v>
      </c>
      <c r="K105" s="15">
        <f t="shared" si="15"/>
        <v>-38912.42</v>
      </c>
      <c r="L105" s="15">
        <f t="shared" si="15"/>
        <v>5840</v>
      </c>
      <c r="M105" s="138">
        <f t="shared" si="15"/>
        <v>-17212.87</v>
      </c>
      <c r="N105" s="15">
        <f t="shared" si="15"/>
        <v>-29863.12</v>
      </c>
      <c r="O105" s="15">
        <f t="shared" si="15"/>
        <v>12650.25</v>
      </c>
      <c r="P105" s="138">
        <f t="shared" si="15"/>
        <v>-2812.48</v>
      </c>
      <c r="Q105" s="15">
        <f t="shared" si="15"/>
        <v>-9024.14</v>
      </c>
      <c r="R105" s="15">
        <f t="shared" si="15"/>
        <v>6211.66</v>
      </c>
      <c r="S105" s="138">
        <f t="shared" si="15"/>
        <v>345129.06</v>
      </c>
      <c r="T105" s="15">
        <f t="shared" si="15"/>
        <v>327309.18</v>
      </c>
      <c r="U105" s="15">
        <f t="shared" si="15"/>
        <v>12080.19</v>
      </c>
      <c r="V105" s="15">
        <f t="shared" si="15"/>
        <v>1069.33</v>
      </c>
      <c r="W105" s="15">
        <f t="shared" si="15"/>
        <v>838.36</v>
      </c>
      <c r="X105" s="15">
        <f t="shared" si="15"/>
        <v>0</v>
      </c>
      <c r="Y105" s="15">
        <f t="shared" si="15"/>
        <v>2372</v>
      </c>
      <c r="Z105" s="15">
        <f t="shared" si="15"/>
        <v>1460</v>
      </c>
    </row>
    <row r="106" ht="15" customHeight="1" spans="1:26">
      <c r="A106" s="7" t="s">
        <v>97</v>
      </c>
      <c r="B106" s="16" t="s">
        <v>98</v>
      </c>
      <c r="C106" s="4">
        <f t="shared" si="10"/>
        <v>0</v>
      </c>
      <c r="D106" s="4">
        <f>SUMIFS(调整区域!$F:$F,调整区域!$D:$D,$B106,调整区域!$E:$E,$D$84)+SUMIFS(调整区域!$H:$H,调整区域!$D:$D,$B106,调整区域!$G:$G,$D$84)</f>
        <v>0</v>
      </c>
      <c r="E106" s="4">
        <f>SUMIFS(调整区域!$F:$F,调整区域!$D:$D,$B106,调整区域!$E:$E,$E$84)+SUMIFS(调整区域!$H:$H,调整区域!$D:$D,$B106,调整区域!$G:$G,$E$84)</f>
        <v>0</v>
      </c>
      <c r="F106" s="4">
        <f>SUMIFS(调整区域!$F:$F,调整区域!$D:$D,$B106,调整区域!$E:$E,$F$84)+SUMIFS(调整区域!$H:$H,调整区域!$D:$D,$B106,调整区域!$G:$G,$F$84)</f>
        <v>0</v>
      </c>
      <c r="G106" s="4">
        <f>SUMIFS(调整区域!$F:$F,调整区域!$D:$D,$B106,调整区域!$E:$E,$G$84)+SUMIFS(调整区域!$H:$H,调整区域!$D:$D,$B106,调整区域!$G:$G,$G$84)</f>
        <v>0</v>
      </c>
      <c r="H106" s="138">
        <f>SUMIFS(调整区域!$F:$F,调整区域!$D:$D,$B106,调整区域!$E:$E,$H$84)+SUMIFS(调整区域!$H:$H,调整区域!$D:$D,$B106,调整区域!$G:$G,$H$84)</f>
        <v>0</v>
      </c>
      <c r="I106" s="138">
        <f t="shared" si="11"/>
        <v>0</v>
      </c>
      <c r="J106" s="4">
        <f>SUMIFS(调整区域!$F:$F,调整区域!$D:$D,$B106,调整区域!$E:$E,$J$84)+SUMIFS(调整区域!$H:$H,调整区域!$D:$D,$B106,调整区域!$G:$G,$J$84)</f>
        <v>0</v>
      </c>
      <c r="K106" s="4">
        <f>SUMIFS(调整区域!$F:$F,调整区域!$D:$D,$B106,调整区域!$E:$E,$K$84)+SUMIFS(调整区域!$H:$H,调整区域!$D:$D,$B106,调整区域!$G:$G,$K$84)</f>
        <v>0</v>
      </c>
      <c r="L106" s="4">
        <f>SUMIFS(调整区域!$F:$F,调整区域!$D:$D,$B106,调整区域!$E:$E,$L$84)+SUMIFS(调整区域!$H:$H,调整区域!$D:$D,$B106,调整区域!$G:$G,$L$84)</f>
        <v>0</v>
      </c>
      <c r="M106" s="138">
        <f t="shared" si="12"/>
        <v>0</v>
      </c>
      <c r="N106" s="4">
        <f>SUMIFS(调整区域!$F:$F,调整区域!$D:$D,$B106,调整区域!$E:$E,$N$84)+SUMIFS(调整区域!$H:$H,调整区域!$D:$D,$B106,调整区域!$G:$G,$N$84)</f>
        <v>0</v>
      </c>
      <c r="O106" s="4">
        <f>SUMIFS(调整区域!$F:$F,调整区域!$D:$D,$B106,调整区域!$E:$E,$O$84)+SUMIFS(调整区域!$H:$H,调整区域!$D:$D,$B106,调整区域!$G:$G,$O$84)</f>
        <v>0</v>
      </c>
      <c r="P106" s="138">
        <f t="shared" si="13"/>
        <v>0</v>
      </c>
      <c r="Q106" s="4">
        <f>SUMIFS(调整区域!$F:$F,调整区域!$D:$D,$B106,调整区域!$E:$E,$Q$84)+SUMIFS(调整区域!$H:$H,调整区域!$D:$D,$B106,调整区域!$G:$G,$Q$84)</f>
        <v>0</v>
      </c>
      <c r="R106" s="4">
        <f>SUMIFS(调整区域!$F:$F,调整区域!$D:$D,$B106,调整区域!$E:$E,$R$84)+SUMIFS(调整区域!$H:$H,调整区域!$D:$D,$B106,调整区域!$G:$G,$R$84)</f>
        <v>0</v>
      </c>
      <c r="S106" s="138">
        <f t="shared" si="14"/>
        <v>0</v>
      </c>
      <c r="T106" s="4">
        <f>SUMIFS(调整区域!$F:$F,调整区域!$D:$D,$B106,调整区域!$E:$E,$T$84)+SUMIFS(调整区域!$H:$H,调整区域!$D:$D,$B106,调整区域!$G:$G,$T$84)</f>
        <v>0</v>
      </c>
      <c r="U106" s="4">
        <f>SUMIFS(调整区域!$F:$F,调整区域!$D:$D,$B106,调整区域!$E:$E,$U$84)+SUMIFS(调整区域!$H:$H,调整区域!$D:$D,$B106,调整区域!$G:$G,$U$84)</f>
        <v>0</v>
      </c>
      <c r="V106" s="4">
        <f>SUMIFS(调整区域!$F:$F,调整区域!$D:$D,$B106,调整区域!$E:$E,$V$84)+SUMIFS(调整区域!$H:$H,调整区域!$D:$D,$B106,调整区域!$G:$G,$V$84)</f>
        <v>0</v>
      </c>
      <c r="W106" s="4">
        <f>SUMIFS(调整区域!$F:$F,调整区域!$D:$D,$B106,调整区域!$E:$E,$W$84)+SUMIFS(调整区域!$H:$H,调整区域!$D:$D,$B106,调整区域!$G:$G,$W$84)</f>
        <v>0</v>
      </c>
      <c r="X106" s="4">
        <f>SUMIFS(调整区域!$F:$F,调整区域!$D:$D,$B106,调整区域!$E:$E,$X$84)+SUMIFS(调整区域!$H:$H,调整区域!$D:$D,$B106,调整区域!$G:$G,$X$84)</f>
        <v>0</v>
      </c>
      <c r="Y106" s="4">
        <f>SUMIFS(调整区域!$F:$F,调整区域!$D:$D,$B106,调整区域!$E:$E,$Y$84)+SUMIFS(调整区域!$H:$H,调整区域!$D:$D,$B106,调整区域!$G:$G,$Y$84)</f>
        <v>0</v>
      </c>
      <c r="Z106" s="4">
        <f>SUMIFS(调整区域!$F:$F,调整区域!$D:$D,$B106,调整区域!$E:$E,$Z$84)+SUMIFS(调整区域!$H:$H,调整区域!$D:$D,$B106,调整区域!$G:$G,$Z$84)</f>
        <v>0</v>
      </c>
    </row>
    <row r="107" ht="15" customHeight="1" spans="1:26">
      <c r="A107" s="7"/>
      <c r="B107" s="13" t="s">
        <v>99</v>
      </c>
      <c r="C107" s="4">
        <f t="shared" si="10"/>
        <v>0</v>
      </c>
      <c r="D107" s="4">
        <f>SUMIFS(调整区域!$F:$F,调整区域!$D:$D,$B107,调整区域!$E:$E,$D$84)+SUMIFS(调整区域!$H:$H,调整区域!$D:$D,$B107,调整区域!$G:$G,$D$84)</f>
        <v>0</v>
      </c>
      <c r="E107" s="4">
        <f>SUMIFS(调整区域!$F:$F,调整区域!$D:$D,$B107,调整区域!$E:$E,$E$84)+SUMIFS(调整区域!$H:$H,调整区域!$D:$D,$B107,调整区域!$G:$G,$E$84)</f>
        <v>0</v>
      </c>
      <c r="F107" s="4">
        <f>SUMIFS(调整区域!$F:$F,调整区域!$D:$D,$B107,调整区域!$E:$E,$F$84)+SUMIFS(调整区域!$H:$H,调整区域!$D:$D,$B107,调整区域!$G:$G,$F$84)</f>
        <v>0</v>
      </c>
      <c r="G107" s="4">
        <f>SUMIFS(调整区域!$F:$F,调整区域!$D:$D,$B107,调整区域!$E:$E,$G$84)+SUMIFS(调整区域!$H:$H,调整区域!$D:$D,$B107,调整区域!$G:$G,$G$84)</f>
        <v>0</v>
      </c>
      <c r="H107" s="138">
        <f>SUMIFS(调整区域!$F:$F,调整区域!$D:$D,$B107,调整区域!$E:$E,$H$84)+SUMIFS(调整区域!$H:$H,调整区域!$D:$D,$B107,调整区域!$G:$G,$H$84)</f>
        <v>0</v>
      </c>
      <c r="I107" s="138">
        <f t="shared" si="11"/>
        <v>0</v>
      </c>
      <c r="J107" s="4">
        <f>SUMIFS(调整区域!$F:$F,调整区域!$D:$D,$B107,调整区域!$E:$E,$J$84)+SUMIFS(调整区域!$H:$H,调整区域!$D:$D,$B107,调整区域!$G:$G,$J$84)</f>
        <v>0</v>
      </c>
      <c r="K107" s="4">
        <f>SUMIFS(调整区域!$F:$F,调整区域!$D:$D,$B107,调整区域!$E:$E,$K$84)+SUMIFS(调整区域!$H:$H,调整区域!$D:$D,$B107,调整区域!$G:$G,$K$84)</f>
        <v>0</v>
      </c>
      <c r="L107" s="4">
        <f>SUMIFS(调整区域!$F:$F,调整区域!$D:$D,$B107,调整区域!$E:$E,$L$84)+SUMIFS(调整区域!$H:$H,调整区域!$D:$D,$B107,调整区域!$G:$G,$L$84)</f>
        <v>0</v>
      </c>
      <c r="M107" s="138">
        <f t="shared" si="12"/>
        <v>0</v>
      </c>
      <c r="N107" s="4">
        <f>SUMIFS(调整区域!$F:$F,调整区域!$D:$D,$B107,调整区域!$E:$E,$N$84)+SUMIFS(调整区域!$H:$H,调整区域!$D:$D,$B107,调整区域!$G:$G,$N$84)</f>
        <v>0</v>
      </c>
      <c r="O107" s="4">
        <f>SUMIFS(调整区域!$F:$F,调整区域!$D:$D,$B107,调整区域!$E:$E,$O$84)+SUMIFS(调整区域!$H:$H,调整区域!$D:$D,$B107,调整区域!$G:$G,$O$84)</f>
        <v>0</v>
      </c>
      <c r="P107" s="138">
        <f t="shared" si="13"/>
        <v>0</v>
      </c>
      <c r="Q107" s="4">
        <f>SUMIFS(调整区域!$F:$F,调整区域!$D:$D,$B107,调整区域!$E:$E,$Q$84)+SUMIFS(调整区域!$H:$H,调整区域!$D:$D,$B107,调整区域!$G:$G,$Q$84)</f>
        <v>0</v>
      </c>
      <c r="R107" s="4">
        <f>SUMIFS(调整区域!$F:$F,调整区域!$D:$D,$B107,调整区域!$E:$E,$R$84)+SUMIFS(调整区域!$H:$H,调整区域!$D:$D,$B107,调整区域!$G:$G,$R$84)</f>
        <v>0</v>
      </c>
      <c r="S107" s="138">
        <f t="shared" si="14"/>
        <v>0</v>
      </c>
      <c r="T107" s="4">
        <f>SUMIFS(调整区域!$F:$F,调整区域!$D:$D,$B107,调整区域!$E:$E,$T$84)+SUMIFS(调整区域!$H:$H,调整区域!$D:$D,$B107,调整区域!$G:$G,$T$84)</f>
        <v>0</v>
      </c>
      <c r="U107" s="4">
        <f>SUMIFS(调整区域!$F:$F,调整区域!$D:$D,$B107,调整区域!$E:$E,$U$84)+SUMIFS(调整区域!$H:$H,调整区域!$D:$D,$B107,调整区域!$G:$G,$U$84)</f>
        <v>0</v>
      </c>
      <c r="V107" s="4">
        <f>SUMIFS(调整区域!$F:$F,调整区域!$D:$D,$B107,调整区域!$E:$E,$V$84)+SUMIFS(调整区域!$H:$H,调整区域!$D:$D,$B107,调整区域!$G:$G,$V$84)</f>
        <v>0</v>
      </c>
      <c r="W107" s="4">
        <f>SUMIFS(调整区域!$F:$F,调整区域!$D:$D,$B107,调整区域!$E:$E,$W$84)+SUMIFS(调整区域!$H:$H,调整区域!$D:$D,$B107,调整区域!$G:$G,$W$84)</f>
        <v>0</v>
      </c>
      <c r="X107" s="4">
        <f>SUMIFS(调整区域!$F:$F,调整区域!$D:$D,$B107,调整区域!$E:$E,$X$84)+SUMIFS(调整区域!$H:$H,调整区域!$D:$D,$B107,调整区域!$G:$G,$X$84)</f>
        <v>0</v>
      </c>
      <c r="Y107" s="4">
        <f>SUMIFS(调整区域!$F:$F,调整区域!$D:$D,$B107,调整区域!$E:$E,$Y$84)+SUMIFS(调整区域!$H:$H,调整区域!$D:$D,$B107,调整区域!$G:$G,$Y$84)</f>
        <v>0</v>
      </c>
      <c r="Z107" s="4">
        <f>SUMIFS(调整区域!$F:$F,调整区域!$D:$D,$B107,调整区域!$E:$E,$Z$84)+SUMIFS(调整区域!$H:$H,调整区域!$D:$D,$B107,调整区域!$G:$G,$Z$84)</f>
        <v>0</v>
      </c>
    </row>
    <row r="108" ht="15" customHeight="1" spans="1:26">
      <c r="A108" s="7"/>
      <c r="B108" s="13" t="s">
        <v>100</v>
      </c>
      <c r="C108" s="4">
        <f t="shared" si="10"/>
        <v>0</v>
      </c>
      <c r="D108" s="4">
        <f>SUMIFS(调整区域!$F:$F,调整区域!$D:$D,$B108,调整区域!$E:$E,$D$84)+SUMIFS(调整区域!$H:$H,调整区域!$D:$D,$B108,调整区域!$G:$G,$D$84)</f>
        <v>0</v>
      </c>
      <c r="E108" s="4">
        <f>SUMIFS(调整区域!$F:$F,调整区域!$D:$D,$B108,调整区域!$E:$E,$E$84)+SUMIFS(调整区域!$H:$H,调整区域!$D:$D,$B108,调整区域!$G:$G,$E$84)</f>
        <v>0</v>
      </c>
      <c r="F108" s="4">
        <f>SUMIFS(调整区域!$F:$F,调整区域!$D:$D,$B108,调整区域!$E:$E,$F$84)+SUMIFS(调整区域!$H:$H,调整区域!$D:$D,$B108,调整区域!$G:$G,$F$84)</f>
        <v>0</v>
      </c>
      <c r="G108" s="4">
        <f>SUMIFS(调整区域!$F:$F,调整区域!$D:$D,$B108,调整区域!$E:$E,$G$84)+SUMIFS(调整区域!$H:$H,调整区域!$D:$D,$B108,调整区域!$G:$G,$G$84)</f>
        <v>0</v>
      </c>
      <c r="H108" s="138">
        <f>SUMIFS(调整区域!$F:$F,调整区域!$D:$D,$B108,调整区域!$E:$E,$H$84)+SUMIFS(调整区域!$H:$H,调整区域!$D:$D,$B108,调整区域!$G:$G,$H$84)</f>
        <v>0</v>
      </c>
      <c r="I108" s="138">
        <f t="shared" si="11"/>
        <v>0</v>
      </c>
      <c r="J108" s="4">
        <f>SUMIFS(调整区域!$F:$F,调整区域!$D:$D,$B108,调整区域!$E:$E,$J$84)+SUMIFS(调整区域!$H:$H,调整区域!$D:$D,$B108,调整区域!$G:$G,$J$84)</f>
        <v>0</v>
      </c>
      <c r="K108" s="4">
        <f>SUMIFS(调整区域!$F:$F,调整区域!$D:$D,$B108,调整区域!$E:$E,$K$84)+SUMIFS(调整区域!$H:$H,调整区域!$D:$D,$B108,调整区域!$G:$G,$K$84)</f>
        <v>0</v>
      </c>
      <c r="L108" s="4">
        <f>SUMIFS(调整区域!$F:$F,调整区域!$D:$D,$B108,调整区域!$E:$E,$L$84)+SUMIFS(调整区域!$H:$H,调整区域!$D:$D,$B108,调整区域!$G:$G,$L$84)</f>
        <v>0</v>
      </c>
      <c r="M108" s="138">
        <f t="shared" si="12"/>
        <v>0</v>
      </c>
      <c r="N108" s="4">
        <f>SUMIFS(调整区域!$F:$F,调整区域!$D:$D,$B108,调整区域!$E:$E,$N$84)+SUMIFS(调整区域!$H:$H,调整区域!$D:$D,$B108,调整区域!$G:$G,$N$84)</f>
        <v>0</v>
      </c>
      <c r="O108" s="4">
        <f>SUMIFS(调整区域!$F:$F,调整区域!$D:$D,$B108,调整区域!$E:$E,$O$84)+SUMIFS(调整区域!$H:$H,调整区域!$D:$D,$B108,调整区域!$G:$G,$O$84)</f>
        <v>0</v>
      </c>
      <c r="P108" s="138">
        <f t="shared" si="13"/>
        <v>0</v>
      </c>
      <c r="Q108" s="4">
        <f>SUMIFS(调整区域!$F:$F,调整区域!$D:$D,$B108,调整区域!$E:$E,$Q$84)+SUMIFS(调整区域!$H:$H,调整区域!$D:$D,$B108,调整区域!$G:$G,$Q$84)</f>
        <v>0</v>
      </c>
      <c r="R108" s="4">
        <f>SUMIFS(调整区域!$F:$F,调整区域!$D:$D,$B108,调整区域!$E:$E,$R$84)+SUMIFS(调整区域!$H:$H,调整区域!$D:$D,$B108,调整区域!$G:$G,$R$84)</f>
        <v>0</v>
      </c>
      <c r="S108" s="138">
        <f t="shared" si="14"/>
        <v>0</v>
      </c>
      <c r="T108" s="4">
        <f>SUMIFS(调整区域!$F:$F,调整区域!$D:$D,$B108,调整区域!$E:$E,$T$84)+SUMIFS(调整区域!$H:$H,调整区域!$D:$D,$B108,调整区域!$G:$G,$T$84)</f>
        <v>0</v>
      </c>
      <c r="U108" s="4">
        <f>SUMIFS(调整区域!$F:$F,调整区域!$D:$D,$B108,调整区域!$E:$E,$U$84)+SUMIFS(调整区域!$H:$H,调整区域!$D:$D,$B108,调整区域!$G:$G,$U$84)</f>
        <v>0</v>
      </c>
      <c r="V108" s="4">
        <f>SUMIFS(调整区域!$F:$F,调整区域!$D:$D,$B108,调整区域!$E:$E,$V$84)+SUMIFS(调整区域!$H:$H,调整区域!$D:$D,$B108,调整区域!$G:$G,$V$84)</f>
        <v>0</v>
      </c>
      <c r="W108" s="4">
        <f>SUMIFS(调整区域!$F:$F,调整区域!$D:$D,$B108,调整区域!$E:$E,$W$84)+SUMIFS(调整区域!$H:$H,调整区域!$D:$D,$B108,调整区域!$G:$G,$W$84)</f>
        <v>0</v>
      </c>
      <c r="X108" s="4">
        <f>SUMIFS(调整区域!$F:$F,调整区域!$D:$D,$B108,调整区域!$E:$E,$X$84)+SUMIFS(调整区域!$H:$H,调整区域!$D:$D,$B108,调整区域!$G:$G,$X$84)</f>
        <v>0</v>
      </c>
      <c r="Y108" s="4">
        <f>SUMIFS(调整区域!$F:$F,调整区域!$D:$D,$B108,调整区域!$E:$E,$Y$84)+SUMIFS(调整区域!$H:$H,调整区域!$D:$D,$B108,调整区域!$G:$G,$Y$84)</f>
        <v>0</v>
      </c>
      <c r="Z108" s="4">
        <f>SUMIFS(调整区域!$F:$F,调整区域!$D:$D,$B108,调整区域!$E:$E,$Z$84)+SUMIFS(调整区域!$H:$H,调整区域!$D:$D,$B108,调整区域!$G:$G,$Z$84)</f>
        <v>0</v>
      </c>
    </row>
    <row r="109" ht="15" customHeight="1" spans="1:26">
      <c r="A109" s="7"/>
      <c r="B109" s="13" t="s">
        <v>101</v>
      </c>
      <c r="C109" s="4">
        <f t="shared" si="10"/>
        <v>0</v>
      </c>
      <c r="D109" s="4">
        <f>SUMIFS(调整区域!$F:$F,调整区域!$D:$D,$B109,调整区域!$E:$E,$D$84)+SUMIFS(调整区域!$H:$H,调整区域!$D:$D,$B109,调整区域!$G:$G,$D$84)</f>
        <v>0</v>
      </c>
      <c r="E109" s="4">
        <f>SUMIFS(调整区域!$F:$F,调整区域!$D:$D,$B109,调整区域!$E:$E,$E$84)+SUMIFS(调整区域!$H:$H,调整区域!$D:$D,$B109,调整区域!$G:$G,$E$84)</f>
        <v>0</v>
      </c>
      <c r="F109" s="4">
        <f>SUMIFS(调整区域!$F:$F,调整区域!$D:$D,$B109,调整区域!$E:$E,$F$84)+SUMIFS(调整区域!$H:$H,调整区域!$D:$D,$B109,调整区域!$G:$G,$F$84)</f>
        <v>0</v>
      </c>
      <c r="G109" s="4">
        <f>SUMIFS(调整区域!$F:$F,调整区域!$D:$D,$B109,调整区域!$E:$E,$G$84)+SUMIFS(调整区域!$H:$H,调整区域!$D:$D,$B109,调整区域!$G:$G,$G$84)</f>
        <v>0</v>
      </c>
      <c r="H109" s="138">
        <f>SUMIFS(调整区域!$F:$F,调整区域!$D:$D,$B109,调整区域!$E:$E,$H$84)+SUMIFS(调整区域!$H:$H,调整区域!$D:$D,$B109,调整区域!$G:$G,$H$84)</f>
        <v>0</v>
      </c>
      <c r="I109" s="138">
        <f t="shared" si="11"/>
        <v>0</v>
      </c>
      <c r="J109" s="4">
        <f>SUMIFS(调整区域!$F:$F,调整区域!$D:$D,$B109,调整区域!$E:$E,$J$84)+SUMIFS(调整区域!$H:$H,调整区域!$D:$D,$B109,调整区域!$G:$G,$J$84)</f>
        <v>0</v>
      </c>
      <c r="K109" s="4">
        <f>SUMIFS(调整区域!$F:$F,调整区域!$D:$D,$B109,调整区域!$E:$E,$K$84)+SUMIFS(调整区域!$H:$H,调整区域!$D:$D,$B109,调整区域!$G:$G,$K$84)</f>
        <v>0</v>
      </c>
      <c r="L109" s="4">
        <f>SUMIFS(调整区域!$F:$F,调整区域!$D:$D,$B109,调整区域!$E:$E,$L$84)+SUMIFS(调整区域!$H:$H,调整区域!$D:$D,$B109,调整区域!$G:$G,$L$84)</f>
        <v>0</v>
      </c>
      <c r="M109" s="138">
        <f t="shared" si="12"/>
        <v>0</v>
      </c>
      <c r="N109" s="4">
        <f>SUMIFS(调整区域!$F:$F,调整区域!$D:$D,$B109,调整区域!$E:$E,$N$84)+SUMIFS(调整区域!$H:$H,调整区域!$D:$D,$B109,调整区域!$G:$G,$N$84)</f>
        <v>0</v>
      </c>
      <c r="O109" s="4">
        <f>SUMIFS(调整区域!$F:$F,调整区域!$D:$D,$B109,调整区域!$E:$E,$O$84)+SUMIFS(调整区域!$H:$H,调整区域!$D:$D,$B109,调整区域!$G:$G,$O$84)</f>
        <v>0</v>
      </c>
      <c r="P109" s="138">
        <f t="shared" si="13"/>
        <v>0</v>
      </c>
      <c r="Q109" s="4">
        <f>SUMIFS(调整区域!$F:$F,调整区域!$D:$D,$B109,调整区域!$E:$E,$Q$84)+SUMIFS(调整区域!$H:$H,调整区域!$D:$D,$B109,调整区域!$G:$G,$Q$84)</f>
        <v>0</v>
      </c>
      <c r="R109" s="4">
        <f>SUMIFS(调整区域!$F:$F,调整区域!$D:$D,$B109,调整区域!$E:$E,$R$84)+SUMIFS(调整区域!$H:$H,调整区域!$D:$D,$B109,调整区域!$G:$G,$R$84)</f>
        <v>0</v>
      </c>
      <c r="S109" s="138">
        <f t="shared" si="14"/>
        <v>0</v>
      </c>
      <c r="T109" s="4">
        <f>SUMIFS(调整区域!$F:$F,调整区域!$D:$D,$B109,调整区域!$E:$E,$T$84)+SUMIFS(调整区域!$H:$H,调整区域!$D:$D,$B109,调整区域!$G:$G,$T$84)</f>
        <v>0</v>
      </c>
      <c r="U109" s="4">
        <f>SUMIFS(调整区域!$F:$F,调整区域!$D:$D,$B109,调整区域!$E:$E,$U$84)+SUMIFS(调整区域!$H:$H,调整区域!$D:$D,$B109,调整区域!$G:$G,$U$84)</f>
        <v>0</v>
      </c>
      <c r="V109" s="4">
        <f>SUMIFS(调整区域!$F:$F,调整区域!$D:$D,$B109,调整区域!$E:$E,$V$84)+SUMIFS(调整区域!$H:$H,调整区域!$D:$D,$B109,调整区域!$G:$G,$V$84)</f>
        <v>0</v>
      </c>
      <c r="W109" s="4">
        <f>SUMIFS(调整区域!$F:$F,调整区域!$D:$D,$B109,调整区域!$E:$E,$W$84)+SUMIFS(调整区域!$H:$H,调整区域!$D:$D,$B109,调整区域!$G:$G,$W$84)</f>
        <v>0</v>
      </c>
      <c r="X109" s="4">
        <f>SUMIFS(调整区域!$F:$F,调整区域!$D:$D,$B109,调整区域!$E:$E,$X$84)+SUMIFS(调整区域!$H:$H,调整区域!$D:$D,$B109,调整区域!$G:$G,$X$84)</f>
        <v>0</v>
      </c>
      <c r="Y109" s="4">
        <f>SUMIFS(调整区域!$F:$F,调整区域!$D:$D,$B109,调整区域!$E:$E,$Y$84)+SUMIFS(调整区域!$H:$H,调整区域!$D:$D,$B109,调整区域!$G:$G,$Y$84)</f>
        <v>0</v>
      </c>
      <c r="Z109" s="4">
        <f>SUMIFS(调整区域!$F:$F,调整区域!$D:$D,$B109,调整区域!$E:$E,$Z$84)+SUMIFS(调整区域!$H:$H,调整区域!$D:$D,$B109,调整区域!$G:$G,$Z$84)</f>
        <v>0</v>
      </c>
    </row>
    <row r="110" ht="15" customHeight="1" spans="1:26">
      <c r="A110" s="7"/>
      <c r="B110" s="13" t="s">
        <v>102</v>
      </c>
      <c r="C110" s="4">
        <f t="shared" si="10"/>
        <v>0</v>
      </c>
      <c r="D110" s="4">
        <f>SUMIFS(调整区域!$F:$F,调整区域!$D:$D,$B110,调整区域!$E:$E,$D$84)+SUMIFS(调整区域!$H:$H,调整区域!$D:$D,$B110,调整区域!$G:$G,$D$84)</f>
        <v>0</v>
      </c>
      <c r="E110" s="4">
        <f>SUMIFS(调整区域!$F:$F,调整区域!$D:$D,$B110,调整区域!$E:$E,$E$84)+SUMIFS(调整区域!$H:$H,调整区域!$D:$D,$B110,调整区域!$G:$G,$E$84)</f>
        <v>0</v>
      </c>
      <c r="F110" s="4">
        <f>SUMIFS(调整区域!$F:$F,调整区域!$D:$D,$B110,调整区域!$E:$E,$F$84)+SUMIFS(调整区域!$H:$H,调整区域!$D:$D,$B110,调整区域!$G:$G,$F$84)</f>
        <v>0</v>
      </c>
      <c r="G110" s="4">
        <f>SUMIFS(调整区域!$F:$F,调整区域!$D:$D,$B110,调整区域!$E:$E,$G$84)+SUMIFS(调整区域!$H:$H,调整区域!$D:$D,$B110,调整区域!$G:$G,$G$84)</f>
        <v>0</v>
      </c>
      <c r="H110" s="138">
        <f>SUMIFS(调整区域!$F:$F,调整区域!$D:$D,$B110,调整区域!$E:$E,$H$84)+SUMIFS(调整区域!$H:$H,调整区域!$D:$D,$B110,调整区域!$G:$G,$H$84)</f>
        <v>0</v>
      </c>
      <c r="I110" s="138">
        <f t="shared" si="11"/>
        <v>0</v>
      </c>
      <c r="J110" s="4">
        <f>SUMIFS(调整区域!$F:$F,调整区域!$D:$D,$B110,调整区域!$E:$E,$J$84)+SUMIFS(调整区域!$H:$H,调整区域!$D:$D,$B110,调整区域!$G:$G,$J$84)</f>
        <v>0</v>
      </c>
      <c r="K110" s="4">
        <f>SUMIFS(调整区域!$F:$F,调整区域!$D:$D,$B110,调整区域!$E:$E,$K$84)+SUMIFS(调整区域!$H:$H,调整区域!$D:$D,$B110,调整区域!$G:$G,$K$84)</f>
        <v>0</v>
      </c>
      <c r="L110" s="4">
        <f>SUMIFS(调整区域!$F:$F,调整区域!$D:$D,$B110,调整区域!$E:$E,$L$84)+SUMIFS(调整区域!$H:$H,调整区域!$D:$D,$B110,调整区域!$G:$G,$L$84)</f>
        <v>0</v>
      </c>
      <c r="M110" s="138">
        <f t="shared" si="12"/>
        <v>0</v>
      </c>
      <c r="N110" s="4">
        <f>SUMIFS(调整区域!$F:$F,调整区域!$D:$D,$B110,调整区域!$E:$E,$N$84)+SUMIFS(调整区域!$H:$H,调整区域!$D:$D,$B110,调整区域!$G:$G,$N$84)</f>
        <v>0</v>
      </c>
      <c r="O110" s="4">
        <f>SUMIFS(调整区域!$F:$F,调整区域!$D:$D,$B110,调整区域!$E:$E,$O$84)+SUMIFS(调整区域!$H:$H,调整区域!$D:$D,$B110,调整区域!$G:$G,$O$84)</f>
        <v>0</v>
      </c>
      <c r="P110" s="138">
        <f t="shared" si="13"/>
        <v>0</v>
      </c>
      <c r="Q110" s="4">
        <f>SUMIFS(调整区域!$F:$F,调整区域!$D:$D,$B110,调整区域!$E:$E,$Q$84)+SUMIFS(调整区域!$H:$H,调整区域!$D:$D,$B110,调整区域!$G:$G,$Q$84)</f>
        <v>0</v>
      </c>
      <c r="R110" s="4">
        <f>SUMIFS(调整区域!$F:$F,调整区域!$D:$D,$B110,调整区域!$E:$E,$R$84)+SUMIFS(调整区域!$H:$H,调整区域!$D:$D,$B110,调整区域!$G:$G,$R$84)</f>
        <v>0</v>
      </c>
      <c r="S110" s="138">
        <f t="shared" si="14"/>
        <v>0</v>
      </c>
      <c r="T110" s="4">
        <f>SUMIFS(调整区域!$F:$F,调整区域!$D:$D,$B110,调整区域!$E:$E,$T$84)+SUMIFS(调整区域!$H:$H,调整区域!$D:$D,$B110,调整区域!$G:$G,$T$84)</f>
        <v>0</v>
      </c>
      <c r="U110" s="4">
        <f>SUMIFS(调整区域!$F:$F,调整区域!$D:$D,$B110,调整区域!$E:$E,$U$84)+SUMIFS(调整区域!$H:$H,调整区域!$D:$D,$B110,调整区域!$G:$G,$U$84)</f>
        <v>0</v>
      </c>
      <c r="V110" s="4">
        <f>SUMIFS(调整区域!$F:$F,调整区域!$D:$D,$B110,调整区域!$E:$E,$V$84)+SUMIFS(调整区域!$H:$H,调整区域!$D:$D,$B110,调整区域!$G:$G,$V$84)</f>
        <v>0</v>
      </c>
      <c r="W110" s="4">
        <f>SUMIFS(调整区域!$F:$F,调整区域!$D:$D,$B110,调整区域!$E:$E,$W$84)+SUMIFS(调整区域!$H:$H,调整区域!$D:$D,$B110,调整区域!$G:$G,$W$84)</f>
        <v>0</v>
      </c>
      <c r="X110" s="4">
        <f>SUMIFS(调整区域!$F:$F,调整区域!$D:$D,$B110,调整区域!$E:$E,$X$84)+SUMIFS(调整区域!$H:$H,调整区域!$D:$D,$B110,调整区域!$G:$G,$X$84)</f>
        <v>0</v>
      </c>
      <c r="Y110" s="4">
        <f>SUMIFS(调整区域!$F:$F,调整区域!$D:$D,$B110,调整区域!$E:$E,$Y$84)+SUMIFS(调整区域!$H:$H,调整区域!$D:$D,$B110,调整区域!$G:$G,$Y$84)</f>
        <v>0</v>
      </c>
      <c r="Z110" s="4">
        <f>SUMIFS(调整区域!$F:$F,调整区域!$D:$D,$B110,调整区域!$E:$E,$Z$84)+SUMIFS(调整区域!$H:$H,调整区域!$D:$D,$B110,调整区域!$G:$G,$Z$84)</f>
        <v>0</v>
      </c>
    </row>
    <row r="111" ht="15" customHeight="1" spans="1:26">
      <c r="A111" s="7"/>
      <c r="B111" s="13" t="s">
        <v>103</v>
      </c>
      <c r="C111" s="4">
        <f t="shared" si="10"/>
        <v>0</v>
      </c>
      <c r="D111" s="4">
        <f>SUMIFS(调整区域!$F:$F,调整区域!$D:$D,$B111,调整区域!$E:$E,$D$84)+SUMIFS(调整区域!$H:$H,调整区域!$D:$D,$B111,调整区域!$G:$G,$D$84)</f>
        <v>0</v>
      </c>
      <c r="E111" s="4">
        <f>SUMIFS(调整区域!$F:$F,调整区域!$D:$D,$B111,调整区域!$E:$E,$E$84)+SUMIFS(调整区域!$H:$H,调整区域!$D:$D,$B111,调整区域!$G:$G,$E$84)</f>
        <v>0</v>
      </c>
      <c r="F111" s="4">
        <f>SUMIFS(调整区域!$F:$F,调整区域!$D:$D,$B111,调整区域!$E:$E,$F$84)+SUMIFS(调整区域!$H:$H,调整区域!$D:$D,$B111,调整区域!$G:$G,$F$84)</f>
        <v>0</v>
      </c>
      <c r="G111" s="4">
        <f>SUMIFS(调整区域!$F:$F,调整区域!$D:$D,$B111,调整区域!$E:$E,$G$84)+SUMIFS(调整区域!$H:$H,调整区域!$D:$D,$B111,调整区域!$G:$G,$G$84)</f>
        <v>0</v>
      </c>
      <c r="H111" s="138">
        <f>SUMIFS(调整区域!$F:$F,调整区域!$D:$D,$B111,调整区域!$E:$E,$H$84)+SUMIFS(调整区域!$H:$H,调整区域!$D:$D,$B111,调整区域!$G:$G,$H$84)</f>
        <v>0</v>
      </c>
      <c r="I111" s="138">
        <f t="shared" si="11"/>
        <v>0</v>
      </c>
      <c r="J111" s="4">
        <f>SUMIFS(调整区域!$F:$F,调整区域!$D:$D,$B111,调整区域!$E:$E,$J$84)+SUMIFS(调整区域!$H:$H,调整区域!$D:$D,$B111,调整区域!$G:$G,$J$84)</f>
        <v>0</v>
      </c>
      <c r="K111" s="4">
        <f>SUMIFS(调整区域!$F:$F,调整区域!$D:$D,$B111,调整区域!$E:$E,$K$84)+SUMIFS(调整区域!$H:$H,调整区域!$D:$D,$B111,调整区域!$G:$G,$K$84)</f>
        <v>0</v>
      </c>
      <c r="L111" s="4">
        <f>SUMIFS(调整区域!$F:$F,调整区域!$D:$D,$B111,调整区域!$E:$E,$L$84)+SUMIFS(调整区域!$H:$H,调整区域!$D:$D,$B111,调整区域!$G:$G,$L$84)</f>
        <v>0</v>
      </c>
      <c r="M111" s="138">
        <f t="shared" si="12"/>
        <v>0</v>
      </c>
      <c r="N111" s="4">
        <f>SUMIFS(调整区域!$F:$F,调整区域!$D:$D,$B111,调整区域!$E:$E,$N$84)+SUMIFS(调整区域!$H:$H,调整区域!$D:$D,$B111,调整区域!$G:$G,$N$84)</f>
        <v>0</v>
      </c>
      <c r="O111" s="4">
        <f>SUMIFS(调整区域!$F:$F,调整区域!$D:$D,$B111,调整区域!$E:$E,$O$84)+SUMIFS(调整区域!$H:$H,调整区域!$D:$D,$B111,调整区域!$G:$G,$O$84)</f>
        <v>0</v>
      </c>
      <c r="P111" s="138">
        <f t="shared" si="13"/>
        <v>0</v>
      </c>
      <c r="Q111" s="4">
        <f>SUMIFS(调整区域!$F:$F,调整区域!$D:$D,$B111,调整区域!$E:$E,$Q$84)+SUMIFS(调整区域!$H:$H,调整区域!$D:$D,$B111,调整区域!$G:$G,$Q$84)</f>
        <v>0</v>
      </c>
      <c r="R111" s="4">
        <f>SUMIFS(调整区域!$F:$F,调整区域!$D:$D,$B111,调整区域!$E:$E,$R$84)+SUMIFS(调整区域!$H:$H,调整区域!$D:$D,$B111,调整区域!$G:$G,$R$84)</f>
        <v>0</v>
      </c>
      <c r="S111" s="138">
        <f t="shared" si="14"/>
        <v>0</v>
      </c>
      <c r="T111" s="4">
        <f>SUMIFS(调整区域!$F:$F,调整区域!$D:$D,$B111,调整区域!$E:$E,$T$84)+SUMIFS(调整区域!$H:$H,调整区域!$D:$D,$B111,调整区域!$G:$G,$T$84)</f>
        <v>0</v>
      </c>
      <c r="U111" s="4">
        <f>SUMIFS(调整区域!$F:$F,调整区域!$D:$D,$B111,调整区域!$E:$E,$U$84)+SUMIFS(调整区域!$H:$H,调整区域!$D:$D,$B111,调整区域!$G:$G,$U$84)</f>
        <v>0</v>
      </c>
      <c r="V111" s="4">
        <f>SUMIFS(调整区域!$F:$F,调整区域!$D:$D,$B111,调整区域!$E:$E,$V$84)+SUMIFS(调整区域!$H:$H,调整区域!$D:$D,$B111,调整区域!$G:$G,$V$84)</f>
        <v>0</v>
      </c>
      <c r="W111" s="4">
        <f>SUMIFS(调整区域!$F:$F,调整区域!$D:$D,$B111,调整区域!$E:$E,$W$84)+SUMIFS(调整区域!$H:$H,调整区域!$D:$D,$B111,调整区域!$G:$G,$W$84)</f>
        <v>0</v>
      </c>
      <c r="X111" s="4">
        <f>SUMIFS(调整区域!$F:$F,调整区域!$D:$D,$B111,调整区域!$E:$E,$X$84)+SUMIFS(调整区域!$H:$H,调整区域!$D:$D,$B111,调整区域!$G:$G,$X$84)</f>
        <v>0</v>
      </c>
      <c r="Y111" s="4">
        <f>SUMIFS(调整区域!$F:$F,调整区域!$D:$D,$B111,调整区域!$E:$E,$Y$84)+SUMIFS(调整区域!$H:$H,调整区域!$D:$D,$B111,调整区域!$G:$G,$Y$84)</f>
        <v>0</v>
      </c>
      <c r="Z111" s="4">
        <f>SUMIFS(调整区域!$F:$F,调整区域!$D:$D,$B111,调整区域!$E:$E,$Z$84)+SUMIFS(调整区域!$H:$H,调整区域!$D:$D,$B111,调整区域!$G:$G,$Z$84)</f>
        <v>0</v>
      </c>
    </row>
    <row r="112" ht="15" customHeight="1" spans="1:26">
      <c r="A112" s="7"/>
      <c r="B112" s="13" t="s">
        <v>104</v>
      </c>
      <c r="C112" s="4">
        <f t="shared" si="10"/>
        <v>0</v>
      </c>
      <c r="D112" s="4">
        <f>SUMIFS(调整区域!$F:$F,调整区域!$D:$D,$B112,调整区域!$E:$E,$D$84)+SUMIFS(调整区域!$H:$H,调整区域!$D:$D,$B112,调整区域!$G:$G,$D$84)</f>
        <v>0</v>
      </c>
      <c r="E112" s="4">
        <f>SUMIFS(调整区域!$F:$F,调整区域!$D:$D,$B112,调整区域!$E:$E,$E$84)+SUMIFS(调整区域!$H:$H,调整区域!$D:$D,$B112,调整区域!$G:$G,$E$84)</f>
        <v>0</v>
      </c>
      <c r="F112" s="4">
        <f>SUMIFS(调整区域!$F:$F,调整区域!$D:$D,$B112,调整区域!$E:$E,$F$84)+SUMIFS(调整区域!$H:$H,调整区域!$D:$D,$B112,调整区域!$G:$G,$F$84)</f>
        <v>0</v>
      </c>
      <c r="G112" s="4">
        <f>SUMIFS(调整区域!$F:$F,调整区域!$D:$D,$B112,调整区域!$E:$E,$G$84)+SUMIFS(调整区域!$H:$H,调整区域!$D:$D,$B112,调整区域!$G:$G,$G$84)</f>
        <v>0</v>
      </c>
      <c r="H112" s="138">
        <f>SUMIFS(调整区域!$F:$F,调整区域!$D:$D,$B112,调整区域!$E:$E,$H$84)+SUMIFS(调整区域!$H:$H,调整区域!$D:$D,$B112,调整区域!$G:$G,$H$84)</f>
        <v>0</v>
      </c>
      <c r="I112" s="138">
        <f t="shared" si="11"/>
        <v>0</v>
      </c>
      <c r="J112" s="4">
        <f>SUMIFS(调整区域!$F:$F,调整区域!$D:$D,$B112,调整区域!$E:$E,$J$84)+SUMIFS(调整区域!$H:$H,调整区域!$D:$D,$B112,调整区域!$G:$G,$J$84)</f>
        <v>0</v>
      </c>
      <c r="K112" s="4">
        <f>SUMIFS(调整区域!$F:$F,调整区域!$D:$D,$B112,调整区域!$E:$E,$K$84)+SUMIFS(调整区域!$H:$H,调整区域!$D:$D,$B112,调整区域!$G:$G,$K$84)</f>
        <v>0</v>
      </c>
      <c r="L112" s="4">
        <f>SUMIFS(调整区域!$F:$F,调整区域!$D:$D,$B112,调整区域!$E:$E,$L$84)+SUMIFS(调整区域!$H:$H,调整区域!$D:$D,$B112,调整区域!$G:$G,$L$84)</f>
        <v>0</v>
      </c>
      <c r="M112" s="138">
        <f t="shared" si="12"/>
        <v>0</v>
      </c>
      <c r="N112" s="4">
        <f>SUMIFS(调整区域!$F:$F,调整区域!$D:$D,$B112,调整区域!$E:$E,$N$84)+SUMIFS(调整区域!$H:$H,调整区域!$D:$D,$B112,调整区域!$G:$G,$N$84)</f>
        <v>0</v>
      </c>
      <c r="O112" s="4">
        <f>SUMIFS(调整区域!$F:$F,调整区域!$D:$D,$B112,调整区域!$E:$E,$O$84)+SUMIFS(调整区域!$H:$H,调整区域!$D:$D,$B112,调整区域!$G:$G,$O$84)</f>
        <v>0</v>
      </c>
      <c r="P112" s="138">
        <f t="shared" si="13"/>
        <v>0</v>
      </c>
      <c r="Q112" s="4">
        <f>SUMIFS(调整区域!$F:$F,调整区域!$D:$D,$B112,调整区域!$E:$E,$Q$84)+SUMIFS(调整区域!$H:$H,调整区域!$D:$D,$B112,调整区域!$G:$G,$Q$84)</f>
        <v>0</v>
      </c>
      <c r="R112" s="4">
        <f>SUMIFS(调整区域!$F:$F,调整区域!$D:$D,$B112,调整区域!$E:$E,$R$84)+SUMIFS(调整区域!$H:$H,调整区域!$D:$D,$B112,调整区域!$G:$G,$R$84)</f>
        <v>0</v>
      </c>
      <c r="S112" s="138">
        <f t="shared" si="14"/>
        <v>0</v>
      </c>
      <c r="T112" s="4">
        <f>SUMIFS(调整区域!$F:$F,调整区域!$D:$D,$B112,调整区域!$E:$E,$T$84)+SUMIFS(调整区域!$H:$H,调整区域!$D:$D,$B112,调整区域!$G:$G,$T$84)</f>
        <v>0</v>
      </c>
      <c r="U112" s="4">
        <f>SUMIFS(调整区域!$F:$F,调整区域!$D:$D,$B112,调整区域!$E:$E,$U$84)+SUMIFS(调整区域!$H:$H,调整区域!$D:$D,$B112,调整区域!$G:$G,$U$84)</f>
        <v>0</v>
      </c>
      <c r="V112" s="4">
        <f>SUMIFS(调整区域!$F:$F,调整区域!$D:$D,$B112,调整区域!$E:$E,$V$84)+SUMIFS(调整区域!$H:$H,调整区域!$D:$D,$B112,调整区域!$G:$G,$V$84)</f>
        <v>0</v>
      </c>
      <c r="W112" s="4">
        <f>SUMIFS(调整区域!$F:$F,调整区域!$D:$D,$B112,调整区域!$E:$E,$W$84)+SUMIFS(调整区域!$H:$H,调整区域!$D:$D,$B112,调整区域!$G:$G,$W$84)</f>
        <v>0</v>
      </c>
      <c r="X112" s="4">
        <f>SUMIFS(调整区域!$F:$F,调整区域!$D:$D,$B112,调整区域!$E:$E,$X$84)+SUMIFS(调整区域!$H:$H,调整区域!$D:$D,$B112,调整区域!$G:$G,$X$84)</f>
        <v>0</v>
      </c>
      <c r="Y112" s="4">
        <f>SUMIFS(调整区域!$F:$F,调整区域!$D:$D,$B112,调整区域!$E:$E,$Y$84)+SUMIFS(调整区域!$H:$H,调整区域!$D:$D,$B112,调整区域!$G:$G,$Y$84)</f>
        <v>0</v>
      </c>
      <c r="Z112" s="4">
        <f>SUMIFS(调整区域!$F:$F,调整区域!$D:$D,$B112,调整区域!$E:$E,$Z$84)+SUMIFS(调整区域!$H:$H,调整区域!$D:$D,$B112,调整区域!$G:$G,$Z$84)</f>
        <v>0</v>
      </c>
    </row>
    <row r="113" ht="15" customHeight="1" spans="1:26">
      <c r="A113" s="7"/>
      <c r="B113" s="13" t="s">
        <v>105</v>
      </c>
      <c r="C113" s="4">
        <f t="shared" si="10"/>
        <v>0</v>
      </c>
      <c r="D113" s="4">
        <f>SUMIFS(调整区域!$F:$F,调整区域!$D:$D,$B113,调整区域!$E:$E,$D$84)+SUMIFS(调整区域!$H:$H,调整区域!$D:$D,$B113,调整区域!$G:$G,$D$84)</f>
        <v>0</v>
      </c>
      <c r="E113" s="4">
        <f>SUMIFS(调整区域!$F:$F,调整区域!$D:$D,$B113,调整区域!$E:$E,$E$84)+SUMIFS(调整区域!$H:$H,调整区域!$D:$D,$B113,调整区域!$G:$G,$E$84)</f>
        <v>0</v>
      </c>
      <c r="F113" s="4">
        <f>SUMIFS(调整区域!$F:$F,调整区域!$D:$D,$B113,调整区域!$E:$E,$F$84)+SUMIFS(调整区域!$H:$H,调整区域!$D:$D,$B113,调整区域!$G:$G,$F$84)</f>
        <v>0</v>
      </c>
      <c r="G113" s="4">
        <f>SUMIFS(调整区域!$F:$F,调整区域!$D:$D,$B113,调整区域!$E:$E,$G$84)+SUMIFS(调整区域!$H:$H,调整区域!$D:$D,$B113,调整区域!$G:$G,$G$84)</f>
        <v>0</v>
      </c>
      <c r="H113" s="138">
        <f>SUMIFS(调整区域!$F:$F,调整区域!$D:$D,$B113,调整区域!$E:$E,$H$84)+SUMIFS(调整区域!$H:$H,调整区域!$D:$D,$B113,调整区域!$G:$G,$H$84)</f>
        <v>0</v>
      </c>
      <c r="I113" s="138">
        <f t="shared" si="11"/>
        <v>0</v>
      </c>
      <c r="J113" s="4">
        <f>SUMIFS(调整区域!$F:$F,调整区域!$D:$D,$B113,调整区域!$E:$E,$J$84)+SUMIFS(调整区域!$H:$H,调整区域!$D:$D,$B113,调整区域!$G:$G,$J$84)</f>
        <v>0</v>
      </c>
      <c r="K113" s="4">
        <f>SUMIFS(调整区域!$F:$F,调整区域!$D:$D,$B113,调整区域!$E:$E,$K$84)+SUMIFS(调整区域!$H:$H,调整区域!$D:$D,$B113,调整区域!$G:$G,$K$84)</f>
        <v>0</v>
      </c>
      <c r="L113" s="4">
        <f>SUMIFS(调整区域!$F:$F,调整区域!$D:$D,$B113,调整区域!$E:$E,$L$84)+SUMIFS(调整区域!$H:$H,调整区域!$D:$D,$B113,调整区域!$G:$G,$L$84)</f>
        <v>0</v>
      </c>
      <c r="M113" s="138">
        <f t="shared" si="12"/>
        <v>0</v>
      </c>
      <c r="N113" s="4">
        <f>SUMIFS(调整区域!$F:$F,调整区域!$D:$D,$B113,调整区域!$E:$E,$N$84)+SUMIFS(调整区域!$H:$H,调整区域!$D:$D,$B113,调整区域!$G:$G,$N$84)</f>
        <v>0</v>
      </c>
      <c r="O113" s="4">
        <f>SUMIFS(调整区域!$F:$F,调整区域!$D:$D,$B113,调整区域!$E:$E,$O$84)+SUMIFS(调整区域!$H:$H,调整区域!$D:$D,$B113,调整区域!$G:$G,$O$84)</f>
        <v>0</v>
      </c>
      <c r="P113" s="138">
        <f t="shared" si="13"/>
        <v>0</v>
      </c>
      <c r="Q113" s="4">
        <f>SUMIFS(调整区域!$F:$F,调整区域!$D:$D,$B113,调整区域!$E:$E,$Q$84)+SUMIFS(调整区域!$H:$H,调整区域!$D:$D,$B113,调整区域!$G:$G,$Q$84)</f>
        <v>0</v>
      </c>
      <c r="R113" s="4">
        <f>SUMIFS(调整区域!$F:$F,调整区域!$D:$D,$B113,调整区域!$E:$E,$R$84)+SUMIFS(调整区域!$H:$H,调整区域!$D:$D,$B113,调整区域!$G:$G,$R$84)</f>
        <v>0</v>
      </c>
      <c r="S113" s="138">
        <f t="shared" si="14"/>
        <v>0</v>
      </c>
      <c r="T113" s="4">
        <f>SUMIFS(调整区域!$F:$F,调整区域!$D:$D,$B113,调整区域!$E:$E,$T$84)+SUMIFS(调整区域!$H:$H,调整区域!$D:$D,$B113,调整区域!$G:$G,$T$84)</f>
        <v>0</v>
      </c>
      <c r="U113" s="4">
        <f>SUMIFS(调整区域!$F:$F,调整区域!$D:$D,$B113,调整区域!$E:$E,$U$84)+SUMIFS(调整区域!$H:$H,调整区域!$D:$D,$B113,调整区域!$G:$G,$U$84)</f>
        <v>0</v>
      </c>
      <c r="V113" s="4">
        <f>SUMIFS(调整区域!$F:$F,调整区域!$D:$D,$B113,调整区域!$E:$E,$V$84)+SUMIFS(调整区域!$H:$H,调整区域!$D:$D,$B113,调整区域!$G:$G,$V$84)</f>
        <v>0</v>
      </c>
      <c r="W113" s="4">
        <f>SUMIFS(调整区域!$F:$F,调整区域!$D:$D,$B113,调整区域!$E:$E,$W$84)+SUMIFS(调整区域!$H:$H,调整区域!$D:$D,$B113,调整区域!$G:$G,$W$84)</f>
        <v>0</v>
      </c>
      <c r="X113" s="4">
        <f>SUMIFS(调整区域!$F:$F,调整区域!$D:$D,$B113,调整区域!$E:$E,$X$84)+SUMIFS(调整区域!$H:$H,调整区域!$D:$D,$B113,调整区域!$G:$G,$X$84)</f>
        <v>0</v>
      </c>
      <c r="Y113" s="4">
        <f>SUMIFS(调整区域!$F:$F,调整区域!$D:$D,$B113,调整区域!$E:$E,$Y$84)+SUMIFS(调整区域!$H:$H,调整区域!$D:$D,$B113,调整区域!$G:$G,$Y$84)</f>
        <v>0</v>
      </c>
      <c r="Z113" s="4">
        <f>SUMIFS(调整区域!$F:$F,调整区域!$D:$D,$B113,调整区域!$E:$E,$Z$84)+SUMIFS(调整区域!$H:$H,调整区域!$D:$D,$B113,调整区域!$G:$G,$Z$84)</f>
        <v>0</v>
      </c>
    </row>
    <row r="114" ht="15" customHeight="1" spans="1:26">
      <c r="A114" s="7"/>
      <c r="B114" s="13" t="s">
        <v>106</v>
      </c>
      <c r="C114" s="4">
        <f t="shared" si="10"/>
        <v>0</v>
      </c>
      <c r="D114" s="4">
        <f>SUMIFS(调整区域!$F:$F,调整区域!$D:$D,$B114,调整区域!$E:$E,$D$84)+SUMIFS(调整区域!$H:$H,调整区域!$D:$D,$B114,调整区域!$G:$G,$D$84)</f>
        <v>0</v>
      </c>
      <c r="E114" s="4">
        <f>SUMIFS(调整区域!$F:$F,调整区域!$D:$D,$B114,调整区域!$E:$E,$E$84)+SUMIFS(调整区域!$H:$H,调整区域!$D:$D,$B114,调整区域!$G:$G,$E$84)</f>
        <v>0</v>
      </c>
      <c r="F114" s="4">
        <f>SUMIFS(调整区域!$F:$F,调整区域!$D:$D,$B114,调整区域!$E:$E,$F$84)+SUMIFS(调整区域!$H:$H,调整区域!$D:$D,$B114,调整区域!$G:$G,$F$84)</f>
        <v>0</v>
      </c>
      <c r="G114" s="4">
        <f>SUMIFS(调整区域!$F:$F,调整区域!$D:$D,$B114,调整区域!$E:$E,$G$84)+SUMIFS(调整区域!$H:$H,调整区域!$D:$D,$B114,调整区域!$G:$G,$G$84)</f>
        <v>0</v>
      </c>
      <c r="H114" s="138">
        <f>SUMIFS(调整区域!$F:$F,调整区域!$D:$D,$B114,调整区域!$E:$E,$H$84)+SUMIFS(调整区域!$H:$H,调整区域!$D:$D,$B114,调整区域!$G:$G,$H$84)</f>
        <v>0</v>
      </c>
      <c r="I114" s="138">
        <f t="shared" si="11"/>
        <v>0</v>
      </c>
      <c r="J114" s="4">
        <f>SUMIFS(调整区域!$F:$F,调整区域!$D:$D,$B114,调整区域!$E:$E,$J$84)+SUMIFS(调整区域!$H:$H,调整区域!$D:$D,$B114,调整区域!$G:$G,$J$84)</f>
        <v>0</v>
      </c>
      <c r="K114" s="4">
        <f>SUMIFS(调整区域!$F:$F,调整区域!$D:$D,$B114,调整区域!$E:$E,$K$84)+SUMIFS(调整区域!$H:$H,调整区域!$D:$D,$B114,调整区域!$G:$G,$K$84)</f>
        <v>0</v>
      </c>
      <c r="L114" s="4">
        <f>SUMIFS(调整区域!$F:$F,调整区域!$D:$D,$B114,调整区域!$E:$E,$L$84)+SUMIFS(调整区域!$H:$H,调整区域!$D:$D,$B114,调整区域!$G:$G,$L$84)</f>
        <v>0</v>
      </c>
      <c r="M114" s="138">
        <f t="shared" si="12"/>
        <v>0</v>
      </c>
      <c r="N114" s="4">
        <f>SUMIFS(调整区域!$F:$F,调整区域!$D:$D,$B114,调整区域!$E:$E,$N$84)+SUMIFS(调整区域!$H:$H,调整区域!$D:$D,$B114,调整区域!$G:$G,$N$84)</f>
        <v>0</v>
      </c>
      <c r="O114" s="4">
        <f>SUMIFS(调整区域!$F:$F,调整区域!$D:$D,$B114,调整区域!$E:$E,$O$84)+SUMIFS(调整区域!$H:$H,调整区域!$D:$D,$B114,调整区域!$G:$G,$O$84)</f>
        <v>0</v>
      </c>
      <c r="P114" s="138">
        <f t="shared" si="13"/>
        <v>0</v>
      </c>
      <c r="Q114" s="4">
        <f>SUMIFS(调整区域!$F:$F,调整区域!$D:$D,$B114,调整区域!$E:$E,$Q$84)+SUMIFS(调整区域!$H:$H,调整区域!$D:$D,$B114,调整区域!$G:$G,$Q$84)</f>
        <v>0</v>
      </c>
      <c r="R114" s="4">
        <f>SUMIFS(调整区域!$F:$F,调整区域!$D:$D,$B114,调整区域!$E:$E,$R$84)+SUMIFS(调整区域!$H:$H,调整区域!$D:$D,$B114,调整区域!$G:$G,$R$84)</f>
        <v>0</v>
      </c>
      <c r="S114" s="138">
        <f t="shared" si="14"/>
        <v>0</v>
      </c>
      <c r="T114" s="4">
        <f>SUMIFS(调整区域!$F:$F,调整区域!$D:$D,$B114,调整区域!$E:$E,$T$84)+SUMIFS(调整区域!$H:$H,调整区域!$D:$D,$B114,调整区域!$G:$G,$T$84)</f>
        <v>0</v>
      </c>
      <c r="U114" s="4">
        <f>SUMIFS(调整区域!$F:$F,调整区域!$D:$D,$B114,调整区域!$E:$E,$U$84)+SUMIFS(调整区域!$H:$H,调整区域!$D:$D,$B114,调整区域!$G:$G,$U$84)</f>
        <v>0</v>
      </c>
      <c r="V114" s="4">
        <f>SUMIFS(调整区域!$F:$F,调整区域!$D:$D,$B114,调整区域!$E:$E,$V$84)+SUMIFS(调整区域!$H:$H,调整区域!$D:$D,$B114,调整区域!$G:$G,$V$84)</f>
        <v>0</v>
      </c>
      <c r="W114" s="4">
        <f>SUMIFS(调整区域!$F:$F,调整区域!$D:$D,$B114,调整区域!$E:$E,$W$84)+SUMIFS(调整区域!$H:$H,调整区域!$D:$D,$B114,调整区域!$G:$G,$W$84)</f>
        <v>0</v>
      </c>
      <c r="X114" s="4">
        <f>SUMIFS(调整区域!$F:$F,调整区域!$D:$D,$B114,调整区域!$E:$E,$X$84)+SUMIFS(调整区域!$H:$H,调整区域!$D:$D,$B114,调整区域!$G:$G,$X$84)</f>
        <v>0</v>
      </c>
      <c r="Y114" s="4">
        <f>SUMIFS(调整区域!$F:$F,调整区域!$D:$D,$B114,调整区域!$E:$E,$Y$84)+SUMIFS(调整区域!$H:$H,调整区域!$D:$D,$B114,调整区域!$G:$G,$Y$84)</f>
        <v>0</v>
      </c>
      <c r="Z114" s="4">
        <f>SUMIFS(调整区域!$F:$F,调整区域!$D:$D,$B114,调整区域!$E:$E,$Z$84)+SUMIFS(调整区域!$H:$H,调整区域!$D:$D,$B114,调整区域!$G:$G,$Z$84)</f>
        <v>0</v>
      </c>
    </row>
    <row r="115" ht="15" customHeight="1" spans="1:26">
      <c r="A115" s="7"/>
      <c r="B115" s="13" t="s">
        <v>107</v>
      </c>
      <c r="C115" s="4">
        <f t="shared" si="10"/>
        <v>0</v>
      </c>
      <c r="D115" s="4">
        <f>SUMIFS(调整区域!$F:$F,调整区域!$D:$D,$B115,调整区域!$E:$E,$D$84)+SUMIFS(调整区域!$H:$H,调整区域!$D:$D,$B115,调整区域!$G:$G,$D$84)</f>
        <v>0</v>
      </c>
      <c r="E115" s="4">
        <f>SUMIFS(调整区域!$F:$F,调整区域!$D:$D,$B115,调整区域!$E:$E,$E$84)+SUMIFS(调整区域!$H:$H,调整区域!$D:$D,$B115,调整区域!$G:$G,$E$84)</f>
        <v>0</v>
      </c>
      <c r="F115" s="4">
        <f>SUMIFS(调整区域!$F:$F,调整区域!$D:$D,$B115,调整区域!$E:$E,$F$84)+SUMIFS(调整区域!$H:$H,调整区域!$D:$D,$B115,调整区域!$G:$G,$F$84)</f>
        <v>0</v>
      </c>
      <c r="G115" s="4">
        <f>SUMIFS(调整区域!$F:$F,调整区域!$D:$D,$B115,调整区域!$E:$E,$G$84)+SUMIFS(调整区域!$H:$H,调整区域!$D:$D,$B115,调整区域!$G:$G,$G$84)</f>
        <v>0</v>
      </c>
      <c r="H115" s="138">
        <f>SUMIFS(调整区域!$F:$F,调整区域!$D:$D,$B115,调整区域!$E:$E,$H$84)+SUMIFS(调整区域!$H:$H,调整区域!$D:$D,$B115,调整区域!$G:$G,$H$84)</f>
        <v>0</v>
      </c>
      <c r="I115" s="138">
        <f t="shared" si="11"/>
        <v>0</v>
      </c>
      <c r="J115" s="4">
        <f>SUMIFS(调整区域!$F:$F,调整区域!$D:$D,$B115,调整区域!$E:$E,$J$84)+SUMIFS(调整区域!$H:$H,调整区域!$D:$D,$B115,调整区域!$G:$G,$J$84)</f>
        <v>0</v>
      </c>
      <c r="K115" s="4">
        <f>SUMIFS(调整区域!$F:$F,调整区域!$D:$D,$B115,调整区域!$E:$E,$K$84)+SUMIFS(调整区域!$H:$H,调整区域!$D:$D,$B115,调整区域!$G:$G,$K$84)</f>
        <v>0</v>
      </c>
      <c r="L115" s="4">
        <f>SUMIFS(调整区域!$F:$F,调整区域!$D:$D,$B115,调整区域!$E:$E,$L$84)+SUMIFS(调整区域!$H:$H,调整区域!$D:$D,$B115,调整区域!$G:$G,$L$84)</f>
        <v>0</v>
      </c>
      <c r="M115" s="138">
        <f t="shared" si="12"/>
        <v>0</v>
      </c>
      <c r="N115" s="4">
        <f>SUMIFS(调整区域!$F:$F,调整区域!$D:$D,$B115,调整区域!$E:$E,$N$84)+SUMIFS(调整区域!$H:$H,调整区域!$D:$D,$B115,调整区域!$G:$G,$N$84)</f>
        <v>0</v>
      </c>
      <c r="O115" s="4">
        <f>SUMIFS(调整区域!$F:$F,调整区域!$D:$D,$B115,调整区域!$E:$E,$O$84)+SUMIFS(调整区域!$H:$H,调整区域!$D:$D,$B115,调整区域!$G:$G,$O$84)</f>
        <v>0</v>
      </c>
      <c r="P115" s="138">
        <f t="shared" si="13"/>
        <v>0</v>
      </c>
      <c r="Q115" s="4">
        <f>SUMIFS(调整区域!$F:$F,调整区域!$D:$D,$B115,调整区域!$E:$E,$Q$84)+SUMIFS(调整区域!$H:$H,调整区域!$D:$D,$B115,调整区域!$G:$G,$Q$84)</f>
        <v>0</v>
      </c>
      <c r="R115" s="4">
        <f>SUMIFS(调整区域!$F:$F,调整区域!$D:$D,$B115,调整区域!$E:$E,$R$84)+SUMIFS(调整区域!$H:$H,调整区域!$D:$D,$B115,调整区域!$G:$G,$R$84)</f>
        <v>0</v>
      </c>
      <c r="S115" s="138">
        <f t="shared" si="14"/>
        <v>0</v>
      </c>
      <c r="T115" s="4">
        <f>SUMIFS(调整区域!$F:$F,调整区域!$D:$D,$B115,调整区域!$E:$E,$T$84)+SUMIFS(调整区域!$H:$H,调整区域!$D:$D,$B115,调整区域!$G:$G,$T$84)</f>
        <v>0</v>
      </c>
      <c r="U115" s="4">
        <f>SUMIFS(调整区域!$F:$F,调整区域!$D:$D,$B115,调整区域!$E:$E,$U$84)+SUMIFS(调整区域!$H:$H,调整区域!$D:$D,$B115,调整区域!$G:$G,$U$84)</f>
        <v>0</v>
      </c>
      <c r="V115" s="4">
        <f>SUMIFS(调整区域!$F:$F,调整区域!$D:$D,$B115,调整区域!$E:$E,$V$84)+SUMIFS(调整区域!$H:$H,调整区域!$D:$D,$B115,调整区域!$G:$G,$V$84)</f>
        <v>0</v>
      </c>
      <c r="W115" s="4">
        <f>SUMIFS(调整区域!$F:$F,调整区域!$D:$D,$B115,调整区域!$E:$E,$W$84)+SUMIFS(调整区域!$H:$H,调整区域!$D:$D,$B115,调整区域!$G:$G,$W$84)</f>
        <v>0</v>
      </c>
      <c r="X115" s="4">
        <f>SUMIFS(调整区域!$F:$F,调整区域!$D:$D,$B115,调整区域!$E:$E,$X$84)+SUMIFS(调整区域!$H:$H,调整区域!$D:$D,$B115,调整区域!$G:$G,$X$84)</f>
        <v>0</v>
      </c>
      <c r="Y115" s="4">
        <f>SUMIFS(调整区域!$F:$F,调整区域!$D:$D,$B115,调整区域!$E:$E,$Y$84)+SUMIFS(调整区域!$H:$H,调整区域!$D:$D,$B115,调整区域!$G:$G,$Y$84)</f>
        <v>0</v>
      </c>
      <c r="Z115" s="4">
        <f>SUMIFS(调整区域!$F:$F,调整区域!$D:$D,$B115,调整区域!$E:$E,$Z$84)+SUMIFS(调整区域!$H:$H,调整区域!$D:$D,$B115,调整区域!$G:$G,$Z$84)</f>
        <v>0</v>
      </c>
    </row>
    <row r="116" ht="15" customHeight="1" spans="1:26">
      <c r="A116" s="7"/>
      <c r="B116" s="13" t="s">
        <v>108</v>
      </c>
      <c r="C116" s="4">
        <f t="shared" si="10"/>
        <v>0</v>
      </c>
      <c r="D116" s="4">
        <f>SUMIFS(调整区域!$F:$F,调整区域!$D:$D,$B116,调整区域!$E:$E,$D$84)+SUMIFS(调整区域!$H:$H,调整区域!$D:$D,$B116,调整区域!$G:$G,$D$84)</f>
        <v>-6000</v>
      </c>
      <c r="E116" s="4">
        <f>SUMIFS(调整区域!$F:$F,调整区域!$D:$D,$B116,调整区域!$E:$E,$E$84)+SUMIFS(调整区域!$H:$H,调整区域!$D:$D,$B116,调整区域!$G:$G,$E$84)</f>
        <v>0</v>
      </c>
      <c r="F116" s="4">
        <f>SUMIFS(调整区域!$F:$F,调整区域!$D:$D,$B116,调整区域!$E:$E,$F$84)+SUMIFS(调整区域!$H:$H,调整区域!$D:$D,$B116,调整区域!$G:$G,$F$84)</f>
        <v>0</v>
      </c>
      <c r="G116" s="4">
        <f>SUMIFS(调整区域!$F:$F,调整区域!$D:$D,$B116,调整区域!$E:$E,$G$84)+SUMIFS(调整区域!$H:$H,调整区域!$D:$D,$B116,调整区域!$G:$G,$G$84)</f>
        <v>0</v>
      </c>
      <c r="H116" s="138">
        <f>SUMIFS(调整区域!$F:$F,调整区域!$D:$D,$B116,调整区域!$E:$E,$H$84)+SUMIFS(调整区域!$H:$H,调整区域!$D:$D,$B116,调整区域!$G:$G,$H$84)</f>
        <v>0</v>
      </c>
      <c r="I116" s="138">
        <f t="shared" si="11"/>
        <v>0</v>
      </c>
      <c r="J116" s="4">
        <f>SUMIFS(调整区域!$F:$F,调整区域!$D:$D,$B116,调整区域!$E:$E,$J$84)+SUMIFS(调整区域!$H:$H,调整区域!$D:$D,$B116,调整区域!$G:$G,$J$84)</f>
        <v>0</v>
      </c>
      <c r="K116" s="4">
        <f>SUMIFS(调整区域!$F:$F,调整区域!$D:$D,$B116,调整区域!$E:$E,$K$84)+SUMIFS(调整区域!$H:$H,调整区域!$D:$D,$B116,调整区域!$G:$G,$K$84)</f>
        <v>0</v>
      </c>
      <c r="L116" s="4">
        <f>SUMIFS(调整区域!$F:$F,调整区域!$D:$D,$B116,调整区域!$E:$E,$L$84)+SUMIFS(调整区域!$H:$H,调整区域!$D:$D,$B116,调整区域!$G:$G,$L$84)</f>
        <v>0</v>
      </c>
      <c r="M116" s="138">
        <f t="shared" si="12"/>
        <v>0</v>
      </c>
      <c r="N116" s="4">
        <f>SUMIFS(调整区域!$F:$F,调整区域!$D:$D,$B116,调整区域!$E:$E,$N$84)+SUMIFS(调整区域!$H:$H,调整区域!$D:$D,$B116,调整区域!$G:$G,$N$84)</f>
        <v>0</v>
      </c>
      <c r="O116" s="4">
        <f>SUMIFS(调整区域!$F:$F,调整区域!$D:$D,$B116,调整区域!$E:$E,$O$84)+SUMIFS(调整区域!$H:$H,调整区域!$D:$D,$B116,调整区域!$G:$G,$O$84)</f>
        <v>0</v>
      </c>
      <c r="P116" s="138">
        <f t="shared" si="13"/>
        <v>0</v>
      </c>
      <c r="Q116" s="4">
        <f>SUMIFS(调整区域!$F:$F,调整区域!$D:$D,$B116,调整区域!$E:$E,$Q$84)+SUMIFS(调整区域!$H:$H,调整区域!$D:$D,$B116,调整区域!$G:$G,$Q$84)</f>
        <v>0</v>
      </c>
      <c r="R116" s="4">
        <f>SUMIFS(调整区域!$F:$F,调整区域!$D:$D,$B116,调整区域!$E:$E,$R$84)+SUMIFS(调整区域!$H:$H,调整区域!$D:$D,$B116,调整区域!$G:$G,$R$84)</f>
        <v>0</v>
      </c>
      <c r="S116" s="138">
        <f t="shared" si="14"/>
        <v>6000</v>
      </c>
      <c r="T116" s="4">
        <f>SUMIFS(调整区域!$F:$F,调整区域!$D:$D,$B116,调整区域!$E:$E,$T$84)+SUMIFS(调整区域!$H:$H,调整区域!$D:$D,$B116,调整区域!$G:$G,$T$84)</f>
        <v>6000</v>
      </c>
      <c r="U116" s="4">
        <f>SUMIFS(调整区域!$F:$F,调整区域!$D:$D,$B116,调整区域!$E:$E,$U$84)+SUMIFS(调整区域!$H:$H,调整区域!$D:$D,$B116,调整区域!$G:$G,$U$84)</f>
        <v>0</v>
      </c>
      <c r="V116" s="4">
        <f>SUMIFS(调整区域!$F:$F,调整区域!$D:$D,$B116,调整区域!$E:$E,$V$84)+SUMIFS(调整区域!$H:$H,调整区域!$D:$D,$B116,调整区域!$G:$G,$V$84)</f>
        <v>0</v>
      </c>
      <c r="W116" s="4">
        <f>SUMIFS(调整区域!$F:$F,调整区域!$D:$D,$B116,调整区域!$E:$E,$W$84)+SUMIFS(调整区域!$H:$H,调整区域!$D:$D,$B116,调整区域!$G:$G,$W$84)</f>
        <v>0</v>
      </c>
      <c r="X116" s="4">
        <f>SUMIFS(调整区域!$F:$F,调整区域!$D:$D,$B116,调整区域!$E:$E,$X$84)+SUMIFS(调整区域!$H:$H,调整区域!$D:$D,$B116,调整区域!$G:$G,$X$84)</f>
        <v>0</v>
      </c>
      <c r="Y116" s="4">
        <f>SUMIFS(调整区域!$F:$F,调整区域!$D:$D,$B116,调整区域!$E:$E,$Y$84)+SUMIFS(调整区域!$H:$H,调整区域!$D:$D,$B116,调整区域!$G:$G,$Y$84)</f>
        <v>0</v>
      </c>
      <c r="Z116" s="4">
        <f>SUMIFS(调整区域!$F:$F,调整区域!$D:$D,$B116,调整区域!$E:$E,$Z$84)+SUMIFS(调整区域!$H:$H,调整区域!$D:$D,$B116,调整区域!$G:$G,$Z$84)</f>
        <v>0</v>
      </c>
    </row>
    <row r="117" ht="15" customHeight="1" spans="1:26">
      <c r="A117" s="7"/>
      <c r="B117" s="13" t="s">
        <v>109</v>
      </c>
      <c r="C117" s="4">
        <f t="shared" si="10"/>
        <v>0</v>
      </c>
      <c r="D117" s="4">
        <f>SUMIFS(调整区域!$F:$F,调整区域!$D:$D,$B117,调整区域!$E:$E,$D$84)+SUMIFS(调整区域!$H:$H,调整区域!$D:$D,$B117,调整区域!$G:$G,$D$84)</f>
        <v>0</v>
      </c>
      <c r="E117" s="4">
        <f>SUMIFS(调整区域!$F:$F,调整区域!$D:$D,$B117,调整区域!$E:$E,$E$84)+SUMIFS(调整区域!$H:$H,调整区域!$D:$D,$B117,调整区域!$G:$G,$E$84)</f>
        <v>0</v>
      </c>
      <c r="F117" s="4">
        <f>SUMIFS(调整区域!$F:$F,调整区域!$D:$D,$B117,调整区域!$E:$E,$F$84)+SUMIFS(调整区域!$H:$H,调整区域!$D:$D,$B117,调整区域!$G:$G,$F$84)</f>
        <v>0</v>
      </c>
      <c r="G117" s="4">
        <f>SUMIFS(调整区域!$F:$F,调整区域!$D:$D,$B117,调整区域!$E:$E,$G$84)+SUMIFS(调整区域!$H:$H,调整区域!$D:$D,$B117,调整区域!$G:$G,$G$84)</f>
        <v>0</v>
      </c>
      <c r="H117" s="138">
        <f>SUMIFS(调整区域!$F:$F,调整区域!$D:$D,$B117,调整区域!$E:$E,$H$84)+SUMIFS(调整区域!$H:$H,调整区域!$D:$D,$B117,调整区域!$G:$G,$H$84)</f>
        <v>0</v>
      </c>
      <c r="I117" s="138">
        <f t="shared" si="11"/>
        <v>0</v>
      </c>
      <c r="J117" s="4">
        <f>SUMIFS(调整区域!$F:$F,调整区域!$D:$D,$B117,调整区域!$E:$E,$J$84)+SUMIFS(调整区域!$H:$H,调整区域!$D:$D,$B117,调整区域!$G:$G,$J$84)</f>
        <v>0</v>
      </c>
      <c r="K117" s="4">
        <f>SUMIFS(调整区域!$F:$F,调整区域!$D:$D,$B117,调整区域!$E:$E,$K$84)+SUMIFS(调整区域!$H:$H,调整区域!$D:$D,$B117,调整区域!$G:$G,$K$84)</f>
        <v>0</v>
      </c>
      <c r="L117" s="4">
        <f>SUMIFS(调整区域!$F:$F,调整区域!$D:$D,$B117,调整区域!$E:$E,$L$84)+SUMIFS(调整区域!$H:$H,调整区域!$D:$D,$B117,调整区域!$G:$G,$L$84)</f>
        <v>0</v>
      </c>
      <c r="M117" s="138">
        <f t="shared" si="12"/>
        <v>0</v>
      </c>
      <c r="N117" s="4">
        <f>SUMIFS(调整区域!$F:$F,调整区域!$D:$D,$B117,调整区域!$E:$E,$N$84)+SUMIFS(调整区域!$H:$H,调整区域!$D:$D,$B117,调整区域!$G:$G,$N$84)</f>
        <v>0</v>
      </c>
      <c r="O117" s="4">
        <f>SUMIFS(调整区域!$F:$F,调整区域!$D:$D,$B117,调整区域!$E:$E,$O$84)+SUMIFS(调整区域!$H:$H,调整区域!$D:$D,$B117,调整区域!$G:$G,$O$84)</f>
        <v>0</v>
      </c>
      <c r="P117" s="138">
        <f t="shared" si="13"/>
        <v>0</v>
      </c>
      <c r="Q117" s="4">
        <f>SUMIFS(调整区域!$F:$F,调整区域!$D:$D,$B117,调整区域!$E:$E,$Q$84)+SUMIFS(调整区域!$H:$H,调整区域!$D:$D,$B117,调整区域!$G:$G,$Q$84)</f>
        <v>0</v>
      </c>
      <c r="R117" s="4">
        <f>SUMIFS(调整区域!$F:$F,调整区域!$D:$D,$B117,调整区域!$E:$E,$R$84)+SUMIFS(调整区域!$H:$H,调整区域!$D:$D,$B117,调整区域!$G:$G,$R$84)</f>
        <v>0</v>
      </c>
      <c r="S117" s="138">
        <f t="shared" si="14"/>
        <v>0</v>
      </c>
      <c r="T117" s="4">
        <f>SUMIFS(调整区域!$F:$F,调整区域!$D:$D,$B117,调整区域!$E:$E,$T$84)+SUMIFS(调整区域!$H:$H,调整区域!$D:$D,$B117,调整区域!$G:$G,$T$84)</f>
        <v>0</v>
      </c>
      <c r="U117" s="4">
        <f>SUMIFS(调整区域!$F:$F,调整区域!$D:$D,$B117,调整区域!$E:$E,$U$84)+SUMIFS(调整区域!$H:$H,调整区域!$D:$D,$B117,调整区域!$G:$G,$U$84)</f>
        <v>0</v>
      </c>
      <c r="V117" s="4">
        <f>SUMIFS(调整区域!$F:$F,调整区域!$D:$D,$B117,调整区域!$E:$E,$V$84)+SUMIFS(调整区域!$H:$H,调整区域!$D:$D,$B117,调整区域!$G:$G,$V$84)</f>
        <v>0</v>
      </c>
      <c r="W117" s="4">
        <f>SUMIFS(调整区域!$F:$F,调整区域!$D:$D,$B117,调整区域!$E:$E,$W$84)+SUMIFS(调整区域!$H:$H,调整区域!$D:$D,$B117,调整区域!$G:$G,$W$84)</f>
        <v>0</v>
      </c>
      <c r="X117" s="4">
        <f>SUMIFS(调整区域!$F:$F,调整区域!$D:$D,$B117,调整区域!$E:$E,$X$84)+SUMIFS(调整区域!$H:$H,调整区域!$D:$D,$B117,调整区域!$G:$G,$X$84)</f>
        <v>0</v>
      </c>
      <c r="Y117" s="4">
        <f>SUMIFS(调整区域!$F:$F,调整区域!$D:$D,$B117,调整区域!$E:$E,$Y$84)+SUMIFS(调整区域!$H:$H,调整区域!$D:$D,$B117,调整区域!$G:$G,$Y$84)</f>
        <v>0</v>
      </c>
      <c r="Z117" s="4">
        <f>SUMIFS(调整区域!$F:$F,调整区域!$D:$D,$B117,调整区域!$E:$E,$Z$84)+SUMIFS(调整区域!$H:$H,调整区域!$D:$D,$B117,调整区域!$G:$G,$Z$84)</f>
        <v>0</v>
      </c>
    </row>
    <row r="118" ht="15" customHeight="1" spans="1:26">
      <c r="A118" s="7"/>
      <c r="B118" s="13" t="s">
        <v>110</v>
      </c>
      <c r="C118" s="4">
        <f t="shared" ref="C118:C163" si="16">D118+E118+F118+G118+I118+H118+M118+P118+S118</f>
        <v>0</v>
      </c>
      <c r="D118" s="4">
        <f>SUMIFS(调整区域!$F:$F,调整区域!$D:$D,$B118,调整区域!$E:$E,$D$84)+SUMIFS(调整区域!$H:$H,调整区域!$D:$D,$B118,调整区域!$G:$G,$D$84)</f>
        <v>0</v>
      </c>
      <c r="E118" s="4">
        <f>SUMIFS(调整区域!$F:$F,调整区域!$D:$D,$B118,调整区域!$E:$E,$E$84)+SUMIFS(调整区域!$H:$H,调整区域!$D:$D,$B118,调整区域!$G:$G,$E$84)</f>
        <v>0</v>
      </c>
      <c r="F118" s="4">
        <f>SUMIFS(调整区域!$F:$F,调整区域!$D:$D,$B118,调整区域!$E:$E,$F$84)+SUMIFS(调整区域!$H:$H,调整区域!$D:$D,$B118,调整区域!$G:$G,$F$84)</f>
        <v>0</v>
      </c>
      <c r="G118" s="4">
        <f>SUMIFS(调整区域!$F:$F,调整区域!$D:$D,$B118,调整区域!$E:$E,$G$84)+SUMIFS(调整区域!$H:$H,调整区域!$D:$D,$B118,调整区域!$G:$G,$G$84)</f>
        <v>0</v>
      </c>
      <c r="H118" s="138">
        <f>SUMIFS(调整区域!$F:$F,调整区域!$D:$D,$B118,调整区域!$E:$E,$H$84)+SUMIFS(调整区域!$H:$H,调整区域!$D:$D,$B118,调整区域!$G:$G,$H$84)</f>
        <v>0</v>
      </c>
      <c r="I118" s="138">
        <f t="shared" ref="I118:I156" si="17">J118+K118+L118</f>
        <v>0</v>
      </c>
      <c r="J118" s="4">
        <f>SUMIFS(调整区域!$F:$F,调整区域!$D:$D,$B118,调整区域!$E:$E,$J$84)+SUMIFS(调整区域!$H:$H,调整区域!$D:$D,$B118,调整区域!$G:$G,$J$84)</f>
        <v>0</v>
      </c>
      <c r="K118" s="4">
        <f>SUMIFS(调整区域!$F:$F,调整区域!$D:$D,$B118,调整区域!$E:$E,$K$84)+SUMIFS(调整区域!$H:$H,调整区域!$D:$D,$B118,调整区域!$G:$G,$K$84)</f>
        <v>0</v>
      </c>
      <c r="L118" s="4">
        <f>SUMIFS(调整区域!$F:$F,调整区域!$D:$D,$B118,调整区域!$E:$E,$L$84)+SUMIFS(调整区域!$H:$H,调整区域!$D:$D,$B118,调整区域!$G:$G,$L$84)</f>
        <v>0</v>
      </c>
      <c r="M118" s="138">
        <f t="shared" ref="M118:M156" si="18">N118+O118</f>
        <v>0</v>
      </c>
      <c r="N118" s="4">
        <f>SUMIFS(调整区域!$F:$F,调整区域!$D:$D,$B118,调整区域!$E:$E,$N$84)+SUMIFS(调整区域!$H:$H,调整区域!$D:$D,$B118,调整区域!$G:$G,$N$84)</f>
        <v>0</v>
      </c>
      <c r="O118" s="4">
        <f>SUMIFS(调整区域!$F:$F,调整区域!$D:$D,$B118,调整区域!$E:$E,$O$84)+SUMIFS(调整区域!$H:$H,调整区域!$D:$D,$B118,调整区域!$G:$G,$O$84)</f>
        <v>0</v>
      </c>
      <c r="P118" s="138">
        <f t="shared" ref="P118:P156" si="19">Q118+R118</f>
        <v>0</v>
      </c>
      <c r="Q118" s="4">
        <f>SUMIFS(调整区域!$F:$F,调整区域!$D:$D,$B118,调整区域!$E:$E,$Q$84)+SUMIFS(调整区域!$H:$H,调整区域!$D:$D,$B118,调整区域!$G:$G,$Q$84)</f>
        <v>0</v>
      </c>
      <c r="R118" s="4">
        <f>SUMIFS(调整区域!$F:$F,调整区域!$D:$D,$B118,调整区域!$E:$E,$R$84)+SUMIFS(调整区域!$H:$H,调整区域!$D:$D,$B118,调整区域!$G:$G,$R$84)</f>
        <v>0</v>
      </c>
      <c r="S118" s="138">
        <f t="shared" ref="S118:S156" si="20">SUM(T118:Z118)</f>
        <v>0</v>
      </c>
      <c r="T118" s="4">
        <f>SUMIFS(调整区域!$F:$F,调整区域!$D:$D,$B118,调整区域!$E:$E,$T$84)+SUMIFS(调整区域!$H:$H,调整区域!$D:$D,$B118,调整区域!$G:$G,$T$84)</f>
        <v>0</v>
      </c>
      <c r="U118" s="4">
        <f>SUMIFS(调整区域!$F:$F,调整区域!$D:$D,$B118,调整区域!$E:$E,$U$84)+SUMIFS(调整区域!$H:$H,调整区域!$D:$D,$B118,调整区域!$G:$G,$U$84)</f>
        <v>0</v>
      </c>
      <c r="V118" s="4">
        <f>SUMIFS(调整区域!$F:$F,调整区域!$D:$D,$B118,调整区域!$E:$E,$V$84)+SUMIFS(调整区域!$H:$H,调整区域!$D:$D,$B118,调整区域!$G:$G,$V$84)</f>
        <v>0</v>
      </c>
      <c r="W118" s="4">
        <f>SUMIFS(调整区域!$F:$F,调整区域!$D:$D,$B118,调整区域!$E:$E,$W$84)+SUMIFS(调整区域!$H:$H,调整区域!$D:$D,$B118,调整区域!$G:$G,$W$84)</f>
        <v>0</v>
      </c>
      <c r="X118" s="4">
        <f>SUMIFS(调整区域!$F:$F,调整区域!$D:$D,$B118,调整区域!$E:$E,$X$84)+SUMIFS(调整区域!$H:$H,调整区域!$D:$D,$B118,调整区域!$G:$G,$X$84)</f>
        <v>0</v>
      </c>
      <c r="Y118" s="4">
        <f>SUMIFS(调整区域!$F:$F,调整区域!$D:$D,$B118,调整区域!$E:$E,$Y$84)+SUMIFS(调整区域!$H:$H,调整区域!$D:$D,$B118,调整区域!$G:$G,$Y$84)</f>
        <v>0</v>
      </c>
      <c r="Z118" s="4">
        <f>SUMIFS(调整区域!$F:$F,调整区域!$D:$D,$B118,调整区域!$E:$E,$Z$84)+SUMIFS(调整区域!$H:$H,调整区域!$D:$D,$B118,调整区域!$G:$G,$Z$84)</f>
        <v>0</v>
      </c>
    </row>
    <row r="119" ht="15" customHeight="1" spans="1:26">
      <c r="A119" s="7"/>
      <c r="B119" s="17" t="s">
        <v>96</v>
      </c>
      <c r="C119" s="15">
        <f>SUM(C106:C118)</f>
        <v>0</v>
      </c>
      <c r="D119" s="15">
        <f t="shared" ref="D119:Z119" si="21">SUM(D106:D118)</f>
        <v>-6000</v>
      </c>
      <c r="E119" s="15">
        <f t="shared" si="21"/>
        <v>0</v>
      </c>
      <c r="F119" s="15">
        <f t="shared" si="21"/>
        <v>0</v>
      </c>
      <c r="G119" s="15">
        <f t="shared" si="21"/>
        <v>0</v>
      </c>
      <c r="H119" s="138">
        <f t="shared" si="21"/>
        <v>0</v>
      </c>
      <c r="I119" s="138">
        <f t="shared" si="21"/>
        <v>0</v>
      </c>
      <c r="J119" s="15">
        <f t="shared" si="21"/>
        <v>0</v>
      </c>
      <c r="K119" s="15">
        <f t="shared" si="21"/>
        <v>0</v>
      </c>
      <c r="L119" s="15">
        <f t="shared" si="21"/>
        <v>0</v>
      </c>
      <c r="M119" s="138">
        <f t="shared" si="21"/>
        <v>0</v>
      </c>
      <c r="N119" s="15">
        <f t="shared" si="21"/>
        <v>0</v>
      </c>
      <c r="O119" s="15">
        <f t="shared" si="21"/>
        <v>0</v>
      </c>
      <c r="P119" s="138">
        <f t="shared" si="21"/>
        <v>0</v>
      </c>
      <c r="Q119" s="15">
        <f t="shared" si="21"/>
        <v>0</v>
      </c>
      <c r="R119" s="15">
        <f t="shared" si="21"/>
        <v>0</v>
      </c>
      <c r="S119" s="138">
        <f t="shared" si="21"/>
        <v>6000</v>
      </c>
      <c r="T119" s="15">
        <f t="shared" si="21"/>
        <v>6000</v>
      </c>
      <c r="U119" s="15">
        <f t="shared" si="21"/>
        <v>0</v>
      </c>
      <c r="V119" s="15">
        <f t="shared" si="21"/>
        <v>0</v>
      </c>
      <c r="W119" s="15">
        <f t="shared" si="21"/>
        <v>0</v>
      </c>
      <c r="X119" s="15">
        <f t="shared" si="21"/>
        <v>0</v>
      </c>
      <c r="Y119" s="15">
        <f t="shared" si="21"/>
        <v>0</v>
      </c>
      <c r="Z119" s="15">
        <f t="shared" si="21"/>
        <v>0</v>
      </c>
    </row>
    <row r="120" ht="15" customHeight="1" spans="1:26">
      <c r="A120" s="7" t="s">
        <v>111</v>
      </c>
      <c r="B120" s="13" t="s">
        <v>112</v>
      </c>
      <c r="C120" s="4">
        <f t="shared" si="16"/>
        <v>0</v>
      </c>
      <c r="D120" s="4">
        <f>SUMIFS(调整区域!$F:$F,调整区域!$D:$D,$B120,调整区域!$E:$E,$D$84)+SUMIFS(调整区域!$H:$H,调整区域!$D:$D,$B120,调整区域!$G:$G,$D$84)</f>
        <v>0</v>
      </c>
      <c r="E120" s="4">
        <f>SUMIFS(调整区域!$F:$F,调整区域!$D:$D,$B120,调整区域!$E:$E,$E$84)+SUMIFS(调整区域!$H:$H,调整区域!$D:$D,$B120,调整区域!$G:$G,$E$84)</f>
        <v>0</v>
      </c>
      <c r="F120" s="4">
        <f>SUMIFS(调整区域!$F:$F,调整区域!$D:$D,$B120,调整区域!$E:$E,$F$84)+SUMIFS(调整区域!$H:$H,调整区域!$D:$D,$B120,调整区域!$G:$G,$F$84)</f>
        <v>0</v>
      </c>
      <c r="G120" s="4">
        <f>SUMIFS(调整区域!$F:$F,调整区域!$D:$D,$B120,调整区域!$E:$E,$G$84)+SUMIFS(调整区域!$H:$H,调整区域!$D:$D,$B120,调整区域!$G:$G,$G$84)</f>
        <v>0</v>
      </c>
      <c r="H120" s="138">
        <f>SUMIFS(调整区域!$F:$F,调整区域!$D:$D,$B120,调整区域!$E:$E,$H$84)+SUMIFS(调整区域!$H:$H,调整区域!$D:$D,$B120,调整区域!$G:$G,$H$84)</f>
        <v>0</v>
      </c>
      <c r="I120" s="138">
        <f t="shared" si="17"/>
        <v>0</v>
      </c>
      <c r="J120" s="4">
        <f>SUMIFS(调整区域!$F:$F,调整区域!$D:$D,$B120,调整区域!$E:$E,$J$84)+SUMIFS(调整区域!$H:$H,调整区域!$D:$D,$B120,调整区域!$G:$G,$J$84)</f>
        <v>0</v>
      </c>
      <c r="K120" s="4">
        <f>SUMIFS(调整区域!$F:$F,调整区域!$D:$D,$B120,调整区域!$E:$E,$K$84)+SUMIFS(调整区域!$H:$H,调整区域!$D:$D,$B120,调整区域!$G:$G,$K$84)</f>
        <v>0</v>
      </c>
      <c r="L120" s="4">
        <f>SUMIFS(调整区域!$F:$F,调整区域!$D:$D,$B120,调整区域!$E:$E,$L$84)+SUMIFS(调整区域!$H:$H,调整区域!$D:$D,$B120,调整区域!$G:$G,$L$84)</f>
        <v>0</v>
      </c>
      <c r="M120" s="138">
        <f t="shared" si="18"/>
        <v>0</v>
      </c>
      <c r="N120" s="4">
        <f>SUMIFS(调整区域!$F:$F,调整区域!$D:$D,$B120,调整区域!$E:$E,$N$84)+SUMIFS(调整区域!$H:$H,调整区域!$D:$D,$B120,调整区域!$G:$G,$N$84)</f>
        <v>0</v>
      </c>
      <c r="O120" s="4">
        <f>SUMIFS(调整区域!$F:$F,调整区域!$D:$D,$B120,调整区域!$E:$E,$O$84)+SUMIFS(调整区域!$H:$H,调整区域!$D:$D,$B120,调整区域!$G:$G,$O$84)</f>
        <v>0</v>
      </c>
      <c r="P120" s="138">
        <f t="shared" si="19"/>
        <v>0</v>
      </c>
      <c r="Q120" s="4">
        <f>SUMIFS(调整区域!$F:$F,调整区域!$D:$D,$B120,调整区域!$E:$E,$Q$84)+SUMIFS(调整区域!$H:$H,调整区域!$D:$D,$B120,调整区域!$G:$G,$Q$84)</f>
        <v>0</v>
      </c>
      <c r="R120" s="4">
        <f>SUMIFS(调整区域!$F:$F,调整区域!$D:$D,$B120,调整区域!$E:$E,$R$84)+SUMIFS(调整区域!$H:$H,调整区域!$D:$D,$B120,调整区域!$G:$G,$R$84)</f>
        <v>0</v>
      </c>
      <c r="S120" s="138">
        <f t="shared" si="20"/>
        <v>0</v>
      </c>
      <c r="T120" s="4">
        <f>SUMIFS(调整区域!$F:$F,调整区域!$D:$D,$B120,调整区域!$E:$E,$T$84)+SUMIFS(调整区域!$H:$H,调整区域!$D:$D,$B120,调整区域!$G:$G,$T$84)</f>
        <v>0</v>
      </c>
      <c r="U120" s="4">
        <f>SUMIFS(调整区域!$F:$F,调整区域!$D:$D,$B120,调整区域!$E:$E,$U$84)+SUMIFS(调整区域!$H:$H,调整区域!$D:$D,$B120,调整区域!$G:$G,$U$84)</f>
        <v>0</v>
      </c>
      <c r="V120" s="4">
        <f>SUMIFS(调整区域!$F:$F,调整区域!$D:$D,$B120,调整区域!$E:$E,$V$84)+SUMIFS(调整区域!$H:$H,调整区域!$D:$D,$B120,调整区域!$G:$G,$V$84)</f>
        <v>0</v>
      </c>
      <c r="W120" s="4">
        <f>SUMIFS(调整区域!$F:$F,调整区域!$D:$D,$B120,调整区域!$E:$E,$W$84)+SUMIFS(调整区域!$H:$H,调整区域!$D:$D,$B120,调整区域!$G:$G,$W$84)</f>
        <v>0</v>
      </c>
      <c r="X120" s="4">
        <f>SUMIFS(调整区域!$F:$F,调整区域!$D:$D,$B120,调整区域!$E:$E,$X$84)+SUMIFS(调整区域!$H:$H,调整区域!$D:$D,$B120,调整区域!$G:$G,$X$84)</f>
        <v>0</v>
      </c>
      <c r="Y120" s="4">
        <f>SUMIFS(调整区域!$F:$F,调整区域!$D:$D,$B120,调整区域!$E:$E,$Y$84)+SUMIFS(调整区域!$H:$H,调整区域!$D:$D,$B120,调整区域!$G:$G,$Y$84)</f>
        <v>0</v>
      </c>
      <c r="Z120" s="4">
        <f>SUMIFS(调整区域!$F:$F,调整区域!$D:$D,$B120,调整区域!$E:$E,$Z$84)+SUMIFS(调整区域!$H:$H,调整区域!$D:$D,$B120,调整区域!$G:$G,$Z$84)</f>
        <v>0</v>
      </c>
    </row>
    <row r="121" ht="15" customHeight="1" spans="1:26">
      <c r="A121" s="7"/>
      <c r="B121" s="13" t="s">
        <v>113</v>
      </c>
      <c r="C121" s="4">
        <f t="shared" si="16"/>
        <v>0</v>
      </c>
      <c r="D121" s="4">
        <f>SUMIFS(调整区域!$F:$F,调整区域!$D:$D,$B121,调整区域!$E:$E,$D$84)+SUMIFS(调整区域!$H:$H,调整区域!$D:$D,$B121,调整区域!$G:$G,$D$84)</f>
        <v>0</v>
      </c>
      <c r="E121" s="4">
        <f>SUMIFS(调整区域!$F:$F,调整区域!$D:$D,$B121,调整区域!$E:$E,$E$84)+SUMIFS(调整区域!$H:$H,调整区域!$D:$D,$B121,调整区域!$G:$G,$E$84)</f>
        <v>0</v>
      </c>
      <c r="F121" s="4">
        <f>SUMIFS(调整区域!$F:$F,调整区域!$D:$D,$B121,调整区域!$E:$E,$F$84)+SUMIFS(调整区域!$H:$H,调整区域!$D:$D,$B121,调整区域!$G:$G,$F$84)</f>
        <v>0</v>
      </c>
      <c r="G121" s="4">
        <f>SUMIFS(调整区域!$F:$F,调整区域!$D:$D,$B121,调整区域!$E:$E,$G$84)+SUMIFS(调整区域!$H:$H,调整区域!$D:$D,$B121,调整区域!$G:$G,$G$84)</f>
        <v>0</v>
      </c>
      <c r="H121" s="138">
        <f>SUMIFS(调整区域!$F:$F,调整区域!$D:$D,$B121,调整区域!$E:$E,$H$84)+SUMIFS(调整区域!$H:$H,调整区域!$D:$D,$B121,调整区域!$G:$G,$H$84)</f>
        <v>0</v>
      </c>
      <c r="I121" s="138">
        <f t="shared" si="17"/>
        <v>0</v>
      </c>
      <c r="J121" s="4">
        <f>SUMIFS(调整区域!$F:$F,调整区域!$D:$D,$B121,调整区域!$E:$E,$J$84)+SUMIFS(调整区域!$H:$H,调整区域!$D:$D,$B121,调整区域!$G:$G,$J$84)</f>
        <v>0</v>
      </c>
      <c r="K121" s="4">
        <f>SUMIFS(调整区域!$F:$F,调整区域!$D:$D,$B121,调整区域!$E:$E,$K$84)+SUMIFS(调整区域!$H:$H,调整区域!$D:$D,$B121,调整区域!$G:$G,$K$84)</f>
        <v>0</v>
      </c>
      <c r="L121" s="4">
        <f>SUMIFS(调整区域!$F:$F,调整区域!$D:$D,$B121,调整区域!$E:$E,$L$84)+SUMIFS(调整区域!$H:$H,调整区域!$D:$D,$B121,调整区域!$G:$G,$L$84)</f>
        <v>0</v>
      </c>
      <c r="M121" s="138">
        <f t="shared" si="18"/>
        <v>0</v>
      </c>
      <c r="N121" s="4">
        <f>SUMIFS(调整区域!$F:$F,调整区域!$D:$D,$B121,调整区域!$E:$E,$N$84)+SUMIFS(调整区域!$H:$H,调整区域!$D:$D,$B121,调整区域!$G:$G,$N$84)</f>
        <v>0</v>
      </c>
      <c r="O121" s="4">
        <f>SUMIFS(调整区域!$F:$F,调整区域!$D:$D,$B121,调整区域!$E:$E,$O$84)+SUMIFS(调整区域!$H:$H,调整区域!$D:$D,$B121,调整区域!$G:$G,$O$84)</f>
        <v>0</v>
      </c>
      <c r="P121" s="138">
        <f t="shared" si="19"/>
        <v>0</v>
      </c>
      <c r="Q121" s="4">
        <f>SUMIFS(调整区域!$F:$F,调整区域!$D:$D,$B121,调整区域!$E:$E,$Q$84)+SUMIFS(调整区域!$H:$H,调整区域!$D:$D,$B121,调整区域!$G:$G,$Q$84)</f>
        <v>0</v>
      </c>
      <c r="R121" s="4">
        <f>SUMIFS(调整区域!$F:$F,调整区域!$D:$D,$B121,调整区域!$E:$E,$R$84)+SUMIFS(调整区域!$H:$H,调整区域!$D:$D,$B121,调整区域!$G:$G,$R$84)</f>
        <v>0</v>
      </c>
      <c r="S121" s="138">
        <f t="shared" si="20"/>
        <v>0</v>
      </c>
      <c r="T121" s="4">
        <f>SUMIFS(调整区域!$F:$F,调整区域!$D:$D,$B121,调整区域!$E:$E,$T$84)+SUMIFS(调整区域!$H:$H,调整区域!$D:$D,$B121,调整区域!$G:$G,$T$84)</f>
        <v>0</v>
      </c>
      <c r="U121" s="4">
        <f>SUMIFS(调整区域!$F:$F,调整区域!$D:$D,$B121,调整区域!$E:$E,$U$84)+SUMIFS(调整区域!$H:$H,调整区域!$D:$D,$B121,调整区域!$G:$G,$U$84)</f>
        <v>0</v>
      </c>
      <c r="V121" s="4">
        <f>SUMIFS(调整区域!$F:$F,调整区域!$D:$D,$B121,调整区域!$E:$E,$V$84)+SUMIFS(调整区域!$H:$H,调整区域!$D:$D,$B121,调整区域!$G:$G,$V$84)</f>
        <v>0</v>
      </c>
      <c r="W121" s="4">
        <f>SUMIFS(调整区域!$F:$F,调整区域!$D:$D,$B121,调整区域!$E:$E,$W$84)+SUMIFS(调整区域!$H:$H,调整区域!$D:$D,$B121,调整区域!$G:$G,$W$84)</f>
        <v>0</v>
      </c>
      <c r="X121" s="4">
        <f>SUMIFS(调整区域!$F:$F,调整区域!$D:$D,$B121,调整区域!$E:$E,$X$84)+SUMIFS(调整区域!$H:$H,调整区域!$D:$D,$B121,调整区域!$G:$G,$X$84)</f>
        <v>0</v>
      </c>
      <c r="Y121" s="4">
        <f>SUMIFS(调整区域!$F:$F,调整区域!$D:$D,$B121,调整区域!$E:$E,$Y$84)+SUMIFS(调整区域!$H:$H,调整区域!$D:$D,$B121,调整区域!$G:$G,$Y$84)</f>
        <v>0</v>
      </c>
      <c r="Z121" s="4">
        <f>SUMIFS(调整区域!$F:$F,调整区域!$D:$D,$B121,调整区域!$E:$E,$Z$84)+SUMIFS(调整区域!$H:$H,调整区域!$D:$D,$B121,调整区域!$G:$G,$Z$84)</f>
        <v>0</v>
      </c>
    </row>
    <row r="122" ht="15" customHeight="1" spans="1:26">
      <c r="A122" s="7"/>
      <c r="B122" s="13" t="s">
        <v>114</v>
      </c>
      <c r="C122" s="4">
        <f t="shared" si="16"/>
        <v>0</v>
      </c>
      <c r="D122" s="4">
        <f>SUMIFS(调整区域!$F:$F,调整区域!$D:$D,$B122,调整区域!$E:$E,$D$84)+SUMIFS(调整区域!$H:$H,调整区域!$D:$D,$B122,调整区域!$G:$G,$D$84)</f>
        <v>0</v>
      </c>
      <c r="E122" s="4">
        <f>SUMIFS(调整区域!$F:$F,调整区域!$D:$D,$B122,调整区域!$E:$E,$E$84)+SUMIFS(调整区域!$H:$H,调整区域!$D:$D,$B122,调整区域!$G:$G,$E$84)</f>
        <v>0</v>
      </c>
      <c r="F122" s="4">
        <f>SUMIFS(调整区域!$F:$F,调整区域!$D:$D,$B122,调整区域!$E:$E,$F$84)+SUMIFS(调整区域!$H:$H,调整区域!$D:$D,$B122,调整区域!$G:$G,$F$84)</f>
        <v>0</v>
      </c>
      <c r="G122" s="4">
        <f>SUMIFS(调整区域!$F:$F,调整区域!$D:$D,$B122,调整区域!$E:$E,$G$84)+SUMIFS(调整区域!$H:$H,调整区域!$D:$D,$B122,调整区域!$G:$G,$G$84)</f>
        <v>0</v>
      </c>
      <c r="H122" s="138">
        <f>SUMIFS(调整区域!$F:$F,调整区域!$D:$D,$B122,调整区域!$E:$E,$H$84)+SUMIFS(调整区域!$H:$H,调整区域!$D:$D,$B122,调整区域!$G:$G,$H$84)</f>
        <v>0</v>
      </c>
      <c r="I122" s="138">
        <f t="shared" si="17"/>
        <v>0</v>
      </c>
      <c r="J122" s="4">
        <f>SUMIFS(调整区域!$F:$F,调整区域!$D:$D,$B122,调整区域!$E:$E,$J$84)+SUMIFS(调整区域!$H:$H,调整区域!$D:$D,$B122,调整区域!$G:$G,$J$84)</f>
        <v>0</v>
      </c>
      <c r="K122" s="4">
        <f>SUMIFS(调整区域!$F:$F,调整区域!$D:$D,$B122,调整区域!$E:$E,$K$84)+SUMIFS(调整区域!$H:$H,调整区域!$D:$D,$B122,调整区域!$G:$G,$K$84)</f>
        <v>0</v>
      </c>
      <c r="L122" s="4">
        <f>SUMIFS(调整区域!$F:$F,调整区域!$D:$D,$B122,调整区域!$E:$E,$L$84)+SUMIFS(调整区域!$H:$H,调整区域!$D:$D,$B122,调整区域!$G:$G,$L$84)</f>
        <v>0</v>
      </c>
      <c r="M122" s="138">
        <f t="shared" si="18"/>
        <v>0</v>
      </c>
      <c r="N122" s="4">
        <f>SUMIFS(调整区域!$F:$F,调整区域!$D:$D,$B122,调整区域!$E:$E,$N$84)+SUMIFS(调整区域!$H:$H,调整区域!$D:$D,$B122,调整区域!$G:$G,$N$84)</f>
        <v>0</v>
      </c>
      <c r="O122" s="4">
        <f>SUMIFS(调整区域!$F:$F,调整区域!$D:$D,$B122,调整区域!$E:$E,$O$84)+SUMIFS(调整区域!$H:$H,调整区域!$D:$D,$B122,调整区域!$G:$G,$O$84)</f>
        <v>0</v>
      </c>
      <c r="P122" s="138">
        <f t="shared" si="19"/>
        <v>0</v>
      </c>
      <c r="Q122" s="4">
        <f>SUMIFS(调整区域!$F:$F,调整区域!$D:$D,$B122,调整区域!$E:$E,$Q$84)+SUMIFS(调整区域!$H:$H,调整区域!$D:$D,$B122,调整区域!$G:$G,$Q$84)</f>
        <v>0</v>
      </c>
      <c r="R122" s="4">
        <f>SUMIFS(调整区域!$F:$F,调整区域!$D:$D,$B122,调整区域!$E:$E,$R$84)+SUMIFS(调整区域!$H:$H,调整区域!$D:$D,$B122,调整区域!$G:$G,$R$84)</f>
        <v>0</v>
      </c>
      <c r="S122" s="138">
        <f t="shared" si="20"/>
        <v>0</v>
      </c>
      <c r="T122" s="4">
        <f>SUMIFS(调整区域!$F:$F,调整区域!$D:$D,$B122,调整区域!$E:$E,$T$84)+SUMIFS(调整区域!$H:$H,调整区域!$D:$D,$B122,调整区域!$G:$G,$T$84)</f>
        <v>0</v>
      </c>
      <c r="U122" s="4">
        <f>SUMIFS(调整区域!$F:$F,调整区域!$D:$D,$B122,调整区域!$E:$E,$U$84)+SUMIFS(调整区域!$H:$H,调整区域!$D:$D,$B122,调整区域!$G:$G,$U$84)</f>
        <v>0</v>
      </c>
      <c r="V122" s="4">
        <f>SUMIFS(调整区域!$F:$F,调整区域!$D:$D,$B122,调整区域!$E:$E,$V$84)+SUMIFS(调整区域!$H:$H,调整区域!$D:$D,$B122,调整区域!$G:$G,$V$84)</f>
        <v>0</v>
      </c>
      <c r="W122" s="4">
        <f>SUMIFS(调整区域!$F:$F,调整区域!$D:$D,$B122,调整区域!$E:$E,$W$84)+SUMIFS(调整区域!$H:$H,调整区域!$D:$D,$B122,调整区域!$G:$G,$W$84)</f>
        <v>0</v>
      </c>
      <c r="X122" s="4">
        <f>SUMIFS(调整区域!$F:$F,调整区域!$D:$D,$B122,调整区域!$E:$E,$X$84)+SUMIFS(调整区域!$H:$H,调整区域!$D:$D,$B122,调整区域!$G:$G,$X$84)</f>
        <v>0</v>
      </c>
      <c r="Y122" s="4">
        <f>SUMIFS(调整区域!$F:$F,调整区域!$D:$D,$B122,调整区域!$E:$E,$Y$84)+SUMIFS(调整区域!$H:$H,调整区域!$D:$D,$B122,调整区域!$G:$G,$Y$84)</f>
        <v>0</v>
      </c>
      <c r="Z122" s="4">
        <f>SUMIFS(调整区域!$F:$F,调整区域!$D:$D,$B122,调整区域!$E:$E,$Z$84)+SUMIFS(调整区域!$H:$H,调整区域!$D:$D,$B122,调整区域!$G:$G,$Z$84)</f>
        <v>0</v>
      </c>
    </row>
    <row r="123" ht="15" customHeight="1" spans="1:26">
      <c r="A123" s="7"/>
      <c r="B123" s="10" t="s">
        <v>115</v>
      </c>
      <c r="C123" s="4">
        <f t="shared" si="16"/>
        <v>0</v>
      </c>
      <c r="D123" s="4">
        <f>SUMIFS(调整区域!$F:$F,调整区域!$D:$D,$B123,调整区域!$E:$E,$D$84)+SUMIFS(调整区域!$H:$H,调整区域!$D:$D,$B123,调整区域!$G:$G,$D$84)</f>
        <v>0</v>
      </c>
      <c r="E123" s="4">
        <f>SUMIFS(调整区域!$F:$F,调整区域!$D:$D,$B123,调整区域!$E:$E,$E$84)+SUMIFS(调整区域!$H:$H,调整区域!$D:$D,$B123,调整区域!$G:$G,$E$84)</f>
        <v>0</v>
      </c>
      <c r="F123" s="4">
        <f>SUMIFS(调整区域!$F:$F,调整区域!$D:$D,$B123,调整区域!$E:$E,$F$84)+SUMIFS(调整区域!$H:$H,调整区域!$D:$D,$B123,调整区域!$G:$G,$F$84)</f>
        <v>0</v>
      </c>
      <c r="G123" s="4">
        <f>SUMIFS(调整区域!$F:$F,调整区域!$D:$D,$B123,调整区域!$E:$E,$G$84)+SUMIFS(调整区域!$H:$H,调整区域!$D:$D,$B123,调整区域!$G:$G,$G$84)</f>
        <v>0</v>
      </c>
      <c r="H123" s="138">
        <f>SUMIFS(调整区域!$F:$F,调整区域!$D:$D,$B123,调整区域!$E:$E,$H$84)+SUMIFS(调整区域!$H:$H,调整区域!$D:$D,$B123,调整区域!$G:$G,$H$84)</f>
        <v>0</v>
      </c>
      <c r="I123" s="138">
        <f t="shared" si="17"/>
        <v>0</v>
      </c>
      <c r="J123" s="4">
        <f>SUMIFS(调整区域!$F:$F,调整区域!$D:$D,$B123,调整区域!$E:$E,$J$84)+SUMIFS(调整区域!$H:$H,调整区域!$D:$D,$B123,调整区域!$G:$G,$J$84)</f>
        <v>0</v>
      </c>
      <c r="K123" s="4">
        <f>SUMIFS(调整区域!$F:$F,调整区域!$D:$D,$B123,调整区域!$E:$E,$K$84)+SUMIFS(调整区域!$H:$H,调整区域!$D:$D,$B123,调整区域!$G:$G,$K$84)</f>
        <v>0</v>
      </c>
      <c r="L123" s="4">
        <f>SUMIFS(调整区域!$F:$F,调整区域!$D:$D,$B123,调整区域!$E:$E,$L$84)+SUMIFS(调整区域!$H:$H,调整区域!$D:$D,$B123,调整区域!$G:$G,$L$84)</f>
        <v>0</v>
      </c>
      <c r="M123" s="138">
        <f t="shared" si="18"/>
        <v>0</v>
      </c>
      <c r="N123" s="4">
        <f>SUMIFS(调整区域!$F:$F,调整区域!$D:$D,$B123,调整区域!$E:$E,$N$84)+SUMIFS(调整区域!$H:$H,调整区域!$D:$D,$B123,调整区域!$G:$G,$N$84)</f>
        <v>0</v>
      </c>
      <c r="O123" s="4">
        <f>SUMIFS(调整区域!$F:$F,调整区域!$D:$D,$B123,调整区域!$E:$E,$O$84)+SUMIFS(调整区域!$H:$H,调整区域!$D:$D,$B123,调整区域!$G:$G,$O$84)</f>
        <v>0</v>
      </c>
      <c r="P123" s="138">
        <f t="shared" si="19"/>
        <v>0</v>
      </c>
      <c r="Q123" s="4">
        <f>SUMIFS(调整区域!$F:$F,调整区域!$D:$D,$B123,调整区域!$E:$E,$Q$84)+SUMIFS(调整区域!$H:$H,调整区域!$D:$D,$B123,调整区域!$G:$G,$Q$84)</f>
        <v>0</v>
      </c>
      <c r="R123" s="4">
        <f>SUMIFS(调整区域!$F:$F,调整区域!$D:$D,$B123,调整区域!$E:$E,$R$84)+SUMIFS(调整区域!$H:$H,调整区域!$D:$D,$B123,调整区域!$G:$G,$R$84)</f>
        <v>0</v>
      </c>
      <c r="S123" s="138">
        <f t="shared" si="20"/>
        <v>0</v>
      </c>
      <c r="T123" s="4">
        <f>SUMIFS(调整区域!$F:$F,调整区域!$D:$D,$B123,调整区域!$E:$E,$T$84)+SUMIFS(调整区域!$H:$H,调整区域!$D:$D,$B123,调整区域!$G:$G,$T$84)</f>
        <v>0</v>
      </c>
      <c r="U123" s="4">
        <f>SUMIFS(调整区域!$F:$F,调整区域!$D:$D,$B123,调整区域!$E:$E,$U$84)+SUMIFS(调整区域!$H:$H,调整区域!$D:$D,$B123,调整区域!$G:$G,$U$84)</f>
        <v>0</v>
      </c>
      <c r="V123" s="4">
        <f>SUMIFS(调整区域!$F:$F,调整区域!$D:$D,$B123,调整区域!$E:$E,$V$84)+SUMIFS(调整区域!$H:$H,调整区域!$D:$D,$B123,调整区域!$G:$G,$V$84)</f>
        <v>0</v>
      </c>
      <c r="W123" s="4">
        <f>SUMIFS(调整区域!$F:$F,调整区域!$D:$D,$B123,调整区域!$E:$E,$W$84)+SUMIFS(调整区域!$H:$H,调整区域!$D:$D,$B123,调整区域!$G:$G,$W$84)</f>
        <v>0</v>
      </c>
      <c r="X123" s="4">
        <f>SUMIFS(调整区域!$F:$F,调整区域!$D:$D,$B123,调整区域!$E:$E,$X$84)+SUMIFS(调整区域!$H:$H,调整区域!$D:$D,$B123,调整区域!$G:$G,$X$84)</f>
        <v>0</v>
      </c>
      <c r="Y123" s="4">
        <f>SUMIFS(调整区域!$F:$F,调整区域!$D:$D,$B123,调整区域!$E:$E,$Y$84)+SUMIFS(调整区域!$H:$H,调整区域!$D:$D,$B123,调整区域!$G:$G,$Y$84)</f>
        <v>0</v>
      </c>
      <c r="Z123" s="4">
        <f>SUMIFS(调整区域!$F:$F,调整区域!$D:$D,$B123,调整区域!$E:$E,$Z$84)+SUMIFS(调整区域!$H:$H,调整区域!$D:$D,$B123,调整区域!$G:$G,$Z$84)</f>
        <v>0</v>
      </c>
    </row>
    <row r="124" ht="15" customHeight="1" spans="1:26">
      <c r="A124" s="7"/>
      <c r="B124" s="10" t="s">
        <v>116</v>
      </c>
      <c r="C124" s="4">
        <f t="shared" si="16"/>
        <v>0</v>
      </c>
      <c r="D124" s="4">
        <f>SUMIFS(调整区域!$F:$F,调整区域!$D:$D,$B124,调整区域!$E:$E,$D$84)+SUMIFS(调整区域!$H:$H,调整区域!$D:$D,$B124,调整区域!$G:$G,$D$84)</f>
        <v>0</v>
      </c>
      <c r="E124" s="4">
        <f>SUMIFS(调整区域!$F:$F,调整区域!$D:$D,$B124,调整区域!$E:$E,$E$84)+SUMIFS(调整区域!$H:$H,调整区域!$D:$D,$B124,调整区域!$G:$G,$E$84)</f>
        <v>0</v>
      </c>
      <c r="F124" s="4">
        <f>SUMIFS(调整区域!$F:$F,调整区域!$D:$D,$B124,调整区域!$E:$E,$F$84)+SUMIFS(调整区域!$H:$H,调整区域!$D:$D,$B124,调整区域!$G:$G,$F$84)</f>
        <v>0</v>
      </c>
      <c r="G124" s="4">
        <f>SUMIFS(调整区域!$F:$F,调整区域!$D:$D,$B124,调整区域!$E:$E,$G$84)+SUMIFS(调整区域!$H:$H,调整区域!$D:$D,$B124,调整区域!$G:$G,$G$84)</f>
        <v>0</v>
      </c>
      <c r="H124" s="138">
        <f>SUMIFS(调整区域!$F:$F,调整区域!$D:$D,$B124,调整区域!$E:$E,$H$84)+SUMIFS(调整区域!$H:$H,调整区域!$D:$D,$B124,调整区域!$G:$G,$H$84)</f>
        <v>0</v>
      </c>
      <c r="I124" s="138">
        <f t="shared" si="17"/>
        <v>0</v>
      </c>
      <c r="J124" s="4">
        <f>SUMIFS(调整区域!$F:$F,调整区域!$D:$D,$B124,调整区域!$E:$E,$J$84)+SUMIFS(调整区域!$H:$H,调整区域!$D:$D,$B124,调整区域!$G:$G,$J$84)</f>
        <v>0</v>
      </c>
      <c r="K124" s="4">
        <f>SUMIFS(调整区域!$F:$F,调整区域!$D:$D,$B124,调整区域!$E:$E,$K$84)+SUMIFS(调整区域!$H:$H,调整区域!$D:$D,$B124,调整区域!$G:$G,$K$84)</f>
        <v>0</v>
      </c>
      <c r="L124" s="4">
        <f>SUMIFS(调整区域!$F:$F,调整区域!$D:$D,$B124,调整区域!$E:$E,$L$84)+SUMIFS(调整区域!$H:$H,调整区域!$D:$D,$B124,调整区域!$G:$G,$L$84)</f>
        <v>0</v>
      </c>
      <c r="M124" s="138">
        <f t="shared" si="18"/>
        <v>0</v>
      </c>
      <c r="N124" s="4">
        <f>SUMIFS(调整区域!$F:$F,调整区域!$D:$D,$B124,调整区域!$E:$E,$N$84)+SUMIFS(调整区域!$H:$H,调整区域!$D:$D,$B124,调整区域!$G:$G,$N$84)</f>
        <v>0</v>
      </c>
      <c r="O124" s="4">
        <f>SUMIFS(调整区域!$F:$F,调整区域!$D:$D,$B124,调整区域!$E:$E,$O$84)+SUMIFS(调整区域!$H:$H,调整区域!$D:$D,$B124,调整区域!$G:$G,$O$84)</f>
        <v>0</v>
      </c>
      <c r="P124" s="138">
        <f t="shared" si="19"/>
        <v>0</v>
      </c>
      <c r="Q124" s="4">
        <f>SUMIFS(调整区域!$F:$F,调整区域!$D:$D,$B124,调整区域!$E:$E,$Q$84)+SUMIFS(调整区域!$H:$H,调整区域!$D:$D,$B124,调整区域!$G:$G,$Q$84)</f>
        <v>0</v>
      </c>
      <c r="R124" s="4">
        <f>SUMIFS(调整区域!$F:$F,调整区域!$D:$D,$B124,调整区域!$E:$E,$R$84)+SUMIFS(调整区域!$H:$H,调整区域!$D:$D,$B124,调整区域!$G:$G,$R$84)</f>
        <v>0</v>
      </c>
      <c r="S124" s="138">
        <f t="shared" si="20"/>
        <v>0</v>
      </c>
      <c r="T124" s="4">
        <f>SUMIFS(调整区域!$F:$F,调整区域!$D:$D,$B124,调整区域!$E:$E,$T$84)+SUMIFS(调整区域!$H:$H,调整区域!$D:$D,$B124,调整区域!$G:$G,$T$84)</f>
        <v>0</v>
      </c>
      <c r="U124" s="4">
        <f>SUMIFS(调整区域!$F:$F,调整区域!$D:$D,$B124,调整区域!$E:$E,$U$84)+SUMIFS(调整区域!$H:$H,调整区域!$D:$D,$B124,调整区域!$G:$G,$U$84)</f>
        <v>0</v>
      </c>
      <c r="V124" s="4">
        <f>SUMIFS(调整区域!$F:$F,调整区域!$D:$D,$B124,调整区域!$E:$E,$V$84)+SUMIFS(调整区域!$H:$H,调整区域!$D:$D,$B124,调整区域!$G:$G,$V$84)</f>
        <v>0</v>
      </c>
      <c r="W124" s="4">
        <f>SUMIFS(调整区域!$F:$F,调整区域!$D:$D,$B124,调整区域!$E:$E,$W$84)+SUMIFS(调整区域!$H:$H,调整区域!$D:$D,$B124,调整区域!$G:$G,$W$84)</f>
        <v>0</v>
      </c>
      <c r="X124" s="4">
        <f>SUMIFS(调整区域!$F:$F,调整区域!$D:$D,$B124,调整区域!$E:$E,$X$84)+SUMIFS(调整区域!$H:$H,调整区域!$D:$D,$B124,调整区域!$G:$G,$X$84)</f>
        <v>0</v>
      </c>
      <c r="Y124" s="4">
        <f>SUMIFS(调整区域!$F:$F,调整区域!$D:$D,$B124,调整区域!$E:$E,$Y$84)+SUMIFS(调整区域!$H:$H,调整区域!$D:$D,$B124,调整区域!$G:$G,$Y$84)</f>
        <v>0</v>
      </c>
      <c r="Z124" s="4">
        <f>SUMIFS(调整区域!$F:$F,调整区域!$D:$D,$B124,调整区域!$E:$E,$Z$84)+SUMIFS(调整区域!$H:$H,调整区域!$D:$D,$B124,调整区域!$G:$G,$Z$84)</f>
        <v>0</v>
      </c>
    </row>
    <row r="125" ht="15" customHeight="1" spans="1:26">
      <c r="A125" s="7"/>
      <c r="B125" s="10" t="s">
        <v>117</v>
      </c>
      <c r="C125" s="4">
        <f t="shared" si="16"/>
        <v>0</v>
      </c>
      <c r="D125" s="4">
        <f>SUMIFS(调整区域!$F:$F,调整区域!$D:$D,$B125,调整区域!$E:$E,$D$84)+SUMIFS(调整区域!$H:$H,调整区域!$D:$D,$B125,调整区域!$G:$G,$D$84)</f>
        <v>0</v>
      </c>
      <c r="E125" s="4">
        <f>SUMIFS(调整区域!$F:$F,调整区域!$D:$D,$B125,调整区域!$E:$E,$E$84)+SUMIFS(调整区域!$H:$H,调整区域!$D:$D,$B125,调整区域!$G:$G,$E$84)</f>
        <v>0</v>
      </c>
      <c r="F125" s="4">
        <f>SUMIFS(调整区域!$F:$F,调整区域!$D:$D,$B125,调整区域!$E:$E,$F$84)+SUMIFS(调整区域!$H:$H,调整区域!$D:$D,$B125,调整区域!$G:$G,$F$84)</f>
        <v>0</v>
      </c>
      <c r="G125" s="4">
        <f>SUMIFS(调整区域!$F:$F,调整区域!$D:$D,$B125,调整区域!$E:$E,$G$84)+SUMIFS(调整区域!$H:$H,调整区域!$D:$D,$B125,调整区域!$G:$G,$G$84)</f>
        <v>0</v>
      </c>
      <c r="H125" s="138">
        <f>SUMIFS(调整区域!$F:$F,调整区域!$D:$D,$B125,调整区域!$E:$E,$H$84)+SUMIFS(调整区域!$H:$H,调整区域!$D:$D,$B125,调整区域!$G:$G,$H$84)</f>
        <v>0</v>
      </c>
      <c r="I125" s="138">
        <f t="shared" si="17"/>
        <v>0</v>
      </c>
      <c r="J125" s="4">
        <f>SUMIFS(调整区域!$F:$F,调整区域!$D:$D,$B125,调整区域!$E:$E,$J$84)+SUMIFS(调整区域!$H:$H,调整区域!$D:$D,$B125,调整区域!$G:$G,$J$84)</f>
        <v>0</v>
      </c>
      <c r="K125" s="4">
        <f>SUMIFS(调整区域!$F:$F,调整区域!$D:$D,$B125,调整区域!$E:$E,$K$84)+SUMIFS(调整区域!$H:$H,调整区域!$D:$D,$B125,调整区域!$G:$G,$K$84)</f>
        <v>0</v>
      </c>
      <c r="L125" s="4">
        <f>SUMIFS(调整区域!$F:$F,调整区域!$D:$D,$B125,调整区域!$E:$E,$L$84)+SUMIFS(调整区域!$H:$H,调整区域!$D:$D,$B125,调整区域!$G:$G,$L$84)</f>
        <v>0</v>
      </c>
      <c r="M125" s="138">
        <f t="shared" si="18"/>
        <v>0</v>
      </c>
      <c r="N125" s="4">
        <f>SUMIFS(调整区域!$F:$F,调整区域!$D:$D,$B125,调整区域!$E:$E,$N$84)+SUMIFS(调整区域!$H:$H,调整区域!$D:$D,$B125,调整区域!$G:$G,$N$84)</f>
        <v>0</v>
      </c>
      <c r="O125" s="4">
        <f>SUMIFS(调整区域!$F:$F,调整区域!$D:$D,$B125,调整区域!$E:$E,$O$84)+SUMIFS(调整区域!$H:$H,调整区域!$D:$D,$B125,调整区域!$G:$G,$O$84)</f>
        <v>0</v>
      </c>
      <c r="P125" s="138">
        <f t="shared" si="19"/>
        <v>0</v>
      </c>
      <c r="Q125" s="4">
        <f>SUMIFS(调整区域!$F:$F,调整区域!$D:$D,$B125,调整区域!$E:$E,$Q$84)+SUMIFS(调整区域!$H:$H,调整区域!$D:$D,$B125,调整区域!$G:$G,$Q$84)</f>
        <v>0</v>
      </c>
      <c r="R125" s="4">
        <f>SUMIFS(调整区域!$F:$F,调整区域!$D:$D,$B125,调整区域!$E:$E,$R$84)+SUMIFS(调整区域!$H:$H,调整区域!$D:$D,$B125,调整区域!$G:$G,$R$84)</f>
        <v>0</v>
      </c>
      <c r="S125" s="138">
        <f t="shared" si="20"/>
        <v>0</v>
      </c>
      <c r="T125" s="4">
        <f>SUMIFS(调整区域!$F:$F,调整区域!$D:$D,$B125,调整区域!$E:$E,$T$84)+SUMIFS(调整区域!$H:$H,调整区域!$D:$D,$B125,调整区域!$G:$G,$T$84)</f>
        <v>0</v>
      </c>
      <c r="U125" s="4">
        <f>SUMIFS(调整区域!$F:$F,调整区域!$D:$D,$B125,调整区域!$E:$E,$U$84)+SUMIFS(调整区域!$H:$H,调整区域!$D:$D,$B125,调整区域!$G:$G,$U$84)</f>
        <v>0</v>
      </c>
      <c r="V125" s="4">
        <f>SUMIFS(调整区域!$F:$F,调整区域!$D:$D,$B125,调整区域!$E:$E,$V$84)+SUMIFS(调整区域!$H:$H,调整区域!$D:$D,$B125,调整区域!$G:$G,$V$84)</f>
        <v>0</v>
      </c>
      <c r="W125" s="4">
        <f>SUMIFS(调整区域!$F:$F,调整区域!$D:$D,$B125,调整区域!$E:$E,$W$84)+SUMIFS(调整区域!$H:$H,调整区域!$D:$D,$B125,调整区域!$G:$G,$W$84)</f>
        <v>0</v>
      </c>
      <c r="X125" s="4">
        <f>SUMIFS(调整区域!$F:$F,调整区域!$D:$D,$B125,调整区域!$E:$E,$X$84)+SUMIFS(调整区域!$H:$H,调整区域!$D:$D,$B125,调整区域!$G:$G,$X$84)</f>
        <v>0</v>
      </c>
      <c r="Y125" s="4">
        <f>SUMIFS(调整区域!$F:$F,调整区域!$D:$D,$B125,调整区域!$E:$E,$Y$84)+SUMIFS(调整区域!$H:$H,调整区域!$D:$D,$B125,调整区域!$G:$G,$Y$84)</f>
        <v>0</v>
      </c>
      <c r="Z125" s="4">
        <f>SUMIFS(调整区域!$F:$F,调整区域!$D:$D,$B125,调整区域!$E:$E,$Z$84)+SUMIFS(调整区域!$H:$H,调整区域!$D:$D,$B125,调整区域!$G:$G,$Z$84)</f>
        <v>0</v>
      </c>
    </row>
    <row r="126" ht="15" customHeight="1" spans="1:26">
      <c r="A126" s="7"/>
      <c r="B126" s="10" t="s">
        <v>118</v>
      </c>
      <c r="C126" s="4">
        <f t="shared" si="16"/>
        <v>0</v>
      </c>
      <c r="D126" s="4">
        <f>SUMIFS(调整区域!$F:$F,调整区域!$D:$D,$B126,调整区域!$E:$E,$D$84)+SUMIFS(调整区域!$H:$H,调整区域!$D:$D,$B126,调整区域!$G:$G,$D$84)</f>
        <v>0</v>
      </c>
      <c r="E126" s="4">
        <f>SUMIFS(调整区域!$F:$F,调整区域!$D:$D,$B126,调整区域!$E:$E,$E$84)+SUMIFS(调整区域!$H:$H,调整区域!$D:$D,$B126,调整区域!$G:$G,$E$84)</f>
        <v>0</v>
      </c>
      <c r="F126" s="4">
        <f>SUMIFS(调整区域!$F:$F,调整区域!$D:$D,$B126,调整区域!$E:$E,$F$84)+SUMIFS(调整区域!$H:$H,调整区域!$D:$D,$B126,调整区域!$G:$G,$F$84)</f>
        <v>0</v>
      </c>
      <c r="G126" s="4">
        <f>SUMIFS(调整区域!$F:$F,调整区域!$D:$D,$B126,调整区域!$E:$E,$G$84)+SUMIFS(调整区域!$H:$H,调整区域!$D:$D,$B126,调整区域!$G:$G,$G$84)</f>
        <v>0</v>
      </c>
      <c r="H126" s="138">
        <f>SUMIFS(调整区域!$F:$F,调整区域!$D:$D,$B126,调整区域!$E:$E,$H$84)+SUMIFS(调整区域!$H:$H,调整区域!$D:$D,$B126,调整区域!$G:$G,$H$84)</f>
        <v>0</v>
      </c>
      <c r="I126" s="138">
        <f t="shared" si="17"/>
        <v>0</v>
      </c>
      <c r="J126" s="4">
        <f>SUMIFS(调整区域!$F:$F,调整区域!$D:$D,$B126,调整区域!$E:$E,$J$84)+SUMIFS(调整区域!$H:$H,调整区域!$D:$D,$B126,调整区域!$G:$G,$J$84)</f>
        <v>0</v>
      </c>
      <c r="K126" s="4">
        <f>SUMIFS(调整区域!$F:$F,调整区域!$D:$D,$B126,调整区域!$E:$E,$K$84)+SUMIFS(调整区域!$H:$H,调整区域!$D:$D,$B126,调整区域!$G:$G,$K$84)</f>
        <v>0</v>
      </c>
      <c r="L126" s="4">
        <f>SUMIFS(调整区域!$F:$F,调整区域!$D:$D,$B126,调整区域!$E:$E,$L$84)+SUMIFS(调整区域!$H:$H,调整区域!$D:$D,$B126,调整区域!$G:$G,$L$84)</f>
        <v>0</v>
      </c>
      <c r="M126" s="138">
        <f t="shared" si="18"/>
        <v>0</v>
      </c>
      <c r="N126" s="4">
        <f>SUMIFS(调整区域!$F:$F,调整区域!$D:$D,$B126,调整区域!$E:$E,$N$84)+SUMIFS(调整区域!$H:$H,调整区域!$D:$D,$B126,调整区域!$G:$G,$N$84)</f>
        <v>0</v>
      </c>
      <c r="O126" s="4">
        <f>SUMIFS(调整区域!$F:$F,调整区域!$D:$D,$B126,调整区域!$E:$E,$O$84)+SUMIFS(调整区域!$H:$H,调整区域!$D:$D,$B126,调整区域!$G:$G,$O$84)</f>
        <v>0</v>
      </c>
      <c r="P126" s="138">
        <f t="shared" si="19"/>
        <v>0</v>
      </c>
      <c r="Q126" s="4">
        <f>SUMIFS(调整区域!$F:$F,调整区域!$D:$D,$B126,调整区域!$E:$E,$Q$84)+SUMIFS(调整区域!$H:$H,调整区域!$D:$D,$B126,调整区域!$G:$G,$Q$84)</f>
        <v>0</v>
      </c>
      <c r="R126" s="4">
        <f>SUMIFS(调整区域!$F:$F,调整区域!$D:$D,$B126,调整区域!$E:$E,$R$84)+SUMIFS(调整区域!$H:$H,调整区域!$D:$D,$B126,调整区域!$G:$G,$R$84)</f>
        <v>0</v>
      </c>
      <c r="S126" s="138">
        <f t="shared" si="20"/>
        <v>0</v>
      </c>
      <c r="T126" s="4">
        <f>SUMIFS(调整区域!$F:$F,调整区域!$D:$D,$B126,调整区域!$E:$E,$T$84)+SUMIFS(调整区域!$H:$H,调整区域!$D:$D,$B126,调整区域!$G:$G,$T$84)</f>
        <v>0</v>
      </c>
      <c r="U126" s="4">
        <f>SUMIFS(调整区域!$F:$F,调整区域!$D:$D,$B126,调整区域!$E:$E,$U$84)+SUMIFS(调整区域!$H:$H,调整区域!$D:$D,$B126,调整区域!$G:$G,$U$84)</f>
        <v>0</v>
      </c>
      <c r="V126" s="4">
        <f>SUMIFS(调整区域!$F:$F,调整区域!$D:$D,$B126,调整区域!$E:$E,$V$84)+SUMIFS(调整区域!$H:$H,调整区域!$D:$D,$B126,调整区域!$G:$G,$V$84)</f>
        <v>0</v>
      </c>
      <c r="W126" s="4">
        <f>SUMIFS(调整区域!$F:$F,调整区域!$D:$D,$B126,调整区域!$E:$E,$W$84)+SUMIFS(调整区域!$H:$H,调整区域!$D:$D,$B126,调整区域!$G:$G,$W$84)</f>
        <v>0</v>
      </c>
      <c r="X126" s="4">
        <f>SUMIFS(调整区域!$F:$F,调整区域!$D:$D,$B126,调整区域!$E:$E,$X$84)+SUMIFS(调整区域!$H:$H,调整区域!$D:$D,$B126,调整区域!$G:$G,$X$84)</f>
        <v>0</v>
      </c>
      <c r="Y126" s="4">
        <f>SUMIFS(调整区域!$F:$F,调整区域!$D:$D,$B126,调整区域!$E:$E,$Y$84)+SUMIFS(调整区域!$H:$H,调整区域!$D:$D,$B126,调整区域!$G:$G,$Y$84)</f>
        <v>0</v>
      </c>
      <c r="Z126" s="4">
        <f>SUMIFS(调整区域!$F:$F,调整区域!$D:$D,$B126,调整区域!$E:$E,$Z$84)+SUMIFS(调整区域!$H:$H,调整区域!$D:$D,$B126,调整区域!$G:$G,$Z$84)</f>
        <v>0</v>
      </c>
    </row>
    <row r="127" ht="15" customHeight="1" spans="1:26">
      <c r="A127" s="7"/>
      <c r="B127" s="10" t="s">
        <v>119</v>
      </c>
      <c r="C127" s="4">
        <f t="shared" si="16"/>
        <v>0</v>
      </c>
      <c r="D127" s="4">
        <f>SUMIFS(调整区域!$F:$F,调整区域!$D:$D,$B127,调整区域!$E:$E,$D$84)+SUMIFS(调整区域!$H:$H,调整区域!$D:$D,$B127,调整区域!$G:$G,$D$84)</f>
        <v>0</v>
      </c>
      <c r="E127" s="4">
        <f>SUMIFS(调整区域!$F:$F,调整区域!$D:$D,$B127,调整区域!$E:$E,$E$84)+SUMIFS(调整区域!$H:$H,调整区域!$D:$D,$B127,调整区域!$G:$G,$E$84)</f>
        <v>0</v>
      </c>
      <c r="F127" s="4">
        <f>SUMIFS(调整区域!$F:$F,调整区域!$D:$D,$B127,调整区域!$E:$E,$F$84)+SUMIFS(调整区域!$H:$H,调整区域!$D:$D,$B127,调整区域!$G:$G,$F$84)</f>
        <v>0</v>
      </c>
      <c r="G127" s="4">
        <f>SUMIFS(调整区域!$F:$F,调整区域!$D:$D,$B127,调整区域!$E:$E,$G$84)+SUMIFS(调整区域!$H:$H,调整区域!$D:$D,$B127,调整区域!$G:$G,$G$84)</f>
        <v>0</v>
      </c>
      <c r="H127" s="138">
        <f>SUMIFS(调整区域!$F:$F,调整区域!$D:$D,$B127,调整区域!$E:$E,$H$84)+SUMIFS(调整区域!$H:$H,调整区域!$D:$D,$B127,调整区域!$G:$G,$H$84)</f>
        <v>0</v>
      </c>
      <c r="I127" s="138">
        <f t="shared" si="17"/>
        <v>0</v>
      </c>
      <c r="J127" s="4">
        <f>SUMIFS(调整区域!$F:$F,调整区域!$D:$D,$B127,调整区域!$E:$E,$J$84)+SUMIFS(调整区域!$H:$H,调整区域!$D:$D,$B127,调整区域!$G:$G,$J$84)</f>
        <v>0</v>
      </c>
      <c r="K127" s="4">
        <f>SUMIFS(调整区域!$F:$F,调整区域!$D:$D,$B127,调整区域!$E:$E,$K$84)+SUMIFS(调整区域!$H:$H,调整区域!$D:$D,$B127,调整区域!$G:$G,$K$84)</f>
        <v>0</v>
      </c>
      <c r="L127" s="4">
        <f>SUMIFS(调整区域!$F:$F,调整区域!$D:$D,$B127,调整区域!$E:$E,$L$84)+SUMIFS(调整区域!$H:$H,调整区域!$D:$D,$B127,调整区域!$G:$G,$L$84)</f>
        <v>0</v>
      </c>
      <c r="M127" s="138">
        <f t="shared" si="18"/>
        <v>0</v>
      </c>
      <c r="N127" s="4">
        <f>SUMIFS(调整区域!$F:$F,调整区域!$D:$D,$B127,调整区域!$E:$E,$N$84)+SUMIFS(调整区域!$H:$H,调整区域!$D:$D,$B127,调整区域!$G:$G,$N$84)</f>
        <v>0</v>
      </c>
      <c r="O127" s="4">
        <f>SUMIFS(调整区域!$F:$F,调整区域!$D:$D,$B127,调整区域!$E:$E,$O$84)+SUMIFS(调整区域!$H:$H,调整区域!$D:$D,$B127,调整区域!$G:$G,$O$84)</f>
        <v>0</v>
      </c>
      <c r="P127" s="138">
        <f t="shared" si="19"/>
        <v>0</v>
      </c>
      <c r="Q127" s="4">
        <f>SUMIFS(调整区域!$F:$F,调整区域!$D:$D,$B127,调整区域!$E:$E,$Q$84)+SUMIFS(调整区域!$H:$H,调整区域!$D:$D,$B127,调整区域!$G:$G,$Q$84)</f>
        <v>0</v>
      </c>
      <c r="R127" s="4">
        <f>SUMIFS(调整区域!$F:$F,调整区域!$D:$D,$B127,调整区域!$E:$E,$R$84)+SUMIFS(调整区域!$H:$H,调整区域!$D:$D,$B127,调整区域!$G:$G,$R$84)</f>
        <v>0</v>
      </c>
      <c r="S127" s="138">
        <f t="shared" si="20"/>
        <v>0</v>
      </c>
      <c r="T127" s="4">
        <f>SUMIFS(调整区域!$F:$F,调整区域!$D:$D,$B127,调整区域!$E:$E,$T$84)+SUMIFS(调整区域!$H:$H,调整区域!$D:$D,$B127,调整区域!$G:$G,$T$84)</f>
        <v>0</v>
      </c>
      <c r="U127" s="4">
        <f>SUMIFS(调整区域!$F:$F,调整区域!$D:$D,$B127,调整区域!$E:$E,$U$84)+SUMIFS(调整区域!$H:$H,调整区域!$D:$D,$B127,调整区域!$G:$G,$U$84)</f>
        <v>0</v>
      </c>
      <c r="V127" s="4">
        <f>SUMIFS(调整区域!$F:$F,调整区域!$D:$D,$B127,调整区域!$E:$E,$V$84)+SUMIFS(调整区域!$H:$H,调整区域!$D:$D,$B127,调整区域!$G:$G,$V$84)</f>
        <v>0</v>
      </c>
      <c r="W127" s="4">
        <f>SUMIFS(调整区域!$F:$F,调整区域!$D:$D,$B127,调整区域!$E:$E,$W$84)+SUMIFS(调整区域!$H:$H,调整区域!$D:$D,$B127,调整区域!$G:$G,$W$84)</f>
        <v>0</v>
      </c>
      <c r="X127" s="4">
        <f>SUMIFS(调整区域!$F:$F,调整区域!$D:$D,$B127,调整区域!$E:$E,$X$84)+SUMIFS(调整区域!$H:$H,调整区域!$D:$D,$B127,调整区域!$G:$G,$X$84)</f>
        <v>0</v>
      </c>
      <c r="Y127" s="4">
        <f>SUMIFS(调整区域!$F:$F,调整区域!$D:$D,$B127,调整区域!$E:$E,$Y$84)+SUMIFS(调整区域!$H:$H,调整区域!$D:$D,$B127,调整区域!$G:$G,$Y$84)</f>
        <v>0</v>
      </c>
      <c r="Z127" s="4">
        <f>SUMIFS(调整区域!$F:$F,调整区域!$D:$D,$B127,调整区域!$E:$E,$Z$84)+SUMIFS(调整区域!$H:$H,调整区域!$D:$D,$B127,调整区域!$G:$G,$Z$84)</f>
        <v>0</v>
      </c>
    </row>
    <row r="128" ht="15" customHeight="1" spans="1:26">
      <c r="A128" s="7"/>
      <c r="B128" s="10" t="s">
        <v>120</v>
      </c>
      <c r="C128" s="4">
        <f t="shared" si="16"/>
        <v>0</v>
      </c>
      <c r="D128" s="4">
        <f>SUMIFS(调整区域!$F:$F,调整区域!$D:$D,$B128,调整区域!$E:$E,$D$84)+SUMIFS(调整区域!$H:$H,调整区域!$D:$D,$B128,调整区域!$G:$G,$D$84)</f>
        <v>0</v>
      </c>
      <c r="E128" s="4">
        <f>SUMIFS(调整区域!$F:$F,调整区域!$D:$D,$B128,调整区域!$E:$E,$E$84)+SUMIFS(调整区域!$H:$H,调整区域!$D:$D,$B128,调整区域!$G:$G,$E$84)</f>
        <v>0</v>
      </c>
      <c r="F128" s="4">
        <f>SUMIFS(调整区域!$F:$F,调整区域!$D:$D,$B128,调整区域!$E:$E,$F$84)+SUMIFS(调整区域!$H:$H,调整区域!$D:$D,$B128,调整区域!$G:$G,$F$84)</f>
        <v>0</v>
      </c>
      <c r="G128" s="4">
        <f>SUMIFS(调整区域!$F:$F,调整区域!$D:$D,$B128,调整区域!$E:$E,$G$84)+SUMIFS(调整区域!$H:$H,调整区域!$D:$D,$B128,调整区域!$G:$G,$G$84)</f>
        <v>0</v>
      </c>
      <c r="H128" s="138">
        <f>SUMIFS(调整区域!$F:$F,调整区域!$D:$D,$B128,调整区域!$E:$E,$H$84)+SUMIFS(调整区域!$H:$H,调整区域!$D:$D,$B128,调整区域!$G:$G,$H$84)</f>
        <v>0</v>
      </c>
      <c r="I128" s="138">
        <f t="shared" si="17"/>
        <v>0</v>
      </c>
      <c r="J128" s="4">
        <f>SUMIFS(调整区域!$F:$F,调整区域!$D:$D,$B128,调整区域!$E:$E,$J$84)+SUMIFS(调整区域!$H:$H,调整区域!$D:$D,$B128,调整区域!$G:$G,$J$84)</f>
        <v>0</v>
      </c>
      <c r="K128" s="4">
        <f>SUMIFS(调整区域!$F:$F,调整区域!$D:$D,$B128,调整区域!$E:$E,$K$84)+SUMIFS(调整区域!$H:$H,调整区域!$D:$D,$B128,调整区域!$G:$G,$K$84)</f>
        <v>0</v>
      </c>
      <c r="L128" s="4">
        <f>SUMIFS(调整区域!$F:$F,调整区域!$D:$D,$B128,调整区域!$E:$E,$L$84)+SUMIFS(调整区域!$H:$H,调整区域!$D:$D,$B128,调整区域!$G:$G,$L$84)</f>
        <v>0</v>
      </c>
      <c r="M128" s="138">
        <f t="shared" si="18"/>
        <v>0</v>
      </c>
      <c r="N128" s="4">
        <f>SUMIFS(调整区域!$F:$F,调整区域!$D:$D,$B128,调整区域!$E:$E,$N$84)+SUMIFS(调整区域!$H:$H,调整区域!$D:$D,$B128,调整区域!$G:$G,$N$84)</f>
        <v>0</v>
      </c>
      <c r="O128" s="4">
        <f>SUMIFS(调整区域!$F:$F,调整区域!$D:$D,$B128,调整区域!$E:$E,$O$84)+SUMIFS(调整区域!$H:$H,调整区域!$D:$D,$B128,调整区域!$G:$G,$O$84)</f>
        <v>0</v>
      </c>
      <c r="P128" s="138">
        <f t="shared" si="19"/>
        <v>0</v>
      </c>
      <c r="Q128" s="4">
        <f>SUMIFS(调整区域!$F:$F,调整区域!$D:$D,$B128,调整区域!$E:$E,$Q$84)+SUMIFS(调整区域!$H:$H,调整区域!$D:$D,$B128,调整区域!$G:$G,$Q$84)</f>
        <v>0</v>
      </c>
      <c r="R128" s="4">
        <f>SUMIFS(调整区域!$F:$F,调整区域!$D:$D,$B128,调整区域!$E:$E,$R$84)+SUMIFS(调整区域!$H:$H,调整区域!$D:$D,$B128,调整区域!$G:$G,$R$84)</f>
        <v>0</v>
      </c>
      <c r="S128" s="138">
        <f t="shared" si="20"/>
        <v>0</v>
      </c>
      <c r="T128" s="4">
        <f>SUMIFS(调整区域!$F:$F,调整区域!$D:$D,$B128,调整区域!$E:$E,$T$84)+SUMIFS(调整区域!$H:$H,调整区域!$D:$D,$B128,调整区域!$G:$G,$T$84)</f>
        <v>0</v>
      </c>
      <c r="U128" s="4">
        <f>SUMIFS(调整区域!$F:$F,调整区域!$D:$D,$B128,调整区域!$E:$E,$U$84)+SUMIFS(调整区域!$H:$H,调整区域!$D:$D,$B128,调整区域!$G:$G,$U$84)</f>
        <v>0</v>
      </c>
      <c r="V128" s="4">
        <f>SUMIFS(调整区域!$F:$F,调整区域!$D:$D,$B128,调整区域!$E:$E,$V$84)+SUMIFS(调整区域!$H:$H,调整区域!$D:$D,$B128,调整区域!$G:$G,$V$84)</f>
        <v>0</v>
      </c>
      <c r="W128" s="4">
        <f>SUMIFS(调整区域!$F:$F,调整区域!$D:$D,$B128,调整区域!$E:$E,$W$84)+SUMIFS(调整区域!$H:$H,调整区域!$D:$D,$B128,调整区域!$G:$G,$W$84)</f>
        <v>0</v>
      </c>
      <c r="X128" s="4">
        <f>SUMIFS(调整区域!$F:$F,调整区域!$D:$D,$B128,调整区域!$E:$E,$X$84)+SUMIFS(调整区域!$H:$H,调整区域!$D:$D,$B128,调整区域!$G:$G,$X$84)</f>
        <v>0</v>
      </c>
      <c r="Y128" s="4">
        <f>SUMIFS(调整区域!$F:$F,调整区域!$D:$D,$B128,调整区域!$E:$E,$Y$84)+SUMIFS(调整区域!$H:$H,调整区域!$D:$D,$B128,调整区域!$G:$G,$Y$84)</f>
        <v>0</v>
      </c>
      <c r="Z128" s="4">
        <f>SUMIFS(调整区域!$F:$F,调整区域!$D:$D,$B128,调整区域!$E:$E,$Z$84)+SUMIFS(调整区域!$H:$H,调整区域!$D:$D,$B128,调整区域!$G:$G,$Z$84)</f>
        <v>0</v>
      </c>
    </row>
    <row r="129" ht="15" customHeight="1" spans="1:26">
      <c r="A129" s="7"/>
      <c r="B129" s="10" t="s">
        <v>121</v>
      </c>
      <c r="C129" s="4">
        <f t="shared" si="16"/>
        <v>0</v>
      </c>
      <c r="D129" s="4">
        <f>SUMIFS(调整区域!$F:$F,调整区域!$D:$D,$B129,调整区域!$E:$E,$D$84)+SUMIFS(调整区域!$H:$H,调整区域!$D:$D,$B129,调整区域!$G:$G,$D$84)</f>
        <v>0</v>
      </c>
      <c r="E129" s="4">
        <f>SUMIFS(调整区域!$F:$F,调整区域!$D:$D,$B129,调整区域!$E:$E,$E$84)+SUMIFS(调整区域!$H:$H,调整区域!$D:$D,$B129,调整区域!$G:$G,$E$84)</f>
        <v>0</v>
      </c>
      <c r="F129" s="4">
        <f>SUMIFS(调整区域!$F:$F,调整区域!$D:$D,$B129,调整区域!$E:$E,$F$84)+SUMIFS(调整区域!$H:$H,调整区域!$D:$D,$B129,调整区域!$G:$G,$F$84)</f>
        <v>0</v>
      </c>
      <c r="G129" s="4">
        <f>SUMIFS(调整区域!$F:$F,调整区域!$D:$D,$B129,调整区域!$E:$E,$G$84)+SUMIFS(调整区域!$H:$H,调整区域!$D:$D,$B129,调整区域!$G:$G,$G$84)</f>
        <v>0</v>
      </c>
      <c r="H129" s="138">
        <f>SUMIFS(调整区域!$F:$F,调整区域!$D:$D,$B129,调整区域!$E:$E,$H$84)+SUMIFS(调整区域!$H:$H,调整区域!$D:$D,$B129,调整区域!$G:$G,$H$84)</f>
        <v>0</v>
      </c>
      <c r="I129" s="138">
        <f t="shared" si="17"/>
        <v>0</v>
      </c>
      <c r="J129" s="4">
        <f>SUMIFS(调整区域!$F:$F,调整区域!$D:$D,$B129,调整区域!$E:$E,$J$84)+SUMIFS(调整区域!$H:$H,调整区域!$D:$D,$B129,调整区域!$G:$G,$J$84)</f>
        <v>0</v>
      </c>
      <c r="K129" s="4">
        <f>SUMIFS(调整区域!$F:$F,调整区域!$D:$D,$B129,调整区域!$E:$E,$K$84)+SUMIFS(调整区域!$H:$H,调整区域!$D:$D,$B129,调整区域!$G:$G,$K$84)</f>
        <v>0</v>
      </c>
      <c r="L129" s="4">
        <f>SUMIFS(调整区域!$F:$F,调整区域!$D:$D,$B129,调整区域!$E:$E,$L$84)+SUMIFS(调整区域!$H:$H,调整区域!$D:$D,$B129,调整区域!$G:$G,$L$84)</f>
        <v>0</v>
      </c>
      <c r="M129" s="138">
        <f t="shared" si="18"/>
        <v>0</v>
      </c>
      <c r="N129" s="4">
        <f>SUMIFS(调整区域!$F:$F,调整区域!$D:$D,$B129,调整区域!$E:$E,$N$84)+SUMIFS(调整区域!$H:$H,调整区域!$D:$D,$B129,调整区域!$G:$G,$N$84)</f>
        <v>0</v>
      </c>
      <c r="O129" s="4">
        <f>SUMIFS(调整区域!$F:$F,调整区域!$D:$D,$B129,调整区域!$E:$E,$O$84)+SUMIFS(调整区域!$H:$H,调整区域!$D:$D,$B129,调整区域!$G:$G,$O$84)</f>
        <v>0</v>
      </c>
      <c r="P129" s="138">
        <f t="shared" si="19"/>
        <v>0</v>
      </c>
      <c r="Q129" s="4">
        <f>SUMIFS(调整区域!$F:$F,调整区域!$D:$D,$B129,调整区域!$E:$E,$Q$84)+SUMIFS(调整区域!$H:$H,调整区域!$D:$D,$B129,调整区域!$G:$G,$Q$84)</f>
        <v>0</v>
      </c>
      <c r="R129" s="4">
        <f>SUMIFS(调整区域!$F:$F,调整区域!$D:$D,$B129,调整区域!$E:$E,$R$84)+SUMIFS(调整区域!$H:$H,调整区域!$D:$D,$B129,调整区域!$G:$G,$R$84)</f>
        <v>0</v>
      </c>
      <c r="S129" s="138">
        <f t="shared" si="20"/>
        <v>0</v>
      </c>
      <c r="T129" s="4">
        <f>SUMIFS(调整区域!$F:$F,调整区域!$D:$D,$B129,调整区域!$E:$E,$T$84)+SUMIFS(调整区域!$H:$H,调整区域!$D:$D,$B129,调整区域!$G:$G,$T$84)</f>
        <v>0</v>
      </c>
      <c r="U129" s="4">
        <f>SUMIFS(调整区域!$F:$F,调整区域!$D:$D,$B129,调整区域!$E:$E,$U$84)+SUMIFS(调整区域!$H:$H,调整区域!$D:$D,$B129,调整区域!$G:$G,$U$84)</f>
        <v>0</v>
      </c>
      <c r="V129" s="4">
        <f>SUMIFS(调整区域!$F:$F,调整区域!$D:$D,$B129,调整区域!$E:$E,$V$84)+SUMIFS(调整区域!$H:$H,调整区域!$D:$D,$B129,调整区域!$G:$G,$V$84)</f>
        <v>0</v>
      </c>
      <c r="W129" s="4">
        <f>SUMIFS(调整区域!$F:$F,调整区域!$D:$D,$B129,调整区域!$E:$E,$W$84)+SUMIFS(调整区域!$H:$H,调整区域!$D:$D,$B129,调整区域!$G:$G,$W$84)</f>
        <v>0</v>
      </c>
      <c r="X129" s="4">
        <f>SUMIFS(调整区域!$F:$F,调整区域!$D:$D,$B129,调整区域!$E:$E,$X$84)+SUMIFS(调整区域!$H:$H,调整区域!$D:$D,$B129,调整区域!$G:$G,$X$84)</f>
        <v>0</v>
      </c>
      <c r="Y129" s="4">
        <f>SUMIFS(调整区域!$F:$F,调整区域!$D:$D,$B129,调整区域!$E:$E,$Y$84)+SUMIFS(调整区域!$H:$H,调整区域!$D:$D,$B129,调整区域!$G:$G,$Y$84)</f>
        <v>0</v>
      </c>
      <c r="Z129" s="4">
        <f>SUMIFS(调整区域!$F:$F,调整区域!$D:$D,$B129,调整区域!$E:$E,$Z$84)+SUMIFS(调整区域!$H:$H,调整区域!$D:$D,$B129,调整区域!$G:$G,$Z$84)</f>
        <v>0</v>
      </c>
    </row>
    <row r="130" ht="15" customHeight="1" spans="1:26">
      <c r="A130" s="7"/>
      <c r="B130" s="13" t="s">
        <v>122</v>
      </c>
      <c r="C130" s="4">
        <f t="shared" si="16"/>
        <v>0</v>
      </c>
      <c r="D130" s="4">
        <f>SUMIFS(调整区域!$F:$F,调整区域!$D:$D,$B130,调整区域!$E:$E,$D$84)+SUMIFS(调整区域!$H:$H,调整区域!$D:$D,$B130,调整区域!$G:$G,$D$84)</f>
        <v>0</v>
      </c>
      <c r="E130" s="4">
        <f>SUMIFS(调整区域!$F:$F,调整区域!$D:$D,$B130,调整区域!$E:$E,$E$84)+SUMIFS(调整区域!$H:$H,调整区域!$D:$D,$B130,调整区域!$G:$G,$E$84)</f>
        <v>0</v>
      </c>
      <c r="F130" s="4">
        <f>SUMIFS(调整区域!$F:$F,调整区域!$D:$D,$B130,调整区域!$E:$E,$F$84)+SUMIFS(调整区域!$H:$H,调整区域!$D:$D,$B130,调整区域!$G:$G,$F$84)</f>
        <v>0</v>
      </c>
      <c r="G130" s="4">
        <f>SUMIFS(调整区域!$F:$F,调整区域!$D:$D,$B130,调整区域!$E:$E,$G$84)+SUMIFS(调整区域!$H:$H,调整区域!$D:$D,$B130,调整区域!$G:$G,$G$84)</f>
        <v>0</v>
      </c>
      <c r="H130" s="138">
        <f>SUMIFS(调整区域!$F:$F,调整区域!$D:$D,$B130,调整区域!$E:$E,$H$84)+SUMIFS(调整区域!$H:$H,调整区域!$D:$D,$B130,调整区域!$G:$G,$H$84)</f>
        <v>0</v>
      </c>
      <c r="I130" s="138">
        <f t="shared" si="17"/>
        <v>0</v>
      </c>
      <c r="J130" s="4">
        <f>SUMIFS(调整区域!$F:$F,调整区域!$D:$D,$B130,调整区域!$E:$E,$J$84)+SUMIFS(调整区域!$H:$H,调整区域!$D:$D,$B130,调整区域!$G:$G,$J$84)</f>
        <v>0</v>
      </c>
      <c r="K130" s="4">
        <f>SUMIFS(调整区域!$F:$F,调整区域!$D:$D,$B130,调整区域!$E:$E,$K$84)+SUMIFS(调整区域!$H:$H,调整区域!$D:$D,$B130,调整区域!$G:$G,$K$84)</f>
        <v>0</v>
      </c>
      <c r="L130" s="4">
        <f>SUMIFS(调整区域!$F:$F,调整区域!$D:$D,$B130,调整区域!$E:$E,$L$84)+SUMIFS(调整区域!$H:$H,调整区域!$D:$D,$B130,调整区域!$G:$G,$L$84)</f>
        <v>0</v>
      </c>
      <c r="M130" s="138">
        <f t="shared" si="18"/>
        <v>0</v>
      </c>
      <c r="N130" s="4">
        <f>SUMIFS(调整区域!$F:$F,调整区域!$D:$D,$B130,调整区域!$E:$E,$N$84)+SUMIFS(调整区域!$H:$H,调整区域!$D:$D,$B130,调整区域!$G:$G,$N$84)</f>
        <v>0</v>
      </c>
      <c r="O130" s="4">
        <f>SUMIFS(调整区域!$F:$F,调整区域!$D:$D,$B130,调整区域!$E:$E,$O$84)+SUMIFS(调整区域!$H:$H,调整区域!$D:$D,$B130,调整区域!$G:$G,$O$84)</f>
        <v>0</v>
      </c>
      <c r="P130" s="138">
        <f t="shared" si="19"/>
        <v>0</v>
      </c>
      <c r="Q130" s="4">
        <f>SUMIFS(调整区域!$F:$F,调整区域!$D:$D,$B130,调整区域!$E:$E,$Q$84)+SUMIFS(调整区域!$H:$H,调整区域!$D:$D,$B130,调整区域!$G:$G,$Q$84)</f>
        <v>0</v>
      </c>
      <c r="R130" s="4">
        <f>SUMIFS(调整区域!$F:$F,调整区域!$D:$D,$B130,调整区域!$E:$E,$R$84)+SUMIFS(调整区域!$H:$H,调整区域!$D:$D,$B130,调整区域!$G:$G,$R$84)</f>
        <v>0</v>
      </c>
      <c r="S130" s="138">
        <f t="shared" si="20"/>
        <v>0</v>
      </c>
      <c r="T130" s="4">
        <f>SUMIFS(调整区域!$F:$F,调整区域!$D:$D,$B130,调整区域!$E:$E,$T$84)+SUMIFS(调整区域!$H:$H,调整区域!$D:$D,$B130,调整区域!$G:$G,$T$84)</f>
        <v>0</v>
      </c>
      <c r="U130" s="4">
        <f>SUMIFS(调整区域!$F:$F,调整区域!$D:$D,$B130,调整区域!$E:$E,$U$84)+SUMIFS(调整区域!$H:$H,调整区域!$D:$D,$B130,调整区域!$G:$G,$U$84)</f>
        <v>0</v>
      </c>
      <c r="V130" s="4">
        <f>SUMIFS(调整区域!$F:$F,调整区域!$D:$D,$B130,调整区域!$E:$E,$V$84)+SUMIFS(调整区域!$H:$H,调整区域!$D:$D,$B130,调整区域!$G:$G,$V$84)</f>
        <v>0</v>
      </c>
      <c r="W130" s="4">
        <f>SUMIFS(调整区域!$F:$F,调整区域!$D:$D,$B130,调整区域!$E:$E,$W$84)+SUMIFS(调整区域!$H:$H,调整区域!$D:$D,$B130,调整区域!$G:$G,$W$84)</f>
        <v>0</v>
      </c>
      <c r="X130" s="4">
        <f>SUMIFS(调整区域!$F:$F,调整区域!$D:$D,$B130,调整区域!$E:$E,$X$84)+SUMIFS(调整区域!$H:$H,调整区域!$D:$D,$B130,调整区域!$G:$G,$X$84)</f>
        <v>0</v>
      </c>
      <c r="Y130" s="4">
        <f>SUMIFS(调整区域!$F:$F,调整区域!$D:$D,$B130,调整区域!$E:$E,$Y$84)+SUMIFS(调整区域!$H:$H,调整区域!$D:$D,$B130,调整区域!$G:$G,$Y$84)</f>
        <v>0</v>
      </c>
      <c r="Z130" s="4">
        <f>SUMIFS(调整区域!$F:$F,调整区域!$D:$D,$B130,调整区域!$E:$E,$Z$84)+SUMIFS(调整区域!$H:$H,调整区域!$D:$D,$B130,调整区域!$G:$G,$Z$84)</f>
        <v>0</v>
      </c>
    </row>
    <row r="131" ht="15" customHeight="1" spans="1:26">
      <c r="A131" s="7"/>
      <c r="B131" s="13" t="s">
        <v>123</v>
      </c>
      <c r="C131" s="4">
        <f t="shared" si="16"/>
        <v>0</v>
      </c>
      <c r="D131" s="4">
        <f>SUMIFS(调整区域!$F:$F,调整区域!$D:$D,$B131,调整区域!$E:$E,$D$84)+SUMIFS(调整区域!$H:$H,调整区域!$D:$D,$B131,调整区域!$G:$G,$D$84)</f>
        <v>0</v>
      </c>
      <c r="E131" s="4">
        <f>SUMIFS(调整区域!$F:$F,调整区域!$D:$D,$B131,调整区域!$E:$E,$E$84)+SUMIFS(调整区域!$H:$H,调整区域!$D:$D,$B131,调整区域!$G:$G,$E$84)</f>
        <v>0</v>
      </c>
      <c r="F131" s="4">
        <f>SUMIFS(调整区域!$F:$F,调整区域!$D:$D,$B131,调整区域!$E:$E,$F$84)+SUMIFS(调整区域!$H:$H,调整区域!$D:$D,$B131,调整区域!$G:$G,$F$84)</f>
        <v>0</v>
      </c>
      <c r="G131" s="4">
        <f>SUMIFS(调整区域!$F:$F,调整区域!$D:$D,$B131,调整区域!$E:$E,$G$84)+SUMIFS(调整区域!$H:$H,调整区域!$D:$D,$B131,调整区域!$G:$G,$G$84)</f>
        <v>0</v>
      </c>
      <c r="H131" s="138">
        <f>SUMIFS(调整区域!$F:$F,调整区域!$D:$D,$B131,调整区域!$E:$E,$H$84)+SUMIFS(调整区域!$H:$H,调整区域!$D:$D,$B131,调整区域!$G:$G,$H$84)</f>
        <v>0</v>
      </c>
      <c r="I131" s="138">
        <f t="shared" si="17"/>
        <v>0</v>
      </c>
      <c r="J131" s="4">
        <f>SUMIFS(调整区域!$F:$F,调整区域!$D:$D,$B131,调整区域!$E:$E,$J$84)+SUMIFS(调整区域!$H:$H,调整区域!$D:$D,$B131,调整区域!$G:$G,$J$84)</f>
        <v>0</v>
      </c>
      <c r="K131" s="4">
        <f>SUMIFS(调整区域!$F:$F,调整区域!$D:$D,$B131,调整区域!$E:$E,$K$84)+SUMIFS(调整区域!$H:$H,调整区域!$D:$D,$B131,调整区域!$G:$G,$K$84)</f>
        <v>0</v>
      </c>
      <c r="L131" s="4">
        <f>SUMIFS(调整区域!$F:$F,调整区域!$D:$D,$B131,调整区域!$E:$E,$L$84)+SUMIFS(调整区域!$H:$H,调整区域!$D:$D,$B131,调整区域!$G:$G,$L$84)</f>
        <v>0</v>
      </c>
      <c r="M131" s="138">
        <f t="shared" si="18"/>
        <v>0</v>
      </c>
      <c r="N131" s="4">
        <f>SUMIFS(调整区域!$F:$F,调整区域!$D:$D,$B131,调整区域!$E:$E,$N$84)+SUMIFS(调整区域!$H:$H,调整区域!$D:$D,$B131,调整区域!$G:$G,$N$84)</f>
        <v>0</v>
      </c>
      <c r="O131" s="4">
        <f>SUMIFS(调整区域!$F:$F,调整区域!$D:$D,$B131,调整区域!$E:$E,$O$84)+SUMIFS(调整区域!$H:$H,调整区域!$D:$D,$B131,调整区域!$G:$G,$O$84)</f>
        <v>0</v>
      </c>
      <c r="P131" s="138">
        <f t="shared" si="19"/>
        <v>0</v>
      </c>
      <c r="Q131" s="4">
        <f>SUMIFS(调整区域!$F:$F,调整区域!$D:$D,$B131,调整区域!$E:$E,$Q$84)+SUMIFS(调整区域!$H:$H,调整区域!$D:$D,$B131,调整区域!$G:$G,$Q$84)</f>
        <v>0</v>
      </c>
      <c r="R131" s="4">
        <f>SUMIFS(调整区域!$F:$F,调整区域!$D:$D,$B131,调整区域!$E:$E,$R$84)+SUMIFS(调整区域!$H:$H,调整区域!$D:$D,$B131,调整区域!$G:$G,$R$84)</f>
        <v>0</v>
      </c>
      <c r="S131" s="138">
        <f t="shared" si="20"/>
        <v>0</v>
      </c>
      <c r="T131" s="4">
        <f>SUMIFS(调整区域!$F:$F,调整区域!$D:$D,$B131,调整区域!$E:$E,$T$84)+SUMIFS(调整区域!$H:$H,调整区域!$D:$D,$B131,调整区域!$G:$G,$T$84)</f>
        <v>0</v>
      </c>
      <c r="U131" s="4">
        <f>SUMIFS(调整区域!$F:$F,调整区域!$D:$D,$B131,调整区域!$E:$E,$U$84)+SUMIFS(调整区域!$H:$H,调整区域!$D:$D,$B131,调整区域!$G:$G,$U$84)</f>
        <v>0</v>
      </c>
      <c r="V131" s="4">
        <f>SUMIFS(调整区域!$F:$F,调整区域!$D:$D,$B131,调整区域!$E:$E,$V$84)+SUMIFS(调整区域!$H:$H,调整区域!$D:$D,$B131,调整区域!$G:$G,$V$84)</f>
        <v>0</v>
      </c>
      <c r="W131" s="4">
        <f>SUMIFS(调整区域!$F:$F,调整区域!$D:$D,$B131,调整区域!$E:$E,$W$84)+SUMIFS(调整区域!$H:$H,调整区域!$D:$D,$B131,调整区域!$G:$G,$W$84)</f>
        <v>0</v>
      </c>
      <c r="X131" s="4">
        <f>SUMIFS(调整区域!$F:$F,调整区域!$D:$D,$B131,调整区域!$E:$E,$X$84)+SUMIFS(调整区域!$H:$H,调整区域!$D:$D,$B131,调整区域!$G:$G,$X$84)</f>
        <v>0</v>
      </c>
      <c r="Y131" s="4">
        <f>SUMIFS(调整区域!$F:$F,调整区域!$D:$D,$B131,调整区域!$E:$E,$Y$84)+SUMIFS(调整区域!$H:$H,调整区域!$D:$D,$B131,调整区域!$G:$G,$Y$84)</f>
        <v>0</v>
      </c>
      <c r="Z131" s="4">
        <f>SUMIFS(调整区域!$F:$F,调整区域!$D:$D,$B131,调整区域!$E:$E,$Z$84)+SUMIFS(调整区域!$H:$H,调整区域!$D:$D,$B131,调整区域!$G:$G,$Z$84)</f>
        <v>0</v>
      </c>
    </row>
    <row r="132" ht="15" customHeight="1" spans="1:26">
      <c r="A132" s="7"/>
      <c r="B132" s="18" t="s">
        <v>124</v>
      </c>
      <c r="C132" s="4">
        <f t="shared" si="16"/>
        <v>0</v>
      </c>
      <c r="D132" s="4">
        <f>SUMIFS(调整区域!$F:$F,调整区域!$D:$D,$B132,调整区域!$E:$E,$D$84)+SUMIFS(调整区域!$H:$H,调整区域!$D:$D,$B132,调整区域!$G:$G,$D$84)</f>
        <v>0</v>
      </c>
      <c r="E132" s="4">
        <f>SUMIFS(调整区域!$F:$F,调整区域!$D:$D,$B132,调整区域!$E:$E,$E$84)+SUMIFS(调整区域!$H:$H,调整区域!$D:$D,$B132,调整区域!$G:$G,$E$84)</f>
        <v>0</v>
      </c>
      <c r="F132" s="4">
        <f>SUMIFS(调整区域!$F:$F,调整区域!$D:$D,$B132,调整区域!$E:$E,$F$84)+SUMIFS(调整区域!$H:$H,调整区域!$D:$D,$B132,调整区域!$G:$G,$F$84)</f>
        <v>0</v>
      </c>
      <c r="G132" s="4">
        <f>SUMIFS(调整区域!$F:$F,调整区域!$D:$D,$B132,调整区域!$E:$E,$G$84)+SUMIFS(调整区域!$H:$H,调整区域!$D:$D,$B132,调整区域!$G:$G,$G$84)</f>
        <v>0</v>
      </c>
      <c r="H132" s="138">
        <f>SUMIFS(调整区域!$F:$F,调整区域!$D:$D,$B132,调整区域!$E:$E,$H$84)+SUMIFS(调整区域!$H:$H,调整区域!$D:$D,$B132,调整区域!$G:$G,$H$84)</f>
        <v>0</v>
      </c>
      <c r="I132" s="138">
        <f t="shared" si="17"/>
        <v>0</v>
      </c>
      <c r="J132" s="4">
        <f>SUMIFS(调整区域!$F:$F,调整区域!$D:$D,$B132,调整区域!$E:$E,$J$84)+SUMIFS(调整区域!$H:$H,调整区域!$D:$D,$B132,调整区域!$G:$G,$J$84)</f>
        <v>0</v>
      </c>
      <c r="K132" s="4">
        <f>SUMIFS(调整区域!$F:$F,调整区域!$D:$D,$B132,调整区域!$E:$E,$K$84)+SUMIFS(调整区域!$H:$H,调整区域!$D:$D,$B132,调整区域!$G:$G,$K$84)</f>
        <v>0</v>
      </c>
      <c r="L132" s="4">
        <f>SUMIFS(调整区域!$F:$F,调整区域!$D:$D,$B132,调整区域!$E:$E,$L$84)+SUMIFS(调整区域!$H:$H,调整区域!$D:$D,$B132,调整区域!$G:$G,$L$84)</f>
        <v>0</v>
      </c>
      <c r="M132" s="138">
        <f t="shared" si="18"/>
        <v>0</v>
      </c>
      <c r="N132" s="4">
        <f>SUMIFS(调整区域!$F:$F,调整区域!$D:$D,$B132,调整区域!$E:$E,$N$84)+SUMIFS(调整区域!$H:$H,调整区域!$D:$D,$B132,调整区域!$G:$G,$N$84)</f>
        <v>0</v>
      </c>
      <c r="O132" s="4">
        <f>SUMIFS(调整区域!$F:$F,调整区域!$D:$D,$B132,调整区域!$E:$E,$O$84)+SUMIFS(调整区域!$H:$H,调整区域!$D:$D,$B132,调整区域!$G:$G,$O$84)</f>
        <v>0</v>
      </c>
      <c r="P132" s="138">
        <f t="shared" si="19"/>
        <v>0</v>
      </c>
      <c r="Q132" s="4">
        <f>SUMIFS(调整区域!$F:$F,调整区域!$D:$D,$B132,调整区域!$E:$E,$Q$84)+SUMIFS(调整区域!$H:$H,调整区域!$D:$D,$B132,调整区域!$G:$G,$Q$84)</f>
        <v>0</v>
      </c>
      <c r="R132" s="4">
        <f>SUMIFS(调整区域!$F:$F,调整区域!$D:$D,$B132,调整区域!$E:$E,$R$84)+SUMIFS(调整区域!$H:$H,调整区域!$D:$D,$B132,调整区域!$G:$G,$R$84)</f>
        <v>0</v>
      </c>
      <c r="S132" s="138">
        <f t="shared" si="20"/>
        <v>0</v>
      </c>
      <c r="T132" s="4">
        <f>SUMIFS(调整区域!$F:$F,调整区域!$D:$D,$B132,调整区域!$E:$E,$T$84)+SUMIFS(调整区域!$H:$H,调整区域!$D:$D,$B132,调整区域!$G:$G,$T$84)</f>
        <v>0</v>
      </c>
      <c r="U132" s="4">
        <f>SUMIFS(调整区域!$F:$F,调整区域!$D:$D,$B132,调整区域!$E:$E,$U$84)+SUMIFS(调整区域!$H:$H,调整区域!$D:$D,$B132,调整区域!$G:$G,$U$84)</f>
        <v>0</v>
      </c>
      <c r="V132" s="4">
        <f>SUMIFS(调整区域!$F:$F,调整区域!$D:$D,$B132,调整区域!$E:$E,$V$84)+SUMIFS(调整区域!$H:$H,调整区域!$D:$D,$B132,调整区域!$G:$G,$V$84)</f>
        <v>0</v>
      </c>
      <c r="W132" s="4">
        <f>SUMIFS(调整区域!$F:$F,调整区域!$D:$D,$B132,调整区域!$E:$E,$W$84)+SUMIFS(调整区域!$H:$H,调整区域!$D:$D,$B132,调整区域!$G:$G,$W$84)</f>
        <v>0</v>
      </c>
      <c r="X132" s="4">
        <f>SUMIFS(调整区域!$F:$F,调整区域!$D:$D,$B132,调整区域!$E:$E,$X$84)+SUMIFS(调整区域!$H:$H,调整区域!$D:$D,$B132,调整区域!$G:$G,$X$84)</f>
        <v>0</v>
      </c>
      <c r="Y132" s="4">
        <f>SUMIFS(调整区域!$F:$F,调整区域!$D:$D,$B132,调整区域!$E:$E,$Y$84)+SUMIFS(调整区域!$H:$H,调整区域!$D:$D,$B132,调整区域!$G:$G,$Y$84)</f>
        <v>0</v>
      </c>
      <c r="Z132" s="4">
        <f>SUMIFS(调整区域!$F:$F,调整区域!$D:$D,$B132,调整区域!$E:$E,$Z$84)+SUMIFS(调整区域!$H:$H,调整区域!$D:$D,$B132,调整区域!$G:$G,$Z$84)</f>
        <v>0</v>
      </c>
    </row>
    <row r="133" ht="15" customHeight="1" spans="1:26">
      <c r="A133" s="7"/>
      <c r="B133" s="18" t="s">
        <v>125</v>
      </c>
      <c r="C133" s="4">
        <f t="shared" si="16"/>
        <v>0</v>
      </c>
      <c r="D133" s="4">
        <f>SUMIFS(调整区域!$F:$F,调整区域!$D:$D,$B133,调整区域!$E:$E,$D$84)+SUMIFS(调整区域!$H:$H,调整区域!$D:$D,$B133,调整区域!$G:$G,$D$84)</f>
        <v>0</v>
      </c>
      <c r="E133" s="4">
        <f>SUMIFS(调整区域!$F:$F,调整区域!$D:$D,$B133,调整区域!$E:$E,$E$84)+SUMIFS(调整区域!$H:$H,调整区域!$D:$D,$B133,调整区域!$G:$G,$E$84)</f>
        <v>0</v>
      </c>
      <c r="F133" s="4">
        <f>SUMIFS(调整区域!$F:$F,调整区域!$D:$D,$B133,调整区域!$E:$E,$F$84)+SUMIFS(调整区域!$H:$H,调整区域!$D:$D,$B133,调整区域!$G:$G,$F$84)</f>
        <v>0</v>
      </c>
      <c r="G133" s="4">
        <f>SUMIFS(调整区域!$F:$F,调整区域!$D:$D,$B133,调整区域!$E:$E,$G$84)+SUMIFS(调整区域!$H:$H,调整区域!$D:$D,$B133,调整区域!$G:$G,$G$84)</f>
        <v>0</v>
      </c>
      <c r="H133" s="138">
        <f>SUMIFS(调整区域!$F:$F,调整区域!$D:$D,$B133,调整区域!$E:$E,$H$84)+SUMIFS(调整区域!$H:$H,调整区域!$D:$D,$B133,调整区域!$G:$G,$H$84)</f>
        <v>0</v>
      </c>
      <c r="I133" s="138">
        <f t="shared" si="17"/>
        <v>0</v>
      </c>
      <c r="J133" s="4">
        <f>SUMIFS(调整区域!$F:$F,调整区域!$D:$D,$B133,调整区域!$E:$E,$J$84)+SUMIFS(调整区域!$H:$H,调整区域!$D:$D,$B133,调整区域!$G:$G,$J$84)</f>
        <v>0</v>
      </c>
      <c r="K133" s="4">
        <f>SUMIFS(调整区域!$F:$F,调整区域!$D:$D,$B133,调整区域!$E:$E,$K$84)+SUMIFS(调整区域!$H:$H,调整区域!$D:$D,$B133,调整区域!$G:$G,$K$84)</f>
        <v>0</v>
      </c>
      <c r="L133" s="4">
        <f>SUMIFS(调整区域!$F:$F,调整区域!$D:$D,$B133,调整区域!$E:$E,$L$84)+SUMIFS(调整区域!$H:$H,调整区域!$D:$D,$B133,调整区域!$G:$G,$L$84)</f>
        <v>0</v>
      </c>
      <c r="M133" s="138">
        <f t="shared" si="18"/>
        <v>0</v>
      </c>
      <c r="N133" s="4">
        <f>SUMIFS(调整区域!$F:$F,调整区域!$D:$D,$B133,调整区域!$E:$E,$N$84)+SUMIFS(调整区域!$H:$H,调整区域!$D:$D,$B133,调整区域!$G:$G,$N$84)</f>
        <v>0</v>
      </c>
      <c r="O133" s="4">
        <f>SUMIFS(调整区域!$F:$F,调整区域!$D:$D,$B133,调整区域!$E:$E,$O$84)+SUMIFS(调整区域!$H:$H,调整区域!$D:$D,$B133,调整区域!$G:$G,$O$84)</f>
        <v>0</v>
      </c>
      <c r="P133" s="138">
        <f t="shared" si="19"/>
        <v>0</v>
      </c>
      <c r="Q133" s="4">
        <f>SUMIFS(调整区域!$F:$F,调整区域!$D:$D,$B133,调整区域!$E:$E,$Q$84)+SUMIFS(调整区域!$H:$H,调整区域!$D:$D,$B133,调整区域!$G:$G,$Q$84)</f>
        <v>0</v>
      </c>
      <c r="R133" s="4">
        <f>SUMIFS(调整区域!$F:$F,调整区域!$D:$D,$B133,调整区域!$E:$E,$R$84)+SUMIFS(调整区域!$H:$H,调整区域!$D:$D,$B133,调整区域!$G:$G,$R$84)</f>
        <v>0</v>
      </c>
      <c r="S133" s="138">
        <f t="shared" si="20"/>
        <v>0</v>
      </c>
      <c r="T133" s="4">
        <f>SUMIFS(调整区域!$F:$F,调整区域!$D:$D,$B133,调整区域!$E:$E,$T$84)+SUMIFS(调整区域!$H:$H,调整区域!$D:$D,$B133,调整区域!$G:$G,$T$84)</f>
        <v>0</v>
      </c>
      <c r="U133" s="4">
        <f>SUMIFS(调整区域!$F:$F,调整区域!$D:$D,$B133,调整区域!$E:$E,$U$84)+SUMIFS(调整区域!$H:$H,调整区域!$D:$D,$B133,调整区域!$G:$G,$U$84)</f>
        <v>0</v>
      </c>
      <c r="V133" s="4">
        <f>SUMIFS(调整区域!$F:$F,调整区域!$D:$D,$B133,调整区域!$E:$E,$V$84)+SUMIFS(调整区域!$H:$H,调整区域!$D:$D,$B133,调整区域!$G:$G,$V$84)</f>
        <v>0</v>
      </c>
      <c r="W133" s="4">
        <f>SUMIFS(调整区域!$F:$F,调整区域!$D:$D,$B133,调整区域!$E:$E,$W$84)+SUMIFS(调整区域!$H:$H,调整区域!$D:$D,$B133,调整区域!$G:$G,$W$84)</f>
        <v>0</v>
      </c>
      <c r="X133" s="4">
        <f>SUMIFS(调整区域!$F:$F,调整区域!$D:$D,$B133,调整区域!$E:$E,$X$84)+SUMIFS(调整区域!$H:$H,调整区域!$D:$D,$B133,调整区域!$G:$G,$X$84)</f>
        <v>0</v>
      </c>
      <c r="Y133" s="4">
        <f>SUMIFS(调整区域!$F:$F,调整区域!$D:$D,$B133,调整区域!$E:$E,$Y$84)+SUMIFS(调整区域!$H:$H,调整区域!$D:$D,$B133,调整区域!$G:$G,$Y$84)</f>
        <v>0</v>
      </c>
      <c r="Z133" s="4">
        <f>SUMIFS(调整区域!$F:$F,调整区域!$D:$D,$B133,调整区域!$E:$E,$Z$84)+SUMIFS(调整区域!$H:$H,调整区域!$D:$D,$B133,调整区域!$G:$G,$Z$84)</f>
        <v>0</v>
      </c>
    </row>
    <row r="134" ht="15" customHeight="1" spans="1:26">
      <c r="A134" s="7"/>
      <c r="B134" s="18" t="s">
        <v>126</v>
      </c>
      <c r="C134" s="4">
        <f t="shared" si="16"/>
        <v>0</v>
      </c>
      <c r="D134" s="4">
        <f>SUMIFS(调整区域!$F:$F,调整区域!$D:$D,$B134,调整区域!$E:$E,$D$84)+SUMIFS(调整区域!$H:$H,调整区域!$D:$D,$B134,调整区域!$G:$G,$D$84)</f>
        <v>0</v>
      </c>
      <c r="E134" s="4">
        <f>SUMIFS(调整区域!$F:$F,调整区域!$D:$D,$B134,调整区域!$E:$E,$E$84)+SUMIFS(调整区域!$H:$H,调整区域!$D:$D,$B134,调整区域!$G:$G,$E$84)</f>
        <v>0</v>
      </c>
      <c r="F134" s="4">
        <f>SUMIFS(调整区域!$F:$F,调整区域!$D:$D,$B134,调整区域!$E:$E,$F$84)+SUMIFS(调整区域!$H:$H,调整区域!$D:$D,$B134,调整区域!$G:$G,$F$84)</f>
        <v>0</v>
      </c>
      <c r="G134" s="4">
        <f>SUMIFS(调整区域!$F:$F,调整区域!$D:$D,$B134,调整区域!$E:$E,$G$84)+SUMIFS(调整区域!$H:$H,调整区域!$D:$D,$B134,调整区域!$G:$G,$G$84)</f>
        <v>0</v>
      </c>
      <c r="H134" s="138">
        <f>SUMIFS(调整区域!$F:$F,调整区域!$D:$D,$B134,调整区域!$E:$E,$H$84)+SUMIFS(调整区域!$H:$H,调整区域!$D:$D,$B134,调整区域!$G:$G,$H$84)</f>
        <v>0</v>
      </c>
      <c r="I134" s="138">
        <f t="shared" si="17"/>
        <v>-13336</v>
      </c>
      <c r="J134" s="4">
        <f>SUMIFS(调整区域!$F:$F,调整区域!$D:$D,$B134,调整区域!$E:$E,$J$84)+SUMIFS(调整区域!$H:$H,调整区域!$D:$D,$B134,调整区域!$G:$G,$J$84)</f>
        <v>0</v>
      </c>
      <c r="K134" s="4">
        <f>SUMIFS(调整区域!$F:$F,调整区域!$D:$D,$B134,调整区域!$E:$E,$K$84)+SUMIFS(调整区域!$H:$H,调整区域!$D:$D,$B134,调整区域!$G:$G,$K$84)</f>
        <v>-13336</v>
      </c>
      <c r="L134" s="4">
        <f>SUMIFS(调整区域!$F:$F,调整区域!$D:$D,$B134,调整区域!$E:$E,$L$84)+SUMIFS(调整区域!$H:$H,调整区域!$D:$D,$B134,调整区域!$G:$G,$L$84)</f>
        <v>0</v>
      </c>
      <c r="M134" s="138">
        <f t="shared" si="18"/>
        <v>13336</v>
      </c>
      <c r="N134" s="4">
        <f>SUMIFS(调整区域!$F:$F,调整区域!$D:$D,$B134,调整区域!$E:$E,$N$84)+SUMIFS(调整区域!$H:$H,调整区域!$D:$D,$B134,调整区域!$G:$G,$N$84)</f>
        <v>0</v>
      </c>
      <c r="O134" s="4">
        <f>SUMIFS(调整区域!$F:$F,调整区域!$D:$D,$B134,调整区域!$E:$E,$O$84)+SUMIFS(调整区域!$H:$H,调整区域!$D:$D,$B134,调整区域!$G:$G,$O$84)</f>
        <v>13336</v>
      </c>
      <c r="P134" s="138">
        <f t="shared" si="19"/>
        <v>0</v>
      </c>
      <c r="Q134" s="4">
        <f>SUMIFS(调整区域!$F:$F,调整区域!$D:$D,$B134,调整区域!$E:$E,$Q$84)+SUMIFS(调整区域!$H:$H,调整区域!$D:$D,$B134,调整区域!$G:$G,$Q$84)</f>
        <v>0</v>
      </c>
      <c r="R134" s="4">
        <f>SUMIFS(调整区域!$F:$F,调整区域!$D:$D,$B134,调整区域!$E:$E,$R$84)+SUMIFS(调整区域!$H:$H,调整区域!$D:$D,$B134,调整区域!$G:$G,$R$84)</f>
        <v>0</v>
      </c>
      <c r="S134" s="138">
        <f t="shared" si="20"/>
        <v>0</v>
      </c>
      <c r="T134" s="4">
        <f>SUMIFS(调整区域!$F:$F,调整区域!$D:$D,$B134,调整区域!$E:$E,$T$84)+SUMIFS(调整区域!$H:$H,调整区域!$D:$D,$B134,调整区域!$G:$G,$T$84)</f>
        <v>0</v>
      </c>
      <c r="U134" s="4">
        <f>SUMIFS(调整区域!$F:$F,调整区域!$D:$D,$B134,调整区域!$E:$E,$U$84)+SUMIFS(调整区域!$H:$H,调整区域!$D:$D,$B134,调整区域!$G:$G,$U$84)</f>
        <v>0</v>
      </c>
      <c r="V134" s="4">
        <f>SUMIFS(调整区域!$F:$F,调整区域!$D:$D,$B134,调整区域!$E:$E,$V$84)+SUMIFS(调整区域!$H:$H,调整区域!$D:$D,$B134,调整区域!$G:$G,$V$84)</f>
        <v>0</v>
      </c>
      <c r="W134" s="4">
        <f>SUMIFS(调整区域!$F:$F,调整区域!$D:$D,$B134,调整区域!$E:$E,$W$84)+SUMIFS(调整区域!$H:$H,调整区域!$D:$D,$B134,调整区域!$G:$G,$W$84)</f>
        <v>0</v>
      </c>
      <c r="X134" s="4">
        <f>SUMIFS(调整区域!$F:$F,调整区域!$D:$D,$B134,调整区域!$E:$E,$X$84)+SUMIFS(调整区域!$H:$H,调整区域!$D:$D,$B134,调整区域!$G:$G,$X$84)</f>
        <v>0</v>
      </c>
      <c r="Y134" s="4">
        <f>SUMIFS(调整区域!$F:$F,调整区域!$D:$D,$B134,调整区域!$E:$E,$Y$84)+SUMIFS(调整区域!$H:$H,调整区域!$D:$D,$B134,调整区域!$G:$G,$Y$84)</f>
        <v>0</v>
      </c>
      <c r="Z134" s="4">
        <f>SUMIFS(调整区域!$F:$F,调整区域!$D:$D,$B134,调整区域!$E:$E,$Z$84)+SUMIFS(调整区域!$H:$H,调整区域!$D:$D,$B134,调整区域!$G:$G,$Z$84)</f>
        <v>0</v>
      </c>
    </row>
    <row r="135" ht="15" customHeight="1" spans="1:26">
      <c r="A135" s="7"/>
      <c r="B135" s="18" t="s">
        <v>127</v>
      </c>
      <c r="C135" s="4">
        <f t="shared" si="16"/>
        <v>0</v>
      </c>
      <c r="D135" s="4">
        <f>SUMIFS(调整区域!$F:$F,调整区域!$D:$D,$B135,调整区域!$E:$E,$D$84)+SUMIFS(调整区域!$H:$H,调整区域!$D:$D,$B135,调整区域!$G:$G,$D$84)</f>
        <v>0</v>
      </c>
      <c r="E135" s="4">
        <f>SUMIFS(调整区域!$F:$F,调整区域!$D:$D,$B135,调整区域!$E:$E,$E$84)+SUMIFS(调整区域!$H:$H,调整区域!$D:$D,$B135,调整区域!$G:$G,$E$84)</f>
        <v>0</v>
      </c>
      <c r="F135" s="4">
        <f>SUMIFS(调整区域!$F:$F,调整区域!$D:$D,$B135,调整区域!$E:$E,$F$84)+SUMIFS(调整区域!$H:$H,调整区域!$D:$D,$B135,调整区域!$G:$G,$F$84)</f>
        <v>0</v>
      </c>
      <c r="G135" s="4">
        <f>SUMIFS(调整区域!$F:$F,调整区域!$D:$D,$B135,调整区域!$E:$E,$G$84)+SUMIFS(调整区域!$H:$H,调整区域!$D:$D,$B135,调整区域!$G:$G,$G$84)</f>
        <v>0</v>
      </c>
      <c r="H135" s="138">
        <f>SUMIFS(调整区域!$F:$F,调整区域!$D:$D,$B135,调整区域!$E:$E,$H$84)+SUMIFS(调整区域!$H:$H,调整区域!$D:$D,$B135,调整区域!$G:$G,$H$84)</f>
        <v>0</v>
      </c>
      <c r="I135" s="138">
        <f t="shared" si="17"/>
        <v>0</v>
      </c>
      <c r="J135" s="4">
        <f>SUMIFS(调整区域!$F:$F,调整区域!$D:$D,$B135,调整区域!$E:$E,$J$84)+SUMIFS(调整区域!$H:$H,调整区域!$D:$D,$B135,调整区域!$G:$G,$J$84)</f>
        <v>0</v>
      </c>
      <c r="K135" s="4">
        <f>SUMIFS(调整区域!$F:$F,调整区域!$D:$D,$B135,调整区域!$E:$E,$K$84)+SUMIFS(调整区域!$H:$H,调整区域!$D:$D,$B135,调整区域!$G:$G,$K$84)</f>
        <v>0</v>
      </c>
      <c r="L135" s="4">
        <f>SUMIFS(调整区域!$F:$F,调整区域!$D:$D,$B135,调整区域!$E:$E,$L$84)+SUMIFS(调整区域!$H:$H,调整区域!$D:$D,$B135,调整区域!$G:$G,$L$84)</f>
        <v>0</v>
      </c>
      <c r="M135" s="138">
        <f t="shared" si="18"/>
        <v>0</v>
      </c>
      <c r="N135" s="4">
        <f>SUMIFS(调整区域!$F:$F,调整区域!$D:$D,$B135,调整区域!$E:$E,$N$84)+SUMIFS(调整区域!$H:$H,调整区域!$D:$D,$B135,调整区域!$G:$G,$N$84)</f>
        <v>0</v>
      </c>
      <c r="O135" s="4">
        <f>SUMIFS(调整区域!$F:$F,调整区域!$D:$D,$B135,调整区域!$E:$E,$O$84)+SUMIFS(调整区域!$H:$H,调整区域!$D:$D,$B135,调整区域!$G:$G,$O$84)</f>
        <v>0</v>
      </c>
      <c r="P135" s="138">
        <f t="shared" si="19"/>
        <v>0</v>
      </c>
      <c r="Q135" s="4">
        <f>SUMIFS(调整区域!$F:$F,调整区域!$D:$D,$B135,调整区域!$E:$E,$Q$84)+SUMIFS(调整区域!$H:$H,调整区域!$D:$D,$B135,调整区域!$G:$G,$Q$84)</f>
        <v>0</v>
      </c>
      <c r="R135" s="4">
        <f>SUMIFS(调整区域!$F:$F,调整区域!$D:$D,$B135,调整区域!$E:$E,$R$84)+SUMIFS(调整区域!$H:$H,调整区域!$D:$D,$B135,调整区域!$G:$G,$R$84)</f>
        <v>0</v>
      </c>
      <c r="S135" s="138">
        <f t="shared" si="20"/>
        <v>0</v>
      </c>
      <c r="T135" s="4">
        <f>SUMIFS(调整区域!$F:$F,调整区域!$D:$D,$B135,调整区域!$E:$E,$T$84)+SUMIFS(调整区域!$H:$H,调整区域!$D:$D,$B135,调整区域!$G:$G,$T$84)</f>
        <v>0</v>
      </c>
      <c r="U135" s="4">
        <f>SUMIFS(调整区域!$F:$F,调整区域!$D:$D,$B135,调整区域!$E:$E,$U$84)+SUMIFS(调整区域!$H:$H,调整区域!$D:$D,$B135,调整区域!$G:$G,$U$84)</f>
        <v>0</v>
      </c>
      <c r="V135" s="4">
        <f>SUMIFS(调整区域!$F:$F,调整区域!$D:$D,$B135,调整区域!$E:$E,$V$84)+SUMIFS(调整区域!$H:$H,调整区域!$D:$D,$B135,调整区域!$G:$G,$V$84)</f>
        <v>0</v>
      </c>
      <c r="W135" s="4">
        <f>SUMIFS(调整区域!$F:$F,调整区域!$D:$D,$B135,调整区域!$E:$E,$W$84)+SUMIFS(调整区域!$H:$H,调整区域!$D:$D,$B135,调整区域!$G:$G,$W$84)</f>
        <v>0</v>
      </c>
      <c r="X135" s="4">
        <f>SUMIFS(调整区域!$F:$F,调整区域!$D:$D,$B135,调整区域!$E:$E,$X$84)+SUMIFS(调整区域!$H:$H,调整区域!$D:$D,$B135,调整区域!$G:$G,$X$84)</f>
        <v>0</v>
      </c>
      <c r="Y135" s="4">
        <f>SUMIFS(调整区域!$F:$F,调整区域!$D:$D,$B135,调整区域!$E:$E,$Y$84)+SUMIFS(调整区域!$H:$H,调整区域!$D:$D,$B135,调整区域!$G:$G,$Y$84)</f>
        <v>0</v>
      </c>
      <c r="Z135" s="4">
        <f>SUMIFS(调整区域!$F:$F,调整区域!$D:$D,$B135,调整区域!$E:$E,$Z$84)+SUMIFS(调整区域!$H:$H,调整区域!$D:$D,$B135,调整区域!$G:$G,$Z$84)</f>
        <v>0</v>
      </c>
    </row>
    <row r="136" ht="15" customHeight="1" spans="1:26">
      <c r="A136" s="7"/>
      <c r="B136" s="13" t="s">
        <v>128</v>
      </c>
      <c r="C136" s="4">
        <f t="shared" si="16"/>
        <v>0</v>
      </c>
      <c r="D136" s="4">
        <f>SUMIFS(调整区域!$F:$F,调整区域!$D:$D,$B136,调整区域!$E:$E,$D$84)+SUMIFS(调整区域!$H:$H,调整区域!$D:$D,$B136,调整区域!$G:$G,$D$84)</f>
        <v>0</v>
      </c>
      <c r="E136" s="4">
        <f>SUMIFS(调整区域!$F:$F,调整区域!$D:$D,$B136,调整区域!$E:$E,$E$84)+SUMIFS(调整区域!$H:$H,调整区域!$D:$D,$B136,调整区域!$G:$G,$E$84)</f>
        <v>0</v>
      </c>
      <c r="F136" s="4">
        <f>SUMIFS(调整区域!$F:$F,调整区域!$D:$D,$B136,调整区域!$E:$E,$F$84)+SUMIFS(调整区域!$H:$H,调整区域!$D:$D,$B136,调整区域!$G:$G,$F$84)</f>
        <v>0</v>
      </c>
      <c r="G136" s="4">
        <f>SUMIFS(调整区域!$F:$F,调整区域!$D:$D,$B136,调整区域!$E:$E,$G$84)+SUMIFS(调整区域!$H:$H,调整区域!$D:$D,$B136,调整区域!$G:$G,$G$84)</f>
        <v>0</v>
      </c>
      <c r="H136" s="138">
        <f>SUMIFS(调整区域!$F:$F,调整区域!$D:$D,$B136,调整区域!$E:$E,$H$84)+SUMIFS(调整区域!$H:$H,调整区域!$D:$D,$B136,调整区域!$G:$G,$H$84)</f>
        <v>0</v>
      </c>
      <c r="I136" s="138">
        <f t="shared" si="17"/>
        <v>0</v>
      </c>
      <c r="J136" s="4">
        <f>SUMIFS(调整区域!$F:$F,调整区域!$D:$D,$B136,调整区域!$E:$E,$J$84)+SUMIFS(调整区域!$H:$H,调整区域!$D:$D,$B136,调整区域!$G:$G,$J$84)</f>
        <v>0</v>
      </c>
      <c r="K136" s="4">
        <f>SUMIFS(调整区域!$F:$F,调整区域!$D:$D,$B136,调整区域!$E:$E,$K$84)+SUMIFS(调整区域!$H:$H,调整区域!$D:$D,$B136,调整区域!$G:$G,$K$84)</f>
        <v>0</v>
      </c>
      <c r="L136" s="4">
        <f>SUMIFS(调整区域!$F:$F,调整区域!$D:$D,$B136,调整区域!$E:$E,$L$84)+SUMIFS(调整区域!$H:$H,调整区域!$D:$D,$B136,调整区域!$G:$G,$L$84)</f>
        <v>0</v>
      </c>
      <c r="M136" s="138">
        <f t="shared" si="18"/>
        <v>0</v>
      </c>
      <c r="N136" s="4">
        <f>SUMIFS(调整区域!$F:$F,调整区域!$D:$D,$B136,调整区域!$E:$E,$N$84)+SUMIFS(调整区域!$H:$H,调整区域!$D:$D,$B136,调整区域!$G:$G,$N$84)</f>
        <v>0</v>
      </c>
      <c r="O136" s="4">
        <f>SUMIFS(调整区域!$F:$F,调整区域!$D:$D,$B136,调整区域!$E:$E,$O$84)+SUMIFS(调整区域!$H:$H,调整区域!$D:$D,$B136,调整区域!$G:$G,$O$84)</f>
        <v>0</v>
      </c>
      <c r="P136" s="138">
        <f t="shared" si="19"/>
        <v>0</v>
      </c>
      <c r="Q136" s="4">
        <f>SUMIFS(调整区域!$F:$F,调整区域!$D:$D,$B136,调整区域!$E:$E,$Q$84)+SUMIFS(调整区域!$H:$H,调整区域!$D:$D,$B136,调整区域!$G:$G,$Q$84)</f>
        <v>0</v>
      </c>
      <c r="R136" s="4">
        <f>SUMIFS(调整区域!$F:$F,调整区域!$D:$D,$B136,调整区域!$E:$E,$R$84)+SUMIFS(调整区域!$H:$H,调整区域!$D:$D,$B136,调整区域!$G:$G,$R$84)</f>
        <v>0</v>
      </c>
      <c r="S136" s="138">
        <f t="shared" si="20"/>
        <v>0</v>
      </c>
      <c r="T136" s="4">
        <f>SUMIFS(调整区域!$F:$F,调整区域!$D:$D,$B136,调整区域!$E:$E,$T$84)+SUMIFS(调整区域!$H:$H,调整区域!$D:$D,$B136,调整区域!$G:$G,$T$84)</f>
        <v>0</v>
      </c>
      <c r="U136" s="4">
        <f>SUMIFS(调整区域!$F:$F,调整区域!$D:$D,$B136,调整区域!$E:$E,$U$84)+SUMIFS(调整区域!$H:$H,调整区域!$D:$D,$B136,调整区域!$G:$G,$U$84)</f>
        <v>0</v>
      </c>
      <c r="V136" s="4">
        <f>SUMIFS(调整区域!$F:$F,调整区域!$D:$D,$B136,调整区域!$E:$E,$V$84)+SUMIFS(调整区域!$H:$H,调整区域!$D:$D,$B136,调整区域!$G:$G,$V$84)</f>
        <v>0</v>
      </c>
      <c r="W136" s="4">
        <f>SUMIFS(调整区域!$F:$F,调整区域!$D:$D,$B136,调整区域!$E:$E,$W$84)+SUMIFS(调整区域!$H:$H,调整区域!$D:$D,$B136,调整区域!$G:$G,$W$84)</f>
        <v>0</v>
      </c>
      <c r="X136" s="4">
        <f>SUMIFS(调整区域!$F:$F,调整区域!$D:$D,$B136,调整区域!$E:$E,$X$84)+SUMIFS(调整区域!$H:$H,调整区域!$D:$D,$B136,调整区域!$G:$G,$X$84)</f>
        <v>0</v>
      </c>
      <c r="Y136" s="4">
        <f>SUMIFS(调整区域!$F:$F,调整区域!$D:$D,$B136,调整区域!$E:$E,$Y$84)+SUMIFS(调整区域!$H:$H,调整区域!$D:$D,$B136,调整区域!$G:$G,$Y$84)</f>
        <v>0</v>
      </c>
      <c r="Z136" s="4">
        <f>SUMIFS(调整区域!$F:$F,调整区域!$D:$D,$B136,调整区域!$E:$E,$Z$84)+SUMIFS(调整区域!$H:$H,调整区域!$D:$D,$B136,调整区域!$G:$G,$Z$84)</f>
        <v>0</v>
      </c>
    </row>
    <row r="137" ht="15" customHeight="1" spans="1:26">
      <c r="A137" s="7"/>
      <c r="B137" s="13" t="s">
        <v>129</v>
      </c>
      <c r="C137" s="4">
        <f t="shared" si="16"/>
        <v>0</v>
      </c>
      <c r="D137" s="4">
        <f>SUMIFS(调整区域!$F:$F,调整区域!$D:$D,$B137,调整区域!$E:$E,$D$84)+SUMIFS(调整区域!$H:$H,调整区域!$D:$D,$B137,调整区域!$G:$G,$D$84)</f>
        <v>0</v>
      </c>
      <c r="E137" s="4">
        <f>SUMIFS(调整区域!$F:$F,调整区域!$D:$D,$B137,调整区域!$E:$E,$E$84)+SUMIFS(调整区域!$H:$H,调整区域!$D:$D,$B137,调整区域!$G:$G,$E$84)</f>
        <v>0</v>
      </c>
      <c r="F137" s="4">
        <f>SUMIFS(调整区域!$F:$F,调整区域!$D:$D,$B137,调整区域!$E:$E,$F$84)+SUMIFS(调整区域!$H:$H,调整区域!$D:$D,$B137,调整区域!$G:$G,$F$84)</f>
        <v>0</v>
      </c>
      <c r="G137" s="4">
        <f>SUMIFS(调整区域!$F:$F,调整区域!$D:$D,$B137,调整区域!$E:$E,$G$84)+SUMIFS(调整区域!$H:$H,调整区域!$D:$D,$B137,调整区域!$G:$G,$G$84)</f>
        <v>0</v>
      </c>
      <c r="H137" s="138">
        <f>SUMIFS(调整区域!$F:$F,调整区域!$D:$D,$B137,调整区域!$E:$E,$H$84)+SUMIFS(调整区域!$H:$H,调整区域!$D:$D,$B137,调整区域!$G:$G,$H$84)</f>
        <v>0</v>
      </c>
      <c r="I137" s="138">
        <f t="shared" si="17"/>
        <v>0</v>
      </c>
      <c r="J137" s="4">
        <f>SUMIFS(调整区域!$F:$F,调整区域!$D:$D,$B137,调整区域!$E:$E,$J$84)+SUMIFS(调整区域!$H:$H,调整区域!$D:$D,$B137,调整区域!$G:$G,$J$84)</f>
        <v>0</v>
      </c>
      <c r="K137" s="4">
        <f>SUMIFS(调整区域!$F:$F,调整区域!$D:$D,$B137,调整区域!$E:$E,$K$84)+SUMIFS(调整区域!$H:$H,调整区域!$D:$D,$B137,调整区域!$G:$G,$K$84)</f>
        <v>0</v>
      </c>
      <c r="L137" s="4">
        <f>SUMIFS(调整区域!$F:$F,调整区域!$D:$D,$B137,调整区域!$E:$E,$L$84)+SUMIFS(调整区域!$H:$H,调整区域!$D:$D,$B137,调整区域!$G:$G,$L$84)</f>
        <v>0</v>
      </c>
      <c r="M137" s="138">
        <f t="shared" si="18"/>
        <v>0</v>
      </c>
      <c r="N137" s="4">
        <f>SUMIFS(调整区域!$F:$F,调整区域!$D:$D,$B137,调整区域!$E:$E,$N$84)+SUMIFS(调整区域!$H:$H,调整区域!$D:$D,$B137,调整区域!$G:$G,$N$84)</f>
        <v>0</v>
      </c>
      <c r="O137" s="4">
        <f>SUMIFS(调整区域!$F:$F,调整区域!$D:$D,$B137,调整区域!$E:$E,$O$84)+SUMIFS(调整区域!$H:$H,调整区域!$D:$D,$B137,调整区域!$G:$G,$O$84)</f>
        <v>0</v>
      </c>
      <c r="P137" s="138">
        <f t="shared" si="19"/>
        <v>0</v>
      </c>
      <c r="Q137" s="4">
        <f>SUMIFS(调整区域!$F:$F,调整区域!$D:$D,$B137,调整区域!$E:$E,$Q$84)+SUMIFS(调整区域!$H:$H,调整区域!$D:$D,$B137,调整区域!$G:$G,$Q$84)</f>
        <v>0</v>
      </c>
      <c r="R137" s="4">
        <f>SUMIFS(调整区域!$F:$F,调整区域!$D:$D,$B137,调整区域!$E:$E,$R$84)+SUMIFS(调整区域!$H:$H,调整区域!$D:$D,$B137,调整区域!$G:$G,$R$84)</f>
        <v>0</v>
      </c>
      <c r="S137" s="138">
        <f t="shared" si="20"/>
        <v>0</v>
      </c>
      <c r="T137" s="4">
        <f>SUMIFS(调整区域!$F:$F,调整区域!$D:$D,$B137,调整区域!$E:$E,$T$84)+SUMIFS(调整区域!$H:$H,调整区域!$D:$D,$B137,调整区域!$G:$G,$T$84)</f>
        <v>0</v>
      </c>
      <c r="U137" s="4">
        <f>SUMIFS(调整区域!$F:$F,调整区域!$D:$D,$B137,调整区域!$E:$E,$U$84)+SUMIFS(调整区域!$H:$H,调整区域!$D:$D,$B137,调整区域!$G:$G,$U$84)</f>
        <v>0</v>
      </c>
      <c r="V137" s="4">
        <f>SUMIFS(调整区域!$F:$F,调整区域!$D:$D,$B137,调整区域!$E:$E,$V$84)+SUMIFS(调整区域!$H:$H,调整区域!$D:$D,$B137,调整区域!$G:$G,$V$84)</f>
        <v>0</v>
      </c>
      <c r="W137" s="4">
        <f>SUMIFS(调整区域!$F:$F,调整区域!$D:$D,$B137,调整区域!$E:$E,$W$84)+SUMIFS(调整区域!$H:$H,调整区域!$D:$D,$B137,调整区域!$G:$G,$W$84)</f>
        <v>0</v>
      </c>
      <c r="X137" s="4">
        <f>SUMIFS(调整区域!$F:$F,调整区域!$D:$D,$B137,调整区域!$E:$E,$X$84)+SUMIFS(调整区域!$H:$H,调整区域!$D:$D,$B137,调整区域!$G:$G,$X$84)</f>
        <v>0</v>
      </c>
      <c r="Y137" s="4">
        <f>SUMIFS(调整区域!$F:$F,调整区域!$D:$D,$B137,调整区域!$E:$E,$Y$84)+SUMIFS(调整区域!$H:$H,调整区域!$D:$D,$B137,调整区域!$G:$G,$Y$84)</f>
        <v>0</v>
      </c>
      <c r="Z137" s="4">
        <f>SUMIFS(调整区域!$F:$F,调整区域!$D:$D,$B137,调整区域!$E:$E,$Z$84)+SUMIFS(调整区域!$H:$H,调整区域!$D:$D,$B137,调整区域!$G:$G,$Z$84)</f>
        <v>0</v>
      </c>
    </row>
    <row r="138" ht="15" customHeight="1" spans="1:26">
      <c r="A138" s="7"/>
      <c r="B138" s="13" t="s">
        <v>130</v>
      </c>
      <c r="C138" s="4">
        <f t="shared" si="16"/>
        <v>0</v>
      </c>
      <c r="D138" s="4">
        <f>SUMIFS(调整区域!$F:$F,调整区域!$D:$D,$B138,调整区域!$E:$E,$D$84)+SUMIFS(调整区域!$H:$H,调整区域!$D:$D,$B138,调整区域!$G:$G,$D$84)</f>
        <v>0</v>
      </c>
      <c r="E138" s="4">
        <f>SUMIFS(调整区域!$F:$F,调整区域!$D:$D,$B138,调整区域!$E:$E,$E$84)+SUMIFS(调整区域!$H:$H,调整区域!$D:$D,$B138,调整区域!$G:$G,$E$84)</f>
        <v>0</v>
      </c>
      <c r="F138" s="4">
        <f>SUMIFS(调整区域!$F:$F,调整区域!$D:$D,$B138,调整区域!$E:$E,$F$84)+SUMIFS(调整区域!$H:$H,调整区域!$D:$D,$B138,调整区域!$G:$G,$F$84)</f>
        <v>0</v>
      </c>
      <c r="G138" s="4">
        <f>SUMIFS(调整区域!$F:$F,调整区域!$D:$D,$B138,调整区域!$E:$E,$G$84)+SUMIFS(调整区域!$H:$H,调整区域!$D:$D,$B138,调整区域!$G:$G,$G$84)</f>
        <v>0</v>
      </c>
      <c r="H138" s="138">
        <f>SUMIFS(调整区域!$F:$F,调整区域!$D:$D,$B138,调整区域!$E:$E,$H$84)+SUMIFS(调整区域!$H:$H,调整区域!$D:$D,$B138,调整区域!$G:$G,$H$84)</f>
        <v>0</v>
      </c>
      <c r="I138" s="138">
        <f t="shared" si="17"/>
        <v>0</v>
      </c>
      <c r="J138" s="4">
        <f>SUMIFS(调整区域!$F:$F,调整区域!$D:$D,$B138,调整区域!$E:$E,$J$84)+SUMIFS(调整区域!$H:$H,调整区域!$D:$D,$B138,调整区域!$G:$G,$J$84)</f>
        <v>0</v>
      </c>
      <c r="K138" s="4">
        <f>SUMIFS(调整区域!$F:$F,调整区域!$D:$D,$B138,调整区域!$E:$E,$K$84)+SUMIFS(调整区域!$H:$H,调整区域!$D:$D,$B138,调整区域!$G:$G,$K$84)</f>
        <v>0</v>
      </c>
      <c r="L138" s="4">
        <f>SUMIFS(调整区域!$F:$F,调整区域!$D:$D,$B138,调整区域!$E:$E,$L$84)+SUMIFS(调整区域!$H:$H,调整区域!$D:$D,$B138,调整区域!$G:$G,$L$84)</f>
        <v>0</v>
      </c>
      <c r="M138" s="138">
        <f t="shared" si="18"/>
        <v>0</v>
      </c>
      <c r="N138" s="4">
        <f>SUMIFS(调整区域!$F:$F,调整区域!$D:$D,$B138,调整区域!$E:$E,$N$84)+SUMIFS(调整区域!$H:$H,调整区域!$D:$D,$B138,调整区域!$G:$G,$N$84)</f>
        <v>0</v>
      </c>
      <c r="O138" s="4">
        <f>SUMIFS(调整区域!$F:$F,调整区域!$D:$D,$B138,调整区域!$E:$E,$O$84)+SUMIFS(调整区域!$H:$H,调整区域!$D:$D,$B138,调整区域!$G:$G,$O$84)</f>
        <v>0</v>
      </c>
      <c r="P138" s="138">
        <f t="shared" si="19"/>
        <v>0</v>
      </c>
      <c r="Q138" s="4">
        <f>SUMIFS(调整区域!$F:$F,调整区域!$D:$D,$B138,调整区域!$E:$E,$Q$84)+SUMIFS(调整区域!$H:$H,调整区域!$D:$D,$B138,调整区域!$G:$G,$Q$84)</f>
        <v>0</v>
      </c>
      <c r="R138" s="4">
        <f>SUMIFS(调整区域!$F:$F,调整区域!$D:$D,$B138,调整区域!$E:$E,$R$84)+SUMIFS(调整区域!$H:$H,调整区域!$D:$D,$B138,调整区域!$G:$G,$R$84)</f>
        <v>0</v>
      </c>
      <c r="S138" s="138">
        <f t="shared" si="20"/>
        <v>0</v>
      </c>
      <c r="T138" s="4">
        <f>SUMIFS(调整区域!$F:$F,调整区域!$D:$D,$B138,调整区域!$E:$E,$T$84)+SUMIFS(调整区域!$H:$H,调整区域!$D:$D,$B138,调整区域!$G:$G,$T$84)</f>
        <v>0</v>
      </c>
      <c r="U138" s="4">
        <f>SUMIFS(调整区域!$F:$F,调整区域!$D:$D,$B138,调整区域!$E:$E,$U$84)+SUMIFS(调整区域!$H:$H,调整区域!$D:$D,$B138,调整区域!$G:$G,$U$84)</f>
        <v>0</v>
      </c>
      <c r="V138" s="4">
        <f>SUMIFS(调整区域!$F:$F,调整区域!$D:$D,$B138,调整区域!$E:$E,$V$84)+SUMIFS(调整区域!$H:$H,调整区域!$D:$D,$B138,调整区域!$G:$G,$V$84)</f>
        <v>0</v>
      </c>
      <c r="W138" s="4">
        <f>SUMIFS(调整区域!$F:$F,调整区域!$D:$D,$B138,调整区域!$E:$E,$W$84)+SUMIFS(调整区域!$H:$H,调整区域!$D:$D,$B138,调整区域!$G:$G,$W$84)</f>
        <v>0</v>
      </c>
      <c r="X138" s="4">
        <f>SUMIFS(调整区域!$F:$F,调整区域!$D:$D,$B138,调整区域!$E:$E,$X$84)+SUMIFS(调整区域!$H:$H,调整区域!$D:$D,$B138,调整区域!$G:$G,$X$84)</f>
        <v>0</v>
      </c>
      <c r="Y138" s="4">
        <f>SUMIFS(调整区域!$F:$F,调整区域!$D:$D,$B138,调整区域!$E:$E,$Y$84)+SUMIFS(调整区域!$H:$H,调整区域!$D:$D,$B138,调整区域!$G:$G,$Y$84)</f>
        <v>0</v>
      </c>
      <c r="Z138" s="4">
        <f>SUMIFS(调整区域!$F:$F,调整区域!$D:$D,$B138,调整区域!$E:$E,$Z$84)+SUMIFS(调整区域!$H:$H,调整区域!$D:$D,$B138,调整区域!$G:$G,$Z$84)</f>
        <v>0</v>
      </c>
    </row>
    <row r="139" ht="15" customHeight="1" spans="1:26">
      <c r="A139" s="7"/>
      <c r="B139" s="13" t="s">
        <v>131</v>
      </c>
      <c r="C139" s="4">
        <f t="shared" si="16"/>
        <v>0</v>
      </c>
      <c r="D139" s="4">
        <f>SUMIFS(调整区域!$F:$F,调整区域!$D:$D,$B139,调整区域!$E:$E,$D$84)+SUMIFS(调整区域!$H:$H,调整区域!$D:$D,$B139,调整区域!$G:$G,$D$84)</f>
        <v>0</v>
      </c>
      <c r="E139" s="4">
        <f>SUMIFS(调整区域!$F:$F,调整区域!$D:$D,$B139,调整区域!$E:$E,$E$84)+SUMIFS(调整区域!$H:$H,调整区域!$D:$D,$B139,调整区域!$G:$G,$E$84)</f>
        <v>0</v>
      </c>
      <c r="F139" s="4">
        <f>SUMIFS(调整区域!$F:$F,调整区域!$D:$D,$B139,调整区域!$E:$E,$F$84)+SUMIFS(调整区域!$H:$H,调整区域!$D:$D,$B139,调整区域!$G:$G,$F$84)</f>
        <v>0</v>
      </c>
      <c r="G139" s="4">
        <f>SUMIFS(调整区域!$F:$F,调整区域!$D:$D,$B139,调整区域!$E:$E,$G$84)+SUMIFS(调整区域!$H:$H,调整区域!$D:$D,$B139,调整区域!$G:$G,$G$84)</f>
        <v>0</v>
      </c>
      <c r="H139" s="138">
        <f>SUMIFS(调整区域!$F:$F,调整区域!$D:$D,$B139,调整区域!$E:$E,$H$84)+SUMIFS(调整区域!$H:$H,调整区域!$D:$D,$B139,调整区域!$G:$G,$H$84)</f>
        <v>0</v>
      </c>
      <c r="I139" s="138">
        <f t="shared" si="17"/>
        <v>0</v>
      </c>
      <c r="J139" s="4">
        <f>SUMIFS(调整区域!$F:$F,调整区域!$D:$D,$B139,调整区域!$E:$E,$J$84)+SUMIFS(调整区域!$H:$H,调整区域!$D:$D,$B139,调整区域!$G:$G,$J$84)</f>
        <v>0</v>
      </c>
      <c r="K139" s="4">
        <f>SUMIFS(调整区域!$F:$F,调整区域!$D:$D,$B139,调整区域!$E:$E,$K$84)+SUMIFS(调整区域!$H:$H,调整区域!$D:$D,$B139,调整区域!$G:$G,$K$84)</f>
        <v>0</v>
      </c>
      <c r="L139" s="4">
        <f>SUMIFS(调整区域!$F:$F,调整区域!$D:$D,$B139,调整区域!$E:$E,$L$84)+SUMIFS(调整区域!$H:$H,调整区域!$D:$D,$B139,调整区域!$G:$G,$L$84)</f>
        <v>0</v>
      </c>
      <c r="M139" s="138">
        <f t="shared" si="18"/>
        <v>0</v>
      </c>
      <c r="N139" s="4">
        <f>SUMIFS(调整区域!$F:$F,调整区域!$D:$D,$B139,调整区域!$E:$E,$N$84)+SUMIFS(调整区域!$H:$H,调整区域!$D:$D,$B139,调整区域!$G:$G,$N$84)</f>
        <v>0</v>
      </c>
      <c r="O139" s="4">
        <f>SUMIFS(调整区域!$F:$F,调整区域!$D:$D,$B139,调整区域!$E:$E,$O$84)+SUMIFS(调整区域!$H:$H,调整区域!$D:$D,$B139,调整区域!$G:$G,$O$84)</f>
        <v>0</v>
      </c>
      <c r="P139" s="138">
        <f t="shared" si="19"/>
        <v>0</v>
      </c>
      <c r="Q139" s="4">
        <f>SUMIFS(调整区域!$F:$F,调整区域!$D:$D,$B139,调整区域!$E:$E,$Q$84)+SUMIFS(调整区域!$H:$H,调整区域!$D:$D,$B139,调整区域!$G:$G,$Q$84)</f>
        <v>0</v>
      </c>
      <c r="R139" s="4">
        <f>SUMIFS(调整区域!$F:$F,调整区域!$D:$D,$B139,调整区域!$E:$E,$R$84)+SUMIFS(调整区域!$H:$H,调整区域!$D:$D,$B139,调整区域!$G:$G,$R$84)</f>
        <v>0</v>
      </c>
      <c r="S139" s="138">
        <f t="shared" si="20"/>
        <v>0</v>
      </c>
      <c r="T139" s="4">
        <f>SUMIFS(调整区域!$F:$F,调整区域!$D:$D,$B139,调整区域!$E:$E,$T$84)+SUMIFS(调整区域!$H:$H,调整区域!$D:$D,$B139,调整区域!$G:$G,$T$84)</f>
        <v>0</v>
      </c>
      <c r="U139" s="4">
        <f>SUMIFS(调整区域!$F:$F,调整区域!$D:$D,$B139,调整区域!$E:$E,$U$84)+SUMIFS(调整区域!$H:$H,调整区域!$D:$D,$B139,调整区域!$G:$G,$U$84)</f>
        <v>0</v>
      </c>
      <c r="V139" s="4">
        <f>SUMIFS(调整区域!$F:$F,调整区域!$D:$D,$B139,调整区域!$E:$E,$V$84)+SUMIFS(调整区域!$H:$H,调整区域!$D:$D,$B139,调整区域!$G:$G,$V$84)</f>
        <v>0</v>
      </c>
      <c r="W139" s="4">
        <f>SUMIFS(调整区域!$F:$F,调整区域!$D:$D,$B139,调整区域!$E:$E,$W$84)+SUMIFS(调整区域!$H:$H,调整区域!$D:$D,$B139,调整区域!$G:$G,$W$84)</f>
        <v>0</v>
      </c>
      <c r="X139" s="4">
        <f>SUMIFS(调整区域!$F:$F,调整区域!$D:$D,$B139,调整区域!$E:$E,$X$84)+SUMIFS(调整区域!$H:$H,调整区域!$D:$D,$B139,调整区域!$G:$G,$X$84)</f>
        <v>0</v>
      </c>
      <c r="Y139" s="4">
        <f>SUMIFS(调整区域!$F:$F,调整区域!$D:$D,$B139,调整区域!$E:$E,$Y$84)+SUMIFS(调整区域!$H:$H,调整区域!$D:$D,$B139,调整区域!$G:$G,$Y$84)</f>
        <v>0</v>
      </c>
      <c r="Z139" s="4">
        <f>SUMIFS(调整区域!$F:$F,调整区域!$D:$D,$B139,调整区域!$E:$E,$Z$84)+SUMIFS(调整区域!$H:$H,调整区域!$D:$D,$B139,调整区域!$G:$G,$Z$84)</f>
        <v>0</v>
      </c>
    </row>
    <row r="140" ht="15" customHeight="1" spans="1:26">
      <c r="A140" s="7"/>
      <c r="B140" s="13" t="s">
        <v>132</v>
      </c>
      <c r="C140" s="4">
        <f t="shared" si="16"/>
        <v>0</v>
      </c>
      <c r="D140" s="4">
        <f>SUMIFS(调整区域!$F:$F,调整区域!$D:$D,$B140,调整区域!$E:$E,$D$84)+SUMIFS(调整区域!$H:$H,调整区域!$D:$D,$B140,调整区域!$G:$G,$D$84)</f>
        <v>0</v>
      </c>
      <c r="E140" s="4">
        <f>SUMIFS(调整区域!$F:$F,调整区域!$D:$D,$B140,调整区域!$E:$E,$E$84)+SUMIFS(调整区域!$H:$H,调整区域!$D:$D,$B140,调整区域!$G:$G,$E$84)</f>
        <v>0</v>
      </c>
      <c r="F140" s="4">
        <f>SUMIFS(调整区域!$F:$F,调整区域!$D:$D,$B140,调整区域!$E:$E,$F$84)+SUMIFS(调整区域!$H:$H,调整区域!$D:$D,$B140,调整区域!$G:$G,$F$84)</f>
        <v>0</v>
      </c>
      <c r="G140" s="4">
        <f>SUMIFS(调整区域!$F:$F,调整区域!$D:$D,$B140,调整区域!$E:$E,$G$84)+SUMIFS(调整区域!$H:$H,调整区域!$D:$D,$B140,调整区域!$G:$G,$G$84)</f>
        <v>0</v>
      </c>
      <c r="H140" s="138">
        <f>SUMIFS(调整区域!$F:$F,调整区域!$D:$D,$B140,调整区域!$E:$E,$H$84)+SUMIFS(调整区域!$H:$H,调整区域!$D:$D,$B140,调整区域!$G:$G,$H$84)</f>
        <v>0</v>
      </c>
      <c r="I140" s="138">
        <f t="shared" si="17"/>
        <v>0</v>
      </c>
      <c r="J140" s="4">
        <f>SUMIFS(调整区域!$F:$F,调整区域!$D:$D,$B140,调整区域!$E:$E,$J$84)+SUMIFS(调整区域!$H:$H,调整区域!$D:$D,$B140,调整区域!$G:$G,$J$84)</f>
        <v>0</v>
      </c>
      <c r="K140" s="4">
        <f>SUMIFS(调整区域!$F:$F,调整区域!$D:$D,$B140,调整区域!$E:$E,$K$84)+SUMIFS(调整区域!$H:$H,调整区域!$D:$D,$B140,调整区域!$G:$G,$K$84)</f>
        <v>0</v>
      </c>
      <c r="L140" s="4">
        <f>SUMIFS(调整区域!$F:$F,调整区域!$D:$D,$B140,调整区域!$E:$E,$L$84)+SUMIFS(调整区域!$H:$H,调整区域!$D:$D,$B140,调整区域!$G:$G,$L$84)</f>
        <v>0</v>
      </c>
      <c r="M140" s="138">
        <f t="shared" si="18"/>
        <v>0</v>
      </c>
      <c r="N140" s="4">
        <f>SUMIFS(调整区域!$F:$F,调整区域!$D:$D,$B140,调整区域!$E:$E,$N$84)+SUMIFS(调整区域!$H:$H,调整区域!$D:$D,$B140,调整区域!$G:$G,$N$84)</f>
        <v>0</v>
      </c>
      <c r="O140" s="4">
        <f>SUMIFS(调整区域!$F:$F,调整区域!$D:$D,$B140,调整区域!$E:$E,$O$84)+SUMIFS(调整区域!$H:$H,调整区域!$D:$D,$B140,调整区域!$G:$G,$O$84)</f>
        <v>0</v>
      </c>
      <c r="P140" s="138">
        <f t="shared" si="19"/>
        <v>0</v>
      </c>
      <c r="Q140" s="4">
        <f>SUMIFS(调整区域!$F:$F,调整区域!$D:$D,$B140,调整区域!$E:$E,$Q$84)+SUMIFS(调整区域!$H:$H,调整区域!$D:$D,$B140,调整区域!$G:$G,$Q$84)</f>
        <v>0</v>
      </c>
      <c r="R140" s="4">
        <f>SUMIFS(调整区域!$F:$F,调整区域!$D:$D,$B140,调整区域!$E:$E,$R$84)+SUMIFS(调整区域!$H:$H,调整区域!$D:$D,$B140,调整区域!$G:$G,$R$84)</f>
        <v>0</v>
      </c>
      <c r="S140" s="138">
        <f t="shared" si="20"/>
        <v>0</v>
      </c>
      <c r="T140" s="4">
        <f>SUMIFS(调整区域!$F:$F,调整区域!$D:$D,$B140,调整区域!$E:$E,$T$84)+SUMIFS(调整区域!$H:$H,调整区域!$D:$D,$B140,调整区域!$G:$G,$T$84)</f>
        <v>0</v>
      </c>
      <c r="U140" s="4">
        <f>SUMIFS(调整区域!$F:$F,调整区域!$D:$D,$B140,调整区域!$E:$E,$U$84)+SUMIFS(调整区域!$H:$H,调整区域!$D:$D,$B140,调整区域!$G:$G,$U$84)</f>
        <v>0</v>
      </c>
      <c r="V140" s="4">
        <f>SUMIFS(调整区域!$F:$F,调整区域!$D:$D,$B140,调整区域!$E:$E,$V$84)+SUMIFS(调整区域!$H:$H,调整区域!$D:$D,$B140,调整区域!$G:$G,$V$84)</f>
        <v>0</v>
      </c>
      <c r="W140" s="4">
        <f>SUMIFS(调整区域!$F:$F,调整区域!$D:$D,$B140,调整区域!$E:$E,$W$84)+SUMIFS(调整区域!$H:$H,调整区域!$D:$D,$B140,调整区域!$G:$G,$W$84)</f>
        <v>0</v>
      </c>
      <c r="X140" s="4">
        <f>SUMIFS(调整区域!$F:$F,调整区域!$D:$D,$B140,调整区域!$E:$E,$X$84)+SUMIFS(调整区域!$H:$H,调整区域!$D:$D,$B140,调整区域!$G:$G,$X$84)</f>
        <v>0</v>
      </c>
      <c r="Y140" s="4">
        <f>SUMIFS(调整区域!$F:$F,调整区域!$D:$D,$B140,调整区域!$E:$E,$Y$84)+SUMIFS(调整区域!$H:$H,调整区域!$D:$D,$B140,调整区域!$G:$G,$Y$84)</f>
        <v>0</v>
      </c>
      <c r="Z140" s="4">
        <f>SUMIFS(调整区域!$F:$F,调整区域!$D:$D,$B140,调整区域!$E:$E,$Z$84)+SUMIFS(调整区域!$H:$H,调整区域!$D:$D,$B140,调整区域!$G:$G,$Z$84)</f>
        <v>0</v>
      </c>
    </row>
    <row r="141" ht="15" customHeight="1" spans="1:26">
      <c r="A141" s="7"/>
      <c r="B141" s="13" t="s">
        <v>133</v>
      </c>
      <c r="C141" s="4">
        <f t="shared" si="16"/>
        <v>0</v>
      </c>
      <c r="D141" s="4">
        <f>SUMIFS(调整区域!$F:$F,调整区域!$D:$D,$B141,调整区域!$E:$E,$D$84)+SUMIFS(调整区域!$H:$H,调整区域!$D:$D,$B141,调整区域!$G:$G,$D$84)</f>
        <v>0</v>
      </c>
      <c r="E141" s="4">
        <f>SUMIFS(调整区域!$F:$F,调整区域!$D:$D,$B141,调整区域!$E:$E,$E$84)+SUMIFS(调整区域!$H:$H,调整区域!$D:$D,$B141,调整区域!$G:$G,$E$84)</f>
        <v>0</v>
      </c>
      <c r="F141" s="4">
        <f>SUMIFS(调整区域!$F:$F,调整区域!$D:$D,$B141,调整区域!$E:$E,$F$84)+SUMIFS(调整区域!$H:$H,调整区域!$D:$D,$B141,调整区域!$G:$G,$F$84)</f>
        <v>0</v>
      </c>
      <c r="G141" s="4">
        <f>SUMIFS(调整区域!$F:$F,调整区域!$D:$D,$B141,调整区域!$E:$E,$G$84)+SUMIFS(调整区域!$H:$H,调整区域!$D:$D,$B141,调整区域!$G:$G,$G$84)</f>
        <v>0</v>
      </c>
      <c r="H141" s="138">
        <f>SUMIFS(调整区域!$F:$F,调整区域!$D:$D,$B141,调整区域!$E:$E,$H$84)+SUMIFS(调整区域!$H:$H,调整区域!$D:$D,$B141,调整区域!$G:$G,$H$84)</f>
        <v>0</v>
      </c>
      <c r="I141" s="138">
        <f t="shared" si="17"/>
        <v>0</v>
      </c>
      <c r="J141" s="4">
        <f>SUMIFS(调整区域!$F:$F,调整区域!$D:$D,$B141,调整区域!$E:$E,$J$84)+SUMIFS(调整区域!$H:$H,调整区域!$D:$D,$B141,调整区域!$G:$G,$J$84)</f>
        <v>0</v>
      </c>
      <c r="K141" s="4">
        <f>SUMIFS(调整区域!$F:$F,调整区域!$D:$D,$B141,调整区域!$E:$E,$K$84)+SUMIFS(调整区域!$H:$H,调整区域!$D:$D,$B141,调整区域!$G:$G,$K$84)</f>
        <v>0</v>
      </c>
      <c r="L141" s="4">
        <f>SUMIFS(调整区域!$F:$F,调整区域!$D:$D,$B141,调整区域!$E:$E,$L$84)+SUMIFS(调整区域!$H:$H,调整区域!$D:$D,$B141,调整区域!$G:$G,$L$84)</f>
        <v>0</v>
      </c>
      <c r="M141" s="138">
        <f t="shared" si="18"/>
        <v>0</v>
      </c>
      <c r="N141" s="4">
        <f>SUMIFS(调整区域!$F:$F,调整区域!$D:$D,$B141,调整区域!$E:$E,$N$84)+SUMIFS(调整区域!$H:$H,调整区域!$D:$D,$B141,调整区域!$G:$G,$N$84)</f>
        <v>0</v>
      </c>
      <c r="O141" s="4">
        <f>SUMIFS(调整区域!$F:$F,调整区域!$D:$D,$B141,调整区域!$E:$E,$O$84)+SUMIFS(调整区域!$H:$H,调整区域!$D:$D,$B141,调整区域!$G:$G,$O$84)</f>
        <v>0</v>
      </c>
      <c r="P141" s="138">
        <f t="shared" si="19"/>
        <v>0</v>
      </c>
      <c r="Q141" s="4">
        <f>SUMIFS(调整区域!$F:$F,调整区域!$D:$D,$B141,调整区域!$E:$E,$Q$84)+SUMIFS(调整区域!$H:$H,调整区域!$D:$D,$B141,调整区域!$G:$G,$Q$84)</f>
        <v>0</v>
      </c>
      <c r="R141" s="4">
        <f>SUMIFS(调整区域!$F:$F,调整区域!$D:$D,$B141,调整区域!$E:$E,$R$84)+SUMIFS(调整区域!$H:$H,调整区域!$D:$D,$B141,调整区域!$G:$G,$R$84)</f>
        <v>0</v>
      </c>
      <c r="S141" s="138">
        <f t="shared" si="20"/>
        <v>0</v>
      </c>
      <c r="T141" s="4">
        <f>SUMIFS(调整区域!$F:$F,调整区域!$D:$D,$B141,调整区域!$E:$E,$T$84)+SUMIFS(调整区域!$H:$H,调整区域!$D:$D,$B141,调整区域!$G:$G,$T$84)</f>
        <v>0</v>
      </c>
      <c r="U141" s="4">
        <f>SUMIFS(调整区域!$F:$F,调整区域!$D:$D,$B141,调整区域!$E:$E,$U$84)+SUMIFS(调整区域!$H:$H,调整区域!$D:$D,$B141,调整区域!$G:$G,$U$84)</f>
        <v>0</v>
      </c>
      <c r="V141" s="4">
        <f>SUMIFS(调整区域!$F:$F,调整区域!$D:$D,$B141,调整区域!$E:$E,$V$84)+SUMIFS(调整区域!$H:$H,调整区域!$D:$D,$B141,调整区域!$G:$G,$V$84)</f>
        <v>0</v>
      </c>
      <c r="W141" s="4">
        <f>SUMIFS(调整区域!$F:$F,调整区域!$D:$D,$B141,调整区域!$E:$E,$W$84)+SUMIFS(调整区域!$H:$H,调整区域!$D:$D,$B141,调整区域!$G:$G,$W$84)</f>
        <v>0</v>
      </c>
      <c r="X141" s="4">
        <f>SUMIFS(调整区域!$F:$F,调整区域!$D:$D,$B141,调整区域!$E:$E,$X$84)+SUMIFS(调整区域!$H:$H,调整区域!$D:$D,$B141,调整区域!$G:$G,$X$84)</f>
        <v>0</v>
      </c>
      <c r="Y141" s="4">
        <f>SUMIFS(调整区域!$F:$F,调整区域!$D:$D,$B141,调整区域!$E:$E,$Y$84)+SUMIFS(调整区域!$H:$H,调整区域!$D:$D,$B141,调整区域!$G:$G,$Y$84)</f>
        <v>0</v>
      </c>
      <c r="Z141" s="4">
        <f>SUMIFS(调整区域!$F:$F,调整区域!$D:$D,$B141,调整区域!$E:$E,$Z$84)+SUMIFS(调整区域!$H:$H,调整区域!$D:$D,$B141,调整区域!$G:$G,$Z$84)</f>
        <v>0</v>
      </c>
    </row>
    <row r="142" ht="15" customHeight="1" spans="1:26">
      <c r="A142" s="7"/>
      <c r="B142" s="19" t="s">
        <v>96</v>
      </c>
      <c r="C142" s="15">
        <f>SUM(C120:C141)</f>
        <v>0</v>
      </c>
      <c r="D142" s="15">
        <f t="shared" ref="D142:Z142" si="22">SUM(D120:D141)</f>
        <v>0</v>
      </c>
      <c r="E142" s="15">
        <f t="shared" si="22"/>
        <v>0</v>
      </c>
      <c r="F142" s="15">
        <f t="shared" si="22"/>
        <v>0</v>
      </c>
      <c r="G142" s="15">
        <f t="shared" si="22"/>
        <v>0</v>
      </c>
      <c r="H142" s="138">
        <f t="shared" si="22"/>
        <v>0</v>
      </c>
      <c r="I142" s="138">
        <f t="shared" si="22"/>
        <v>-13336</v>
      </c>
      <c r="J142" s="15">
        <f t="shared" si="22"/>
        <v>0</v>
      </c>
      <c r="K142" s="15">
        <f t="shared" si="22"/>
        <v>-13336</v>
      </c>
      <c r="L142" s="15">
        <f t="shared" si="22"/>
        <v>0</v>
      </c>
      <c r="M142" s="138">
        <f t="shared" si="22"/>
        <v>13336</v>
      </c>
      <c r="N142" s="15">
        <f t="shared" si="22"/>
        <v>0</v>
      </c>
      <c r="O142" s="15">
        <f t="shared" si="22"/>
        <v>13336</v>
      </c>
      <c r="P142" s="138">
        <f t="shared" si="22"/>
        <v>0</v>
      </c>
      <c r="Q142" s="15">
        <f t="shared" si="22"/>
        <v>0</v>
      </c>
      <c r="R142" s="15">
        <f t="shared" si="22"/>
        <v>0</v>
      </c>
      <c r="S142" s="138">
        <f t="shared" si="22"/>
        <v>0</v>
      </c>
      <c r="T142" s="15">
        <f t="shared" si="22"/>
        <v>0</v>
      </c>
      <c r="U142" s="15">
        <f t="shared" si="22"/>
        <v>0</v>
      </c>
      <c r="V142" s="15">
        <f t="shared" si="22"/>
        <v>0</v>
      </c>
      <c r="W142" s="15">
        <f t="shared" si="22"/>
        <v>0</v>
      </c>
      <c r="X142" s="15">
        <f t="shared" si="22"/>
        <v>0</v>
      </c>
      <c r="Y142" s="15">
        <f t="shared" si="22"/>
        <v>0</v>
      </c>
      <c r="Z142" s="15">
        <f t="shared" si="22"/>
        <v>0</v>
      </c>
    </row>
    <row r="143" ht="15" customHeight="1" spans="1:26">
      <c r="A143" s="7" t="s">
        <v>134</v>
      </c>
      <c r="B143" s="10" t="s">
        <v>135</v>
      </c>
      <c r="C143" s="4">
        <f t="shared" si="16"/>
        <v>0</v>
      </c>
      <c r="D143" s="4">
        <f>SUMIFS(调整区域!$F:$F,调整区域!$D:$D,$B143,调整区域!$E:$E,$D$84)+SUMIFS(调整区域!$H:$H,调整区域!$D:$D,$B143,调整区域!$G:$G,$D$84)</f>
        <v>0</v>
      </c>
      <c r="E143" s="4">
        <f>SUMIFS(调整区域!$F:$F,调整区域!$D:$D,$B143,调整区域!$E:$E,$E$84)+SUMIFS(调整区域!$H:$H,调整区域!$D:$D,$B143,调整区域!$G:$G,$E$84)</f>
        <v>0</v>
      </c>
      <c r="F143" s="4">
        <f>SUMIFS(调整区域!$F:$F,调整区域!$D:$D,$B143,调整区域!$E:$E,$F$84)+SUMIFS(调整区域!$H:$H,调整区域!$D:$D,$B143,调整区域!$G:$G,$F$84)</f>
        <v>0</v>
      </c>
      <c r="G143" s="4">
        <f>SUMIFS(调整区域!$F:$F,调整区域!$D:$D,$B143,调整区域!$E:$E,$G$84)+SUMIFS(调整区域!$H:$H,调整区域!$D:$D,$B143,调整区域!$G:$G,$G$84)</f>
        <v>0</v>
      </c>
      <c r="H143" s="138">
        <f>SUMIFS(调整区域!$F:$F,调整区域!$D:$D,$B143,调整区域!$E:$E,$H$84)+SUMIFS(调整区域!$H:$H,调整区域!$D:$D,$B143,调整区域!$G:$G,$H$84)</f>
        <v>0</v>
      </c>
      <c r="I143" s="138">
        <f t="shared" si="17"/>
        <v>0</v>
      </c>
      <c r="J143" s="4">
        <f>SUMIFS(调整区域!$F:$F,调整区域!$D:$D,$B143,调整区域!$E:$E,$J$84)+SUMIFS(调整区域!$H:$H,调整区域!$D:$D,$B143,调整区域!$G:$G,$J$84)</f>
        <v>0</v>
      </c>
      <c r="K143" s="4">
        <f>SUMIFS(调整区域!$F:$F,调整区域!$D:$D,$B143,调整区域!$E:$E,$K$84)+SUMIFS(调整区域!$H:$H,调整区域!$D:$D,$B143,调整区域!$G:$G,$K$84)</f>
        <v>0</v>
      </c>
      <c r="L143" s="4">
        <f>SUMIFS(调整区域!$F:$F,调整区域!$D:$D,$B143,调整区域!$E:$E,$L$84)+SUMIFS(调整区域!$H:$H,调整区域!$D:$D,$B143,调整区域!$G:$G,$L$84)</f>
        <v>0</v>
      </c>
      <c r="M143" s="138">
        <f t="shared" si="18"/>
        <v>0</v>
      </c>
      <c r="N143" s="4">
        <f>SUMIFS(调整区域!$F:$F,调整区域!$D:$D,$B143,调整区域!$E:$E,$N$84)+SUMIFS(调整区域!$H:$H,调整区域!$D:$D,$B143,调整区域!$G:$G,$N$84)</f>
        <v>0</v>
      </c>
      <c r="O143" s="4">
        <f>SUMIFS(调整区域!$F:$F,调整区域!$D:$D,$B143,调整区域!$E:$E,$O$84)+SUMIFS(调整区域!$H:$H,调整区域!$D:$D,$B143,调整区域!$G:$G,$O$84)</f>
        <v>0</v>
      </c>
      <c r="P143" s="138">
        <f t="shared" si="19"/>
        <v>0</v>
      </c>
      <c r="Q143" s="4">
        <f>SUMIFS(调整区域!$F:$F,调整区域!$D:$D,$B143,调整区域!$E:$E,$Q$84)+SUMIFS(调整区域!$H:$H,调整区域!$D:$D,$B143,调整区域!$G:$G,$Q$84)</f>
        <v>0</v>
      </c>
      <c r="R143" s="4">
        <f>SUMIFS(调整区域!$F:$F,调整区域!$D:$D,$B143,调整区域!$E:$E,$R$84)+SUMIFS(调整区域!$H:$H,调整区域!$D:$D,$B143,调整区域!$G:$G,$R$84)</f>
        <v>0</v>
      </c>
      <c r="S143" s="138">
        <f t="shared" si="20"/>
        <v>0</v>
      </c>
      <c r="T143" s="4">
        <f>SUMIFS(调整区域!$F:$F,调整区域!$D:$D,$B143,调整区域!$E:$E,$T$84)+SUMIFS(调整区域!$H:$H,调整区域!$D:$D,$B143,调整区域!$G:$G,$T$84)</f>
        <v>0</v>
      </c>
      <c r="U143" s="4">
        <f>SUMIFS(调整区域!$F:$F,调整区域!$D:$D,$B143,调整区域!$E:$E,$U$84)+SUMIFS(调整区域!$H:$H,调整区域!$D:$D,$B143,调整区域!$G:$G,$U$84)</f>
        <v>0</v>
      </c>
      <c r="V143" s="4">
        <f>SUMIFS(调整区域!$F:$F,调整区域!$D:$D,$B143,调整区域!$E:$E,$V$84)+SUMIFS(调整区域!$H:$H,调整区域!$D:$D,$B143,调整区域!$G:$G,$V$84)</f>
        <v>0</v>
      </c>
      <c r="W143" s="4">
        <f>SUMIFS(调整区域!$F:$F,调整区域!$D:$D,$B143,调整区域!$E:$E,$W$84)+SUMIFS(调整区域!$H:$H,调整区域!$D:$D,$B143,调整区域!$G:$G,$W$84)</f>
        <v>0</v>
      </c>
      <c r="X143" s="4">
        <f>SUMIFS(调整区域!$F:$F,调整区域!$D:$D,$B143,调整区域!$E:$E,$X$84)+SUMIFS(调整区域!$H:$H,调整区域!$D:$D,$B143,调整区域!$G:$G,$X$84)</f>
        <v>0</v>
      </c>
      <c r="Y143" s="4">
        <f>SUMIFS(调整区域!$F:$F,调整区域!$D:$D,$B143,调整区域!$E:$E,$Y$84)+SUMIFS(调整区域!$H:$H,调整区域!$D:$D,$B143,调整区域!$G:$G,$Y$84)</f>
        <v>0</v>
      </c>
      <c r="Z143" s="4">
        <f>SUMIFS(调整区域!$F:$F,调整区域!$D:$D,$B143,调整区域!$E:$E,$Z$84)+SUMIFS(调整区域!$H:$H,调整区域!$D:$D,$B143,调整区域!$G:$G,$Z$84)</f>
        <v>0</v>
      </c>
    </row>
    <row r="144" ht="15" customHeight="1" spans="1:26">
      <c r="A144" s="7"/>
      <c r="B144" s="13" t="s">
        <v>136</v>
      </c>
      <c r="C144" s="4">
        <f t="shared" si="16"/>
        <v>0</v>
      </c>
      <c r="D144" s="4">
        <f>SUMIFS(调整区域!$F:$F,调整区域!$D:$D,$B144,调整区域!$E:$E,$D$84)+SUMIFS(调整区域!$H:$H,调整区域!$D:$D,$B144,调整区域!$G:$G,$D$84)</f>
        <v>0</v>
      </c>
      <c r="E144" s="4">
        <f>SUMIFS(调整区域!$F:$F,调整区域!$D:$D,$B144,调整区域!$E:$E,$E$84)+SUMIFS(调整区域!$H:$H,调整区域!$D:$D,$B144,调整区域!$G:$G,$E$84)</f>
        <v>0</v>
      </c>
      <c r="F144" s="4">
        <f>SUMIFS(调整区域!$F:$F,调整区域!$D:$D,$B144,调整区域!$E:$E,$F$84)+SUMIFS(调整区域!$H:$H,调整区域!$D:$D,$B144,调整区域!$G:$G,$F$84)</f>
        <v>0</v>
      </c>
      <c r="G144" s="4">
        <f>SUMIFS(调整区域!$F:$F,调整区域!$D:$D,$B144,调整区域!$E:$E,$G$84)+SUMIFS(调整区域!$H:$H,调整区域!$D:$D,$B144,调整区域!$G:$G,$G$84)</f>
        <v>0</v>
      </c>
      <c r="H144" s="138">
        <f>SUMIFS(调整区域!$F:$F,调整区域!$D:$D,$B144,调整区域!$E:$E,$H$84)+SUMIFS(调整区域!$H:$H,调整区域!$D:$D,$B144,调整区域!$G:$G,$H$84)</f>
        <v>0</v>
      </c>
      <c r="I144" s="138">
        <f t="shared" si="17"/>
        <v>0</v>
      </c>
      <c r="J144" s="4">
        <f>SUMIFS(调整区域!$F:$F,调整区域!$D:$D,$B144,调整区域!$E:$E,$J$84)+SUMIFS(调整区域!$H:$H,调整区域!$D:$D,$B144,调整区域!$G:$G,$J$84)</f>
        <v>0</v>
      </c>
      <c r="K144" s="4">
        <f>SUMIFS(调整区域!$F:$F,调整区域!$D:$D,$B144,调整区域!$E:$E,$K$84)+SUMIFS(调整区域!$H:$H,调整区域!$D:$D,$B144,调整区域!$G:$G,$K$84)</f>
        <v>0</v>
      </c>
      <c r="L144" s="4">
        <f>SUMIFS(调整区域!$F:$F,调整区域!$D:$D,$B144,调整区域!$E:$E,$L$84)+SUMIFS(调整区域!$H:$H,调整区域!$D:$D,$B144,调整区域!$G:$G,$L$84)</f>
        <v>0</v>
      </c>
      <c r="M144" s="138">
        <f t="shared" si="18"/>
        <v>0</v>
      </c>
      <c r="N144" s="4">
        <f>SUMIFS(调整区域!$F:$F,调整区域!$D:$D,$B144,调整区域!$E:$E,$N$84)+SUMIFS(调整区域!$H:$H,调整区域!$D:$D,$B144,调整区域!$G:$G,$N$84)</f>
        <v>0</v>
      </c>
      <c r="O144" s="4">
        <f>SUMIFS(调整区域!$F:$F,调整区域!$D:$D,$B144,调整区域!$E:$E,$O$84)+SUMIFS(调整区域!$H:$H,调整区域!$D:$D,$B144,调整区域!$G:$G,$O$84)</f>
        <v>0</v>
      </c>
      <c r="P144" s="138">
        <f t="shared" si="19"/>
        <v>0</v>
      </c>
      <c r="Q144" s="4">
        <f>SUMIFS(调整区域!$F:$F,调整区域!$D:$D,$B144,调整区域!$E:$E,$Q$84)+SUMIFS(调整区域!$H:$H,调整区域!$D:$D,$B144,调整区域!$G:$G,$Q$84)</f>
        <v>0</v>
      </c>
      <c r="R144" s="4">
        <f>SUMIFS(调整区域!$F:$F,调整区域!$D:$D,$B144,调整区域!$E:$E,$R$84)+SUMIFS(调整区域!$H:$H,调整区域!$D:$D,$B144,调整区域!$G:$G,$R$84)</f>
        <v>0</v>
      </c>
      <c r="S144" s="138">
        <f t="shared" si="20"/>
        <v>0</v>
      </c>
      <c r="T144" s="4">
        <f>SUMIFS(调整区域!$F:$F,调整区域!$D:$D,$B144,调整区域!$E:$E,$T$84)+SUMIFS(调整区域!$H:$H,调整区域!$D:$D,$B144,调整区域!$G:$G,$T$84)</f>
        <v>0</v>
      </c>
      <c r="U144" s="4">
        <f>SUMIFS(调整区域!$F:$F,调整区域!$D:$D,$B144,调整区域!$E:$E,$U$84)+SUMIFS(调整区域!$H:$H,调整区域!$D:$D,$B144,调整区域!$G:$G,$U$84)</f>
        <v>0</v>
      </c>
      <c r="V144" s="4">
        <f>SUMIFS(调整区域!$F:$F,调整区域!$D:$D,$B144,调整区域!$E:$E,$V$84)+SUMIFS(调整区域!$H:$H,调整区域!$D:$D,$B144,调整区域!$G:$G,$V$84)</f>
        <v>0</v>
      </c>
      <c r="W144" s="4">
        <f>SUMIFS(调整区域!$F:$F,调整区域!$D:$D,$B144,调整区域!$E:$E,$W$84)+SUMIFS(调整区域!$H:$H,调整区域!$D:$D,$B144,调整区域!$G:$G,$W$84)</f>
        <v>0</v>
      </c>
      <c r="X144" s="4">
        <f>SUMIFS(调整区域!$F:$F,调整区域!$D:$D,$B144,调整区域!$E:$E,$X$84)+SUMIFS(调整区域!$H:$H,调整区域!$D:$D,$B144,调整区域!$G:$G,$X$84)</f>
        <v>0</v>
      </c>
      <c r="Y144" s="4">
        <f>SUMIFS(调整区域!$F:$F,调整区域!$D:$D,$B144,调整区域!$E:$E,$Y$84)+SUMIFS(调整区域!$H:$H,调整区域!$D:$D,$B144,调整区域!$G:$G,$Y$84)</f>
        <v>0</v>
      </c>
      <c r="Z144" s="4">
        <f>SUMIFS(调整区域!$F:$F,调整区域!$D:$D,$B144,调整区域!$E:$E,$Z$84)+SUMIFS(调整区域!$H:$H,调整区域!$D:$D,$B144,调整区域!$G:$G,$Z$84)</f>
        <v>0</v>
      </c>
    </row>
    <row r="145" ht="15" customHeight="1" spans="1:26">
      <c r="A145" s="7"/>
      <c r="B145" s="13" t="s">
        <v>137</v>
      </c>
      <c r="C145" s="4">
        <f t="shared" si="16"/>
        <v>0</v>
      </c>
      <c r="D145" s="4">
        <f>SUMIFS(调整区域!$F:$F,调整区域!$D:$D,$B145,调整区域!$E:$E,$D$84)+SUMIFS(调整区域!$H:$H,调整区域!$D:$D,$B145,调整区域!$G:$G,$D$84)</f>
        <v>0</v>
      </c>
      <c r="E145" s="4">
        <f>SUMIFS(调整区域!$F:$F,调整区域!$D:$D,$B145,调整区域!$E:$E,$E$84)+SUMIFS(调整区域!$H:$H,调整区域!$D:$D,$B145,调整区域!$G:$G,$E$84)</f>
        <v>0</v>
      </c>
      <c r="F145" s="4">
        <f>SUMIFS(调整区域!$F:$F,调整区域!$D:$D,$B145,调整区域!$E:$E,$F$84)+SUMIFS(调整区域!$H:$H,调整区域!$D:$D,$B145,调整区域!$G:$G,$F$84)</f>
        <v>0</v>
      </c>
      <c r="G145" s="4">
        <f>SUMIFS(调整区域!$F:$F,调整区域!$D:$D,$B145,调整区域!$E:$E,$G$84)+SUMIFS(调整区域!$H:$H,调整区域!$D:$D,$B145,调整区域!$G:$G,$G$84)</f>
        <v>0</v>
      </c>
      <c r="H145" s="138">
        <f>SUMIFS(调整区域!$F:$F,调整区域!$D:$D,$B145,调整区域!$E:$E,$H$84)+SUMIFS(调整区域!$H:$H,调整区域!$D:$D,$B145,调整区域!$G:$G,$H$84)</f>
        <v>0</v>
      </c>
      <c r="I145" s="138">
        <f t="shared" si="17"/>
        <v>0</v>
      </c>
      <c r="J145" s="4">
        <f>SUMIFS(调整区域!$F:$F,调整区域!$D:$D,$B145,调整区域!$E:$E,$J$84)+SUMIFS(调整区域!$H:$H,调整区域!$D:$D,$B145,调整区域!$G:$G,$J$84)</f>
        <v>0</v>
      </c>
      <c r="K145" s="4">
        <f>SUMIFS(调整区域!$F:$F,调整区域!$D:$D,$B145,调整区域!$E:$E,$K$84)+SUMIFS(调整区域!$H:$H,调整区域!$D:$D,$B145,调整区域!$G:$G,$K$84)</f>
        <v>0</v>
      </c>
      <c r="L145" s="4">
        <f>SUMIFS(调整区域!$F:$F,调整区域!$D:$D,$B145,调整区域!$E:$E,$L$84)+SUMIFS(调整区域!$H:$H,调整区域!$D:$D,$B145,调整区域!$G:$G,$L$84)</f>
        <v>0</v>
      </c>
      <c r="M145" s="138">
        <f t="shared" si="18"/>
        <v>0</v>
      </c>
      <c r="N145" s="4">
        <f>SUMIFS(调整区域!$F:$F,调整区域!$D:$D,$B145,调整区域!$E:$E,$N$84)+SUMIFS(调整区域!$H:$H,调整区域!$D:$D,$B145,调整区域!$G:$G,$N$84)</f>
        <v>0</v>
      </c>
      <c r="O145" s="4">
        <f>SUMIFS(调整区域!$F:$F,调整区域!$D:$D,$B145,调整区域!$E:$E,$O$84)+SUMIFS(调整区域!$H:$H,调整区域!$D:$D,$B145,调整区域!$G:$G,$O$84)</f>
        <v>0</v>
      </c>
      <c r="P145" s="138">
        <f t="shared" si="19"/>
        <v>0</v>
      </c>
      <c r="Q145" s="4">
        <f>SUMIFS(调整区域!$F:$F,调整区域!$D:$D,$B145,调整区域!$E:$E,$Q$84)+SUMIFS(调整区域!$H:$H,调整区域!$D:$D,$B145,调整区域!$G:$G,$Q$84)</f>
        <v>0</v>
      </c>
      <c r="R145" s="4">
        <f>SUMIFS(调整区域!$F:$F,调整区域!$D:$D,$B145,调整区域!$E:$E,$R$84)+SUMIFS(调整区域!$H:$H,调整区域!$D:$D,$B145,调整区域!$G:$G,$R$84)</f>
        <v>0</v>
      </c>
      <c r="S145" s="138">
        <f t="shared" si="20"/>
        <v>0</v>
      </c>
      <c r="T145" s="4">
        <f>SUMIFS(调整区域!$F:$F,调整区域!$D:$D,$B145,调整区域!$E:$E,$T$84)+SUMIFS(调整区域!$H:$H,调整区域!$D:$D,$B145,调整区域!$G:$G,$T$84)</f>
        <v>0</v>
      </c>
      <c r="U145" s="4">
        <f>SUMIFS(调整区域!$F:$F,调整区域!$D:$D,$B145,调整区域!$E:$E,$U$84)+SUMIFS(调整区域!$H:$H,调整区域!$D:$D,$B145,调整区域!$G:$G,$U$84)</f>
        <v>0</v>
      </c>
      <c r="V145" s="4">
        <f>SUMIFS(调整区域!$F:$F,调整区域!$D:$D,$B145,调整区域!$E:$E,$V$84)+SUMIFS(调整区域!$H:$H,调整区域!$D:$D,$B145,调整区域!$G:$G,$V$84)</f>
        <v>0</v>
      </c>
      <c r="W145" s="4">
        <f>SUMIFS(调整区域!$F:$F,调整区域!$D:$D,$B145,调整区域!$E:$E,$W$84)+SUMIFS(调整区域!$H:$H,调整区域!$D:$D,$B145,调整区域!$G:$G,$W$84)</f>
        <v>0</v>
      </c>
      <c r="X145" s="4">
        <f>SUMIFS(调整区域!$F:$F,调整区域!$D:$D,$B145,调整区域!$E:$E,$X$84)+SUMIFS(调整区域!$H:$H,调整区域!$D:$D,$B145,调整区域!$G:$G,$X$84)</f>
        <v>0</v>
      </c>
      <c r="Y145" s="4">
        <f>SUMIFS(调整区域!$F:$F,调整区域!$D:$D,$B145,调整区域!$E:$E,$Y$84)+SUMIFS(调整区域!$H:$H,调整区域!$D:$D,$B145,调整区域!$G:$G,$Y$84)</f>
        <v>0</v>
      </c>
      <c r="Z145" s="4">
        <f>SUMIFS(调整区域!$F:$F,调整区域!$D:$D,$B145,调整区域!$E:$E,$Z$84)+SUMIFS(调整区域!$H:$H,调整区域!$D:$D,$B145,调整区域!$G:$G,$Z$84)</f>
        <v>0</v>
      </c>
    </row>
    <row r="146" ht="15" customHeight="1" spans="1:26">
      <c r="A146" s="7"/>
      <c r="B146" s="13" t="s">
        <v>84</v>
      </c>
      <c r="C146" s="4">
        <f t="shared" si="16"/>
        <v>0</v>
      </c>
      <c r="D146" s="4">
        <f>SUMIFS(调整区域!$F:$F,调整区域!$D:$D,$B146,调整区域!$E:$E,$D$84)+SUMIFS(调整区域!$H:$H,调整区域!$D:$D,$B146,调整区域!$G:$G,$D$84)</f>
        <v>0</v>
      </c>
      <c r="E146" s="4">
        <f>SUMIFS(调整区域!$F:$F,调整区域!$D:$D,$B146,调整区域!$E:$E,$E$84)+SUMIFS(调整区域!$H:$H,调整区域!$D:$D,$B146,调整区域!$G:$G,$E$84)</f>
        <v>0</v>
      </c>
      <c r="F146" s="4">
        <f>SUMIFS(调整区域!$F:$F,调整区域!$D:$D,$B146,调整区域!$E:$E,$F$84)+SUMIFS(调整区域!$H:$H,调整区域!$D:$D,$B146,调整区域!$G:$G,$F$84)</f>
        <v>0</v>
      </c>
      <c r="G146" s="4">
        <f>SUMIFS(调整区域!$F:$F,调整区域!$D:$D,$B146,调整区域!$E:$E,$G$84)+SUMIFS(调整区域!$H:$H,调整区域!$D:$D,$B146,调整区域!$G:$G,$G$84)</f>
        <v>0</v>
      </c>
      <c r="H146" s="138">
        <f>SUMIFS(调整区域!$F:$F,调整区域!$D:$D,$B146,调整区域!$E:$E,$H$84)+SUMIFS(调整区域!$H:$H,调整区域!$D:$D,$B146,调整区域!$G:$G,$H$84)</f>
        <v>0</v>
      </c>
      <c r="I146" s="138">
        <f t="shared" si="17"/>
        <v>0</v>
      </c>
      <c r="J146" s="4">
        <f>SUMIFS(调整区域!$F:$F,调整区域!$D:$D,$B146,调整区域!$E:$E,$J$84)+SUMIFS(调整区域!$H:$H,调整区域!$D:$D,$B146,调整区域!$G:$G,$J$84)</f>
        <v>0</v>
      </c>
      <c r="K146" s="4">
        <f>SUMIFS(调整区域!$F:$F,调整区域!$D:$D,$B146,调整区域!$E:$E,$K$84)+SUMIFS(调整区域!$H:$H,调整区域!$D:$D,$B146,调整区域!$G:$G,$K$84)</f>
        <v>0</v>
      </c>
      <c r="L146" s="4">
        <f>SUMIFS(调整区域!$F:$F,调整区域!$D:$D,$B146,调整区域!$E:$E,$L$84)+SUMIFS(调整区域!$H:$H,调整区域!$D:$D,$B146,调整区域!$G:$G,$L$84)</f>
        <v>0</v>
      </c>
      <c r="M146" s="138">
        <f t="shared" si="18"/>
        <v>0</v>
      </c>
      <c r="N146" s="4">
        <f>SUMIFS(调整区域!$F:$F,调整区域!$D:$D,$B146,调整区域!$E:$E,$N$84)+SUMIFS(调整区域!$H:$H,调整区域!$D:$D,$B146,调整区域!$G:$G,$N$84)</f>
        <v>0</v>
      </c>
      <c r="O146" s="4">
        <f>SUMIFS(调整区域!$F:$F,调整区域!$D:$D,$B146,调整区域!$E:$E,$O$84)+SUMIFS(调整区域!$H:$H,调整区域!$D:$D,$B146,调整区域!$G:$G,$O$84)</f>
        <v>0</v>
      </c>
      <c r="P146" s="138">
        <f t="shared" si="19"/>
        <v>0</v>
      </c>
      <c r="Q146" s="4">
        <f>SUMIFS(调整区域!$F:$F,调整区域!$D:$D,$B146,调整区域!$E:$E,$Q$84)+SUMIFS(调整区域!$H:$H,调整区域!$D:$D,$B146,调整区域!$G:$G,$Q$84)</f>
        <v>0</v>
      </c>
      <c r="R146" s="4">
        <f>SUMIFS(调整区域!$F:$F,调整区域!$D:$D,$B146,调整区域!$E:$E,$R$84)+SUMIFS(调整区域!$H:$H,调整区域!$D:$D,$B146,调整区域!$G:$G,$R$84)</f>
        <v>0</v>
      </c>
      <c r="S146" s="138">
        <f t="shared" si="20"/>
        <v>0</v>
      </c>
      <c r="T146" s="4">
        <f>SUMIFS(调整区域!$F:$F,调整区域!$D:$D,$B146,调整区域!$E:$E,$T$84)+SUMIFS(调整区域!$H:$H,调整区域!$D:$D,$B146,调整区域!$G:$G,$T$84)</f>
        <v>0</v>
      </c>
      <c r="U146" s="4">
        <f>SUMIFS(调整区域!$F:$F,调整区域!$D:$D,$B146,调整区域!$E:$E,$U$84)+SUMIFS(调整区域!$H:$H,调整区域!$D:$D,$B146,调整区域!$G:$G,$U$84)</f>
        <v>0</v>
      </c>
      <c r="V146" s="4">
        <f>SUMIFS(调整区域!$F:$F,调整区域!$D:$D,$B146,调整区域!$E:$E,$V$84)+SUMIFS(调整区域!$H:$H,调整区域!$D:$D,$B146,调整区域!$G:$G,$V$84)</f>
        <v>0</v>
      </c>
      <c r="W146" s="4">
        <f>SUMIFS(调整区域!$F:$F,调整区域!$D:$D,$B146,调整区域!$E:$E,$W$84)+SUMIFS(调整区域!$H:$H,调整区域!$D:$D,$B146,调整区域!$G:$G,$W$84)</f>
        <v>0</v>
      </c>
      <c r="X146" s="4">
        <f>SUMIFS(调整区域!$F:$F,调整区域!$D:$D,$B146,调整区域!$E:$E,$X$84)+SUMIFS(调整区域!$H:$H,调整区域!$D:$D,$B146,调整区域!$G:$G,$X$84)</f>
        <v>0</v>
      </c>
      <c r="Y146" s="4">
        <f>SUMIFS(调整区域!$F:$F,调整区域!$D:$D,$B146,调整区域!$E:$E,$Y$84)+SUMIFS(调整区域!$H:$H,调整区域!$D:$D,$B146,调整区域!$G:$G,$Y$84)</f>
        <v>0</v>
      </c>
      <c r="Z146" s="4">
        <f>SUMIFS(调整区域!$F:$F,调整区域!$D:$D,$B146,调整区域!$E:$E,$Z$84)+SUMIFS(调整区域!$H:$H,调整区域!$D:$D,$B146,调整区域!$G:$G,$Z$84)</f>
        <v>0</v>
      </c>
    </row>
    <row r="147" ht="15" customHeight="1" spans="1:26">
      <c r="A147" s="7"/>
      <c r="B147" s="13" t="s">
        <v>138</v>
      </c>
      <c r="C147" s="4">
        <f t="shared" si="16"/>
        <v>0</v>
      </c>
      <c r="D147" s="4">
        <f>SUMIFS(调整区域!$F:$F,调整区域!$D:$D,$B147,调整区域!$E:$E,$D$84)+SUMIFS(调整区域!$H:$H,调整区域!$D:$D,$B147,调整区域!$G:$G,$D$84)</f>
        <v>0</v>
      </c>
      <c r="E147" s="4">
        <f>SUMIFS(调整区域!$F:$F,调整区域!$D:$D,$B147,调整区域!$E:$E,$E$84)+SUMIFS(调整区域!$H:$H,调整区域!$D:$D,$B147,调整区域!$G:$G,$E$84)</f>
        <v>0</v>
      </c>
      <c r="F147" s="4">
        <f>SUMIFS(调整区域!$F:$F,调整区域!$D:$D,$B147,调整区域!$E:$E,$F$84)+SUMIFS(调整区域!$H:$H,调整区域!$D:$D,$B147,调整区域!$G:$G,$F$84)</f>
        <v>0</v>
      </c>
      <c r="G147" s="4">
        <f>SUMIFS(调整区域!$F:$F,调整区域!$D:$D,$B147,调整区域!$E:$E,$G$84)+SUMIFS(调整区域!$H:$H,调整区域!$D:$D,$B147,调整区域!$G:$G,$G$84)</f>
        <v>0</v>
      </c>
      <c r="H147" s="138">
        <f>SUMIFS(调整区域!$F:$F,调整区域!$D:$D,$B147,调整区域!$E:$E,$H$84)+SUMIFS(调整区域!$H:$H,调整区域!$D:$D,$B147,调整区域!$G:$G,$H$84)</f>
        <v>0</v>
      </c>
      <c r="I147" s="138">
        <f t="shared" si="17"/>
        <v>0</v>
      </c>
      <c r="J147" s="4">
        <f>SUMIFS(调整区域!$F:$F,调整区域!$D:$D,$B147,调整区域!$E:$E,$J$84)+SUMIFS(调整区域!$H:$H,调整区域!$D:$D,$B147,调整区域!$G:$G,$J$84)</f>
        <v>0</v>
      </c>
      <c r="K147" s="4">
        <f>SUMIFS(调整区域!$F:$F,调整区域!$D:$D,$B147,调整区域!$E:$E,$K$84)+SUMIFS(调整区域!$H:$H,调整区域!$D:$D,$B147,调整区域!$G:$G,$K$84)</f>
        <v>0</v>
      </c>
      <c r="L147" s="4">
        <f>SUMIFS(调整区域!$F:$F,调整区域!$D:$D,$B147,调整区域!$E:$E,$L$84)+SUMIFS(调整区域!$H:$H,调整区域!$D:$D,$B147,调整区域!$G:$G,$L$84)</f>
        <v>0</v>
      </c>
      <c r="M147" s="138">
        <f t="shared" si="18"/>
        <v>0</v>
      </c>
      <c r="N147" s="4">
        <f>SUMIFS(调整区域!$F:$F,调整区域!$D:$D,$B147,调整区域!$E:$E,$N$84)+SUMIFS(调整区域!$H:$H,调整区域!$D:$D,$B147,调整区域!$G:$G,$N$84)</f>
        <v>0</v>
      </c>
      <c r="O147" s="4">
        <f>SUMIFS(调整区域!$F:$F,调整区域!$D:$D,$B147,调整区域!$E:$E,$O$84)+SUMIFS(调整区域!$H:$H,调整区域!$D:$D,$B147,调整区域!$G:$G,$O$84)</f>
        <v>0</v>
      </c>
      <c r="P147" s="138">
        <f t="shared" si="19"/>
        <v>0</v>
      </c>
      <c r="Q147" s="4">
        <f>SUMIFS(调整区域!$F:$F,调整区域!$D:$D,$B147,调整区域!$E:$E,$Q$84)+SUMIFS(调整区域!$H:$H,调整区域!$D:$D,$B147,调整区域!$G:$G,$Q$84)</f>
        <v>0</v>
      </c>
      <c r="R147" s="4">
        <f>SUMIFS(调整区域!$F:$F,调整区域!$D:$D,$B147,调整区域!$E:$E,$R$84)+SUMIFS(调整区域!$H:$H,调整区域!$D:$D,$B147,调整区域!$G:$G,$R$84)</f>
        <v>0</v>
      </c>
      <c r="S147" s="138">
        <f t="shared" si="20"/>
        <v>0</v>
      </c>
      <c r="T147" s="4">
        <f>SUMIFS(调整区域!$F:$F,调整区域!$D:$D,$B147,调整区域!$E:$E,$T$84)+SUMIFS(调整区域!$H:$H,调整区域!$D:$D,$B147,调整区域!$G:$G,$T$84)</f>
        <v>0</v>
      </c>
      <c r="U147" s="4">
        <f>SUMIFS(调整区域!$F:$F,调整区域!$D:$D,$B147,调整区域!$E:$E,$U$84)+SUMIFS(调整区域!$H:$H,调整区域!$D:$D,$B147,调整区域!$G:$G,$U$84)</f>
        <v>0</v>
      </c>
      <c r="V147" s="4">
        <f>SUMIFS(调整区域!$F:$F,调整区域!$D:$D,$B147,调整区域!$E:$E,$V$84)+SUMIFS(调整区域!$H:$H,调整区域!$D:$D,$B147,调整区域!$G:$G,$V$84)</f>
        <v>0</v>
      </c>
      <c r="W147" s="4">
        <f>SUMIFS(调整区域!$F:$F,调整区域!$D:$D,$B147,调整区域!$E:$E,$W$84)+SUMIFS(调整区域!$H:$H,调整区域!$D:$D,$B147,调整区域!$G:$G,$W$84)</f>
        <v>0</v>
      </c>
      <c r="X147" s="4">
        <f>SUMIFS(调整区域!$F:$F,调整区域!$D:$D,$B147,调整区域!$E:$E,$X$84)+SUMIFS(调整区域!$H:$H,调整区域!$D:$D,$B147,调整区域!$G:$G,$X$84)</f>
        <v>0</v>
      </c>
      <c r="Y147" s="4">
        <f>SUMIFS(调整区域!$F:$F,调整区域!$D:$D,$B147,调整区域!$E:$E,$Y$84)+SUMIFS(调整区域!$H:$H,调整区域!$D:$D,$B147,调整区域!$G:$G,$Y$84)</f>
        <v>0</v>
      </c>
      <c r="Z147" s="4">
        <f>SUMIFS(调整区域!$F:$F,调整区域!$D:$D,$B147,调整区域!$E:$E,$Z$84)+SUMIFS(调整区域!$H:$H,调整区域!$D:$D,$B147,调整区域!$G:$G,$Z$84)</f>
        <v>0</v>
      </c>
    </row>
    <row r="148" ht="15" customHeight="1" spans="1:26">
      <c r="A148" s="7"/>
      <c r="B148" s="13" t="s">
        <v>139</v>
      </c>
      <c r="C148" s="4">
        <f t="shared" si="16"/>
        <v>0</v>
      </c>
      <c r="D148" s="4">
        <f>SUMIFS(调整区域!$F:$F,调整区域!$D:$D,$B148,调整区域!$E:$E,$D$84)+SUMIFS(调整区域!$H:$H,调整区域!$D:$D,$B148,调整区域!$G:$G,$D$84)</f>
        <v>0</v>
      </c>
      <c r="E148" s="4">
        <f>SUMIFS(调整区域!$F:$F,调整区域!$D:$D,$B148,调整区域!$E:$E,$E$84)+SUMIFS(调整区域!$H:$H,调整区域!$D:$D,$B148,调整区域!$G:$G,$E$84)</f>
        <v>0</v>
      </c>
      <c r="F148" s="4">
        <f>SUMIFS(调整区域!$F:$F,调整区域!$D:$D,$B148,调整区域!$E:$E,$F$84)+SUMIFS(调整区域!$H:$H,调整区域!$D:$D,$B148,调整区域!$G:$G,$F$84)</f>
        <v>0</v>
      </c>
      <c r="G148" s="4">
        <f>SUMIFS(调整区域!$F:$F,调整区域!$D:$D,$B148,调整区域!$E:$E,$G$84)+SUMIFS(调整区域!$H:$H,调整区域!$D:$D,$B148,调整区域!$G:$G,$G$84)</f>
        <v>0</v>
      </c>
      <c r="H148" s="138">
        <f>SUMIFS(调整区域!$F:$F,调整区域!$D:$D,$B148,调整区域!$E:$E,$H$84)+SUMIFS(调整区域!$H:$H,调整区域!$D:$D,$B148,调整区域!$G:$G,$H$84)</f>
        <v>0</v>
      </c>
      <c r="I148" s="138">
        <f t="shared" si="17"/>
        <v>0</v>
      </c>
      <c r="J148" s="4">
        <f>SUMIFS(调整区域!$F:$F,调整区域!$D:$D,$B148,调整区域!$E:$E,$J$84)+SUMIFS(调整区域!$H:$H,调整区域!$D:$D,$B148,调整区域!$G:$G,$J$84)</f>
        <v>0</v>
      </c>
      <c r="K148" s="4">
        <f>SUMIFS(调整区域!$F:$F,调整区域!$D:$D,$B148,调整区域!$E:$E,$K$84)+SUMIFS(调整区域!$H:$H,调整区域!$D:$D,$B148,调整区域!$G:$G,$K$84)</f>
        <v>0</v>
      </c>
      <c r="L148" s="4">
        <f>SUMIFS(调整区域!$F:$F,调整区域!$D:$D,$B148,调整区域!$E:$E,$L$84)+SUMIFS(调整区域!$H:$H,调整区域!$D:$D,$B148,调整区域!$G:$G,$L$84)</f>
        <v>0</v>
      </c>
      <c r="M148" s="138">
        <f t="shared" si="18"/>
        <v>0</v>
      </c>
      <c r="N148" s="4">
        <f>SUMIFS(调整区域!$F:$F,调整区域!$D:$D,$B148,调整区域!$E:$E,$N$84)+SUMIFS(调整区域!$H:$H,调整区域!$D:$D,$B148,调整区域!$G:$G,$N$84)</f>
        <v>0</v>
      </c>
      <c r="O148" s="4">
        <f>SUMIFS(调整区域!$F:$F,调整区域!$D:$D,$B148,调整区域!$E:$E,$O$84)+SUMIFS(调整区域!$H:$H,调整区域!$D:$D,$B148,调整区域!$G:$G,$O$84)</f>
        <v>0</v>
      </c>
      <c r="P148" s="138">
        <f t="shared" si="19"/>
        <v>0</v>
      </c>
      <c r="Q148" s="4">
        <f>SUMIFS(调整区域!$F:$F,调整区域!$D:$D,$B148,调整区域!$E:$E,$Q$84)+SUMIFS(调整区域!$H:$H,调整区域!$D:$D,$B148,调整区域!$G:$G,$Q$84)</f>
        <v>0</v>
      </c>
      <c r="R148" s="4">
        <f>SUMIFS(调整区域!$F:$F,调整区域!$D:$D,$B148,调整区域!$E:$E,$R$84)+SUMIFS(调整区域!$H:$H,调整区域!$D:$D,$B148,调整区域!$G:$G,$R$84)</f>
        <v>0</v>
      </c>
      <c r="S148" s="138">
        <f t="shared" si="20"/>
        <v>0</v>
      </c>
      <c r="T148" s="4">
        <f>SUMIFS(调整区域!$F:$F,调整区域!$D:$D,$B148,调整区域!$E:$E,$T$84)+SUMIFS(调整区域!$H:$H,调整区域!$D:$D,$B148,调整区域!$G:$G,$T$84)</f>
        <v>0</v>
      </c>
      <c r="U148" s="4">
        <f>SUMIFS(调整区域!$F:$F,调整区域!$D:$D,$B148,调整区域!$E:$E,$U$84)+SUMIFS(调整区域!$H:$H,调整区域!$D:$D,$B148,调整区域!$G:$G,$U$84)</f>
        <v>0</v>
      </c>
      <c r="V148" s="4">
        <f>SUMIFS(调整区域!$F:$F,调整区域!$D:$D,$B148,调整区域!$E:$E,$V$84)+SUMIFS(调整区域!$H:$H,调整区域!$D:$D,$B148,调整区域!$G:$G,$V$84)</f>
        <v>0</v>
      </c>
      <c r="W148" s="4">
        <f>SUMIFS(调整区域!$F:$F,调整区域!$D:$D,$B148,调整区域!$E:$E,$W$84)+SUMIFS(调整区域!$H:$H,调整区域!$D:$D,$B148,调整区域!$G:$G,$W$84)</f>
        <v>0</v>
      </c>
      <c r="X148" s="4">
        <f>SUMIFS(调整区域!$F:$F,调整区域!$D:$D,$B148,调整区域!$E:$E,$X$84)+SUMIFS(调整区域!$H:$H,调整区域!$D:$D,$B148,调整区域!$G:$G,$X$84)</f>
        <v>0</v>
      </c>
      <c r="Y148" s="4">
        <f>SUMIFS(调整区域!$F:$F,调整区域!$D:$D,$B148,调整区域!$E:$E,$Y$84)+SUMIFS(调整区域!$H:$H,调整区域!$D:$D,$B148,调整区域!$G:$G,$Y$84)</f>
        <v>0</v>
      </c>
      <c r="Z148" s="4">
        <f>SUMIFS(调整区域!$F:$F,调整区域!$D:$D,$B148,调整区域!$E:$E,$Z$84)+SUMIFS(调整区域!$H:$H,调整区域!$D:$D,$B148,调整区域!$G:$G,$Z$84)</f>
        <v>0</v>
      </c>
    </row>
    <row r="149" ht="15" customHeight="1" spans="1:26">
      <c r="A149" s="7"/>
      <c r="B149" s="13" t="s">
        <v>140</v>
      </c>
      <c r="C149" s="4">
        <f t="shared" si="16"/>
        <v>0</v>
      </c>
      <c r="D149" s="4">
        <f>SUMIFS(调整区域!$F:$F,调整区域!$D:$D,$B149,调整区域!$E:$E,$D$84)+SUMIFS(调整区域!$H:$H,调整区域!$D:$D,$B149,调整区域!$G:$G,$D$84)</f>
        <v>0</v>
      </c>
      <c r="E149" s="4">
        <f>SUMIFS(调整区域!$F:$F,调整区域!$D:$D,$B149,调整区域!$E:$E,$E$84)+SUMIFS(调整区域!$H:$H,调整区域!$D:$D,$B149,调整区域!$G:$G,$E$84)</f>
        <v>0</v>
      </c>
      <c r="F149" s="4">
        <f>SUMIFS(调整区域!$F:$F,调整区域!$D:$D,$B149,调整区域!$E:$E,$F$84)+SUMIFS(调整区域!$H:$H,调整区域!$D:$D,$B149,调整区域!$G:$G,$F$84)</f>
        <v>0</v>
      </c>
      <c r="G149" s="4">
        <f>SUMIFS(调整区域!$F:$F,调整区域!$D:$D,$B149,调整区域!$E:$E,$G$84)+SUMIFS(调整区域!$H:$H,调整区域!$D:$D,$B149,调整区域!$G:$G,$G$84)</f>
        <v>0</v>
      </c>
      <c r="H149" s="138">
        <f>SUMIFS(调整区域!$F:$F,调整区域!$D:$D,$B149,调整区域!$E:$E,$H$84)+SUMIFS(调整区域!$H:$H,调整区域!$D:$D,$B149,调整区域!$G:$G,$H$84)</f>
        <v>0</v>
      </c>
      <c r="I149" s="138">
        <f t="shared" si="17"/>
        <v>0</v>
      </c>
      <c r="J149" s="4">
        <f>SUMIFS(调整区域!$F:$F,调整区域!$D:$D,$B149,调整区域!$E:$E,$J$84)+SUMIFS(调整区域!$H:$H,调整区域!$D:$D,$B149,调整区域!$G:$G,$J$84)</f>
        <v>0</v>
      </c>
      <c r="K149" s="4">
        <f>SUMIFS(调整区域!$F:$F,调整区域!$D:$D,$B149,调整区域!$E:$E,$K$84)+SUMIFS(调整区域!$H:$H,调整区域!$D:$D,$B149,调整区域!$G:$G,$K$84)</f>
        <v>0</v>
      </c>
      <c r="L149" s="4">
        <f>SUMIFS(调整区域!$F:$F,调整区域!$D:$D,$B149,调整区域!$E:$E,$L$84)+SUMIFS(调整区域!$H:$H,调整区域!$D:$D,$B149,调整区域!$G:$G,$L$84)</f>
        <v>0</v>
      </c>
      <c r="M149" s="138">
        <f t="shared" si="18"/>
        <v>0</v>
      </c>
      <c r="N149" s="4">
        <f>SUMIFS(调整区域!$F:$F,调整区域!$D:$D,$B149,调整区域!$E:$E,$N$84)+SUMIFS(调整区域!$H:$H,调整区域!$D:$D,$B149,调整区域!$G:$G,$N$84)</f>
        <v>0</v>
      </c>
      <c r="O149" s="4">
        <f>SUMIFS(调整区域!$F:$F,调整区域!$D:$D,$B149,调整区域!$E:$E,$O$84)+SUMIFS(调整区域!$H:$H,调整区域!$D:$D,$B149,调整区域!$G:$G,$O$84)</f>
        <v>0</v>
      </c>
      <c r="P149" s="138">
        <f t="shared" si="19"/>
        <v>0</v>
      </c>
      <c r="Q149" s="4">
        <f>SUMIFS(调整区域!$F:$F,调整区域!$D:$D,$B149,调整区域!$E:$E,$Q$84)+SUMIFS(调整区域!$H:$H,调整区域!$D:$D,$B149,调整区域!$G:$G,$Q$84)</f>
        <v>0</v>
      </c>
      <c r="R149" s="4">
        <f>SUMIFS(调整区域!$F:$F,调整区域!$D:$D,$B149,调整区域!$E:$E,$R$84)+SUMIFS(调整区域!$H:$H,调整区域!$D:$D,$B149,调整区域!$G:$G,$R$84)</f>
        <v>0</v>
      </c>
      <c r="S149" s="138">
        <f t="shared" si="20"/>
        <v>0</v>
      </c>
      <c r="T149" s="4">
        <f>SUMIFS(调整区域!$F:$F,调整区域!$D:$D,$B149,调整区域!$E:$E,$T$84)+SUMIFS(调整区域!$H:$H,调整区域!$D:$D,$B149,调整区域!$G:$G,$T$84)</f>
        <v>0</v>
      </c>
      <c r="U149" s="4">
        <f>SUMIFS(调整区域!$F:$F,调整区域!$D:$D,$B149,调整区域!$E:$E,$U$84)+SUMIFS(调整区域!$H:$H,调整区域!$D:$D,$B149,调整区域!$G:$G,$U$84)</f>
        <v>0</v>
      </c>
      <c r="V149" s="4">
        <f>SUMIFS(调整区域!$F:$F,调整区域!$D:$D,$B149,调整区域!$E:$E,$V$84)+SUMIFS(调整区域!$H:$H,调整区域!$D:$D,$B149,调整区域!$G:$G,$V$84)</f>
        <v>0</v>
      </c>
      <c r="W149" s="4">
        <f>SUMIFS(调整区域!$F:$F,调整区域!$D:$D,$B149,调整区域!$E:$E,$W$84)+SUMIFS(调整区域!$H:$H,调整区域!$D:$D,$B149,调整区域!$G:$G,$W$84)</f>
        <v>0</v>
      </c>
      <c r="X149" s="4">
        <f>SUMIFS(调整区域!$F:$F,调整区域!$D:$D,$B149,调整区域!$E:$E,$X$84)+SUMIFS(调整区域!$H:$H,调整区域!$D:$D,$B149,调整区域!$G:$G,$X$84)</f>
        <v>0</v>
      </c>
      <c r="Y149" s="4">
        <f>SUMIFS(调整区域!$F:$F,调整区域!$D:$D,$B149,调整区域!$E:$E,$Y$84)+SUMIFS(调整区域!$H:$H,调整区域!$D:$D,$B149,调整区域!$G:$G,$Y$84)</f>
        <v>0</v>
      </c>
      <c r="Z149" s="4">
        <f>SUMIFS(调整区域!$F:$F,调整区域!$D:$D,$B149,调整区域!$E:$E,$Z$84)+SUMIFS(调整区域!$H:$H,调整区域!$D:$D,$B149,调整区域!$G:$G,$Z$84)</f>
        <v>0</v>
      </c>
    </row>
    <row r="150" ht="15" customHeight="1" spans="1:26">
      <c r="A150" s="7"/>
      <c r="B150" s="13" t="s">
        <v>141</v>
      </c>
      <c r="C150" s="4">
        <f t="shared" si="16"/>
        <v>0</v>
      </c>
      <c r="D150" s="4">
        <f>SUMIFS(调整区域!$F:$F,调整区域!$D:$D,$B150,调整区域!$E:$E,$D$84)+SUMIFS(调整区域!$H:$H,调整区域!$D:$D,$B150,调整区域!$G:$G,$D$84)</f>
        <v>0</v>
      </c>
      <c r="E150" s="4">
        <f>SUMIFS(调整区域!$F:$F,调整区域!$D:$D,$B150,调整区域!$E:$E,$E$84)+SUMIFS(调整区域!$H:$H,调整区域!$D:$D,$B150,调整区域!$G:$G,$E$84)</f>
        <v>0</v>
      </c>
      <c r="F150" s="4">
        <f>SUMIFS(调整区域!$F:$F,调整区域!$D:$D,$B150,调整区域!$E:$E,$F$84)+SUMIFS(调整区域!$H:$H,调整区域!$D:$D,$B150,调整区域!$G:$G,$F$84)</f>
        <v>0</v>
      </c>
      <c r="G150" s="4">
        <f>SUMIFS(调整区域!$F:$F,调整区域!$D:$D,$B150,调整区域!$E:$E,$G$84)+SUMIFS(调整区域!$H:$H,调整区域!$D:$D,$B150,调整区域!$G:$G,$G$84)</f>
        <v>0</v>
      </c>
      <c r="H150" s="138">
        <f>SUMIFS(调整区域!$F:$F,调整区域!$D:$D,$B150,调整区域!$E:$E,$H$84)+SUMIFS(调整区域!$H:$H,调整区域!$D:$D,$B150,调整区域!$G:$G,$H$84)</f>
        <v>0</v>
      </c>
      <c r="I150" s="138">
        <f t="shared" si="17"/>
        <v>0</v>
      </c>
      <c r="J150" s="4">
        <f>SUMIFS(调整区域!$F:$F,调整区域!$D:$D,$B150,调整区域!$E:$E,$J$84)+SUMIFS(调整区域!$H:$H,调整区域!$D:$D,$B150,调整区域!$G:$G,$J$84)</f>
        <v>0</v>
      </c>
      <c r="K150" s="4">
        <f>SUMIFS(调整区域!$F:$F,调整区域!$D:$D,$B150,调整区域!$E:$E,$K$84)+SUMIFS(调整区域!$H:$H,调整区域!$D:$D,$B150,调整区域!$G:$G,$K$84)</f>
        <v>0</v>
      </c>
      <c r="L150" s="4">
        <f>SUMIFS(调整区域!$F:$F,调整区域!$D:$D,$B150,调整区域!$E:$E,$L$84)+SUMIFS(调整区域!$H:$H,调整区域!$D:$D,$B150,调整区域!$G:$G,$L$84)</f>
        <v>0</v>
      </c>
      <c r="M150" s="138">
        <f t="shared" si="18"/>
        <v>0</v>
      </c>
      <c r="N150" s="4">
        <f>SUMIFS(调整区域!$F:$F,调整区域!$D:$D,$B150,调整区域!$E:$E,$N$84)+SUMIFS(调整区域!$H:$H,调整区域!$D:$D,$B150,调整区域!$G:$G,$N$84)</f>
        <v>0</v>
      </c>
      <c r="O150" s="4">
        <f>SUMIFS(调整区域!$F:$F,调整区域!$D:$D,$B150,调整区域!$E:$E,$O$84)+SUMIFS(调整区域!$H:$H,调整区域!$D:$D,$B150,调整区域!$G:$G,$O$84)</f>
        <v>0</v>
      </c>
      <c r="P150" s="138">
        <f t="shared" si="19"/>
        <v>0</v>
      </c>
      <c r="Q150" s="4">
        <f>SUMIFS(调整区域!$F:$F,调整区域!$D:$D,$B150,调整区域!$E:$E,$Q$84)+SUMIFS(调整区域!$H:$H,调整区域!$D:$D,$B150,调整区域!$G:$G,$Q$84)</f>
        <v>0</v>
      </c>
      <c r="R150" s="4">
        <f>SUMIFS(调整区域!$F:$F,调整区域!$D:$D,$B150,调整区域!$E:$E,$R$84)+SUMIFS(调整区域!$H:$H,调整区域!$D:$D,$B150,调整区域!$G:$G,$R$84)</f>
        <v>0</v>
      </c>
      <c r="S150" s="138">
        <f t="shared" si="20"/>
        <v>0</v>
      </c>
      <c r="T150" s="4">
        <f>SUMIFS(调整区域!$F:$F,调整区域!$D:$D,$B150,调整区域!$E:$E,$T$84)+SUMIFS(调整区域!$H:$H,调整区域!$D:$D,$B150,调整区域!$G:$G,$T$84)</f>
        <v>0</v>
      </c>
      <c r="U150" s="4">
        <f>SUMIFS(调整区域!$F:$F,调整区域!$D:$D,$B150,调整区域!$E:$E,$U$84)+SUMIFS(调整区域!$H:$H,调整区域!$D:$D,$B150,调整区域!$G:$G,$U$84)</f>
        <v>0</v>
      </c>
      <c r="V150" s="4">
        <f>SUMIFS(调整区域!$F:$F,调整区域!$D:$D,$B150,调整区域!$E:$E,$V$84)+SUMIFS(调整区域!$H:$H,调整区域!$D:$D,$B150,调整区域!$G:$G,$V$84)</f>
        <v>0</v>
      </c>
      <c r="W150" s="4">
        <f>SUMIFS(调整区域!$F:$F,调整区域!$D:$D,$B150,调整区域!$E:$E,$W$84)+SUMIFS(调整区域!$H:$H,调整区域!$D:$D,$B150,调整区域!$G:$G,$W$84)</f>
        <v>0</v>
      </c>
      <c r="X150" s="4">
        <f>SUMIFS(调整区域!$F:$F,调整区域!$D:$D,$B150,调整区域!$E:$E,$X$84)+SUMIFS(调整区域!$H:$H,调整区域!$D:$D,$B150,调整区域!$G:$G,$X$84)</f>
        <v>0</v>
      </c>
      <c r="Y150" s="4">
        <f>SUMIFS(调整区域!$F:$F,调整区域!$D:$D,$B150,调整区域!$E:$E,$Y$84)+SUMIFS(调整区域!$H:$H,调整区域!$D:$D,$B150,调整区域!$G:$G,$Y$84)</f>
        <v>0</v>
      </c>
      <c r="Z150" s="4">
        <f>SUMIFS(调整区域!$F:$F,调整区域!$D:$D,$B150,调整区域!$E:$E,$Z$84)+SUMIFS(调整区域!$H:$H,调整区域!$D:$D,$B150,调整区域!$G:$G,$Z$84)</f>
        <v>0</v>
      </c>
    </row>
    <row r="151" ht="15" customHeight="1" spans="1:26">
      <c r="A151" s="7"/>
      <c r="B151" s="13" t="s">
        <v>142</v>
      </c>
      <c r="C151" s="4">
        <f t="shared" si="16"/>
        <v>0</v>
      </c>
      <c r="D151" s="4">
        <f>SUMIFS(调整区域!$F:$F,调整区域!$D:$D,$B151,调整区域!$E:$E,$D$84)+SUMIFS(调整区域!$H:$H,调整区域!$D:$D,$B151,调整区域!$G:$G,$D$84)</f>
        <v>0</v>
      </c>
      <c r="E151" s="4">
        <f>SUMIFS(调整区域!$F:$F,调整区域!$D:$D,$B151,调整区域!$E:$E,$E$84)+SUMIFS(调整区域!$H:$H,调整区域!$D:$D,$B151,调整区域!$G:$G,$E$84)</f>
        <v>0</v>
      </c>
      <c r="F151" s="4">
        <f>SUMIFS(调整区域!$F:$F,调整区域!$D:$D,$B151,调整区域!$E:$E,$F$84)+SUMIFS(调整区域!$H:$H,调整区域!$D:$D,$B151,调整区域!$G:$G,$F$84)</f>
        <v>0</v>
      </c>
      <c r="G151" s="4">
        <f>SUMIFS(调整区域!$F:$F,调整区域!$D:$D,$B151,调整区域!$E:$E,$G$84)+SUMIFS(调整区域!$H:$H,调整区域!$D:$D,$B151,调整区域!$G:$G,$G$84)</f>
        <v>0</v>
      </c>
      <c r="H151" s="138">
        <f>SUMIFS(调整区域!$F:$F,调整区域!$D:$D,$B151,调整区域!$E:$E,$H$84)+SUMIFS(调整区域!$H:$H,调整区域!$D:$D,$B151,调整区域!$G:$G,$H$84)</f>
        <v>0</v>
      </c>
      <c r="I151" s="138">
        <f t="shared" si="17"/>
        <v>0</v>
      </c>
      <c r="J151" s="4">
        <f>SUMIFS(调整区域!$F:$F,调整区域!$D:$D,$B151,调整区域!$E:$E,$J$84)+SUMIFS(调整区域!$H:$H,调整区域!$D:$D,$B151,调整区域!$G:$G,$J$84)</f>
        <v>0</v>
      </c>
      <c r="K151" s="4">
        <f>SUMIFS(调整区域!$F:$F,调整区域!$D:$D,$B151,调整区域!$E:$E,$K$84)+SUMIFS(调整区域!$H:$H,调整区域!$D:$D,$B151,调整区域!$G:$G,$K$84)</f>
        <v>0</v>
      </c>
      <c r="L151" s="4">
        <f>SUMIFS(调整区域!$F:$F,调整区域!$D:$D,$B151,调整区域!$E:$E,$L$84)+SUMIFS(调整区域!$H:$H,调整区域!$D:$D,$B151,调整区域!$G:$G,$L$84)</f>
        <v>0</v>
      </c>
      <c r="M151" s="138">
        <f t="shared" si="18"/>
        <v>0</v>
      </c>
      <c r="N151" s="4">
        <f>SUMIFS(调整区域!$F:$F,调整区域!$D:$D,$B151,调整区域!$E:$E,$N$84)+SUMIFS(调整区域!$H:$H,调整区域!$D:$D,$B151,调整区域!$G:$G,$N$84)</f>
        <v>0</v>
      </c>
      <c r="O151" s="4">
        <f>SUMIFS(调整区域!$F:$F,调整区域!$D:$D,$B151,调整区域!$E:$E,$O$84)+SUMIFS(调整区域!$H:$H,调整区域!$D:$D,$B151,调整区域!$G:$G,$O$84)</f>
        <v>0</v>
      </c>
      <c r="P151" s="138">
        <f t="shared" si="19"/>
        <v>0</v>
      </c>
      <c r="Q151" s="4">
        <f>SUMIFS(调整区域!$F:$F,调整区域!$D:$D,$B151,调整区域!$E:$E,$Q$84)+SUMIFS(调整区域!$H:$H,调整区域!$D:$D,$B151,调整区域!$G:$G,$Q$84)</f>
        <v>0</v>
      </c>
      <c r="R151" s="4">
        <f>SUMIFS(调整区域!$F:$F,调整区域!$D:$D,$B151,调整区域!$E:$E,$R$84)+SUMIFS(调整区域!$H:$H,调整区域!$D:$D,$B151,调整区域!$G:$G,$R$84)</f>
        <v>0</v>
      </c>
      <c r="S151" s="138">
        <f t="shared" si="20"/>
        <v>0</v>
      </c>
      <c r="T151" s="4">
        <f>SUMIFS(调整区域!$F:$F,调整区域!$D:$D,$B151,调整区域!$E:$E,$T$84)+SUMIFS(调整区域!$H:$H,调整区域!$D:$D,$B151,调整区域!$G:$G,$T$84)</f>
        <v>0</v>
      </c>
      <c r="U151" s="4">
        <f>SUMIFS(调整区域!$F:$F,调整区域!$D:$D,$B151,调整区域!$E:$E,$U$84)+SUMIFS(调整区域!$H:$H,调整区域!$D:$D,$B151,调整区域!$G:$G,$U$84)</f>
        <v>0</v>
      </c>
      <c r="V151" s="4">
        <f>SUMIFS(调整区域!$F:$F,调整区域!$D:$D,$B151,调整区域!$E:$E,$V$84)+SUMIFS(调整区域!$H:$H,调整区域!$D:$D,$B151,调整区域!$G:$G,$V$84)</f>
        <v>0</v>
      </c>
      <c r="W151" s="4">
        <f>SUMIFS(调整区域!$F:$F,调整区域!$D:$D,$B151,调整区域!$E:$E,$W$84)+SUMIFS(调整区域!$H:$H,调整区域!$D:$D,$B151,调整区域!$G:$G,$W$84)</f>
        <v>0</v>
      </c>
      <c r="X151" s="4">
        <f>SUMIFS(调整区域!$F:$F,调整区域!$D:$D,$B151,调整区域!$E:$E,$X$84)+SUMIFS(调整区域!$H:$H,调整区域!$D:$D,$B151,调整区域!$G:$G,$X$84)</f>
        <v>0</v>
      </c>
      <c r="Y151" s="4">
        <f>SUMIFS(调整区域!$F:$F,调整区域!$D:$D,$B151,调整区域!$E:$E,$Y$84)+SUMIFS(调整区域!$H:$H,调整区域!$D:$D,$B151,调整区域!$G:$G,$Y$84)</f>
        <v>0</v>
      </c>
      <c r="Z151" s="4">
        <f>SUMIFS(调整区域!$F:$F,调整区域!$D:$D,$B151,调整区域!$E:$E,$Z$84)+SUMIFS(调整区域!$H:$H,调整区域!$D:$D,$B151,调整区域!$G:$G,$Z$84)</f>
        <v>0</v>
      </c>
    </row>
    <row r="152" ht="15" customHeight="1" spans="1:26">
      <c r="A152" s="7"/>
      <c r="B152" s="13" t="s">
        <v>143</v>
      </c>
      <c r="C152" s="4">
        <f t="shared" si="16"/>
        <v>0</v>
      </c>
      <c r="D152" s="4">
        <f>SUMIFS(调整区域!$F:$F,调整区域!$D:$D,$B152,调整区域!$E:$E,$D$84)+SUMIFS(调整区域!$H:$H,调整区域!$D:$D,$B152,调整区域!$G:$G,$D$84)</f>
        <v>0</v>
      </c>
      <c r="E152" s="4">
        <f>SUMIFS(调整区域!$F:$F,调整区域!$D:$D,$B152,调整区域!$E:$E,$E$84)+SUMIFS(调整区域!$H:$H,调整区域!$D:$D,$B152,调整区域!$G:$G,$E$84)</f>
        <v>0</v>
      </c>
      <c r="F152" s="4">
        <f>SUMIFS(调整区域!$F:$F,调整区域!$D:$D,$B152,调整区域!$E:$E,$F$84)+SUMIFS(调整区域!$H:$H,调整区域!$D:$D,$B152,调整区域!$G:$G,$F$84)</f>
        <v>0</v>
      </c>
      <c r="G152" s="4">
        <f>SUMIFS(调整区域!$F:$F,调整区域!$D:$D,$B152,调整区域!$E:$E,$G$84)+SUMIFS(调整区域!$H:$H,调整区域!$D:$D,$B152,调整区域!$G:$G,$G$84)</f>
        <v>0</v>
      </c>
      <c r="H152" s="138">
        <f>SUMIFS(调整区域!$F:$F,调整区域!$D:$D,$B152,调整区域!$E:$E,$H$84)+SUMIFS(调整区域!$H:$H,调整区域!$D:$D,$B152,调整区域!$G:$G,$H$84)</f>
        <v>0</v>
      </c>
      <c r="I152" s="138">
        <f t="shared" si="17"/>
        <v>0</v>
      </c>
      <c r="J152" s="4">
        <f>SUMIFS(调整区域!$F:$F,调整区域!$D:$D,$B152,调整区域!$E:$E,$J$84)+SUMIFS(调整区域!$H:$H,调整区域!$D:$D,$B152,调整区域!$G:$G,$J$84)</f>
        <v>0</v>
      </c>
      <c r="K152" s="4">
        <f>SUMIFS(调整区域!$F:$F,调整区域!$D:$D,$B152,调整区域!$E:$E,$K$84)+SUMIFS(调整区域!$H:$H,调整区域!$D:$D,$B152,调整区域!$G:$G,$K$84)</f>
        <v>0</v>
      </c>
      <c r="L152" s="4">
        <f>SUMIFS(调整区域!$F:$F,调整区域!$D:$D,$B152,调整区域!$E:$E,$L$84)+SUMIFS(调整区域!$H:$H,调整区域!$D:$D,$B152,调整区域!$G:$G,$L$84)</f>
        <v>0</v>
      </c>
      <c r="M152" s="138">
        <f t="shared" si="18"/>
        <v>0</v>
      </c>
      <c r="N152" s="4">
        <f>SUMIFS(调整区域!$F:$F,调整区域!$D:$D,$B152,调整区域!$E:$E,$N$84)+SUMIFS(调整区域!$H:$H,调整区域!$D:$D,$B152,调整区域!$G:$G,$N$84)</f>
        <v>0</v>
      </c>
      <c r="O152" s="4">
        <f>SUMIFS(调整区域!$F:$F,调整区域!$D:$D,$B152,调整区域!$E:$E,$O$84)+SUMIFS(调整区域!$H:$H,调整区域!$D:$D,$B152,调整区域!$G:$G,$O$84)</f>
        <v>0</v>
      </c>
      <c r="P152" s="138">
        <f t="shared" si="19"/>
        <v>0</v>
      </c>
      <c r="Q152" s="4">
        <f>SUMIFS(调整区域!$F:$F,调整区域!$D:$D,$B152,调整区域!$E:$E,$Q$84)+SUMIFS(调整区域!$H:$H,调整区域!$D:$D,$B152,调整区域!$G:$G,$Q$84)</f>
        <v>0</v>
      </c>
      <c r="R152" s="4">
        <f>SUMIFS(调整区域!$F:$F,调整区域!$D:$D,$B152,调整区域!$E:$E,$R$84)+SUMIFS(调整区域!$H:$H,调整区域!$D:$D,$B152,调整区域!$G:$G,$R$84)</f>
        <v>0</v>
      </c>
      <c r="S152" s="138">
        <f t="shared" si="20"/>
        <v>0</v>
      </c>
      <c r="T152" s="4">
        <f>SUMIFS(调整区域!$F:$F,调整区域!$D:$D,$B152,调整区域!$E:$E,$T$84)+SUMIFS(调整区域!$H:$H,调整区域!$D:$D,$B152,调整区域!$G:$G,$T$84)</f>
        <v>0</v>
      </c>
      <c r="U152" s="4">
        <f>SUMIFS(调整区域!$F:$F,调整区域!$D:$D,$B152,调整区域!$E:$E,$U$84)+SUMIFS(调整区域!$H:$H,调整区域!$D:$D,$B152,调整区域!$G:$G,$U$84)</f>
        <v>0</v>
      </c>
      <c r="V152" s="4">
        <f>SUMIFS(调整区域!$F:$F,调整区域!$D:$D,$B152,调整区域!$E:$E,$V$84)+SUMIFS(调整区域!$H:$H,调整区域!$D:$D,$B152,调整区域!$G:$G,$V$84)</f>
        <v>0</v>
      </c>
      <c r="W152" s="4">
        <f>SUMIFS(调整区域!$F:$F,调整区域!$D:$D,$B152,调整区域!$E:$E,$W$84)+SUMIFS(调整区域!$H:$H,调整区域!$D:$D,$B152,调整区域!$G:$G,$W$84)</f>
        <v>0</v>
      </c>
      <c r="X152" s="4">
        <f>SUMIFS(调整区域!$F:$F,调整区域!$D:$D,$B152,调整区域!$E:$E,$X$84)+SUMIFS(调整区域!$H:$H,调整区域!$D:$D,$B152,调整区域!$G:$G,$X$84)</f>
        <v>0</v>
      </c>
      <c r="Y152" s="4">
        <f>SUMIFS(调整区域!$F:$F,调整区域!$D:$D,$B152,调整区域!$E:$E,$Y$84)+SUMIFS(调整区域!$H:$H,调整区域!$D:$D,$B152,调整区域!$G:$G,$Y$84)</f>
        <v>0</v>
      </c>
      <c r="Z152" s="4">
        <f>SUMIFS(调整区域!$F:$F,调整区域!$D:$D,$B152,调整区域!$E:$E,$Z$84)+SUMIFS(调整区域!$H:$H,调整区域!$D:$D,$B152,调整区域!$G:$G,$Z$84)</f>
        <v>0</v>
      </c>
    </row>
    <row r="153" ht="15" customHeight="1" spans="1:26">
      <c r="A153" s="7"/>
      <c r="B153" s="13" t="s">
        <v>144</v>
      </c>
      <c r="C153" s="4">
        <f t="shared" si="16"/>
        <v>0</v>
      </c>
      <c r="D153" s="4">
        <f>SUMIFS(调整区域!$F:$F,调整区域!$D:$D,$B153,调整区域!$E:$E,$D$84)+SUMIFS(调整区域!$H:$H,调整区域!$D:$D,$B153,调整区域!$G:$G,$D$84)</f>
        <v>0</v>
      </c>
      <c r="E153" s="4">
        <f>SUMIFS(调整区域!$F:$F,调整区域!$D:$D,$B153,调整区域!$E:$E,$E$84)+SUMIFS(调整区域!$H:$H,调整区域!$D:$D,$B153,调整区域!$G:$G,$E$84)</f>
        <v>0</v>
      </c>
      <c r="F153" s="4">
        <f>SUMIFS(调整区域!$F:$F,调整区域!$D:$D,$B153,调整区域!$E:$E,$F$84)+SUMIFS(调整区域!$H:$H,调整区域!$D:$D,$B153,调整区域!$G:$G,$F$84)</f>
        <v>0</v>
      </c>
      <c r="G153" s="4">
        <f>SUMIFS(调整区域!$F:$F,调整区域!$D:$D,$B153,调整区域!$E:$E,$G$84)+SUMIFS(调整区域!$H:$H,调整区域!$D:$D,$B153,调整区域!$G:$G,$G$84)</f>
        <v>0</v>
      </c>
      <c r="H153" s="138">
        <f>SUMIFS(调整区域!$F:$F,调整区域!$D:$D,$B153,调整区域!$E:$E,$H$84)+SUMIFS(调整区域!$H:$H,调整区域!$D:$D,$B153,调整区域!$G:$G,$H$84)</f>
        <v>0</v>
      </c>
      <c r="I153" s="138">
        <f t="shared" si="17"/>
        <v>0</v>
      </c>
      <c r="J153" s="4">
        <f>SUMIFS(调整区域!$F:$F,调整区域!$D:$D,$B153,调整区域!$E:$E,$J$84)+SUMIFS(调整区域!$H:$H,调整区域!$D:$D,$B153,调整区域!$G:$G,$J$84)</f>
        <v>0</v>
      </c>
      <c r="K153" s="4">
        <f>SUMIFS(调整区域!$F:$F,调整区域!$D:$D,$B153,调整区域!$E:$E,$K$84)+SUMIFS(调整区域!$H:$H,调整区域!$D:$D,$B153,调整区域!$G:$G,$K$84)</f>
        <v>0</v>
      </c>
      <c r="L153" s="4">
        <f>SUMIFS(调整区域!$F:$F,调整区域!$D:$D,$B153,调整区域!$E:$E,$L$84)+SUMIFS(调整区域!$H:$H,调整区域!$D:$D,$B153,调整区域!$G:$G,$L$84)</f>
        <v>0</v>
      </c>
      <c r="M153" s="138">
        <f t="shared" si="18"/>
        <v>0</v>
      </c>
      <c r="N153" s="4">
        <f>SUMIFS(调整区域!$F:$F,调整区域!$D:$D,$B153,调整区域!$E:$E,$N$84)+SUMIFS(调整区域!$H:$H,调整区域!$D:$D,$B153,调整区域!$G:$G,$N$84)</f>
        <v>0</v>
      </c>
      <c r="O153" s="4">
        <f>SUMIFS(调整区域!$F:$F,调整区域!$D:$D,$B153,调整区域!$E:$E,$O$84)+SUMIFS(调整区域!$H:$H,调整区域!$D:$D,$B153,调整区域!$G:$G,$O$84)</f>
        <v>0</v>
      </c>
      <c r="P153" s="138">
        <f t="shared" si="19"/>
        <v>0</v>
      </c>
      <c r="Q153" s="4">
        <f>SUMIFS(调整区域!$F:$F,调整区域!$D:$D,$B153,调整区域!$E:$E,$Q$84)+SUMIFS(调整区域!$H:$H,调整区域!$D:$D,$B153,调整区域!$G:$G,$Q$84)</f>
        <v>0</v>
      </c>
      <c r="R153" s="4">
        <f>SUMIFS(调整区域!$F:$F,调整区域!$D:$D,$B153,调整区域!$E:$E,$R$84)+SUMIFS(调整区域!$H:$H,调整区域!$D:$D,$B153,调整区域!$G:$G,$R$84)</f>
        <v>0</v>
      </c>
      <c r="S153" s="138">
        <f t="shared" si="20"/>
        <v>0</v>
      </c>
      <c r="T153" s="4">
        <f>SUMIFS(调整区域!$F:$F,调整区域!$D:$D,$B153,调整区域!$E:$E,$T$84)+SUMIFS(调整区域!$H:$H,调整区域!$D:$D,$B153,调整区域!$G:$G,$T$84)</f>
        <v>0</v>
      </c>
      <c r="U153" s="4">
        <f>SUMIFS(调整区域!$F:$F,调整区域!$D:$D,$B153,调整区域!$E:$E,$U$84)+SUMIFS(调整区域!$H:$H,调整区域!$D:$D,$B153,调整区域!$G:$G,$U$84)</f>
        <v>0</v>
      </c>
      <c r="V153" s="4">
        <f>SUMIFS(调整区域!$F:$F,调整区域!$D:$D,$B153,调整区域!$E:$E,$V$84)+SUMIFS(调整区域!$H:$H,调整区域!$D:$D,$B153,调整区域!$G:$G,$V$84)</f>
        <v>0</v>
      </c>
      <c r="W153" s="4">
        <f>SUMIFS(调整区域!$F:$F,调整区域!$D:$D,$B153,调整区域!$E:$E,$W$84)+SUMIFS(调整区域!$H:$H,调整区域!$D:$D,$B153,调整区域!$G:$G,$W$84)</f>
        <v>0</v>
      </c>
      <c r="X153" s="4">
        <f>SUMIFS(调整区域!$F:$F,调整区域!$D:$D,$B153,调整区域!$E:$E,$X$84)+SUMIFS(调整区域!$H:$H,调整区域!$D:$D,$B153,调整区域!$G:$G,$X$84)</f>
        <v>0</v>
      </c>
      <c r="Y153" s="4">
        <f>SUMIFS(调整区域!$F:$F,调整区域!$D:$D,$B153,调整区域!$E:$E,$Y$84)+SUMIFS(调整区域!$H:$H,调整区域!$D:$D,$B153,调整区域!$G:$G,$Y$84)</f>
        <v>0</v>
      </c>
      <c r="Z153" s="4">
        <f>SUMIFS(调整区域!$F:$F,调整区域!$D:$D,$B153,调整区域!$E:$E,$Z$84)+SUMIFS(调整区域!$H:$H,调整区域!$D:$D,$B153,调整区域!$G:$G,$Z$84)</f>
        <v>0</v>
      </c>
    </row>
    <row r="154" ht="15" customHeight="1" spans="1:26">
      <c r="A154" s="7"/>
      <c r="B154" s="13" t="s">
        <v>145</v>
      </c>
      <c r="C154" s="4">
        <f t="shared" si="16"/>
        <v>0</v>
      </c>
      <c r="D154" s="4">
        <f>SUMIFS(调整区域!$F:$F,调整区域!$D:$D,$B154,调整区域!$E:$E,$D$84)+SUMIFS(调整区域!$H:$H,调整区域!$D:$D,$B154,调整区域!$G:$G,$D$84)</f>
        <v>0</v>
      </c>
      <c r="E154" s="4">
        <f>SUMIFS(调整区域!$F:$F,调整区域!$D:$D,$B154,调整区域!$E:$E,$E$84)+SUMIFS(调整区域!$H:$H,调整区域!$D:$D,$B154,调整区域!$G:$G,$E$84)</f>
        <v>0</v>
      </c>
      <c r="F154" s="4">
        <f>SUMIFS(调整区域!$F:$F,调整区域!$D:$D,$B154,调整区域!$E:$E,$F$84)+SUMIFS(调整区域!$H:$H,调整区域!$D:$D,$B154,调整区域!$G:$G,$F$84)</f>
        <v>0</v>
      </c>
      <c r="G154" s="4">
        <f>SUMIFS(调整区域!$F:$F,调整区域!$D:$D,$B154,调整区域!$E:$E,$G$84)+SUMIFS(调整区域!$H:$H,调整区域!$D:$D,$B154,调整区域!$G:$G,$G$84)</f>
        <v>0</v>
      </c>
      <c r="H154" s="138">
        <f>SUMIFS(调整区域!$F:$F,调整区域!$D:$D,$B154,调整区域!$E:$E,$H$84)+SUMIFS(调整区域!$H:$H,调整区域!$D:$D,$B154,调整区域!$G:$G,$H$84)</f>
        <v>0</v>
      </c>
      <c r="I154" s="138">
        <f t="shared" si="17"/>
        <v>0</v>
      </c>
      <c r="J154" s="4">
        <f>SUMIFS(调整区域!$F:$F,调整区域!$D:$D,$B154,调整区域!$E:$E,$J$84)+SUMIFS(调整区域!$H:$H,调整区域!$D:$D,$B154,调整区域!$G:$G,$J$84)</f>
        <v>0</v>
      </c>
      <c r="K154" s="4">
        <f>SUMIFS(调整区域!$F:$F,调整区域!$D:$D,$B154,调整区域!$E:$E,$K$84)+SUMIFS(调整区域!$H:$H,调整区域!$D:$D,$B154,调整区域!$G:$G,$K$84)</f>
        <v>0</v>
      </c>
      <c r="L154" s="4">
        <f>SUMIFS(调整区域!$F:$F,调整区域!$D:$D,$B154,调整区域!$E:$E,$L$84)+SUMIFS(调整区域!$H:$H,调整区域!$D:$D,$B154,调整区域!$G:$G,$L$84)</f>
        <v>0</v>
      </c>
      <c r="M154" s="138">
        <f t="shared" si="18"/>
        <v>0</v>
      </c>
      <c r="N154" s="4">
        <f>SUMIFS(调整区域!$F:$F,调整区域!$D:$D,$B154,调整区域!$E:$E,$N$84)+SUMIFS(调整区域!$H:$H,调整区域!$D:$D,$B154,调整区域!$G:$G,$N$84)</f>
        <v>0</v>
      </c>
      <c r="O154" s="4">
        <f>SUMIFS(调整区域!$F:$F,调整区域!$D:$D,$B154,调整区域!$E:$E,$O$84)+SUMIFS(调整区域!$H:$H,调整区域!$D:$D,$B154,调整区域!$G:$G,$O$84)</f>
        <v>0</v>
      </c>
      <c r="P154" s="138">
        <f t="shared" si="19"/>
        <v>0</v>
      </c>
      <c r="Q154" s="4">
        <f>SUMIFS(调整区域!$F:$F,调整区域!$D:$D,$B154,调整区域!$E:$E,$Q$84)+SUMIFS(调整区域!$H:$H,调整区域!$D:$D,$B154,调整区域!$G:$G,$Q$84)</f>
        <v>0</v>
      </c>
      <c r="R154" s="4">
        <f>SUMIFS(调整区域!$F:$F,调整区域!$D:$D,$B154,调整区域!$E:$E,$R$84)+SUMIFS(调整区域!$H:$H,调整区域!$D:$D,$B154,调整区域!$G:$G,$R$84)</f>
        <v>0</v>
      </c>
      <c r="S154" s="138">
        <f t="shared" si="20"/>
        <v>0</v>
      </c>
      <c r="T154" s="4">
        <f>SUMIFS(调整区域!$F:$F,调整区域!$D:$D,$B154,调整区域!$E:$E,$T$84)+SUMIFS(调整区域!$H:$H,调整区域!$D:$D,$B154,调整区域!$G:$G,$T$84)</f>
        <v>0</v>
      </c>
      <c r="U154" s="4">
        <f>SUMIFS(调整区域!$F:$F,调整区域!$D:$D,$B154,调整区域!$E:$E,$U$84)+SUMIFS(调整区域!$H:$H,调整区域!$D:$D,$B154,调整区域!$G:$G,$U$84)</f>
        <v>0</v>
      </c>
      <c r="V154" s="4">
        <f>SUMIFS(调整区域!$F:$F,调整区域!$D:$D,$B154,调整区域!$E:$E,$V$84)+SUMIFS(调整区域!$H:$H,调整区域!$D:$D,$B154,调整区域!$G:$G,$V$84)</f>
        <v>0</v>
      </c>
      <c r="W154" s="4">
        <f>SUMIFS(调整区域!$F:$F,调整区域!$D:$D,$B154,调整区域!$E:$E,$W$84)+SUMIFS(调整区域!$H:$H,调整区域!$D:$D,$B154,调整区域!$G:$G,$W$84)</f>
        <v>0</v>
      </c>
      <c r="X154" s="4">
        <f>SUMIFS(调整区域!$F:$F,调整区域!$D:$D,$B154,调整区域!$E:$E,$X$84)+SUMIFS(调整区域!$H:$H,调整区域!$D:$D,$B154,调整区域!$G:$G,$X$84)</f>
        <v>0</v>
      </c>
      <c r="Y154" s="4">
        <f>SUMIFS(调整区域!$F:$F,调整区域!$D:$D,$B154,调整区域!$E:$E,$Y$84)+SUMIFS(调整区域!$H:$H,调整区域!$D:$D,$B154,调整区域!$G:$G,$Y$84)</f>
        <v>0</v>
      </c>
      <c r="Z154" s="4">
        <f>SUMIFS(调整区域!$F:$F,调整区域!$D:$D,$B154,调整区域!$E:$E,$Z$84)+SUMIFS(调整区域!$H:$H,调整区域!$D:$D,$B154,调整区域!$G:$G,$Z$84)</f>
        <v>0</v>
      </c>
    </row>
    <row r="155" ht="15" customHeight="1" spans="1:26">
      <c r="A155" s="7"/>
      <c r="B155" s="13" t="s">
        <v>146</v>
      </c>
      <c r="C155" s="4">
        <f t="shared" si="16"/>
        <v>0</v>
      </c>
      <c r="D155" s="4">
        <f>SUMIFS(调整区域!$F:$F,调整区域!$D:$D,$B155,调整区域!$E:$E,$D$84)+SUMIFS(调整区域!$H:$H,调整区域!$D:$D,$B155,调整区域!$G:$G,$D$84)</f>
        <v>-4166666.66666667</v>
      </c>
      <c r="E155" s="4">
        <f>SUMIFS(调整区域!$F:$F,调整区域!$D:$D,$B155,调整区域!$E:$E,$E$84)+SUMIFS(调整区域!$H:$H,调整区域!$D:$D,$B155,调整区域!$G:$G,$E$84)</f>
        <v>0</v>
      </c>
      <c r="F155" s="4">
        <f>SUMIFS(调整区域!$F:$F,调整区域!$D:$D,$B155,调整区域!$E:$E,$F$84)+SUMIFS(调整区域!$H:$H,调整区域!$D:$D,$B155,调整区域!$G:$G,$F$84)</f>
        <v>0</v>
      </c>
      <c r="G155" s="4">
        <f>SUMIFS(调整区域!$F:$F,调整区域!$D:$D,$B155,调整区域!$E:$E,$G$84)+SUMIFS(调整区域!$H:$H,调整区域!$D:$D,$B155,调整区域!$G:$G,$G$84)</f>
        <v>0</v>
      </c>
      <c r="H155" s="138">
        <f>SUMIFS(调整区域!$F:$F,调整区域!$D:$D,$B155,调整区域!$E:$E,$H$84)+SUMIFS(调整区域!$H:$H,调整区域!$D:$D,$B155,调整区域!$G:$G,$H$84)</f>
        <v>4166666.66666667</v>
      </c>
      <c r="I155" s="138">
        <f t="shared" si="17"/>
        <v>0</v>
      </c>
      <c r="J155" s="4">
        <f>SUMIFS(调整区域!$F:$F,调整区域!$D:$D,$B155,调整区域!$E:$E,$J$84)+SUMIFS(调整区域!$H:$H,调整区域!$D:$D,$B155,调整区域!$G:$G,$J$84)</f>
        <v>0</v>
      </c>
      <c r="K155" s="4">
        <f>SUMIFS(调整区域!$F:$F,调整区域!$D:$D,$B155,调整区域!$E:$E,$K$84)+SUMIFS(调整区域!$H:$H,调整区域!$D:$D,$B155,调整区域!$G:$G,$K$84)</f>
        <v>0</v>
      </c>
      <c r="L155" s="4">
        <f>SUMIFS(调整区域!$F:$F,调整区域!$D:$D,$B155,调整区域!$E:$E,$L$84)+SUMIFS(调整区域!$H:$H,调整区域!$D:$D,$B155,调整区域!$G:$G,$L$84)</f>
        <v>0</v>
      </c>
      <c r="M155" s="138">
        <f t="shared" si="18"/>
        <v>0</v>
      </c>
      <c r="N155" s="4">
        <f>SUMIFS(调整区域!$F:$F,调整区域!$D:$D,$B155,调整区域!$E:$E,$N$84)+SUMIFS(调整区域!$H:$H,调整区域!$D:$D,$B155,调整区域!$G:$G,$N$84)</f>
        <v>0</v>
      </c>
      <c r="O155" s="4">
        <f>SUMIFS(调整区域!$F:$F,调整区域!$D:$D,$B155,调整区域!$E:$E,$O$84)+SUMIFS(调整区域!$H:$H,调整区域!$D:$D,$B155,调整区域!$G:$G,$O$84)</f>
        <v>0</v>
      </c>
      <c r="P155" s="138">
        <f t="shared" si="19"/>
        <v>0</v>
      </c>
      <c r="Q155" s="4">
        <f>SUMIFS(调整区域!$F:$F,调整区域!$D:$D,$B155,调整区域!$E:$E,$Q$84)+SUMIFS(调整区域!$H:$H,调整区域!$D:$D,$B155,调整区域!$G:$G,$Q$84)</f>
        <v>0</v>
      </c>
      <c r="R155" s="4">
        <f>SUMIFS(调整区域!$F:$F,调整区域!$D:$D,$B155,调整区域!$E:$E,$R$84)+SUMIFS(调整区域!$H:$H,调整区域!$D:$D,$B155,调整区域!$G:$G,$R$84)</f>
        <v>0</v>
      </c>
      <c r="S155" s="138">
        <f t="shared" si="20"/>
        <v>0</v>
      </c>
      <c r="T155" s="4">
        <f>SUMIFS(调整区域!$F:$F,调整区域!$D:$D,$B155,调整区域!$E:$E,$T$84)+SUMIFS(调整区域!$H:$H,调整区域!$D:$D,$B155,调整区域!$G:$G,$T$84)</f>
        <v>0</v>
      </c>
      <c r="U155" s="4">
        <f>SUMIFS(调整区域!$F:$F,调整区域!$D:$D,$B155,调整区域!$E:$E,$U$84)+SUMIFS(调整区域!$H:$H,调整区域!$D:$D,$B155,调整区域!$G:$G,$U$84)</f>
        <v>0</v>
      </c>
      <c r="V155" s="4">
        <f>SUMIFS(调整区域!$F:$F,调整区域!$D:$D,$B155,调整区域!$E:$E,$V$84)+SUMIFS(调整区域!$H:$H,调整区域!$D:$D,$B155,调整区域!$G:$G,$V$84)</f>
        <v>0</v>
      </c>
      <c r="W155" s="4">
        <f>SUMIFS(调整区域!$F:$F,调整区域!$D:$D,$B155,调整区域!$E:$E,$W$84)+SUMIFS(调整区域!$H:$H,调整区域!$D:$D,$B155,调整区域!$G:$G,$W$84)</f>
        <v>0</v>
      </c>
      <c r="X155" s="4">
        <f>SUMIFS(调整区域!$F:$F,调整区域!$D:$D,$B155,调整区域!$E:$E,$X$84)+SUMIFS(调整区域!$H:$H,调整区域!$D:$D,$B155,调整区域!$G:$G,$X$84)</f>
        <v>0</v>
      </c>
      <c r="Y155" s="4">
        <f>SUMIFS(调整区域!$F:$F,调整区域!$D:$D,$B155,调整区域!$E:$E,$Y$84)+SUMIFS(调整区域!$H:$H,调整区域!$D:$D,$B155,调整区域!$G:$G,$Y$84)</f>
        <v>0</v>
      </c>
      <c r="Z155" s="4">
        <f>SUMIFS(调整区域!$F:$F,调整区域!$D:$D,$B155,调整区域!$E:$E,$Z$84)+SUMIFS(调整区域!$H:$H,调整区域!$D:$D,$B155,调整区域!$G:$G,$Z$84)</f>
        <v>0</v>
      </c>
    </row>
    <row r="156" ht="15" customHeight="1" spans="1:26">
      <c r="A156" s="7"/>
      <c r="B156" s="13" t="s">
        <v>147</v>
      </c>
      <c r="C156" s="4">
        <f t="shared" si="16"/>
        <v>0</v>
      </c>
      <c r="D156" s="4">
        <f>SUMIFS(调整区域!$F:$F,调整区域!$D:$D,$B156,调整区域!$E:$E,$D$84)+SUMIFS(调整区域!$H:$H,调整区域!$D:$D,$B156,调整区域!$G:$G,$D$84)</f>
        <v>0</v>
      </c>
      <c r="E156" s="4">
        <f>SUMIFS(调整区域!$F:$F,调整区域!$D:$D,$B156,调整区域!$E:$E,$E$84)+SUMIFS(调整区域!$H:$H,调整区域!$D:$D,$B156,调整区域!$G:$G,$E$84)</f>
        <v>0</v>
      </c>
      <c r="F156" s="4">
        <f>SUMIFS(调整区域!$F:$F,调整区域!$D:$D,$B156,调整区域!$E:$E,$F$84)+SUMIFS(调整区域!$H:$H,调整区域!$D:$D,$B156,调整区域!$G:$G,$F$84)</f>
        <v>0</v>
      </c>
      <c r="G156" s="4">
        <f>SUMIFS(调整区域!$F:$F,调整区域!$D:$D,$B156,调整区域!$E:$E,$G$84)+SUMIFS(调整区域!$H:$H,调整区域!$D:$D,$B156,调整区域!$G:$G,$G$84)</f>
        <v>0</v>
      </c>
      <c r="H156" s="138">
        <f>SUMIFS(调整区域!$F:$F,调整区域!$D:$D,$B156,调整区域!$E:$E,$H$84)+SUMIFS(调整区域!$H:$H,调整区域!$D:$D,$B156,调整区域!$G:$G,$H$84)</f>
        <v>0</v>
      </c>
      <c r="I156" s="138">
        <f t="shared" si="17"/>
        <v>0</v>
      </c>
      <c r="J156" s="4">
        <f>SUMIFS(调整区域!$F:$F,调整区域!$D:$D,$B156,调整区域!$E:$E,$J$84)+SUMIFS(调整区域!$H:$H,调整区域!$D:$D,$B156,调整区域!$G:$G,$J$84)</f>
        <v>0</v>
      </c>
      <c r="K156" s="4">
        <f>SUMIFS(调整区域!$F:$F,调整区域!$D:$D,$B156,调整区域!$E:$E,$K$84)+SUMIFS(调整区域!$H:$H,调整区域!$D:$D,$B156,调整区域!$G:$G,$K$84)</f>
        <v>0</v>
      </c>
      <c r="L156" s="4">
        <f>SUMIFS(调整区域!$F:$F,调整区域!$D:$D,$B156,调整区域!$E:$E,$L$84)+SUMIFS(调整区域!$H:$H,调整区域!$D:$D,$B156,调整区域!$G:$G,$L$84)</f>
        <v>0</v>
      </c>
      <c r="M156" s="138">
        <f t="shared" si="18"/>
        <v>0</v>
      </c>
      <c r="N156" s="4">
        <f>SUMIFS(调整区域!$F:$F,调整区域!$D:$D,$B156,调整区域!$E:$E,$N$84)+SUMIFS(调整区域!$H:$H,调整区域!$D:$D,$B156,调整区域!$G:$G,$N$84)</f>
        <v>0</v>
      </c>
      <c r="O156" s="4">
        <f>SUMIFS(调整区域!$F:$F,调整区域!$D:$D,$B156,调整区域!$E:$E,$O$84)+SUMIFS(调整区域!$H:$H,调整区域!$D:$D,$B156,调整区域!$G:$G,$O$84)</f>
        <v>0</v>
      </c>
      <c r="P156" s="138">
        <f t="shared" si="19"/>
        <v>0</v>
      </c>
      <c r="Q156" s="4">
        <f>SUMIFS(调整区域!$F:$F,调整区域!$D:$D,$B156,调整区域!$E:$E,$Q$84)+SUMIFS(调整区域!$H:$H,调整区域!$D:$D,$B156,调整区域!$G:$G,$Q$84)</f>
        <v>0</v>
      </c>
      <c r="R156" s="4">
        <f>SUMIFS(调整区域!$F:$F,调整区域!$D:$D,$B156,调整区域!$E:$E,$R$84)+SUMIFS(调整区域!$H:$H,调整区域!$D:$D,$B156,调整区域!$G:$G,$R$84)</f>
        <v>0</v>
      </c>
      <c r="S156" s="138">
        <f t="shared" si="20"/>
        <v>0</v>
      </c>
      <c r="T156" s="4">
        <f>SUMIFS(调整区域!$F:$F,调整区域!$D:$D,$B156,调整区域!$E:$E,$T$84)+SUMIFS(调整区域!$H:$H,调整区域!$D:$D,$B156,调整区域!$G:$G,$T$84)</f>
        <v>0</v>
      </c>
      <c r="U156" s="4">
        <f>SUMIFS(调整区域!$F:$F,调整区域!$D:$D,$B156,调整区域!$E:$E,$U$84)+SUMIFS(调整区域!$H:$H,调整区域!$D:$D,$B156,调整区域!$G:$G,$U$84)</f>
        <v>0</v>
      </c>
      <c r="V156" s="4">
        <f>SUMIFS(调整区域!$F:$F,调整区域!$D:$D,$B156,调整区域!$E:$E,$V$84)+SUMIFS(调整区域!$H:$H,调整区域!$D:$D,$B156,调整区域!$G:$G,$V$84)</f>
        <v>0</v>
      </c>
      <c r="W156" s="4">
        <f>SUMIFS(调整区域!$F:$F,调整区域!$D:$D,$B156,调整区域!$E:$E,$W$84)+SUMIFS(调整区域!$H:$H,调整区域!$D:$D,$B156,调整区域!$G:$G,$W$84)</f>
        <v>0</v>
      </c>
      <c r="X156" s="4">
        <f>SUMIFS(调整区域!$F:$F,调整区域!$D:$D,$B156,调整区域!$E:$E,$X$84)+SUMIFS(调整区域!$H:$H,调整区域!$D:$D,$B156,调整区域!$G:$G,$X$84)</f>
        <v>0</v>
      </c>
      <c r="Y156" s="4">
        <f>SUMIFS(调整区域!$F:$F,调整区域!$D:$D,$B156,调整区域!$E:$E,$Y$84)+SUMIFS(调整区域!$H:$H,调整区域!$D:$D,$B156,调整区域!$G:$G,$Y$84)</f>
        <v>0</v>
      </c>
      <c r="Z156" s="4">
        <f>SUMIFS(调整区域!$F:$F,调整区域!$D:$D,$B156,调整区域!$E:$E,$Z$84)+SUMIFS(调整区域!$H:$H,调整区域!$D:$D,$B156,调整区域!$G:$G,$Z$84)</f>
        <v>0</v>
      </c>
    </row>
    <row r="157" ht="15" customHeight="1" spans="1:26">
      <c r="A157" s="7"/>
      <c r="B157" s="19" t="s">
        <v>96</v>
      </c>
      <c r="C157" s="15">
        <f>SUM(C143:C156)</f>
        <v>0</v>
      </c>
      <c r="D157" s="15">
        <f t="shared" ref="D157:Z157" si="23">SUM(D143:D156)</f>
        <v>-4166666.66666667</v>
      </c>
      <c r="E157" s="15">
        <f t="shared" si="23"/>
        <v>0</v>
      </c>
      <c r="F157" s="15">
        <f t="shared" si="23"/>
        <v>0</v>
      </c>
      <c r="G157" s="15">
        <f t="shared" si="23"/>
        <v>0</v>
      </c>
      <c r="H157" s="138">
        <f t="shared" si="23"/>
        <v>4166666.66666667</v>
      </c>
      <c r="I157" s="138">
        <f t="shared" si="23"/>
        <v>0</v>
      </c>
      <c r="J157" s="15">
        <f t="shared" si="23"/>
        <v>0</v>
      </c>
      <c r="K157" s="15">
        <f t="shared" si="23"/>
        <v>0</v>
      </c>
      <c r="L157" s="15">
        <f t="shared" si="23"/>
        <v>0</v>
      </c>
      <c r="M157" s="138">
        <f t="shared" si="23"/>
        <v>0</v>
      </c>
      <c r="N157" s="15">
        <f t="shared" si="23"/>
        <v>0</v>
      </c>
      <c r="O157" s="15">
        <f t="shared" si="23"/>
        <v>0</v>
      </c>
      <c r="P157" s="138">
        <f t="shared" si="23"/>
        <v>0</v>
      </c>
      <c r="Q157" s="15">
        <f t="shared" si="23"/>
        <v>0</v>
      </c>
      <c r="R157" s="15">
        <f t="shared" si="23"/>
        <v>0</v>
      </c>
      <c r="S157" s="138">
        <f t="shared" si="23"/>
        <v>0</v>
      </c>
      <c r="T157" s="15">
        <f t="shared" si="23"/>
        <v>0</v>
      </c>
      <c r="U157" s="15">
        <f t="shared" si="23"/>
        <v>0</v>
      </c>
      <c r="V157" s="15">
        <f t="shared" si="23"/>
        <v>0</v>
      </c>
      <c r="W157" s="15">
        <f t="shared" si="23"/>
        <v>0</v>
      </c>
      <c r="X157" s="15">
        <f t="shared" si="23"/>
        <v>0</v>
      </c>
      <c r="Y157" s="15">
        <f t="shared" si="23"/>
        <v>0</v>
      </c>
      <c r="Z157" s="15">
        <f t="shared" si="23"/>
        <v>0</v>
      </c>
    </row>
    <row r="158" ht="15" customHeight="1" spans="1:26">
      <c r="A158" s="7" t="s">
        <v>148</v>
      </c>
      <c r="B158" s="10" t="s">
        <v>149</v>
      </c>
      <c r="C158" s="4">
        <f t="shared" si="16"/>
        <v>0</v>
      </c>
      <c r="D158" s="4">
        <f>SUMIFS(调整区域!$F:$F,调整区域!$D:$D,$B158,调整区域!$E:$E,$D$84)+SUMIFS(调整区域!$H:$H,调整区域!$D:$D,$B158,调整区域!$G:$G,$D$84)</f>
        <v>0</v>
      </c>
      <c r="E158" s="4">
        <f>SUMIFS(调整区域!$F:$F,调整区域!$D:$D,$B158,调整区域!$E:$E,$E$84)+SUMIFS(调整区域!$H:$H,调整区域!$D:$D,$B158,调整区域!$G:$G,$E$84)</f>
        <v>0</v>
      </c>
      <c r="F158" s="4">
        <f>SUMIFS(调整区域!$F:$F,调整区域!$D:$D,$B158,调整区域!$E:$E,$F$84)+SUMIFS(调整区域!$H:$H,调整区域!$D:$D,$B158,调整区域!$G:$G,$F$84)</f>
        <v>0</v>
      </c>
      <c r="G158" s="4">
        <f>SUMIFS(调整区域!$F:$F,调整区域!$D:$D,$B158,调整区域!$E:$E,$G$84)+SUMIFS(调整区域!$H:$H,调整区域!$D:$D,$B158,调整区域!$G:$G,$G$84)</f>
        <v>0</v>
      </c>
      <c r="H158" s="138">
        <f>SUMIFS(调整区域!$F:$F,调整区域!$D:$D,$B158,调整区域!$E:$E,$H$84)+SUMIFS(调整区域!$H:$H,调整区域!$D:$D,$B158,调整区域!$G:$G,$H$84)</f>
        <v>0</v>
      </c>
      <c r="I158" s="138">
        <f>J158+K158+L158</f>
        <v>0</v>
      </c>
      <c r="J158" s="4">
        <f>SUMIFS(调整区域!$F:$F,调整区域!$D:$D,$B158,调整区域!$E:$E,$J$84)+SUMIFS(调整区域!$H:$H,调整区域!$D:$D,$B158,调整区域!$G:$G,$J$84)</f>
        <v>0</v>
      </c>
      <c r="K158" s="4">
        <f>SUMIFS(调整区域!$F:$F,调整区域!$D:$D,$B158,调整区域!$E:$E,$K$84)+SUMIFS(调整区域!$H:$H,调整区域!$D:$D,$B158,调整区域!$G:$G,$K$84)</f>
        <v>0</v>
      </c>
      <c r="L158" s="4">
        <f>SUMIFS(调整区域!$F:$F,调整区域!$D:$D,$B158,调整区域!$E:$E,$L$84)+SUMIFS(调整区域!$H:$H,调整区域!$D:$D,$B158,调整区域!$G:$G,$L$84)</f>
        <v>0</v>
      </c>
      <c r="M158" s="138">
        <f>N158+O158</f>
        <v>0</v>
      </c>
      <c r="N158" s="4">
        <f>SUMIFS(调整区域!$F:$F,调整区域!$D:$D,$B158,调整区域!$E:$E,$N$84)+SUMIFS(调整区域!$H:$H,调整区域!$D:$D,$B158,调整区域!$G:$G,$N$84)</f>
        <v>0</v>
      </c>
      <c r="O158" s="4">
        <f>SUMIFS(调整区域!$F:$F,调整区域!$D:$D,$B158,调整区域!$E:$E,$O$84)+SUMIFS(调整区域!$H:$H,调整区域!$D:$D,$B158,调整区域!$G:$G,$O$84)</f>
        <v>0</v>
      </c>
      <c r="P158" s="138">
        <f>Q158+R158</f>
        <v>0</v>
      </c>
      <c r="Q158" s="4">
        <f>SUMIFS(调整区域!$F:$F,调整区域!$D:$D,$B158,调整区域!$E:$E,$Q$84)+SUMIFS(调整区域!$H:$H,调整区域!$D:$D,$B158,调整区域!$G:$G,$Q$84)</f>
        <v>0</v>
      </c>
      <c r="R158" s="4">
        <f>SUMIFS(调整区域!$F:$F,调整区域!$D:$D,$B158,调整区域!$E:$E,$R$84)+SUMIFS(调整区域!$H:$H,调整区域!$D:$D,$B158,调整区域!$G:$G,$R$84)</f>
        <v>0</v>
      </c>
      <c r="S158" s="138">
        <f>SUM(T158:Z158)</f>
        <v>0</v>
      </c>
      <c r="T158" s="4">
        <f>SUMIFS(调整区域!$F:$F,调整区域!$D:$D,$B158,调整区域!$E:$E,$T$84)+SUMIFS(调整区域!$H:$H,调整区域!$D:$D,$B158,调整区域!$G:$G,$T$84)</f>
        <v>0</v>
      </c>
      <c r="U158" s="4">
        <f>SUMIFS(调整区域!$F:$F,调整区域!$D:$D,$B158,调整区域!$E:$E,$U$84)+SUMIFS(调整区域!$H:$H,调整区域!$D:$D,$B158,调整区域!$G:$G,$U$84)</f>
        <v>0</v>
      </c>
      <c r="V158" s="4">
        <f>SUMIFS(调整区域!$F:$F,调整区域!$D:$D,$B158,调整区域!$E:$E,$V$84)+SUMIFS(调整区域!$H:$H,调整区域!$D:$D,$B158,调整区域!$G:$G,$V$84)</f>
        <v>0</v>
      </c>
      <c r="W158" s="4">
        <f>SUMIFS(调整区域!$F:$F,调整区域!$D:$D,$B158,调整区域!$E:$E,$W$84)+SUMIFS(调整区域!$H:$H,调整区域!$D:$D,$B158,调整区域!$G:$G,$W$84)</f>
        <v>0</v>
      </c>
      <c r="X158" s="4">
        <f>SUMIFS(调整区域!$F:$F,调整区域!$D:$D,$B158,调整区域!$E:$E,$X$84)+SUMIFS(调整区域!$H:$H,调整区域!$D:$D,$B158,调整区域!$G:$G,$X$84)</f>
        <v>0</v>
      </c>
      <c r="Y158" s="4">
        <f>SUMIFS(调整区域!$F:$F,调整区域!$D:$D,$B158,调整区域!$E:$E,$Y$84)+SUMIFS(调整区域!$H:$H,调整区域!$D:$D,$B158,调整区域!$G:$G,$Y$84)</f>
        <v>0</v>
      </c>
      <c r="Z158" s="4">
        <f>SUMIFS(调整区域!$F:$F,调整区域!$D:$D,$B158,调整区域!$E:$E,$Z$84)+SUMIFS(调整区域!$H:$H,调整区域!$D:$D,$B158,调整区域!$G:$G,$Z$84)</f>
        <v>0</v>
      </c>
    </row>
    <row r="159" ht="15" customHeight="1" spans="1:26">
      <c r="A159" s="7"/>
      <c r="B159" s="10" t="s">
        <v>150</v>
      </c>
      <c r="C159" s="4">
        <f t="shared" si="16"/>
        <v>0</v>
      </c>
      <c r="D159" s="4">
        <f>SUMIFS(调整区域!$F:$F,调整区域!$D:$D,$B159,调整区域!$E:$E,$D$84)+SUMIFS(调整区域!$H:$H,调整区域!$D:$D,$B159,调整区域!$G:$G,$D$84)</f>
        <v>0</v>
      </c>
      <c r="E159" s="4">
        <f>SUMIFS(调整区域!$F:$F,调整区域!$D:$D,$B159,调整区域!$E:$E,$E$84)+SUMIFS(调整区域!$H:$H,调整区域!$D:$D,$B159,调整区域!$G:$G,$E$84)</f>
        <v>0</v>
      </c>
      <c r="F159" s="4">
        <f>SUMIFS(调整区域!$F:$F,调整区域!$D:$D,$B159,调整区域!$E:$E,$F$84)+SUMIFS(调整区域!$H:$H,调整区域!$D:$D,$B159,调整区域!$G:$G,$F$84)</f>
        <v>0</v>
      </c>
      <c r="G159" s="4">
        <f>SUMIFS(调整区域!$F:$F,调整区域!$D:$D,$B159,调整区域!$E:$E,$G$84)+SUMIFS(调整区域!$H:$H,调整区域!$D:$D,$B159,调整区域!$G:$G,$G$84)</f>
        <v>0</v>
      </c>
      <c r="H159" s="138">
        <f>SUMIFS(调整区域!$F:$F,调整区域!$D:$D,$B159,调整区域!$E:$E,$H$84)+SUMIFS(调整区域!$H:$H,调整区域!$D:$D,$B159,调整区域!$G:$G,$H$84)</f>
        <v>0</v>
      </c>
      <c r="I159" s="138">
        <f>J159+K159+L159</f>
        <v>0</v>
      </c>
      <c r="J159" s="4">
        <f>SUMIFS(调整区域!$F:$F,调整区域!$D:$D,$B159,调整区域!$E:$E,$J$84)+SUMIFS(调整区域!$H:$H,调整区域!$D:$D,$B159,调整区域!$G:$G,$J$84)</f>
        <v>0</v>
      </c>
      <c r="K159" s="4">
        <f>SUMIFS(调整区域!$F:$F,调整区域!$D:$D,$B159,调整区域!$E:$E,$K$84)+SUMIFS(调整区域!$H:$H,调整区域!$D:$D,$B159,调整区域!$G:$G,$K$84)</f>
        <v>0</v>
      </c>
      <c r="L159" s="4">
        <f>SUMIFS(调整区域!$F:$F,调整区域!$D:$D,$B159,调整区域!$E:$E,$L$84)+SUMIFS(调整区域!$H:$H,调整区域!$D:$D,$B159,调整区域!$G:$G,$L$84)</f>
        <v>0</v>
      </c>
      <c r="M159" s="138">
        <f>N159+O159</f>
        <v>0</v>
      </c>
      <c r="N159" s="4">
        <f>SUMIFS(调整区域!$F:$F,调整区域!$D:$D,$B159,调整区域!$E:$E,$N$84)+SUMIFS(调整区域!$H:$H,调整区域!$D:$D,$B159,调整区域!$G:$G,$N$84)</f>
        <v>0</v>
      </c>
      <c r="O159" s="4">
        <f>SUMIFS(调整区域!$F:$F,调整区域!$D:$D,$B159,调整区域!$E:$E,$O$84)+SUMIFS(调整区域!$H:$H,调整区域!$D:$D,$B159,调整区域!$G:$G,$O$84)</f>
        <v>0</v>
      </c>
      <c r="P159" s="138">
        <f>Q159+R159</f>
        <v>0</v>
      </c>
      <c r="Q159" s="4">
        <f>SUMIFS(调整区域!$F:$F,调整区域!$D:$D,$B159,调整区域!$E:$E,$Q$84)+SUMIFS(调整区域!$H:$H,调整区域!$D:$D,$B159,调整区域!$G:$G,$Q$84)</f>
        <v>0</v>
      </c>
      <c r="R159" s="4">
        <f>SUMIFS(调整区域!$F:$F,调整区域!$D:$D,$B159,调整区域!$E:$E,$R$84)+SUMIFS(调整区域!$H:$H,调整区域!$D:$D,$B159,调整区域!$G:$G,$R$84)</f>
        <v>0</v>
      </c>
      <c r="S159" s="138">
        <f>SUM(T159:Z159)</f>
        <v>0</v>
      </c>
      <c r="T159" s="4">
        <f>SUMIFS(调整区域!$F:$F,调整区域!$D:$D,$B159,调整区域!$E:$E,$T$84)+SUMIFS(调整区域!$H:$H,调整区域!$D:$D,$B159,调整区域!$G:$G,$T$84)</f>
        <v>0</v>
      </c>
      <c r="U159" s="4">
        <f>SUMIFS(调整区域!$F:$F,调整区域!$D:$D,$B159,调整区域!$E:$E,$U$84)+SUMIFS(调整区域!$H:$H,调整区域!$D:$D,$B159,调整区域!$G:$G,$U$84)</f>
        <v>0</v>
      </c>
      <c r="V159" s="4">
        <f>SUMIFS(调整区域!$F:$F,调整区域!$D:$D,$B159,调整区域!$E:$E,$V$84)+SUMIFS(调整区域!$H:$H,调整区域!$D:$D,$B159,调整区域!$G:$G,$V$84)</f>
        <v>0</v>
      </c>
      <c r="W159" s="4">
        <f>SUMIFS(调整区域!$F:$F,调整区域!$D:$D,$B159,调整区域!$E:$E,$W$84)+SUMIFS(调整区域!$H:$H,调整区域!$D:$D,$B159,调整区域!$G:$G,$W$84)</f>
        <v>0</v>
      </c>
      <c r="X159" s="4">
        <f>SUMIFS(调整区域!$F:$F,调整区域!$D:$D,$B159,调整区域!$E:$E,$X$84)+SUMIFS(调整区域!$H:$H,调整区域!$D:$D,$B159,调整区域!$G:$G,$X$84)</f>
        <v>0</v>
      </c>
      <c r="Y159" s="4">
        <f>SUMIFS(调整区域!$F:$F,调整区域!$D:$D,$B159,调整区域!$E:$E,$Y$84)+SUMIFS(调整区域!$H:$H,调整区域!$D:$D,$B159,调整区域!$G:$G,$Y$84)</f>
        <v>0</v>
      </c>
      <c r="Z159" s="4">
        <f>SUMIFS(调整区域!$F:$F,调整区域!$D:$D,$B159,调整区域!$E:$E,$Z$84)+SUMIFS(调整区域!$H:$H,调整区域!$D:$D,$B159,调整区域!$G:$G,$Z$84)</f>
        <v>0</v>
      </c>
    </row>
    <row r="160" ht="15" customHeight="1" spans="1:26">
      <c r="A160" s="7"/>
      <c r="B160" s="10" t="s">
        <v>151</v>
      </c>
      <c r="C160" s="4">
        <f t="shared" si="16"/>
        <v>0</v>
      </c>
      <c r="D160" s="4">
        <f>SUMIFS(调整区域!$F:$F,调整区域!$D:$D,$B160,调整区域!$E:$E,$D$84)+SUMIFS(调整区域!$H:$H,调整区域!$D:$D,$B160,调整区域!$G:$G,$D$84)</f>
        <v>0</v>
      </c>
      <c r="E160" s="4">
        <f>SUMIFS(调整区域!$F:$F,调整区域!$D:$D,$B160,调整区域!$E:$E,$E$84)+SUMIFS(调整区域!$H:$H,调整区域!$D:$D,$B160,调整区域!$G:$G,$E$84)</f>
        <v>0</v>
      </c>
      <c r="F160" s="4">
        <f>SUMIFS(调整区域!$F:$F,调整区域!$D:$D,$B160,调整区域!$E:$E,$F$84)+SUMIFS(调整区域!$H:$H,调整区域!$D:$D,$B160,调整区域!$G:$G,$F$84)</f>
        <v>0</v>
      </c>
      <c r="G160" s="4">
        <f>SUMIFS(调整区域!$F:$F,调整区域!$D:$D,$B160,调整区域!$E:$E,$G$84)+SUMIFS(调整区域!$H:$H,调整区域!$D:$D,$B160,调整区域!$G:$G,$G$84)</f>
        <v>0</v>
      </c>
      <c r="H160" s="138">
        <f>SUMIFS(调整区域!$F:$F,调整区域!$D:$D,$B160,调整区域!$E:$E,$H$84)+SUMIFS(调整区域!$H:$H,调整区域!$D:$D,$B160,调整区域!$G:$G,$H$84)</f>
        <v>0</v>
      </c>
      <c r="I160" s="138">
        <f>J160+K160+L160</f>
        <v>0</v>
      </c>
      <c r="J160" s="4">
        <f>SUMIFS(调整区域!$F:$F,调整区域!$D:$D,$B160,调整区域!$E:$E,$J$84)+SUMIFS(调整区域!$H:$H,调整区域!$D:$D,$B160,调整区域!$G:$G,$J$84)</f>
        <v>0</v>
      </c>
      <c r="K160" s="4">
        <f>SUMIFS(调整区域!$F:$F,调整区域!$D:$D,$B160,调整区域!$E:$E,$K$84)+SUMIFS(调整区域!$H:$H,调整区域!$D:$D,$B160,调整区域!$G:$G,$K$84)</f>
        <v>0</v>
      </c>
      <c r="L160" s="4">
        <f>SUMIFS(调整区域!$F:$F,调整区域!$D:$D,$B160,调整区域!$E:$E,$L$84)+SUMIFS(调整区域!$H:$H,调整区域!$D:$D,$B160,调整区域!$G:$G,$L$84)</f>
        <v>0</v>
      </c>
      <c r="M160" s="138">
        <f>N160+O160</f>
        <v>0</v>
      </c>
      <c r="N160" s="4">
        <f>SUMIFS(调整区域!$F:$F,调整区域!$D:$D,$B160,调整区域!$E:$E,$N$84)+SUMIFS(调整区域!$H:$H,调整区域!$D:$D,$B160,调整区域!$G:$G,$N$84)</f>
        <v>0</v>
      </c>
      <c r="O160" s="4">
        <f>SUMIFS(调整区域!$F:$F,调整区域!$D:$D,$B160,调整区域!$E:$E,$O$84)+SUMIFS(调整区域!$H:$H,调整区域!$D:$D,$B160,调整区域!$G:$G,$O$84)</f>
        <v>0</v>
      </c>
      <c r="P160" s="138">
        <f>Q160+R160</f>
        <v>0</v>
      </c>
      <c r="Q160" s="4">
        <f>SUMIFS(调整区域!$F:$F,调整区域!$D:$D,$B160,调整区域!$E:$E,$Q$84)+SUMIFS(调整区域!$H:$H,调整区域!$D:$D,$B160,调整区域!$G:$G,$Q$84)</f>
        <v>0</v>
      </c>
      <c r="R160" s="4">
        <f>SUMIFS(调整区域!$F:$F,调整区域!$D:$D,$B160,调整区域!$E:$E,$R$84)+SUMIFS(调整区域!$H:$H,调整区域!$D:$D,$B160,调整区域!$G:$G,$R$84)</f>
        <v>0</v>
      </c>
      <c r="S160" s="138">
        <f>SUM(T160:Z160)</f>
        <v>0</v>
      </c>
      <c r="T160" s="4">
        <f>SUMIFS(调整区域!$F:$F,调整区域!$D:$D,$B160,调整区域!$E:$E,$T$84)+SUMIFS(调整区域!$H:$H,调整区域!$D:$D,$B160,调整区域!$G:$G,$T$84)</f>
        <v>0</v>
      </c>
      <c r="U160" s="4">
        <f>SUMIFS(调整区域!$F:$F,调整区域!$D:$D,$B160,调整区域!$E:$E,$U$84)+SUMIFS(调整区域!$H:$H,调整区域!$D:$D,$B160,调整区域!$G:$G,$U$84)</f>
        <v>0</v>
      </c>
      <c r="V160" s="4">
        <f>SUMIFS(调整区域!$F:$F,调整区域!$D:$D,$B160,调整区域!$E:$E,$V$84)+SUMIFS(调整区域!$H:$H,调整区域!$D:$D,$B160,调整区域!$G:$G,$V$84)</f>
        <v>0</v>
      </c>
      <c r="W160" s="4">
        <f>SUMIFS(调整区域!$F:$F,调整区域!$D:$D,$B160,调整区域!$E:$E,$W$84)+SUMIFS(调整区域!$H:$H,调整区域!$D:$D,$B160,调整区域!$G:$G,$W$84)</f>
        <v>0</v>
      </c>
      <c r="X160" s="4">
        <f>SUMIFS(调整区域!$F:$F,调整区域!$D:$D,$B160,调整区域!$E:$E,$X$84)+SUMIFS(调整区域!$H:$H,调整区域!$D:$D,$B160,调整区域!$G:$G,$X$84)</f>
        <v>0</v>
      </c>
      <c r="Y160" s="4">
        <f>SUMIFS(调整区域!$F:$F,调整区域!$D:$D,$B160,调整区域!$E:$E,$Y$84)+SUMIFS(调整区域!$H:$H,调整区域!$D:$D,$B160,调整区域!$G:$G,$Y$84)</f>
        <v>0</v>
      </c>
      <c r="Z160" s="4">
        <f>SUMIFS(调整区域!$F:$F,调整区域!$D:$D,$B160,调整区域!$E:$E,$Z$84)+SUMIFS(调整区域!$H:$H,调整区域!$D:$D,$B160,调整区域!$G:$G,$Z$84)</f>
        <v>0</v>
      </c>
    </row>
    <row r="161" ht="15" customHeight="1" spans="1:26">
      <c r="A161" s="7"/>
      <c r="B161" s="10" t="s">
        <v>152</v>
      </c>
      <c r="C161" s="4">
        <f t="shared" si="16"/>
        <v>0</v>
      </c>
      <c r="D161" s="4">
        <f>SUMIFS(调整区域!$F:$F,调整区域!$D:$D,$B161,调整区域!$E:$E,$D$84)+SUMIFS(调整区域!$H:$H,调整区域!$D:$D,$B161,调整区域!$G:$G,$D$84)</f>
        <v>0</v>
      </c>
      <c r="E161" s="4">
        <f>SUMIFS(调整区域!$F:$F,调整区域!$D:$D,$B161,调整区域!$E:$E,$E$84)+SUMIFS(调整区域!$H:$H,调整区域!$D:$D,$B161,调整区域!$G:$G,$E$84)</f>
        <v>0</v>
      </c>
      <c r="F161" s="4">
        <f>SUMIFS(调整区域!$F:$F,调整区域!$D:$D,$B161,调整区域!$E:$E,$F$84)+SUMIFS(调整区域!$H:$H,调整区域!$D:$D,$B161,调整区域!$G:$G,$F$84)</f>
        <v>0</v>
      </c>
      <c r="G161" s="4">
        <f>SUMIFS(调整区域!$F:$F,调整区域!$D:$D,$B161,调整区域!$E:$E,$G$84)+SUMIFS(调整区域!$H:$H,调整区域!$D:$D,$B161,调整区域!$G:$G,$G$84)</f>
        <v>0</v>
      </c>
      <c r="H161" s="138">
        <f>SUMIFS(调整区域!$F:$F,调整区域!$D:$D,$B161,调整区域!$E:$E,$H$84)+SUMIFS(调整区域!$H:$H,调整区域!$D:$D,$B161,调整区域!$G:$G,$H$84)</f>
        <v>0</v>
      </c>
      <c r="I161" s="138">
        <f>J161+K161+L161</f>
        <v>0</v>
      </c>
      <c r="J161" s="4">
        <f>SUMIFS(调整区域!$F:$F,调整区域!$D:$D,$B161,调整区域!$E:$E,$J$84)+SUMIFS(调整区域!$H:$H,调整区域!$D:$D,$B161,调整区域!$G:$G,$J$84)</f>
        <v>0</v>
      </c>
      <c r="K161" s="4">
        <f>SUMIFS(调整区域!$F:$F,调整区域!$D:$D,$B161,调整区域!$E:$E,$K$84)+SUMIFS(调整区域!$H:$H,调整区域!$D:$D,$B161,调整区域!$G:$G,$K$84)</f>
        <v>0</v>
      </c>
      <c r="L161" s="4">
        <f>SUMIFS(调整区域!$F:$F,调整区域!$D:$D,$B161,调整区域!$E:$E,$L$84)+SUMIFS(调整区域!$H:$H,调整区域!$D:$D,$B161,调整区域!$G:$G,$L$84)</f>
        <v>0</v>
      </c>
      <c r="M161" s="138">
        <f>N161+O161</f>
        <v>0</v>
      </c>
      <c r="N161" s="4">
        <f>SUMIFS(调整区域!$F:$F,调整区域!$D:$D,$B161,调整区域!$E:$E,$N$84)+SUMIFS(调整区域!$H:$H,调整区域!$D:$D,$B161,调整区域!$G:$G,$N$84)</f>
        <v>0</v>
      </c>
      <c r="O161" s="4">
        <f>SUMIFS(调整区域!$F:$F,调整区域!$D:$D,$B161,调整区域!$E:$E,$O$84)+SUMIFS(调整区域!$H:$H,调整区域!$D:$D,$B161,调整区域!$G:$G,$O$84)</f>
        <v>0</v>
      </c>
      <c r="P161" s="138">
        <f>Q161+R161</f>
        <v>0</v>
      </c>
      <c r="Q161" s="4">
        <f>SUMIFS(调整区域!$F:$F,调整区域!$D:$D,$B161,调整区域!$E:$E,$Q$84)+SUMIFS(调整区域!$H:$H,调整区域!$D:$D,$B161,调整区域!$G:$G,$Q$84)</f>
        <v>0</v>
      </c>
      <c r="R161" s="4">
        <f>SUMIFS(调整区域!$F:$F,调整区域!$D:$D,$B161,调整区域!$E:$E,$R$84)+SUMIFS(调整区域!$H:$H,调整区域!$D:$D,$B161,调整区域!$G:$G,$R$84)</f>
        <v>0</v>
      </c>
      <c r="S161" s="138">
        <f>SUM(T161:Z161)</f>
        <v>0</v>
      </c>
      <c r="T161" s="4">
        <f>SUMIFS(调整区域!$F:$F,调整区域!$D:$D,$B161,调整区域!$E:$E,$T$84)+SUMIFS(调整区域!$H:$H,调整区域!$D:$D,$B161,调整区域!$G:$G,$T$84)</f>
        <v>0</v>
      </c>
      <c r="U161" s="4">
        <f>SUMIFS(调整区域!$F:$F,调整区域!$D:$D,$B161,调整区域!$E:$E,$U$84)+SUMIFS(调整区域!$H:$H,调整区域!$D:$D,$B161,调整区域!$G:$G,$U$84)</f>
        <v>0</v>
      </c>
      <c r="V161" s="4">
        <f>SUMIFS(调整区域!$F:$F,调整区域!$D:$D,$B161,调整区域!$E:$E,$V$84)+SUMIFS(调整区域!$H:$H,调整区域!$D:$D,$B161,调整区域!$G:$G,$V$84)</f>
        <v>0</v>
      </c>
      <c r="W161" s="4">
        <f>SUMIFS(调整区域!$F:$F,调整区域!$D:$D,$B161,调整区域!$E:$E,$W$84)+SUMIFS(调整区域!$H:$H,调整区域!$D:$D,$B161,调整区域!$G:$G,$W$84)</f>
        <v>0</v>
      </c>
      <c r="X161" s="4">
        <f>SUMIFS(调整区域!$F:$F,调整区域!$D:$D,$B161,调整区域!$E:$E,$X$84)+SUMIFS(调整区域!$H:$H,调整区域!$D:$D,$B161,调整区域!$G:$G,$X$84)</f>
        <v>0</v>
      </c>
      <c r="Y161" s="4">
        <f>SUMIFS(调整区域!$F:$F,调整区域!$D:$D,$B161,调整区域!$E:$E,$Y$84)+SUMIFS(调整区域!$H:$H,调整区域!$D:$D,$B161,调整区域!$G:$G,$Y$84)</f>
        <v>0</v>
      </c>
      <c r="Z161" s="4">
        <f>SUMIFS(调整区域!$F:$F,调整区域!$D:$D,$B161,调整区域!$E:$E,$Z$84)+SUMIFS(调整区域!$H:$H,调整区域!$D:$D,$B161,调整区域!$G:$G,$Z$84)</f>
        <v>0</v>
      </c>
    </row>
    <row r="162" ht="15" customHeight="1" spans="1:26">
      <c r="A162" s="7"/>
      <c r="B162" s="138" t="s">
        <v>96</v>
      </c>
      <c r="C162" s="138">
        <f>SUM(C158:C161)</f>
        <v>0</v>
      </c>
      <c r="D162" s="138">
        <f t="shared" ref="D162:Z162" si="24">SUM(D158:D161)</f>
        <v>0</v>
      </c>
      <c r="E162" s="138">
        <f t="shared" si="24"/>
        <v>0</v>
      </c>
      <c r="F162" s="138">
        <f t="shared" si="24"/>
        <v>0</v>
      </c>
      <c r="G162" s="138">
        <f t="shared" si="24"/>
        <v>0</v>
      </c>
      <c r="H162" s="138">
        <f t="shared" si="24"/>
        <v>0</v>
      </c>
      <c r="I162" s="138">
        <f t="shared" si="24"/>
        <v>0</v>
      </c>
      <c r="J162" s="138">
        <f t="shared" si="24"/>
        <v>0</v>
      </c>
      <c r="K162" s="138">
        <f t="shared" si="24"/>
        <v>0</v>
      </c>
      <c r="L162" s="138">
        <f t="shared" si="24"/>
        <v>0</v>
      </c>
      <c r="M162" s="138">
        <f t="shared" si="24"/>
        <v>0</v>
      </c>
      <c r="N162" s="138">
        <f t="shared" si="24"/>
        <v>0</v>
      </c>
      <c r="O162" s="138">
        <f t="shared" si="24"/>
        <v>0</v>
      </c>
      <c r="P162" s="138">
        <f t="shared" si="24"/>
        <v>0</v>
      </c>
      <c r="Q162" s="138">
        <f t="shared" si="24"/>
        <v>0</v>
      </c>
      <c r="R162" s="138">
        <f t="shared" si="24"/>
        <v>0</v>
      </c>
      <c r="S162" s="138">
        <f t="shared" si="24"/>
        <v>0</v>
      </c>
      <c r="T162" s="138">
        <f t="shared" si="24"/>
        <v>0</v>
      </c>
      <c r="U162" s="138">
        <f t="shared" si="24"/>
        <v>0</v>
      </c>
      <c r="V162" s="138">
        <f t="shared" si="24"/>
        <v>0</v>
      </c>
      <c r="W162" s="138">
        <f t="shared" si="24"/>
        <v>0</v>
      </c>
      <c r="X162" s="138">
        <f t="shared" si="24"/>
        <v>0</v>
      </c>
      <c r="Y162" s="138">
        <f t="shared" si="24"/>
        <v>0</v>
      </c>
      <c r="Z162" s="138">
        <f t="shared" si="24"/>
        <v>0</v>
      </c>
    </row>
    <row r="163" ht="15" customHeight="1" spans="1:26">
      <c r="A163" s="142" t="s">
        <v>2</v>
      </c>
      <c r="B163" s="143"/>
      <c r="C163" s="138">
        <f>C105+C119+C142+C157+C162</f>
        <v>0</v>
      </c>
      <c r="D163" s="138">
        <f t="shared" ref="D163:Z163" si="25">D105+D119+D142+D157+D162</f>
        <v>-4744674.37666667</v>
      </c>
      <c r="E163" s="138">
        <f t="shared" si="25"/>
        <v>32484.49</v>
      </c>
      <c r="F163" s="138">
        <f t="shared" si="25"/>
        <v>990.05</v>
      </c>
      <c r="G163" s="138">
        <f t="shared" si="25"/>
        <v>0</v>
      </c>
      <c r="H163" s="138">
        <f t="shared" si="25"/>
        <v>4398941.22666667</v>
      </c>
      <c r="I163" s="138">
        <f t="shared" si="25"/>
        <v>-32181.1</v>
      </c>
      <c r="J163" s="138">
        <f t="shared" si="25"/>
        <v>14227.32</v>
      </c>
      <c r="K163" s="138">
        <f t="shared" si="25"/>
        <v>-52248.42</v>
      </c>
      <c r="L163" s="138">
        <f t="shared" si="25"/>
        <v>5840</v>
      </c>
      <c r="M163" s="138">
        <f t="shared" si="25"/>
        <v>-3876.87</v>
      </c>
      <c r="N163" s="138">
        <f t="shared" si="25"/>
        <v>-29863.12</v>
      </c>
      <c r="O163" s="138">
        <f t="shared" si="25"/>
        <v>25986.25</v>
      </c>
      <c r="P163" s="138">
        <f t="shared" si="25"/>
        <v>-2812.48</v>
      </c>
      <c r="Q163" s="138">
        <f t="shared" si="25"/>
        <v>-9024.14</v>
      </c>
      <c r="R163" s="138">
        <f t="shared" si="25"/>
        <v>6211.66</v>
      </c>
      <c r="S163" s="138">
        <f t="shared" si="25"/>
        <v>351129.06</v>
      </c>
      <c r="T163" s="138">
        <f t="shared" si="25"/>
        <v>333309.18</v>
      </c>
      <c r="U163" s="138">
        <f t="shared" si="25"/>
        <v>12080.19</v>
      </c>
      <c r="V163" s="138">
        <f t="shared" si="25"/>
        <v>1069.33</v>
      </c>
      <c r="W163" s="138">
        <f t="shared" si="25"/>
        <v>838.36</v>
      </c>
      <c r="X163" s="138">
        <f t="shared" si="25"/>
        <v>0</v>
      </c>
      <c r="Y163" s="138">
        <f t="shared" si="25"/>
        <v>2372</v>
      </c>
      <c r="Z163" s="138">
        <f t="shared" si="25"/>
        <v>1460</v>
      </c>
    </row>
    <row r="166" ht="16.5" spans="1:32">
      <c r="A166" s="138" t="s">
        <v>73</v>
      </c>
      <c r="B166" s="139" t="s">
        <v>74</v>
      </c>
      <c r="C166" s="140" t="s">
        <v>2</v>
      </c>
      <c r="D166" s="140" t="s">
        <v>3</v>
      </c>
      <c r="E166" s="140" t="s">
        <v>4</v>
      </c>
      <c r="F166" s="141" t="s">
        <v>5</v>
      </c>
      <c r="G166" s="141" t="s">
        <v>6</v>
      </c>
      <c r="H166" s="140" t="s">
        <v>7</v>
      </c>
      <c r="I166" s="140" t="s">
        <v>8</v>
      </c>
      <c r="J166" s="140" t="s">
        <v>9</v>
      </c>
      <c r="K166" s="140" t="s">
        <v>10</v>
      </c>
      <c r="L166" s="140" t="s">
        <v>11</v>
      </c>
      <c r="M166" s="140" t="s">
        <v>12</v>
      </c>
      <c r="N166" s="140" t="s">
        <v>13</v>
      </c>
      <c r="O166" s="140" t="s">
        <v>14</v>
      </c>
      <c r="P166" s="140" t="s">
        <v>15</v>
      </c>
      <c r="Q166" s="140" t="s">
        <v>16</v>
      </c>
      <c r="R166" s="140" t="s">
        <v>17</v>
      </c>
      <c r="S166" s="140" t="s">
        <v>18</v>
      </c>
      <c r="T166" s="140" t="s">
        <v>19</v>
      </c>
      <c r="U166" s="140" t="s">
        <v>20</v>
      </c>
      <c r="V166" s="140" t="s">
        <v>21</v>
      </c>
      <c r="W166" s="140" t="str">
        <f>W2</f>
        <v>北京投行部</v>
      </c>
      <c r="X166" s="140" t="str">
        <f>X2</f>
        <v>北京投行二部</v>
      </c>
      <c r="Y166" s="140" t="s">
        <v>24</v>
      </c>
      <c r="Z166" s="140" t="s">
        <v>25</v>
      </c>
      <c r="AA166" s="140" t="s">
        <v>20</v>
      </c>
      <c r="AB166" s="140" t="s">
        <v>61</v>
      </c>
      <c r="AC166" s="140" t="s">
        <v>62</v>
      </c>
      <c r="AD166" s="140" t="s">
        <v>63</v>
      </c>
      <c r="AE166" s="140" t="s">
        <v>64</v>
      </c>
      <c r="AF166" s="140" t="s">
        <v>65</v>
      </c>
    </row>
    <row r="167" ht="15" customHeight="1" spans="1:34">
      <c r="A167" s="7" t="s">
        <v>75</v>
      </c>
      <c r="B167" s="8" t="s">
        <v>76</v>
      </c>
      <c r="C167" s="8">
        <f>D167+E167+F167+G167+I167+H167+M167+P167+S167</f>
        <v>40634091.09</v>
      </c>
      <c r="D167" s="4">
        <f>D3+D85</f>
        <v>-300000</v>
      </c>
      <c r="E167" s="4">
        <f>E3+E85</f>
        <v>300000</v>
      </c>
      <c r="F167" s="4">
        <f>F3+F85</f>
        <v>0</v>
      </c>
      <c r="G167" s="4">
        <f>G3+G85</f>
        <v>0</v>
      </c>
      <c r="H167" s="9">
        <f t="shared" ref="H167:Y167" si="26">H3+H85</f>
        <v>16567738.06</v>
      </c>
      <c r="I167" s="9">
        <f t="shared" si="26"/>
        <v>0</v>
      </c>
      <c r="J167" s="4">
        <f t="shared" si="26"/>
        <v>0</v>
      </c>
      <c r="K167" s="4">
        <f t="shared" si="26"/>
        <v>0</v>
      </c>
      <c r="L167" s="4">
        <f t="shared" si="26"/>
        <v>0</v>
      </c>
      <c r="M167" s="9">
        <f t="shared" si="26"/>
        <v>230045.83</v>
      </c>
      <c r="N167" s="4">
        <f t="shared" si="26"/>
        <v>230045.83</v>
      </c>
      <c r="O167" s="4">
        <f t="shared" si="26"/>
        <v>0</v>
      </c>
      <c r="P167" s="9">
        <f t="shared" si="26"/>
        <v>0</v>
      </c>
      <c r="Q167" s="4">
        <f t="shared" si="26"/>
        <v>0</v>
      </c>
      <c r="R167" s="4">
        <f t="shared" si="26"/>
        <v>0</v>
      </c>
      <c r="S167" s="9">
        <f t="shared" si="26"/>
        <v>23836307.2</v>
      </c>
      <c r="T167" s="4">
        <f t="shared" si="26"/>
        <v>14005600</v>
      </c>
      <c r="U167" s="4">
        <f t="shared" si="26"/>
        <v>41829</v>
      </c>
      <c r="V167" s="4">
        <f t="shared" si="26"/>
        <v>1480878.2</v>
      </c>
      <c r="W167" s="4">
        <f t="shared" si="26"/>
        <v>8308000</v>
      </c>
      <c r="X167" s="4">
        <f t="shared" si="26"/>
        <v>0</v>
      </c>
      <c r="Y167" s="4">
        <f t="shared" ref="Y167:Y230" si="27">Y3+Y85</f>
        <v>0</v>
      </c>
      <c r="Z167" s="4">
        <f t="shared" ref="Z167:Z230" si="28">Z3+Z85</f>
        <v>0</v>
      </c>
      <c r="AA167">
        <v>41829</v>
      </c>
      <c r="AB167" s="144">
        <v>0</v>
      </c>
      <c r="AC167" s="4">
        <v>0</v>
      </c>
      <c r="AD167" s="4"/>
      <c r="AE167" s="4"/>
      <c r="AF167" s="4"/>
      <c r="AH167" s="147">
        <f>U167-AA167-AB167-AC167-AD167-AE167-AF167</f>
        <v>0</v>
      </c>
    </row>
    <row r="168" ht="15" customHeight="1" spans="1:34">
      <c r="A168" s="7"/>
      <c r="B168" s="10" t="s">
        <v>77</v>
      </c>
      <c r="C168" s="4">
        <f t="shared" ref="C168:C199" si="29">D168+E168+F168+G168+I168+H168+M168+P168+S168</f>
        <v>32507547.17</v>
      </c>
      <c r="D168" s="4">
        <f t="shared" ref="D168:D199" si="30">D4+D86</f>
        <v>0</v>
      </c>
      <c r="E168" s="4">
        <f t="shared" ref="E168:E199" si="31">E4+E86</f>
        <v>0</v>
      </c>
      <c r="F168" s="4">
        <f t="shared" ref="F168:F199" si="32">F4+F86</f>
        <v>0</v>
      </c>
      <c r="G168" s="4">
        <f t="shared" ref="G168:G199" si="33">G4+G86</f>
        <v>0</v>
      </c>
      <c r="H168" s="9">
        <f t="shared" ref="H168:Y168" si="34">H4+H86</f>
        <v>32507547.17</v>
      </c>
      <c r="I168" s="9">
        <f t="shared" si="34"/>
        <v>0</v>
      </c>
      <c r="J168" s="4">
        <f t="shared" si="34"/>
        <v>0</v>
      </c>
      <c r="K168" s="4">
        <f t="shared" si="34"/>
        <v>0</v>
      </c>
      <c r="L168" s="4">
        <f t="shared" si="34"/>
        <v>0</v>
      </c>
      <c r="M168" s="9">
        <f t="shared" si="34"/>
        <v>0</v>
      </c>
      <c r="N168" s="4">
        <f t="shared" si="34"/>
        <v>0</v>
      </c>
      <c r="O168" s="4">
        <f t="shared" si="34"/>
        <v>0</v>
      </c>
      <c r="P168" s="9">
        <f t="shared" si="34"/>
        <v>0</v>
      </c>
      <c r="Q168" s="4">
        <f t="shared" si="34"/>
        <v>0</v>
      </c>
      <c r="R168" s="4">
        <f t="shared" si="34"/>
        <v>0</v>
      </c>
      <c r="S168" s="9">
        <f t="shared" si="34"/>
        <v>0</v>
      </c>
      <c r="T168" s="4">
        <f t="shared" si="34"/>
        <v>0</v>
      </c>
      <c r="U168" s="4">
        <f t="shared" si="34"/>
        <v>0</v>
      </c>
      <c r="V168" s="4">
        <f t="shared" si="34"/>
        <v>0</v>
      </c>
      <c r="W168" s="4">
        <f t="shared" si="34"/>
        <v>0</v>
      </c>
      <c r="X168" s="4">
        <f t="shared" si="34"/>
        <v>0</v>
      </c>
      <c r="Y168" s="4">
        <f t="shared" si="27"/>
        <v>0</v>
      </c>
      <c r="Z168" s="4">
        <f t="shared" si="28"/>
        <v>0</v>
      </c>
      <c r="AA168" s="4">
        <v>0</v>
      </c>
      <c r="AB168" s="144">
        <v>0</v>
      </c>
      <c r="AC168" s="4">
        <v>0</v>
      </c>
      <c r="AD168" s="4"/>
      <c r="AE168" s="4"/>
      <c r="AF168" s="4"/>
      <c r="AH168" s="147">
        <f t="shared" ref="AH168:AH199" si="35">U168-AA168-AB168-AC168-AD168-AE168-AF168</f>
        <v>0</v>
      </c>
    </row>
    <row r="169" ht="15" customHeight="1" spans="1:34">
      <c r="A169" s="7"/>
      <c r="B169" s="10" t="s">
        <v>78</v>
      </c>
      <c r="C169" s="4">
        <f t="shared" si="29"/>
        <v>1111947.3</v>
      </c>
      <c r="D169" s="4">
        <f t="shared" si="30"/>
        <v>0</v>
      </c>
      <c r="E169" s="4">
        <f t="shared" si="31"/>
        <v>7500</v>
      </c>
      <c r="F169" s="4">
        <f t="shared" si="32"/>
        <v>0</v>
      </c>
      <c r="G169" s="4">
        <f t="shared" si="33"/>
        <v>0</v>
      </c>
      <c r="H169" s="9">
        <f t="shared" ref="H169:Y169" si="36">H5+H87</f>
        <v>351509.43</v>
      </c>
      <c r="I169" s="9">
        <f t="shared" si="36"/>
        <v>0</v>
      </c>
      <c r="J169" s="4">
        <f t="shared" si="36"/>
        <v>0</v>
      </c>
      <c r="K169" s="4">
        <f t="shared" si="36"/>
        <v>0</v>
      </c>
      <c r="L169" s="4">
        <f t="shared" si="36"/>
        <v>0</v>
      </c>
      <c r="M169" s="9">
        <f t="shared" si="36"/>
        <v>30212.71</v>
      </c>
      <c r="N169" s="4">
        <f t="shared" si="36"/>
        <v>0</v>
      </c>
      <c r="O169" s="4">
        <f t="shared" si="36"/>
        <v>30212.71</v>
      </c>
      <c r="P169" s="9">
        <f t="shared" si="36"/>
        <v>0</v>
      </c>
      <c r="Q169" s="4">
        <f t="shared" si="36"/>
        <v>0</v>
      </c>
      <c r="R169" s="4">
        <f t="shared" si="36"/>
        <v>0</v>
      </c>
      <c r="S169" s="9">
        <f t="shared" si="36"/>
        <v>722725.16</v>
      </c>
      <c r="T169" s="4">
        <f t="shared" si="36"/>
        <v>722725.16</v>
      </c>
      <c r="U169" s="4">
        <f t="shared" si="36"/>
        <v>0</v>
      </c>
      <c r="V169" s="4">
        <f t="shared" si="36"/>
        <v>0</v>
      </c>
      <c r="W169" s="4">
        <f t="shared" si="36"/>
        <v>0</v>
      </c>
      <c r="X169" s="4">
        <f t="shared" si="36"/>
        <v>0</v>
      </c>
      <c r="Y169" s="4">
        <f t="shared" si="27"/>
        <v>0</v>
      </c>
      <c r="Z169" s="4">
        <f t="shared" si="28"/>
        <v>0</v>
      </c>
      <c r="AA169">
        <v>0</v>
      </c>
      <c r="AB169" s="144">
        <v>0</v>
      </c>
      <c r="AC169" s="4">
        <v>0</v>
      </c>
      <c r="AD169" s="4"/>
      <c r="AE169" s="4"/>
      <c r="AF169" s="4"/>
      <c r="AH169" s="147">
        <f t="shared" si="35"/>
        <v>0</v>
      </c>
    </row>
    <row r="170" ht="15" customHeight="1" spans="1:34">
      <c r="A170" s="7"/>
      <c r="B170" s="10" t="s">
        <v>79</v>
      </c>
      <c r="C170" s="4">
        <f t="shared" si="29"/>
        <v>7128811.34</v>
      </c>
      <c r="D170" s="4">
        <f t="shared" si="30"/>
        <v>-244137.98</v>
      </c>
      <c r="E170" s="4">
        <f t="shared" si="31"/>
        <v>4844.23</v>
      </c>
      <c r="F170" s="4">
        <f t="shared" si="32"/>
        <v>151874.94</v>
      </c>
      <c r="G170" s="4">
        <f t="shared" si="33"/>
        <v>115916.04</v>
      </c>
      <c r="H170" s="9">
        <f t="shared" ref="H170:Y170" si="37">H6+H88</f>
        <v>3731370.31</v>
      </c>
      <c r="I170" s="9">
        <f t="shared" si="37"/>
        <v>320712.91</v>
      </c>
      <c r="J170" s="4">
        <f t="shared" si="37"/>
        <v>48300.46</v>
      </c>
      <c r="K170" s="4">
        <f t="shared" si="37"/>
        <v>111476.69</v>
      </c>
      <c r="L170" s="4">
        <f t="shared" si="37"/>
        <v>160935.76</v>
      </c>
      <c r="M170" s="9">
        <f t="shared" si="37"/>
        <v>161239.25</v>
      </c>
      <c r="N170" s="4">
        <f t="shared" si="37"/>
        <v>76689.14</v>
      </c>
      <c r="O170" s="4">
        <f t="shared" si="37"/>
        <v>84550.11</v>
      </c>
      <c r="P170" s="9">
        <f t="shared" si="37"/>
        <v>82342.51</v>
      </c>
      <c r="Q170" s="4">
        <f t="shared" si="37"/>
        <v>44332.67</v>
      </c>
      <c r="R170" s="4">
        <f t="shared" si="37"/>
        <v>38009.84</v>
      </c>
      <c r="S170" s="9">
        <f t="shared" si="37"/>
        <v>2804649.13</v>
      </c>
      <c r="T170" s="4">
        <f t="shared" si="37"/>
        <v>1528061.94</v>
      </c>
      <c r="U170" s="4">
        <f t="shared" si="37"/>
        <v>368296.78</v>
      </c>
      <c r="V170" s="4">
        <f t="shared" si="37"/>
        <v>646948.51</v>
      </c>
      <c r="W170" s="4">
        <f t="shared" si="37"/>
        <v>94868.28</v>
      </c>
      <c r="X170" s="4">
        <f t="shared" si="37"/>
        <v>31924.85</v>
      </c>
      <c r="Y170" s="4">
        <f t="shared" si="27"/>
        <v>84607.73</v>
      </c>
      <c r="Z170" s="4">
        <f t="shared" si="28"/>
        <v>49941.04</v>
      </c>
      <c r="AA170">
        <f>281327.59+9250</f>
        <v>290577.59</v>
      </c>
      <c r="AB170">
        <v>38361.86</v>
      </c>
      <c r="AC170" s="4">
        <v>30727.25</v>
      </c>
      <c r="AD170" s="4">
        <v>7300</v>
      </c>
      <c r="AE170" s="4">
        <v>1330.08</v>
      </c>
      <c r="AF170" s="4"/>
      <c r="AH170" s="147">
        <f t="shared" si="35"/>
        <v>1.81898940354586e-12</v>
      </c>
    </row>
    <row r="171" ht="15" customHeight="1" spans="1:34">
      <c r="A171" s="7"/>
      <c r="B171" s="10" t="s">
        <v>80</v>
      </c>
      <c r="C171" s="4">
        <f t="shared" si="29"/>
        <v>0</v>
      </c>
      <c r="D171" s="4">
        <f t="shared" si="30"/>
        <v>0</v>
      </c>
      <c r="E171" s="4">
        <f t="shared" si="31"/>
        <v>0</v>
      </c>
      <c r="F171" s="4">
        <f t="shared" si="32"/>
        <v>0</v>
      </c>
      <c r="G171" s="4">
        <f t="shared" si="33"/>
        <v>0</v>
      </c>
      <c r="H171" s="9">
        <f t="shared" ref="H171:Y171" si="38">H7+H89</f>
        <v>0</v>
      </c>
      <c r="I171" s="9">
        <f t="shared" si="38"/>
        <v>0</v>
      </c>
      <c r="J171" s="4">
        <f t="shared" si="38"/>
        <v>0</v>
      </c>
      <c r="K171" s="4">
        <f t="shared" si="38"/>
        <v>0</v>
      </c>
      <c r="L171" s="4">
        <f t="shared" si="38"/>
        <v>0</v>
      </c>
      <c r="M171" s="9">
        <f t="shared" si="38"/>
        <v>0</v>
      </c>
      <c r="N171" s="4">
        <f t="shared" si="38"/>
        <v>0</v>
      </c>
      <c r="O171" s="4">
        <f t="shared" si="38"/>
        <v>0</v>
      </c>
      <c r="P171" s="9">
        <f t="shared" si="38"/>
        <v>0</v>
      </c>
      <c r="Q171" s="4">
        <f t="shared" si="38"/>
        <v>0</v>
      </c>
      <c r="R171" s="4">
        <f t="shared" si="38"/>
        <v>0</v>
      </c>
      <c r="S171" s="9">
        <f t="shared" si="38"/>
        <v>0</v>
      </c>
      <c r="T171" s="4">
        <f t="shared" si="38"/>
        <v>0</v>
      </c>
      <c r="U171" s="4">
        <f t="shared" si="38"/>
        <v>0</v>
      </c>
      <c r="V171" s="4">
        <f t="shared" si="38"/>
        <v>0</v>
      </c>
      <c r="W171" s="4">
        <f t="shared" si="38"/>
        <v>0</v>
      </c>
      <c r="X171" s="4">
        <f t="shared" si="38"/>
        <v>0</v>
      </c>
      <c r="Y171" s="4">
        <f t="shared" si="27"/>
        <v>0</v>
      </c>
      <c r="Z171" s="4">
        <f t="shared" si="28"/>
        <v>0</v>
      </c>
      <c r="AA171" s="4">
        <v>0</v>
      </c>
      <c r="AB171" s="144">
        <v>0</v>
      </c>
      <c r="AC171" s="4">
        <v>0</v>
      </c>
      <c r="AD171" s="4"/>
      <c r="AE171" s="4"/>
      <c r="AF171" s="4"/>
      <c r="AH171" s="147">
        <f t="shared" si="35"/>
        <v>0</v>
      </c>
    </row>
    <row r="172" ht="15" customHeight="1" spans="1:34">
      <c r="A172" s="7"/>
      <c r="B172" s="10" t="s">
        <v>81</v>
      </c>
      <c r="C172" s="4">
        <f t="shared" si="29"/>
        <v>4052425.18</v>
      </c>
      <c r="D172" s="4">
        <f t="shared" si="30"/>
        <v>-27869.73</v>
      </c>
      <c r="E172" s="4">
        <f t="shared" si="31"/>
        <v>-519091.72</v>
      </c>
      <c r="F172" s="4">
        <f t="shared" si="32"/>
        <v>3437.74</v>
      </c>
      <c r="G172" s="4">
        <f t="shared" si="33"/>
        <v>937.16</v>
      </c>
      <c r="H172" s="9">
        <f t="shared" ref="H172:Y172" si="39">H8+H90</f>
        <v>2640757.52</v>
      </c>
      <c r="I172" s="9">
        <f t="shared" si="39"/>
        <v>371243.19</v>
      </c>
      <c r="J172" s="4">
        <f t="shared" si="39"/>
        <v>211581.09</v>
      </c>
      <c r="K172" s="4">
        <f t="shared" si="39"/>
        <v>154021.85</v>
      </c>
      <c r="L172" s="4">
        <f t="shared" si="39"/>
        <v>5640.25</v>
      </c>
      <c r="M172" s="9">
        <f t="shared" si="39"/>
        <v>705401.44</v>
      </c>
      <c r="N172" s="4">
        <f t="shared" si="39"/>
        <v>696658.52</v>
      </c>
      <c r="O172" s="4">
        <f t="shared" si="39"/>
        <v>8742.92</v>
      </c>
      <c r="P172" s="9">
        <f t="shared" si="39"/>
        <v>336502.94</v>
      </c>
      <c r="Q172" s="4">
        <f t="shared" si="39"/>
        <v>-13825.32</v>
      </c>
      <c r="R172" s="4">
        <f t="shared" si="39"/>
        <v>350328.26</v>
      </c>
      <c r="S172" s="9">
        <f t="shared" si="39"/>
        <v>541106.64</v>
      </c>
      <c r="T172" s="4">
        <f t="shared" si="39"/>
        <v>318372.05</v>
      </c>
      <c r="U172" s="4">
        <f t="shared" si="39"/>
        <v>7636.16</v>
      </c>
      <c r="V172" s="4">
        <f t="shared" si="39"/>
        <v>38565.07</v>
      </c>
      <c r="W172" s="4">
        <f t="shared" si="39"/>
        <v>173899.94</v>
      </c>
      <c r="X172" s="4">
        <f t="shared" si="39"/>
        <v>0</v>
      </c>
      <c r="Y172" s="4">
        <f t="shared" si="27"/>
        <v>0</v>
      </c>
      <c r="Z172" s="4">
        <f t="shared" si="28"/>
        <v>2633.42</v>
      </c>
      <c r="AA172" s="145">
        <v>5999.8399957144</v>
      </c>
      <c r="AB172" s="144">
        <v>0</v>
      </c>
      <c r="AC172" s="146">
        <v>1090.88002212928</v>
      </c>
      <c r="AD172" s="146">
        <v>0</v>
      </c>
      <c r="AE172" s="146">
        <v>545.439982156319</v>
      </c>
      <c r="AF172" s="146">
        <v>0</v>
      </c>
      <c r="AH172" s="147">
        <f t="shared" si="35"/>
        <v>6.82121026329696e-13</v>
      </c>
    </row>
    <row r="173" ht="15" customHeight="1" spans="1:34">
      <c r="A173" s="7"/>
      <c r="B173" s="11" t="s">
        <v>82</v>
      </c>
      <c r="C173" s="4">
        <f t="shared" si="29"/>
        <v>13600000</v>
      </c>
      <c r="D173" s="4">
        <f t="shared" si="30"/>
        <v>0</v>
      </c>
      <c r="E173" s="4">
        <f t="shared" si="31"/>
        <v>0</v>
      </c>
      <c r="F173" s="4">
        <f t="shared" si="32"/>
        <v>0</v>
      </c>
      <c r="G173" s="4">
        <f t="shared" si="33"/>
        <v>0</v>
      </c>
      <c r="H173" s="9">
        <f t="shared" ref="H173:Y173" si="40">H9+H91</f>
        <v>13600000</v>
      </c>
      <c r="I173" s="9">
        <f t="shared" si="40"/>
        <v>0</v>
      </c>
      <c r="J173" s="4">
        <f t="shared" si="40"/>
        <v>0</v>
      </c>
      <c r="K173" s="4">
        <f t="shared" si="40"/>
        <v>0</v>
      </c>
      <c r="L173" s="4">
        <f t="shared" si="40"/>
        <v>0</v>
      </c>
      <c r="M173" s="9">
        <f t="shared" si="40"/>
        <v>0</v>
      </c>
      <c r="N173" s="4">
        <f t="shared" si="40"/>
        <v>0</v>
      </c>
      <c r="O173" s="4">
        <f t="shared" si="40"/>
        <v>0</v>
      </c>
      <c r="P173" s="9">
        <f t="shared" si="40"/>
        <v>0</v>
      </c>
      <c r="Q173" s="4">
        <f t="shared" si="40"/>
        <v>0</v>
      </c>
      <c r="R173" s="4">
        <f t="shared" si="40"/>
        <v>0</v>
      </c>
      <c r="S173" s="9">
        <f t="shared" si="40"/>
        <v>0</v>
      </c>
      <c r="T173" s="4">
        <f t="shared" si="40"/>
        <v>0</v>
      </c>
      <c r="U173" s="4">
        <f t="shared" si="40"/>
        <v>0</v>
      </c>
      <c r="V173" s="4">
        <f t="shared" si="40"/>
        <v>0</v>
      </c>
      <c r="W173" s="4">
        <f t="shared" si="40"/>
        <v>0</v>
      </c>
      <c r="X173" s="4">
        <f t="shared" si="40"/>
        <v>0</v>
      </c>
      <c r="Y173" s="4">
        <f t="shared" si="27"/>
        <v>0</v>
      </c>
      <c r="Z173" s="4">
        <f t="shared" si="28"/>
        <v>0</v>
      </c>
      <c r="AA173" s="4">
        <v>0</v>
      </c>
      <c r="AB173" s="144">
        <v>0</v>
      </c>
      <c r="AC173" s="4">
        <v>0</v>
      </c>
      <c r="AD173" s="4"/>
      <c r="AE173" s="4"/>
      <c r="AF173" s="4"/>
      <c r="AH173" s="147">
        <f t="shared" si="35"/>
        <v>0</v>
      </c>
    </row>
    <row r="174" ht="15" customHeight="1" spans="1:34">
      <c r="A174" s="7"/>
      <c r="B174" s="10" t="s">
        <v>83</v>
      </c>
      <c r="C174" s="4">
        <f t="shared" si="29"/>
        <v>0</v>
      </c>
      <c r="D174" s="4">
        <f t="shared" si="30"/>
        <v>0</v>
      </c>
      <c r="E174" s="4">
        <f t="shared" si="31"/>
        <v>0</v>
      </c>
      <c r="F174" s="4">
        <f t="shared" si="32"/>
        <v>0</v>
      </c>
      <c r="G174" s="4">
        <f t="shared" si="33"/>
        <v>0</v>
      </c>
      <c r="H174" s="9">
        <f t="shared" ref="H174:Y174" si="41">H10+H92</f>
        <v>0</v>
      </c>
      <c r="I174" s="9">
        <f t="shared" si="41"/>
        <v>0</v>
      </c>
      <c r="J174" s="4">
        <f t="shared" si="41"/>
        <v>0</v>
      </c>
      <c r="K174" s="4">
        <f t="shared" si="41"/>
        <v>0</v>
      </c>
      <c r="L174" s="4">
        <f t="shared" si="41"/>
        <v>0</v>
      </c>
      <c r="M174" s="9">
        <f t="shared" si="41"/>
        <v>0</v>
      </c>
      <c r="N174" s="4">
        <f t="shared" si="41"/>
        <v>0</v>
      </c>
      <c r="O174" s="4">
        <f t="shared" si="41"/>
        <v>0</v>
      </c>
      <c r="P174" s="9">
        <f t="shared" si="41"/>
        <v>0</v>
      </c>
      <c r="Q174" s="4">
        <f t="shared" si="41"/>
        <v>0</v>
      </c>
      <c r="R174" s="4">
        <f t="shared" si="41"/>
        <v>0</v>
      </c>
      <c r="S174" s="9">
        <f t="shared" si="41"/>
        <v>0</v>
      </c>
      <c r="T174" s="4">
        <f t="shared" si="41"/>
        <v>0</v>
      </c>
      <c r="U174" s="4">
        <f t="shared" si="41"/>
        <v>0</v>
      </c>
      <c r="V174" s="4">
        <f t="shared" si="41"/>
        <v>0</v>
      </c>
      <c r="W174" s="4">
        <f t="shared" si="41"/>
        <v>0</v>
      </c>
      <c r="X174" s="4">
        <f t="shared" si="41"/>
        <v>0</v>
      </c>
      <c r="Y174" s="4">
        <f t="shared" si="27"/>
        <v>0</v>
      </c>
      <c r="Z174" s="4">
        <f t="shared" si="28"/>
        <v>0</v>
      </c>
      <c r="AA174" s="4">
        <v>0</v>
      </c>
      <c r="AB174" s="144">
        <v>0</v>
      </c>
      <c r="AC174" s="4">
        <v>0</v>
      </c>
      <c r="AD174" s="4"/>
      <c r="AE174" s="4"/>
      <c r="AF174" s="4"/>
      <c r="AH174" s="147">
        <f t="shared" si="35"/>
        <v>0</v>
      </c>
    </row>
    <row r="175" ht="15" customHeight="1" spans="1:34">
      <c r="A175" s="7"/>
      <c r="B175" s="10" t="s">
        <v>84</v>
      </c>
      <c r="C175" s="4">
        <f t="shared" si="29"/>
        <v>0</v>
      </c>
      <c r="D175" s="4">
        <f t="shared" si="30"/>
        <v>0</v>
      </c>
      <c r="E175" s="4">
        <f t="shared" si="31"/>
        <v>0</v>
      </c>
      <c r="F175" s="4">
        <f t="shared" si="32"/>
        <v>0</v>
      </c>
      <c r="G175" s="4">
        <f t="shared" si="33"/>
        <v>0</v>
      </c>
      <c r="H175" s="9">
        <f t="shared" ref="H175:Y175" si="42">H11+H93</f>
        <v>0</v>
      </c>
      <c r="I175" s="9">
        <f t="shared" si="42"/>
        <v>0</v>
      </c>
      <c r="J175" s="4">
        <f t="shared" si="42"/>
        <v>0</v>
      </c>
      <c r="K175" s="4">
        <f t="shared" si="42"/>
        <v>0</v>
      </c>
      <c r="L175" s="4">
        <f t="shared" si="42"/>
        <v>0</v>
      </c>
      <c r="M175" s="9">
        <f t="shared" si="42"/>
        <v>0</v>
      </c>
      <c r="N175" s="4">
        <f t="shared" si="42"/>
        <v>0</v>
      </c>
      <c r="O175" s="4">
        <f t="shared" si="42"/>
        <v>0</v>
      </c>
      <c r="P175" s="9">
        <f t="shared" si="42"/>
        <v>0</v>
      </c>
      <c r="Q175" s="4">
        <f t="shared" si="42"/>
        <v>0</v>
      </c>
      <c r="R175" s="4">
        <f t="shared" si="42"/>
        <v>0</v>
      </c>
      <c r="S175" s="9">
        <f t="shared" si="42"/>
        <v>0</v>
      </c>
      <c r="T175" s="4">
        <f t="shared" si="42"/>
        <v>0</v>
      </c>
      <c r="U175" s="4">
        <f t="shared" si="42"/>
        <v>0</v>
      </c>
      <c r="V175" s="4">
        <f t="shared" si="42"/>
        <v>0</v>
      </c>
      <c r="W175" s="4">
        <f t="shared" si="42"/>
        <v>0</v>
      </c>
      <c r="X175" s="4">
        <f t="shared" si="42"/>
        <v>0</v>
      </c>
      <c r="Y175" s="4">
        <f t="shared" si="27"/>
        <v>0</v>
      </c>
      <c r="Z175" s="4">
        <f t="shared" si="28"/>
        <v>0</v>
      </c>
      <c r="AA175" s="4">
        <v>0</v>
      </c>
      <c r="AB175" s="144">
        <v>0</v>
      </c>
      <c r="AC175" s="4">
        <v>0</v>
      </c>
      <c r="AD175" s="4"/>
      <c r="AE175" s="4"/>
      <c r="AF175" s="4"/>
      <c r="AH175" s="147">
        <f t="shared" si="35"/>
        <v>0</v>
      </c>
    </row>
    <row r="176" ht="15" customHeight="1" spans="1:34">
      <c r="A176" s="7"/>
      <c r="B176" s="12" t="s">
        <v>85</v>
      </c>
      <c r="C176" s="4">
        <f t="shared" si="29"/>
        <v>0</v>
      </c>
      <c r="D176" s="4">
        <f t="shared" si="30"/>
        <v>0</v>
      </c>
      <c r="E176" s="4">
        <f t="shared" si="31"/>
        <v>0</v>
      </c>
      <c r="F176" s="4">
        <f t="shared" si="32"/>
        <v>0</v>
      </c>
      <c r="G176" s="4">
        <f t="shared" si="33"/>
        <v>0</v>
      </c>
      <c r="H176" s="9">
        <f t="shared" ref="H176:Y176" si="43">H12+H94</f>
        <v>0</v>
      </c>
      <c r="I176" s="9">
        <f t="shared" si="43"/>
        <v>0</v>
      </c>
      <c r="J176" s="4">
        <f t="shared" si="43"/>
        <v>0</v>
      </c>
      <c r="K176" s="4">
        <f t="shared" si="43"/>
        <v>0</v>
      </c>
      <c r="L176" s="4">
        <f t="shared" si="43"/>
        <v>0</v>
      </c>
      <c r="M176" s="9">
        <f t="shared" si="43"/>
        <v>0</v>
      </c>
      <c r="N176" s="4">
        <f t="shared" si="43"/>
        <v>0</v>
      </c>
      <c r="O176" s="4">
        <f t="shared" si="43"/>
        <v>0</v>
      </c>
      <c r="P176" s="9">
        <f t="shared" si="43"/>
        <v>0</v>
      </c>
      <c r="Q176" s="4">
        <f t="shared" si="43"/>
        <v>0</v>
      </c>
      <c r="R176" s="4">
        <f t="shared" si="43"/>
        <v>0</v>
      </c>
      <c r="S176" s="9">
        <f t="shared" si="43"/>
        <v>0</v>
      </c>
      <c r="T176" s="4">
        <f t="shared" si="43"/>
        <v>0</v>
      </c>
      <c r="U176" s="4">
        <f t="shared" si="43"/>
        <v>0</v>
      </c>
      <c r="V176" s="4">
        <f t="shared" si="43"/>
        <v>0</v>
      </c>
      <c r="W176" s="4">
        <f t="shared" si="43"/>
        <v>0</v>
      </c>
      <c r="X176" s="4">
        <f t="shared" si="43"/>
        <v>0</v>
      </c>
      <c r="Y176" s="4">
        <f t="shared" si="27"/>
        <v>0</v>
      </c>
      <c r="Z176" s="4">
        <f t="shared" si="28"/>
        <v>0</v>
      </c>
      <c r="AA176" s="4">
        <v>0</v>
      </c>
      <c r="AB176" s="144">
        <v>0</v>
      </c>
      <c r="AC176" s="4">
        <v>0</v>
      </c>
      <c r="AD176" s="4"/>
      <c r="AE176" s="4"/>
      <c r="AF176" s="4"/>
      <c r="AH176" s="147">
        <f t="shared" si="35"/>
        <v>0</v>
      </c>
    </row>
    <row r="177" ht="15" customHeight="1" spans="1:34">
      <c r="A177" s="7"/>
      <c r="B177" s="12" t="s">
        <v>86</v>
      </c>
      <c r="C177" s="4">
        <f t="shared" si="29"/>
        <v>0</v>
      </c>
      <c r="D177" s="4">
        <f t="shared" si="30"/>
        <v>0</v>
      </c>
      <c r="E177" s="4">
        <f t="shared" si="31"/>
        <v>0</v>
      </c>
      <c r="F177" s="4">
        <f t="shared" si="32"/>
        <v>0</v>
      </c>
      <c r="G177" s="4">
        <f t="shared" si="33"/>
        <v>0</v>
      </c>
      <c r="H177" s="9">
        <f t="shared" ref="H177:Y177" si="44">H13+H95</f>
        <v>0</v>
      </c>
      <c r="I177" s="9">
        <f t="shared" si="44"/>
        <v>0</v>
      </c>
      <c r="J177" s="4">
        <f t="shared" si="44"/>
        <v>0</v>
      </c>
      <c r="K177" s="4">
        <f t="shared" si="44"/>
        <v>0</v>
      </c>
      <c r="L177" s="4">
        <f t="shared" si="44"/>
        <v>0</v>
      </c>
      <c r="M177" s="9">
        <f t="shared" si="44"/>
        <v>0</v>
      </c>
      <c r="N177" s="4">
        <f t="shared" si="44"/>
        <v>0</v>
      </c>
      <c r="O177" s="4">
        <f t="shared" si="44"/>
        <v>0</v>
      </c>
      <c r="P177" s="9">
        <f t="shared" si="44"/>
        <v>0</v>
      </c>
      <c r="Q177" s="4">
        <f t="shared" si="44"/>
        <v>0</v>
      </c>
      <c r="R177" s="4">
        <f t="shared" si="44"/>
        <v>0</v>
      </c>
      <c r="S177" s="9">
        <f t="shared" si="44"/>
        <v>0</v>
      </c>
      <c r="T177" s="4">
        <f t="shared" si="44"/>
        <v>0</v>
      </c>
      <c r="U177" s="4">
        <f t="shared" si="44"/>
        <v>0</v>
      </c>
      <c r="V177" s="4">
        <f t="shared" si="44"/>
        <v>0</v>
      </c>
      <c r="W177" s="4">
        <f t="shared" si="44"/>
        <v>0</v>
      </c>
      <c r="X177" s="4">
        <f t="shared" si="44"/>
        <v>0</v>
      </c>
      <c r="Y177" s="4">
        <f t="shared" si="27"/>
        <v>0</v>
      </c>
      <c r="Z177" s="4">
        <f t="shared" si="28"/>
        <v>0</v>
      </c>
      <c r="AA177" s="4">
        <v>0</v>
      </c>
      <c r="AB177" s="144">
        <v>0</v>
      </c>
      <c r="AC177" s="4">
        <v>0</v>
      </c>
      <c r="AD177" s="4"/>
      <c r="AE177" s="4"/>
      <c r="AF177" s="4"/>
      <c r="AH177" s="147">
        <f t="shared" si="35"/>
        <v>0</v>
      </c>
    </row>
    <row r="178" ht="15" customHeight="1" spans="1:34">
      <c r="A178" s="7"/>
      <c r="B178" s="12" t="s">
        <v>87</v>
      </c>
      <c r="C178" s="4">
        <f t="shared" si="29"/>
        <v>0</v>
      </c>
      <c r="D178" s="4">
        <f t="shared" si="30"/>
        <v>0</v>
      </c>
      <c r="E178" s="4">
        <f t="shared" si="31"/>
        <v>0</v>
      </c>
      <c r="F178" s="4">
        <f t="shared" si="32"/>
        <v>0</v>
      </c>
      <c r="G178" s="4">
        <f t="shared" si="33"/>
        <v>0</v>
      </c>
      <c r="H178" s="9">
        <f t="shared" ref="H178:Y178" si="45">H14+H96</f>
        <v>0</v>
      </c>
      <c r="I178" s="9">
        <f t="shared" si="45"/>
        <v>0</v>
      </c>
      <c r="J178" s="4">
        <f t="shared" si="45"/>
        <v>0</v>
      </c>
      <c r="K178" s="4">
        <f t="shared" si="45"/>
        <v>0</v>
      </c>
      <c r="L178" s="4">
        <f t="shared" si="45"/>
        <v>0</v>
      </c>
      <c r="M178" s="9">
        <f t="shared" si="45"/>
        <v>0</v>
      </c>
      <c r="N178" s="4">
        <f t="shared" si="45"/>
        <v>0</v>
      </c>
      <c r="O178" s="4">
        <f t="shared" si="45"/>
        <v>0</v>
      </c>
      <c r="P178" s="9">
        <f t="shared" si="45"/>
        <v>0</v>
      </c>
      <c r="Q178" s="4">
        <f t="shared" si="45"/>
        <v>0</v>
      </c>
      <c r="R178" s="4">
        <f t="shared" si="45"/>
        <v>0</v>
      </c>
      <c r="S178" s="9">
        <f t="shared" si="45"/>
        <v>0</v>
      </c>
      <c r="T178" s="4">
        <f t="shared" si="45"/>
        <v>0</v>
      </c>
      <c r="U178" s="4">
        <f t="shared" si="45"/>
        <v>0</v>
      </c>
      <c r="V178" s="4">
        <f t="shared" si="45"/>
        <v>0</v>
      </c>
      <c r="W178" s="4">
        <f t="shared" si="45"/>
        <v>0</v>
      </c>
      <c r="X178" s="4">
        <f t="shared" si="45"/>
        <v>0</v>
      </c>
      <c r="Y178" s="4">
        <f t="shared" si="27"/>
        <v>0</v>
      </c>
      <c r="Z178" s="4">
        <f t="shared" si="28"/>
        <v>0</v>
      </c>
      <c r="AA178" s="4">
        <v>0</v>
      </c>
      <c r="AB178" s="144">
        <v>0</v>
      </c>
      <c r="AC178" s="4">
        <v>0</v>
      </c>
      <c r="AD178" s="4"/>
      <c r="AE178" s="4"/>
      <c r="AF178" s="4"/>
      <c r="AH178" s="147">
        <f t="shared" si="35"/>
        <v>0</v>
      </c>
    </row>
    <row r="179" ht="15" customHeight="1" spans="1:34">
      <c r="A179" s="7"/>
      <c r="B179" s="12" t="s">
        <v>88</v>
      </c>
      <c r="C179" s="4">
        <f t="shared" si="29"/>
        <v>0</v>
      </c>
      <c r="D179" s="4">
        <f t="shared" si="30"/>
        <v>0</v>
      </c>
      <c r="E179" s="4">
        <f t="shared" si="31"/>
        <v>0</v>
      </c>
      <c r="F179" s="4">
        <f t="shared" si="32"/>
        <v>0</v>
      </c>
      <c r="G179" s="4">
        <f t="shared" si="33"/>
        <v>0</v>
      </c>
      <c r="H179" s="9">
        <f t="shared" ref="H179:Y179" si="46">H15+H97</f>
        <v>0</v>
      </c>
      <c r="I179" s="9">
        <f t="shared" si="46"/>
        <v>0</v>
      </c>
      <c r="J179" s="4">
        <f t="shared" si="46"/>
        <v>0</v>
      </c>
      <c r="K179" s="4">
        <f t="shared" si="46"/>
        <v>0</v>
      </c>
      <c r="L179" s="4">
        <f t="shared" si="46"/>
        <v>0</v>
      </c>
      <c r="M179" s="9">
        <f t="shared" si="46"/>
        <v>0</v>
      </c>
      <c r="N179" s="4">
        <f t="shared" si="46"/>
        <v>0</v>
      </c>
      <c r="O179" s="4">
        <f t="shared" si="46"/>
        <v>0</v>
      </c>
      <c r="P179" s="9">
        <f t="shared" si="46"/>
        <v>0</v>
      </c>
      <c r="Q179" s="4">
        <f t="shared" si="46"/>
        <v>0</v>
      </c>
      <c r="R179" s="4">
        <f t="shared" si="46"/>
        <v>0</v>
      </c>
      <c r="S179" s="9">
        <f t="shared" si="46"/>
        <v>0</v>
      </c>
      <c r="T179" s="4">
        <f t="shared" si="46"/>
        <v>0</v>
      </c>
      <c r="U179" s="4">
        <f t="shared" si="46"/>
        <v>0</v>
      </c>
      <c r="V179" s="4">
        <f t="shared" si="46"/>
        <v>0</v>
      </c>
      <c r="W179" s="4">
        <f t="shared" si="46"/>
        <v>0</v>
      </c>
      <c r="X179" s="4">
        <f t="shared" si="46"/>
        <v>0</v>
      </c>
      <c r="Y179" s="4">
        <f t="shared" si="27"/>
        <v>0</v>
      </c>
      <c r="Z179" s="4">
        <f t="shared" si="28"/>
        <v>0</v>
      </c>
      <c r="AA179" s="4">
        <v>0</v>
      </c>
      <c r="AB179" s="144">
        <v>0</v>
      </c>
      <c r="AC179" s="4">
        <v>0</v>
      </c>
      <c r="AD179" s="4"/>
      <c r="AE179" s="4"/>
      <c r="AF179" s="4"/>
      <c r="AH179" s="147">
        <f t="shared" si="35"/>
        <v>0</v>
      </c>
    </row>
    <row r="180" ht="15" customHeight="1" spans="1:34">
      <c r="A180" s="7"/>
      <c r="B180" s="12" t="s">
        <v>89</v>
      </c>
      <c r="C180" s="4">
        <f t="shared" si="29"/>
        <v>0</v>
      </c>
      <c r="D180" s="4">
        <f t="shared" si="30"/>
        <v>0</v>
      </c>
      <c r="E180" s="4">
        <f t="shared" si="31"/>
        <v>0</v>
      </c>
      <c r="F180" s="4">
        <f t="shared" si="32"/>
        <v>0</v>
      </c>
      <c r="G180" s="4">
        <f t="shared" si="33"/>
        <v>0</v>
      </c>
      <c r="H180" s="9">
        <f t="shared" ref="H180:Y180" si="47">H16+H98</f>
        <v>0</v>
      </c>
      <c r="I180" s="9">
        <f t="shared" si="47"/>
        <v>0</v>
      </c>
      <c r="J180" s="4">
        <f t="shared" si="47"/>
        <v>0</v>
      </c>
      <c r="K180" s="4">
        <f t="shared" si="47"/>
        <v>0</v>
      </c>
      <c r="L180" s="4">
        <f t="shared" si="47"/>
        <v>0</v>
      </c>
      <c r="M180" s="9">
        <f t="shared" si="47"/>
        <v>0</v>
      </c>
      <c r="N180" s="4">
        <f t="shared" si="47"/>
        <v>0</v>
      </c>
      <c r="O180" s="4">
        <f t="shared" si="47"/>
        <v>0</v>
      </c>
      <c r="P180" s="9">
        <f t="shared" si="47"/>
        <v>0</v>
      </c>
      <c r="Q180" s="4">
        <f t="shared" si="47"/>
        <v>0</v>
      </c>
      <c r="R180" s="4">
        <f t="shared" si="47"/>
        <v>0</v>
      </c>
      <c r="S180" s="9">
        <f t="shared" si="47"/>
        <v>0</v>
      </c>
      <c r="T180" s="4">
        <f t="shared" si="47"/>
        <v>0</v>
      </c>
      <c r="U180" s="4">
        <f t="shared" si="47"/>
        <v>0</v>
      </c>
      <c r="V180" s="4">
        <f t="shared" si="47"/>
        <v>0</v>
      </c>
      <c r="W180" s="4">
        <f t="shared" si="47"/>
        <v>0</v>
      </c>
      <c r="X180" s="4">
        <f t="shared" si="47"/>
        <v>0</v>
      </c>
      <c r="Y180" s="4">
        <f t="shared" si="27"/>
        <v>0</v>
      </c>
      <c r="Z180" s="4">
        <f t="shared" si="28"/>
        <v>0</v>
      </c>
      <c r="AA180" s="4">
        <v>0</v>
      </c>
      <c r="AB180" s="144">
        <v>0</v>
      </c>
      <c r="AC180" s="4">
        <v>0</v>
      </c>
      <c r="AD180" s="4"/>
      <c r="AE180" s="4"/>
      <c r="AF180" s="4"/>
      <c r="AH180" s="147">
        <f t="shared" si="35"/>
        <v>0</v>
      </c>
    </row>
    <row r="181" ht="15" customHeight="1" spans="1:34">
      <c r="A181" s="7"/>
      <c r="B181" s="12" t="s">
        <v>90</v>
      </c>
      <c r="C181" s="4">
        <f t="shared" si="29"/>
        <v>0</v>
      </c>
      <c r="D181" s="4">
        <f t="shared" si="30"/>
        <v>0</v>
      </c>
      <c r="E181" s="4">
        <f t="shared" si="31"/>
        <v>0</v>
      </c>
      <c r="F181" s="4">
        <f t="shared" si="32"/>
        <v>0</v>
      </c>
      <c r="G181" s="4">
        <f t="shared" si="33"/>
        <v>0</v>
      </c>
      <c r="H181" s="9">
        <f t="shared" ref="H181:Y181" si="48">H17+H99</f>
        <v>0</v>
      </c>
      <c r="I181" s="9">
        <f t="shared" si="48"/>
        <v>0</v>
      </c>
      <c r="J181" s="4">
        <f t="shared" si="48"/>
        <v>0</v>
      </c>
      <c r="K181" s="4">
        <f t="shared" si="48"/>
        <v>0</v>
      </c>
      <c r="L181" s="4">
        <f t="shared" si="48"/>
        <v>0</v>
      </c>
      <c r="M181" s="9">
        <f t="shared" si="48"/>
        <v>0</v>
      </c>
      <c r="N181" s="4">
        <f t="shared" si="48"/>
        <v>0</v>
      </c>
      <c r="O181" s="4">
        <f t="shared" si="48"/>
        <v>0</v>
      </c>
      <c r="P181" s="9">
        <f t="shared" si="48"/>
        <v>0</v>
      </c>
      <c r="Q181" s="4">
        <f t="shared" si="48"/>
        <v>0</v>
      </c>
      <c r="R181" s="4">
        <f t="shared" si="48"/>
        <v>0</v>
      </c>
      <c r="S181" s="9">
        <f t="shared" si="48"/>
        <v>0</v>
      </c>
      <c r="T181" s="4">
        <f t="shared" si="48"/>
        <v>0</v>
      </c>
      <c r="U181" s="4">
        <f t="shared" si="48"/>
        <v>0</v>
      </c>
      <c r="V181" s="4">
        <f t="shared" si="48"/>
        <v>0</v>
      </c>
      <c r="W181" s="4">
        <f t="shared" si="48"/>
        <v>0</v>
      </c>
      <c r="X181" s="4">
        <f t="shared" si="48"/>
        <v>0</v>
      </c>
      <c r="Y181" s="4">
        <f t="shared" si="27"/>
        <v>0</v>
      </c>
      <c r="Z181" s="4">
        <f t="shared" si="28"/>
        <v>0</v>
      </c>
      <c r="AA181" s="4">
        <v>0</v>
      </c>
      <c r="AB181" s="144">
        <v>0</v>
      </c>
      <c r="AC181" s="4">
        <v>0</v>
      </c>
      <c r="AD181" s="4"/>
      <c r="AE181" s="4"/>
      <c r="AF181" s="4"/>
      <c r="AH181" s="147">
        <f t="shared" si="35"/>
        <v>0</v>
      </c>
    </row>
    <row r="182" ht="15" customHeight="1" spans="1:34">
      <c r="A182" s="7"/>
      <c r="B182" s="12" t="s">
        <v>91</v>
      </c>
      <c r="C182" s="4">
        <f t="shared" si="29"/>
        <v>0</v>
      </c>
      <c r="D182" s="4">
        <f t="shared" si="30"/>
        <v>0</v>
      </c>
      <c r="E182" s="4">
        <f t="shared" si="31"/>
        <v>0</v>
      </c>
      <c r="F182" s="4">
        <f t="shared" si="32"/>
        <v>0</v>
      </c>
      <c r="G182" s="4">
        <f t="shared" si="33"/>
        <v>0</v>
      </c>
      <c r="H182" s="9">
        <f t="shared" ref="H182:Y182" si="49">H18+H100</f>
        <v>0</v>
      </c>
      <c r="I182" s="9">
        <f t="shared" si="49"/>
        <v>0</v>
      </c>
      <c r="J182" s="4">
        <f t="shared" si="49"/>
        <v>0</v>
      </c>
      <c r="K182" s="4">
        <f t="shared" si="49"/>
        <v>0</v>
      </c>
      <c r="L182" s="4">
        <f t="shared" si="49"/>
        <v>0</v>
      </c>
      <c r="M182" s="9">
        <f t="shared" si="49"/>
        <v>0</v>
      </c>
      <c r="N182" s="4">
        <f t="shared" si="49"/>
        <v>0</v>
      </c>
      <c r="O182" s="4">
        <f t="shared" si="49"/>
        <v>0</v>
      </c>
      <c r="P182" s="9">
        <f t="shared" si="49"/>
        <v>0</v>
      </c>
      <c r="Q182" s="4">
        <f t="shared" si="49"/>
        <v>0</v>
      </c>
      <c r="R182" s="4">
        <f t="shared" si="49"/>
        <v>0</v>
      </c>
      <c r="S182" s="9">
        <f t="shared" si="49"/>
        <v>0</v>
      </c>
      <c r="T182" s="4">
        <f t="shared" si="49"/>
        <v>0</v>
      </c>
      <c r="U182" s="4">
        <f t="shared" si="49"/>
        <v>0</v>
      </c>
      <c r="V182" s="4">
        <f t="shared" si="49"/>
        <v>0</v>
      </c>
      <c r="W182" s="4">
        <f t="shared" si="49"/>
        <v>0</v>
      </c>
      <c r="X182" s="4">
        <f t="shared" si="49"/>
        <v>0</v>
      </c>
      <c r="Y182" s="4">
        <f t="shared" si="27"/>
        <v>0</v>
      </c>
      <c r="Z182" s="4">
        <f t="shared" si="28"/>
        <v>0</v>
      </c>
      <c r="AA182" s="4">
        <v>0</v>
      </c>
      <c r="AB182" s="144">
        <v>0</v>
      </c>
      <c r="AC182" s="4">
        <v>0</v>
      </c>
      <c r="AD182" s="4"/>
      <c r="AE182" s="4"/>
      <c r="AF182" s="4"/>
      <c r="AH182" s="147">
        <f t="shared" si="35"/>
        <v>0</v>
      </c>
    </row>
    <row r="183" ht="15" customHeight="1" spans="1:34">
      <c r="A183" s="7"/>
      <c r="B183" s="12" t="s">
        <v>92</v>
      </c>
      <c r="C183" s="4">
        <f t="shared" si="29"/>
        <v>0</v>
      </c>
      <c r="D183" s="4">
        <f t="shared" si="30"/>
        <v>0</v>
      </c>
      <c r="E183" s="4">
        <f t="shared" si="31"/>
        <v>0</v>
      </c>
      <c r="F183" s="4">
        <f t="shared" si="32"/>
        <v>0</v>
      </c>
      <c r="G183" s="4">
        <f t="shared" si="33"/>
        <v>0</v>
      </c>
      <c r="H183" s="9">
        <f t="shared" ref="H183:Y183" si="50">H19+H101</f>
        <v>0</v>
      </c>
      <c r="I183" s="9">
        <f t="shared" si="50"/>
        <v>0</v>
      </c>
      <c r="J183" s="4">
        <f t="shared" si="50"/>
        <v>0</v>
      </c>
      <c r="K183" s="4">
        <f t="shared" si="50"/>
        <v>0</v>
      </c>
      <c r="L183" s="4">
        <f t="shared" si="50"/>
        <v>0</v>
      </c>
      <c r="M183" s="9">
        <f t="shared" si="50"/>
        <v>0</v>
      </c>
      <c r="N183" s="4">
        <f t="shared" si="50"/>
        <v>0</v>
      </c>
      <c r="O183" s="4">
        <f t="shared" si="50"/>
        <v>0</v>
      </c>
      <c r="P183" s="9">
        <f t="shared" si="50"/>
        <v>0</v>
      </c>
      <c r="Q183" s="4">
        <f t="shared" si="50"/>
        <v>0</v>
      </c>
      <c r="R183" s="4">
        <f t="shared" si="50"/>
        <v>0</v>
      </c>
      <c r="S183" s="9">
        <f t="shared" si="50"/>
        <v>0</v>
      </c>
      <c r="T183" s="4">
        <f t="shared" si="50"/>
        <v>0</v>
      </c>
      <c r="U183" s="4">
        <f t="shared" si="50"/>
        <v>0</v>
      </c>
      <c r="V183" s="4">
        <f t="shared" si="50"/>
        <v>0</v>
      </c>
      <c r="W183" s="4">
        <f t="shared" si="50"/>
        <v>0</v>
      </c>
      <c r="X183" s="4">
        <f t="shared" si="50"/>
        <v>0</v>
      </c>
      <c r="Y183" s="4">
        <f t="shared" si="27"/>
        <v>0</v>
      </c>
      <c r="Z183" s="4">
        <f t="shared" si="28"/>
        <v>0</v>
      </c>
      <c r="AA183" s="4">
        <v>0</v>
      </c>
      <c r="AB183" s="144">
        <v>0</v>
      </c>
      <c r="AC183" s="4">
        <v>0</v>
      </c>
      <c r="AD183" s="4"/>
      <c r="AE183" s="4"/>
      <c r="AF183" s="4"/>
      <c r="AH183" s="147">
        <f t="shared" si="35"/>
        <v>0</v>
      </c>
    </row>
    <row r="184" ht="15" customHeight="1" spans="1:34">
      <c r="A184" s="7"/>
      <c r="B184" s="13" t="s">
        <v>93</v>
      </c>
      <c r="C184" s="4">
        <f t="shared" si="29"/>
        <v>0</v>
      </c>
      <c r="D184" s="4">
        <f t="shared" si="30"/>
        <v>0</v>
      </c>
      <c r="E184" s="4">
        <f t="shared" si="31"/>
        <v>0</v>
      </c>
      <c r="F184" s="4">
        <f t="shared" si="32"/>
        <v>0</v>
      </c>
      <c r="G184" s="4">
        <f t="shared" si="33"/>
        <v>0</v>
      </c>
      <c r="H184" s="9">
        <f t="shared" ref="H184:Y184" si="51">H20+H102</f>
        <v>0</v>
      </c>
      <c r="I184" s="9">
        <f t="shared" si="51"/>
        <v>0</v>
      </c>
      <c r="J184" s="4">
        <f t="shared" si="51"/>
        <v>0</v>
      </c>
      <c r="K184" s="4">
        <f t="shared" si="51"/>
        <v>0</v>
      </c>
      <c r="L184" s="4">
        <f t="shared" si="51"/>
        <v>0</v>
      </c>
      <c r="M184" s="9">
        <f t="shared" si="51"/>
        <v>0</v>
      </c>
      <c r="N184" s="4">
        <f t="shared" si="51"/>
        <v>0</v>
      </c>
      <c r="O184" s="4">
        <f t="shared" si="51"/>
        <v>0</v>
      </c>
      <c r="P184" s="9">
        <f t="shared" si="51"/>
        <v>0</v>
      </c>
      <c r="Q184" s="4">
        <f t="shared" si="51"/>
        <v>0</v>
      </c>
      <c r="R184" s="4">
        <f t="shared" si="51"/>
        <v>0</v>
      </c>
      <c r="S184" s="9">
        <f t="shared" si="51"/>
        <v>0</v>
      </c>
      <c r="T184" s="4">
        <f t="shared" si="51"/>
        <v>0</v>
      </c>
      <c r="U184" s="4">
        <f t="shared" si="51"/>
        <v>0</v>
      </c>
      <c r="V184" s="4">
        <f t="shared" si="51"/>
        <v>0</v>
      </c>
      <c r="W184" s="4">
        <f t="shared" si="51"/>
        <v>0</v>
      </c>
      <c r="X184" s="4">
        <f t="shared" si="51"/>
        <v>0</v>
      </c>
      <c r="Y184" s="4">
        <f t="shared" si="27"/>
        <v>0</v>
      </c>
      <c r="Z184" s="4">
        <f t="shared" si="28"/>
        <v>0</v>
      </c>
      <c r="AA184" s="4">
        <v>0</v>
      </c>
      <c r="AB184" s="144">
        <v>0</v>
      </c>
      <c r="AC184" s="4">
        <v>0</v>
      </c>
      <c r="AD184" s="4"/>
      <c r="AE184" s="4"/>
      <c r="AF184" s="4"/>
      <c r="AH184" s="147">
        <f t="shared" si="35"/>
        <v>0</v>
      </c>
    </row>
    <row r="185" ht="15" customHeight="1" spans="1:34">
      <c r="A185" s="7"/>
      <c r="B185" s="13" t="s">
        <v>94</v>
      </c>
      <c r="C185" s="4">
        <f t="shared" si="29"/>
        <v>0</v>
      </c>
      <c r="D185" s="4">
        <f t="shared" si="30"/>
        <v>0</v>
      </c>
      <c r="E185" s="4">
        <f t="shared" si="31"/>
        <v>0</v>
      </c>
      <c r="F185" s="4">
        <f t="shared" si="32"/>
        <v>0</v>
      </c>
      <c r="G185" s="4">
        <f t="shared" si="33"/>
        <v>0</v>
      </c>
      <c r="H185" s="9">
        <f t="shared" ref="H185:Y185" si="52">H21+H103</f>
        <v>0</v>
      </c>
      <c r="I185" s="9">
        <f t="shared" si="52"/>
        <v>0</v>
      </c>
      <c r="J185" s="4">
        <f t="shared" si="52"/>
        <v>0</v>
      </c>
      <c r="K185" s="4">
        <f t="shared" si="52"/>
        <v>0</v>
      </c>
      <c r="L185" s="4">
        <f t="shared" si="52"/>
        <v>0</v>
      </c>
      <c r="M185" s="9">
        <f t="shared" si="52"/>
        <v>0</v>
      </c>
      <c r="N185" s="4">
        <f t="shared" si="52"/>
        <v>0</v>
      </c>
      <c r="O185" s="4">
        <f t="shared" si="52"/>
        <v>0</v>
      </c>
      <c r="P185" s="9">
        <f t="shared" si="52"/>
        <v>0</v>
      </c>
      <c r="Q185" s="4">
        <f t="shared" si="52"/>
        <v>0</v>
      </c>
      <c r="R185" s="4">
        <f t="shared" si="52"/>
        <v>0</v>
      </c>
      <c r="S185" s="9">
        <f t="shared" si="52"/>
        <v>0</v>
      </c>
      <c r="T185" s="4">
        <f t="shared" si="52"/>
        <v>0</v>
      </c>
      <c r="U185" s="4">
        <f t="shared" si="52"/>
        <v>0</v>
      </c>
      <c r="V185" s="4">
        <f t="shared" si="52"/>
        <v>0</v>
      </c>
      <c r="W185" s="4">
        <f t="shared" si="52"/>
        <v>0</v>
      </c>
      <c r="X185" s="4">
        <f t="shared" si="52"/>
        <v>0</v>
      </c>
      <c r="Y185" s="4">
        <f t="shared" si="27"/>
        <v>0</v>
      </c>
      <c r="Z185" s="4">
        <f t="shared" si="28"/>
        <v>0</v>
      </c>
      <c r="AA185" s="4">
        <v>0</v>
      </c>
      <c r="AB185" s="144">
        <v>0</v>
      </c>
      <c r="AC185" s="4">
        <v>0</v>
      </c>
      <c r="AD185" s="4"/>
      <c r="AE185" s="4"/>
      <c r="AF185" s="4"/>
      <c r="AH185" s="147">
        <f t="shared" si="35"/>
        <v>0</v>
      </c>
    </row>
    <row r="186" ht="15" customHeight="1" spans="1:34">
      <c r="A186" s="7"/>
      <c r="B186" s="13" t="s">
        <v>95</v>
      </c>
      <c r="C186" s="4">
        <f t="shared" si="29"/>
        <v>200062.05</v>
      </c>
      <c r="D186" s="4">
        <f t="shared" si="30"/>
        <v>0</v>
      </c>
      <c r="E186" s="4">
        <f t="shared" si="31"/>
        <v>195509.43</v>
      </c>
      <c r="F186" s="4">
        <f t="shared" si="32"/>
        <v>0</v>
      </c>
      <c r="G186" s="4">
        <f t="shared" si="33"/>
        <v>0</v>
      </c>
      <c r="H186" s="9">
        <f t="shared" ref="H186:Y186" si="53">H22+H104</f>
        <v>0</v>
      </c>
      <c r="I186" s="9">
        <f t="shared" si="53"/>
        <v>4552.62</v>
      </c>
      <c r="J186" s="4">
        <f t="shared" si="53"/>
        <v>47.73</v>
      </c>
      <c r="K186" s="4">
        <f t="shared" si="53"/>
        <v>0</v>
      </c>
      <c r="L186" s="4">
        <f t="shared" si="53"/>
        <v>4504.89</v>
      </c>
      <c r="M186" s="9">
        <f t="shared" si="53"/>
        <v>0</v>
      </c>
      <c r="N186" s="4">
        <f t="shared" si="53"/>
        <v>0</v>
      </c>
      <c r="O186" s="4">
        <f t="shared" si="53"/>
        <v>0</v>
      </c>
      <c r="P186" s="9">
        <f t="shared" si="53"/>
        <v>0</v>
      </c>
      <c r="Q186" s="4">
        <f t="shared" si="53"/>
        <v>0</v>
      </c>
      <c r="R186" s="4">
        <f t="shared" si="53"/>
        <v>0</v>
      </c>
      <c r="S186" s="9">
        <f t="shared" si="53"/>
        <v>0</v>
      </c>
      <c r="T186" s="4">
        <f t="shared" si="53"/>
        <v>0</v>
      </c>
      <c r="U186" s="4">
        <f t="shared" si="53"/>
        <v>0</v>
      </c>
      <c r="V186" s="4">
        <f t="shared" si="53"/>
        <v>0</v>
      </c>
      <c r="W186" s="4">
        <f t="shared" si="53"/>
        <v>0</v>
      </c>
      <c r="X186" s="4">
        <f t="shared" si="53"/>
        <v>0</v>
      </c>
      <c r="Y186" s="4">
        <f t="shared" si="27"/>
        <v>0</v>
      </c>
      <c r="Z186" s="4">
        <f t="shared" si="28"/>
        <v>0</v>
      </c>
      <c r="AA186" s="4">
        <v>0</v>
      </c>
      <c r="AB186" s="144">
        <v>0</v>
      </c>
      <c r="AC186" s="4">
        <v>0</v>
      </c>
      <c r="AD186" s="4"/>
      <c r="AE186" s="4"/>
      <c r="AF186" s="4"/>
      <c r="AH186" s="147">
        <f t="shared" si="35"/>
        <v>0</v>
      </c>
    </row>
    <row r="187" ht="15" customHeight="1" spans="1:34">
      <c r="A187" s="7"/>
      <c r="B187" s="14" t="s">
        <v>96</v>
      </c>
      <c r="C187" s="15">
        <f t="shared" si="29"/>
        <v>99234884.13</v>
      </c>
      <c r="D187" s="15">
        <f t="shared" si="30"/>
        <v>-572007.71</v>
      </c>
      <c r="E187" s="15">
        <f t="shared" si="31"/>
        <v>-11238.06</v>
      </c>
      <c r="F187" s="15">
        <f t="shared" si="32"/>
        <v>155312.68</v>
      </c>
      <c r="G187" s="15">
        <f t="shared" si="33"/>
        <v>116853.2</v>
      </c>
      <c r="H187" s="9">
        <f t="shared" ref="H187:Y187" si="54">H23+H105</f>
        <v>69398922.49</v>
      </c>
      <c r="I187" s="9">
        <f t="shared" si="54"/>
        <v>696508.72</v>
      </c>
      <c r="J187" s="15">
        <f t="shared" si="54"/>
        <v>259929.28</v>
      </c>
      <c r="K187" s="15">
        <f t="shared" si="54"/>
        <v>265498.54</v>
      </c>
      <c r="L187" s="15">
        <f t="shared" si="54"/>
        <v>171080.9</v>
      </c>
      <c r="M187" s="9">
        <f t="shared" si="54"/>
        <v>1126899.23</v>
      </c>
      <c r="N187" s="15">
        <f t="shared" si="54"/>
        <v>1003393.49</v>
      </c>
      <c r="O187" s="15">
        <f t="shared" si="54"/>
        <v>123505.74</v>
      </c>
      <c r="P187" s="9">
        <f t="shared" si="54"/>
        <v>418845.45</v>
      </c>
      <c r="Q187" s="15">
        <f t="shared" si="54"/>
        <v>30507.35</v>
      </c>
      <c r="R187" s="15">
        <f t="shared" si="54"/>
        <v>388338.1</v>
      </c>
      <c r="S187" s="9">
        <f t="shared" si="54"/>
        <v>27904788.13</v>
      </c>
      <c r="T187" s="15">
        <f t="shared" si="54"/>
        <v>16574759.15</v>
      </c>
      <c r="U187" s="15">
        <f t="shared" si="54"/>
        <v>417761.94</v>
      </c>
      <c r="V187" s="15">
        <f t="shared" si="54"/>
        <v>2166391.78</v>
      </c>
      <c r="W187" s="15">
        <f t="shared" si="54"/>
        <v>8576768.22</v>
      </c>
      <c r="X187" s="15">
        <f t="shared" si="54"/>
        <v>31924.85</v>
      </c>
      <c r="Y187" s="15">
        <f t="shared" si="27"/>
        <v>84607.73</v>
      </c>
      <c r="Z187" s="15">
        <f t="shared" si="28"/>
        <v>52574.46</v>
      </c>
      <c r="AA187" s="15">
        <f>SUM(AA167:AA186)</f>
        <v>338406.429995714</v>
      </c>
      <c r="AB187" s="15">
        <v>38361.86</v>
      </c>
      <c r="AC187" s="15">
        <v>31818.1300221293</v>
      </c>
      <c r="AD187" s="15">
        <v>7300</v>
      </c>
      <c r="AE187" s="15">
        <v>1875.51998215632</v>
      </c>
      <c r="AF187" s="15">
        <v>0</v>
      </c>
      <c r="AH187" s="147">
        <f t="shared" si="35"/>
        <v>-7.09405867382884e-11</v>
      </c>
    </row>
    <row r="188" ht="15" customHeight="1" spans="1:34">
      <c r="A188" s="7" t="s">
        <v>97</v>
      </c>
      <c r="B188" s="16" t="s">
        <v>98</v>
      </c>
      <c r="C188" s="4">
        <f t="shared" si="29"/>
        <v>93978741.28</v>
      </c>
      <c r="D188" s="4">
        <f t="shared" si="30"/>
        <v>0</v>
      </c>
      <c r="E188" s="4">
        <f t="shared" si="31"/>
        <v>21205611.39</v>
      </c>
      <c r="F188" s="4">
        <f t="shared" si="32"/>
        <v>1096929.57</v>
      </c>
      <c r="G188" s="4">
        <f t="shared" si="33"/>
        <v>865017.26</v>
      </c>
      <c r="H188" s="9">
        <f t="shared" ref="H188:Y188" si="55">H24+H106</f>
        <v>47688277.96</v>
      </c>
      <c r="I188" s="9">
        <f t="shared" si="55"/>
        <v>4157183.01</v>
      </c>
      <c r="J188" s="4">
        <f t="shared" si="55"/>
        <v>1111666.2</v>
      </c>
      <c r="K188" s="4">
        <f t="shared" si="55"/>
        <v>1346158.82</v>
      </c>
      <c r="L188" s="4">
        <f t="shared" si="55"/>
        <v>1699357.99</v>
      </c>
      <c r="M188" s="9">
        <f t="shared" si="55"/>
        <v>2099684.92</v>
      </c>
      <c r="N188" s="4">
        <f t="shared" si="55"/>
        <v>1613763.27</v>
      </c>
      <c r="O188" s="4">
        <f t="shared" si="55"/>
        <v>485921.65</v>
      </c>
      <c r="P188" s="9">
        <f t="shared" si="55"/>
        <v>2977076.83</v>
      </c>
      <c r="Q188" s="4">
        <f t="shared" si="55"/>
        <v>2162298.14</v>
      </c>
      <c r="R188" s="4">
        <f t="shared" si="55"/>
        <v>814778.69</v>
      </c>
      <c r="S188" s="9">
        <f t="shared" si="55"/>
        <v>13888960.34</v>
      </c>
      <c r="T188" s="4">
        <f t="shared" si="55"/>
        <v>3721383.32</v>
      </c>
      <c r="U188" s="4">
        <f t="shared" si="55"/>
        <v>5539744.84</v>
      </c>
      <c r="V188" s="4">
        <f t="shared" si="55"/>
        <v>1342008.1</v>
      </c>
      <c r="W188" s="4">
        <f t="shared" si="55"/>
        <v>882823.18</v>
      </c>
      <c r="X188" s="4">
        <f t="shared" si="55"/>
        <v>766141.15</v>
      </c>
      <c r="Y188" s="4">
        <f t="shared" si="27"/>
        <v>516386.08</v>
      </c>
      <c r="Z188" s="4">
        <f t="shared" si="28"/>
        <v>1120473.67</v>
      </c>
      <c r="AA188" s="4">
        <v>3106882.77</v>
      </c>
      <c r="AB188" s="4">
        <v>1335000</v>
      </c>
      <c r="AC188" s="144">
        <v>620000</v>
      </c>
      <c r="AD188" s="4">
        <v>477862.07</v>
      </c>
      <c r="AE188" s="4"/>
      <c r="AF188" s="4"/>
      <c r="AH188" s="147">
        <f t="shared" si="35"/>
        <v>0</v>
      </c>
    </row>
    <row r="189" ht="15" customHeight="1" spans="1:34">
      <c r="A189" s="7"/>
      <c r="B189" s="13" t="s">
        <v>99</v>
      </c>
      <c r="C189" s="4">
        <f t="shared" si="29"/>
        <v>84101275.4</v>
      </c>
      <c r="D189" s="4">
        <f t="shared" si="30"/>
        <v>0</v>
      </c>
      <c r="E189" s="4">
        <f t="shared" si="31"/>
        <v>83791235.32</v>
      </c>
      <c r="F189" s="4">
        <f t="shared" si="32"/>
        <v>0</v>
      </c>
      <c r="G189" s="4">
        <f t="shared" si="33"/>
        <v>161881.85</v>
      </c>
      <c r="H189" s="9">
        <f t="shared" ref="H189:Y189" si="56">H25+H107</f>
        <v>128794.23</v>
      </c>
      <c r="I189" s="9">
        <f t="shared" si="56"/>
        <v>19364</v>
      </c>
      <c r="J189" s="4">
        <f t="shared" si="56"/>
        <v>0</v>
      </c>
      <c r="K189" s="4">
        <f t="shared" si="56"/>
        <v>0</v>
      </c>
      <c r="L189" s="4">
        <f t="shared" si="56"/>
        <v>19364</v>
      </c>
      <c r="M189" s="9">
        <f t="shared" si="56"/>
        <v>0</v>
      </c>
      <c r="N189" s="4">
        <f t="shared" si="56"/>
        <v>0</v>
      </c>
      <c r="O189" s="4">
        <f t="shared" si="56"/>
        <v>0</v>
      </c>
      <c r="P189" s="9">
        <f t="shared" si="56"/>
        <v>0</v>
      </c>
      <c r="Q189" s="4">
        <f t="shared" si="56"/>
        <v>0</v>
      </c>
      <c r="R189" s="4">
        <f t="shared" si="56"/>
        <v>0</v>
      </c>
      <c r="S189" s="9">
        <f t="shared" si="56"/>
        <v>0</v>
      </c>
      <c r="T189" s="4">
        <f t="shared" si="56"/>
        <v>0</v>
      </c>
      <c r="U189" s="4">
        <f t="shared" si="56"/>
        <v>0</v>
      </c>
      <c r="V189" s="4">
        <f t="shared" si="56"/>
        <v>0</v>
      </c>
      <c r="W189" s="4">
        <f t="shared" si="56"/>
        <v>0</v>
      </c>
      <c r="X189" s="4">
        <f t="shared" si="56"/>
        <v>0</v>
      </c>
      <c r="Y189" s="4">
        <f t="shared" si="27"/>
        <v>0</v>
      </c>
      <c r="Z189" s="4">
        <f t="shared" si="28"/>
        <v>0</v>
      </c>
      <c r="AA189" s="4">
        <v>0</v>
      </c>
      <c r="AB189" s="4">
        <v>0</v>
      </c>
      <c r="AC189" s="144">
        <v>0</v>
      </c>
      <c r="AD189" s="4"/>
      <c r="AE189" s="4"/>
      <c r="AF189" s="4"/>
      <c r="AH189" s="147">
        <f t="shared" si="35"/>
        <v>0</v>
      </c>
    </row>
    <row r="190" ht="15" customHeight="1" spans="1:34">
      <c r="A190" s="7"/>
      <c r="B190" s="13" t="s">
        <v>100</v>
      </c>
      <c r="C190" s="4">
        <f t="shared" si="29"/>
        <v>10553548.59</v>
      </c>
      <c r="D190" s="4">
        <f t="shared" si="30"/>
        <v>0</v>
      </c>
      <c r="E190" s="4">
        <f t="shared" si="31"/>
        <v>1838931.63</v>
      </c>
      <c r="F190" s="4">
        <f t="shared" si="32"/>
        <v>81696.9</v>
      </c>
      <c r="G190" s="4">
        <f t="shared" si="33"/>
        <v>71620</v>
      </c>
      <c r="H190" s="9">
        <f t="shared" ref="H190:Y190" si="57">H26+H108</f>
        <v>4742979.76</v>
      </c>
      <c r="I190" s="9">
        <f t="shared" si="57"/>
        <v>388445.31</v>
      </c>
      <c r="J190" s="4">
        <f t="shared" si="57"/>
        <v>97759</v>
      </c>
      <c r="K190" s="4">
        <f t="shared" si="57"/>
        <v>115023.69</v>
      </c>
      <c r="L190" s="4">
        <f t="shared" si="57"/>
        <v>175662.62</v>
      </c>
      <c r="M190" s="9">
        <f t="shared" si="57"/>
        <v>171015.01</v>
      </c>
      <c r="N190" s="4">
        <f t="shared" si="57"/>
        <v>125762.76</v>
      </c>
      <c r="O190" s="4">
        <f t="shared" si="57"/>
        <v>45252.25</v>
      </c>
      <c r="P190" s="9">
        <f t="shared" si="57"/>
        <v>210093.14</v>
      </c>
      <c r="Q190" s="4">
        <f t="shared" si="57"/>
        <v>153308.09</v>
      </c>
      <c r="R190" s="4">
        <f t="shared" si="57"/>
        <v>56785.05</v>
      </c>
      <c r="S190" s="9">
        <f t="shared" si="57"/>
        <v>3048766.84</v>
      </c>
      <c r="T190" s="4">
        <f t="shared" si="57"/>
        <v>324229.56</v>
      </c>
      <c r="U190" s="4">
        <f t="shared" si="57"/>
        <v>2078546.02</v>
      </c>
      <c r="V190" s="4">
        <f t="shared" si="57"/>
        <v>132122.56</v>
      </c>
      <c r="W190" s="4">
        <f t="shared" si="57"/>
        <v>60137.9</v>
      </c>
      <c r="X190" s="4">
        <f t="shared" si="57"/>
        <v>54742.4</v>
      </c>
      <c r="Y190" s="4">
        <f t="shared" si="27"/>
        <v>47400</v>
      </c>
      <c r="Z190" s="4">
        <f t="shared" si="28"/>
        <v>351588.4</v>
      </c>
      <c r="AA190" s="4">
        <v>1537683.58</v>
      </c>
      <c r="AB190" s="4">
        <v>271940.25</v>
      </c>
      <c r="AC190" s="144">
        <v>236000</v>
      </c>
      <c r="AD190" s="4">
        <v>32922.19</v>
      </c>
      <c r="AE190" s="4"/>
      <c r="AF190" s="4"/>
      <c r="AH190" s="147">
        <f t="shared" si="35"/>
        <v>-5.82076609134674e-11</v>
      </c>
    </row>
    <row r="191" ht="15" customHeight="1" spans="1:34">
      <c r="A191" s="7"/>
      <c r="B191" s="13" t="s">
        <v>101</v>
      </c>
      <c r="C191" s="4">
        <f t="shared" si="29"/>
        <v>2082021.68</v>
      </c>
      <c r="D191" s="4">
        <f t="shared" si="30"/>
        <v>0</v>
      </c>
      <c r="E191" s="4">
        <f t="shared" si="31"/>
        <v>514578.53</v>
      </c>
      <c r="F191" s="4">
        <f t="shared" si="32"/>
        <v>11210</v>
      </c>
      <c r="G191" s="4">
        <f t="shared" si="33"/>
        <v>75680</v>
      </c>
      <c r="H191" s="9">
        <f t="shared" ref="H191:Y191" si="58">H27+H109</f>
        <v>1099102.79</v>
      </c>
      <c r="I191" s="9">
        <f t="shared" si="58"/>
        <v>86838.32</v>
      </c>
      <c r="J191" s="4">
        <f t="shared" si="58"/>
        <v>42249</v>
      </c>
      <c r="K191" s="4">
        <f t="shared" si="58"/>
        <v>12300.32</v>
      </c>
      <c r="L191" s="4">
        <f t="shared" si="58"/>
        <v>32289</v>
      </c>
      <c r="M191" s="9">
        <f t="shared" si="58"/>
        <v>14674.5</v>
      </c>
      <c r="N191" s="4">
        <f t="shared" si="58"/>
        <v>12109.5</v>
      </c>
      <c r="O191" s="4">
        <f t="shared" si="58"/>
        <v>2565</v>
      </c>
      <c r="P191" s="9">
        <f t="shared" si="58"/>
        <v>24739</v>
      </c>
      <c r="Q191" s="4">
        <f t="shared" si="58"/>
        <v>15559</v>
      </c>
      <c r="R191" s="4">
        <f t="shared" si="58"/>
        <v>9180</v>
      </c>
      <c r="S191" s="9">
        <f t="shared" si="58"/>
        <v>255198.54</v>
      </c>
      <c r="T191" s="4">
        <f t="shared" si="58"/>
        <v>92287</v>
      </c>
      <c r="U191" s="4">
        <f t="shared" si="58"/>
        <v>60493</v>
      </c>
      <c r="V191" s="4">
        <f t="shared" si="58"/>
        <v>36609</v>
      </c>
      <c r="W191" s="4">
        <f t="shared" si="58"/>
        <v>6565</v>
      </c>
      <c r="X191" s="4">
        <f t="shared" si="58"/>
        <v>10452.36</v>
      </c>
      <c r="Y191" s="4">
        <f t="shared" si="27"/>
        <v>13144</v>
      </c>
      <c r="Z191" s="4">
        <f t="shared" si="28"/>
        <v>35648.18</v>
      </c>
      <c r="AA191" s="4">
        <v>36798</v>
      </c>
      <c r="AB191" s="4">
        <v>15270</v>
      </c>
      <c r="AC191" s="144">
        <v>3930</v>
      </c>
      <c r="AD191" s="4">
        <v>4495</v>
      </c>
      <c r="AE191" s="4"/>
      <c r="AF191" s="4"/>
      <c r="AH191" s="147">
        <f t="shared" si="35"/>
        <v>0</v>
      </c>
    </row>
    <row r="192" ht="15" customHeight="1" spans="1:34">
      <c r="A192" s="7"/>
      <c r="B192" s="13" t="s">
        <v>102</v>
      </c>
      <c r="C192" s="4">
        <f t="shared" si="29"/>
        <v>2725845.34</v>
      </c>
      <c r="D192" s="4">
        <f t="shared" si="30"/>
        <v>0</v>
      </c>
      <c r="E192" s="4">
        <f t="shared" si="31"/>
        <v>1315868.94</v>
      </c>
      <c r="F192" s="4">
        <f t="shared" si="32"/>
        <v>0</v>
      </c>
      <c r="G192" s="4">
        <f t="shared" si="33"/>
        <v>227507.55</v>
      </c>
      <c r="H192" s="9">
        <f t="shared" ref="H192:Y192" si="59">H28+H110</f>
        <v>1034961.66</v>
      </c>
      <c r="I192" s="9">
        <f t="shared" si="59"/>
        <v>2073</v>
      </c>
      <c r="J192" s="4">
        <f t="shared" si="59"/>
        <v>0</v>
      </c>
      <c r="K192" s="4">
        <f t="shared" si="59"/>
        <v>0</v>
      </c>
      <c r="L192" s="4">
        <f t="shared" si="59"/>
        <v>2073</v>
      </c>
      <c r="M192" s="9">
        <f t="shared" si="59"/>
        <v>6109</v>
      </c>
      <c r="N192" s="4">
        <f t="shared" si="59"/>
        <v>6109</v>
      </c>
      <c r="O192" s="4">
        <f t="shared" si="59"/>
        <v>0</v>
      </c>
      <c r="P192" s="9">
        <f t="shared" si="59"/>
        <v>0</v>
      </c>
      <c r="Q192" s="4">
        <f t="shared" si="59"/>
        <v>0</v>
      </c>
      <c r="R192" s="4">
        <f t="shared" si="59"/>
        <v>0</v>
      </c>
      <c r="S192" s="9">
        <f t="shared" si="59"/>
        <v>139325.19</v>
      </c>
      <c r="T192" s="4">
        <f t="shared" si="59"/>
        <v>91020.58</v>
      </c>
      <c r="U192" s="4">
        <f t="shared" si="59"/>
        <v>28968.2</v>
      </c>
      <c r="V192" s="4">
        <f t="shared" si="59"/>
        <v>0</v>
      </c>
      <c r="W192" s="4">
        <f t="shared" si="59"/>
        <v>9394.85</v>
      </c>
      <c r="X192" s="4">
        <f t="shared" si="59"/>
        <v>8185.77</v>
      </c>
      <c r="Y192" s="4">
        <f t="shared" si="27"/>
        <v>0</v>
      </c>
      <c r="Z192" s="4">
        <f t="shared" si="28"/>
        <v>1755.79</v>
      </c>
      <c r="AA192" s="4">
        <v>7580.35</v>
      </c>
      <c r="AB192" s="4">
        <v>5115.82</v>
      </c>
      <c r="AC192" s="144">
        <v>4860.03</v>
      </c>
      <c r="AD192" s="4"/>
      <c r="AE192" s="4">
        <v>11412</v>
      </c>
      <c r="AF192" s="4"/>
      <c r="AH192" s="147">
        <f t="shared" si="35"/>
        <v>0</v>
      </c>
    </row>
    <row r="193" ht="15" customHeight="1" spans="1:34">
      <c r="A193" s="7"/>
      <c r="B193" s="13" t="s">
        <v>103</v>
      </c>
      <c r="C193" s="4">
        <f t="shared" si="29"/>
        <v>1392193.84</v>
      </c>
      <c r="D193" s="4">
        <f t="shared" si="30"/>
        <v>0</v>
      </c>
      <c r="E193" s="4">
        <f t="shared" si="31"/>
        <v>1286834.91</v>
      </c>
      <c r="F193" s="4">
        <f t="shared" si="32"/>
        <v>0</v>
      </c>
      <c r="G193" s="4">
        <f t="shared" si="33"/>
        <v>0</v>
      </c>
      <c r="H193" s="9">
        <f t="shared" ref="H193:Y193" si="60">H29+H111</f>
        <v>104868.93</v>
      </c>
      <c r="I193" s="9">
        <f t="shared" si="60"/>
        <v>0</v>
      </c>
      <c r="J193" s="4">
        <f t="shared" si="60"/>
        <v>0</v>
      </c>
      <c r="K193" s="4">
        <f t="shared" si="60"/>
        <v>0</v>
      </c>
      <c r="L193" s="4">
        <f t="shared" si="60"/>
        <v>0</v>
      </c>
      <c r="M193" s="9">
        <f t="shared" si="60"/>
        <v>0</v>
      </c>
      <c r="N193" s="4">
        <f t="shared" si="60"/>
        <v>0</v>
      </c>
      <c r="O193" s="4">
        <f t="shared" si="60"/>
        <v>0</v>
      </c>
      <c r="P193" s="9">
        <f t="shared" si="60"/>
        <v>0</v>
      </c>
      <c r="Q193" s="4">
        <f t="shared" si="60"/>
        <v>0</v>
      </c>
      <c r="R193" s="4">
        <f t="shared" si="60"/>
        <v>0</v>
      </c>
      <c r="S193" s="9">
        <f t="shared" si="60"/>
        <v>490</v>
      </c>
      <c r="T193" s="4">
        <f t="shared" si="60"/>
        <v>490</v>
      </c>
      <c r="U193" s="4">
        <f t="shared" si="60"/>
        <v>0</v>
      </c>
      <c r="V193" s="4">
        <f t="shared" si="60"/>
        <v>0</v>
      </c>
      <c r="W193" s="4">
        <f t="shared" si="60"/>
        <v>0</v>
      </c>
      <c r="X193" s="4">
        <f t="shared" si="60"/>
        <v>0</v>
      </c>
      <c r="Y193" s="4">
        <f t="shared" si="27"/>
        <v>0</v>
      </c>
      <c r="Z193" s="4">
        <f t="shared" si="28"/>
        <v>0</v>
      </c>
      <c r="AA193" s="4">
        <v>0</v>
      </c>
      <c r="AB193" s="4">
        <v>0</v>
      </c>
      <c r="AC193" s="144">
        <v>0</v>
      </c>
      <c r="AD193" s="4"/>
      <c r="AE193" s="4"/>
      <c r="AF193" s="4"/>
      <c r="AH193" s="147">
        <f t="shared" si="35"/>
        <v>0</v>
      </c>
    </row>
    <row r="194" ht="15" customHeight="1" spans="1:34">
      <c r="A194" s="7"/>
      <c r="B194" s="13" t="s">
        <v>104</v>
      </c>
      <c r="C194" s="4">
        <f t="shared" si="29"/>
        <v>8070345.77</v>
      </c>
      <c r="D194" s="4">
        <f t="shared" si="30"/>
        <v>0</v>
      </c>
      <c r="E194" s="4">
        <f t="shared" si="31"/>
        <v>1825670.79</v>
      </c>
      <c r="F194" s="4">
        <f t="shared" si="32"/>
        <v>61002.31</v>
      </c>
      <c r="G194" s="4">
        <f t="shared" si="33"/>
        <v>24652.85</v>
      </c>
      <c r="H194" s="9">
        <f t="shared" ref="H194:Y194" si="61">H30+H112</f>
        <v>4286663.96</v>
      </c>
      <c r="I194" s="9">
        <f t="shared" si="61"/>
        <v>315351.31</v>
      </c>
      <c r="J194" s="4">
        <f t="shared" si="61"/>
        <v>115962.13</v>
      </c>
      <c r="K194" s="4">
        <f t="shared" si="61"/>
        <v>56206.13</v>
      </c>
      <c r="L194" s="4">
        <f t="shared" si="61"/>
        <v>143183.05</v>
      </c>
      <c r="M194" s="9">
        <f t="shared" si="61"/>
        <v>89701.47</v>
      </c>
      <c r="N194" s="4">
        <f t="shared" si="61"/>
        <v>67502.41</v>
      </c>
      <c r="O194" s="4">
        <f t="shared" si="61"/>
        <v>22199.06</v>
      </c>
      <c r="P194" s="9">
        <f t="shared" si="61"/>
        <v>136920.08</v>
      </c>
      <c r="Q194" s="4">
        <f t="shared" si="61"/>
        <v>95687.82</v>
      </c>
      <c r="R194" s="4">
        <f t="shared" si="61"/>
        <v>41232.26</v>
      </c>
      <c r="S194" s="9">
        <f t="shared" si="61"/>
        <v>1330383</v>
      </c>
      <c r="T194" s="4">
        <f t="shared" si="61"/>
        <v>369042.79</v>
      </c>
      <c r="U194" s="4">
        <f t="shared" si="61"/>
        <v>489797</v>
      </c>
      <c r="V194" s="4">
        <f t="shared" si="61"/>
        <v>118812</v>
      </c>
      <c r="W194" s="4">
        <f t="shared" si="61"/>
        <v>107212.36</v>
      </c>
      <c r="X194" s="4">
        <f t="shared" si="61"/>
        <v>95558.19</v>
      </c>
      <c r="Y194" s="4">
        <f t="shared" si="27"/>
        <v>52244.8</v>
      </c>
      <c r="Z194" s="4">
        <f t="shared" si="28"/>
        <v>97715.86</v>
      </c>
      <c r="AA194" s="4">
        <v>295992.37</v>
      </c>
      <c r="AB194" s="4">
        <v>98248.89</v>
      </c>
      <c r="AC194" s="144">
        <v>58310.9</v>
      </c>
      <c r="AD194" s="4">
        <v>20833.64</v>
      </c>
      <c r="AE194" s="4">
        <v>16411.2</v>
      </c>
      <c r="AF194" s="4"/>
      <c r="AH194" s="147">
        <f t="shared" si="35"/>
        <v>0</v>
      </c>
    </row>
    <row r="195" ht="15" customHeight="1" spans="1:34">
      <c r="A195" s="7"/>
      <c r="B195" s="13" t="s">
        <v>105</v>
      </c>
      <c r="C195" s="4">
        <f t="shared" si="29"/>
        <v>8208667.75</v>
      </c>
      <c r="D195" s="4">
        <f t="shared" si="30"/>
        <v>0</v>
      </c>
      <c r="E195" s="4">
        <f t="shared" si="31"/>
        <v>1618577.2</v>
      </c>
      <c r="F195" s="4">
        <f t="shared" si="32"/>
        <v>78618.92</v>
      </c>
      <c r="G195" s="4">
        <f t="shared" si="33"/>
        <v>83336.39</v>
      </c>
      <c r="H195" s="9">
        <f t="shared" ref="H195:Y195" si="62">H31+H113</f>
        <v>4576897.98</v>
      </c>
      <c r="I195" s="9">
        <f t="shared" si="62"/>
        <v>331104.6</v>
      </c>
      <c r="J195" s="4">
        <f t="shared" si="62"/>
        <v>94416</v>
      </c>
      <c r="K195" s="4">
        <f t="shared" si="62"/>
        <v>98785.6</v>
      </c>
      <c r="L195" s="4">
        <f t="shared" si="62"/>
        <v>137903</v>
      </c>
      <c r="M195" s="9">
        <f t="shared" si="62"/>
        <v>168174.9</v>
      </c>
      <c r="N195" s="4">
        <f t="shared" si="62"/>
        <v>131234.7</v>
      </c>
      <c r="O195" s="4">
        <f t="shared" si="62"/>
        <v>36940.2</v>
      </c>
      <c r="P195" s="9">
        <f t="shared" si="62"/>
        <v>224049.28</v>
      </c>
      <c r="Q195" s="4">
        <f t="shared" si="62"/>
        <v>159552.48</v>
      </c>
      <c r="R195" s="4">
        <f t="shared" si="62"/>
        <v>64496.8</v>
      </c>
      <c r="S195" s="9">
        <f t="shared" si="62"/>
        <v>1127908.48</v>
      </c>
      <c r="T195" s="4">
        <f t="shared" si="62"/>
        <v>318050.68</v>
      </c>
      <c r="U195" s="4">
        <f t="shared" si="62"/>
        <v>411730.8</v>
      </c>
      <c r="V195" s="4">
        <f t="shared" si="62"/>
        <v>98190</v>
      </c>
      <c r="W195" s="4">
        <f t="shared" si="62"/>
        <v>93540</v>
      </c>
      <c r="X195" s="4">
        <f t="shared" si="62"/>
        <v>81070</v>
      </c>
      <c r="Y195" s="4">
        <f t="shared" si="27"/>
        <v>44260</v>
      </c>
      <c r="Z195" s="4">
        <f t="shared" si="28"/>
        <v>81067</v>
      </c>
      <c r="AA195" s="4">
        <v>239312.6</v>
      </c>
      <c r="AB195" s="4">
        <v>90245.28</v>
      </c>
      <c r="AC195" s="144">
        <v>53980</v>
      </c>
      <c r="AD195" s="4">
        <v>17641.68</v>
      </c>
      <c r="AE195" s="4">
        <v>10551.24</v>
      </c>
      <c r="AF195" s="4"/>
      <c r="AH195" s="147">
        <f t="shared" si="35"/>
        <v>-1.63709046319127e-11</v>
      </c>
    </row>
    <row r="196" ht="15" customHeight="1" spans="1:34">
      <c r="A196" s="7"/>
      <c r="B196" s="13" t="s">
        <v>106</v>
      </c>
      <c r="C196" s="4">
        <f t="shared" si="29"/>
        <v>4780000</v>
      </c>
      <c r="D196" s="4">
        <f t="shared" si="30"/>
        <v>0</v>
      </c>
      <c r="E196" s="4">
        <f t="shared" si="31"/>
        <v>4780000</v>
      </c>
      <c r="F196" s="4">
        <f t="shared" si="32"/>
        <v>0</v>
      </c>
      <c r="G196" s="4">
        <f t="shared" si="33"/>
        <v>0</v>
      </c>
      <c r="H196" s="9">
        <f t="shared" ref="H196:Y196" si="63">H32+H114</f>
        <v>0</v>
      </c>
      <c r="I196" s="9">
        <f t="shared" si="63"/>
        <v>0</v>
      </c>
      <c r="J196" s="4">
        <f t="shared" si="63"/>
        <v>0</v>
      </c>
      <c r="K196" s="4">
        <f t="shared" si="63"/>
        <v>0</v>
      </c>
      <c r="L196" s="4">
        <f t="shared" si="63"/>
        <v>0</v>
      </c>
      <c r="M196" s="9">
        <f t="shared" si="63"/>
        <v>0</v>
      </c>
      <c r="N196" s="4">
        <f t="shared" si="63"/>
        <v>0</v>
      </c>
      <c r="O196" s="4">
        <f t="shared" si="63"/>
        <v>0</v>
      </c>
      <c r="P196" s="9">
        <f t="shared" si="63"/>
        <v>0</v>
      </c>
      <c r="Q196" s="4">
        <f t="shared" si="63"/>
        <v>0</v>
      </c>
      <c r="R196" s="4">
        <f t="shared" si="63"/>
        <v>0</v>
      </c>
      <c r="S196" s="9">
        <f t="shared" si="63"/>
        <v>0</v>
      </c>
      <c r="T196" s="4">
        <f t="shared" si="63"/>
        <v>0</v>
      </c>
      <c r="U196" s="4">
        <f t="shared" si="63"/>
        <v>0</v>
      </c>
      <c r="V196" s="4">
        <f t="shared" si="63"/>
        <v>0</v>
      </c>
      <c r="W196" s="4">
        <f t="shared" si="63"/>
        <v>0</v>
      </c>
      <c r="X196" s="4">
        <f t="shared" si="63"/>
        <v>0</v>
      </c>
      <c r="Y196" s="4">
        <f t="shared" si="27"/>
        <v>0</v>
      </c>
      <c r="Z196" s="4">
        <f t="shared" si="28"/>
        <v>0</v>
      </c>
      <c r="AA196" s="4">
        <v>0</v>
      </c>
      <c r="AB196" s="146">
        <v>0</v>
      </c>
      <c r="AC196" s="144">
        <v>0</v>
      </c>
      <c r="AD196" s="4"/>
      <c r="AE196" s="4"/>
      <c r="AF196" s="4"/>
      <c r="AH196" s="147">
        <f t="shared" si="35"/>
        <v>0</v>
      </c>
    </row>
    <row r="197" ht="15" customHeight="1" spans="1:34">
      <c r="A197" s="7"/>
      <c r="B197" s="13" t="s">
        <v>107</v>
      </c>
      <c r="C197" s="4">
        <f t="shared" si="29"/>
        <v>1441536.8</v>
      </c>
      <c r="D197" s="4">
        <f t="shared" si="30"/>
        <v>0</v>
      </c>
      <c r="E197" s="4">
        <f t="shared" si="31"/>
        <v>216390.16</v>
      </c>
      <c r="F197" s="4">
        <f t="shared" si="32"/>
        <v>8570</v>
      </c>
      <c r="G197" s="4">
        <f t="shared" si="33"/>
        <v>11187.88</v>
      </c>
      <c r="H197" s="9">
        <f t="shared" ref="H197:Y197" si="64">H33+H115</f>
        <v>983197.4</v>
      </c>
      <c r="I197" s="9">
        <f t="shared" si="64"/>
        <v>42550</v>
      </c>
      <c r="J197" s="4">
        <f t="shared" si="64"/>
        <v>12430</v>
      </c>
      <c r="K197" s="4">
        <f t="shared" si="64"/>
        <v>11170</v>
      </c>
      <c r="L197" s="4">
        <f t="shared" si="64"/>
        <v>18950</v>
      </c>
      <c r="M197" s="9">
        <f t="shared" si="64"/>
        <v>19142.88</v>
      </c>
      <c r="N197" s="4">
        <f t="shared" si="64"/>
        <v>15162.88</v>
      </c>
      <c r="O197" s="4">
        <f t="shared" si="64"/>
        <v>3980</v>
      </c>
      <c r="P197" s="9">
        <f t="shared" si="64"/>
        <v>18760</v>
      </c>
      <c r="Q197" s="4">
        <f t="shared" si="64"/>
        <v>12820</v>
      </c>
      <c r="R197" s="4">
        <f t="shared" si="64"/>
        <v>5940</v>
      </c>
      <c r="S197" s="9">
        <f t="shared" si="64"/>
        <v>141738.48</v>
      </c>
      <c r="T197" s="4">
        <f t="shared" si="64"/>
        <v>44564.02</v>
      </c>
      <c r="U197" s="4">
        <f t="shared" si="64"/>
        <v>43183.67</v>
      </c>
      <c r="V197" s="4">
        <f t="shared" si="64"/>
        <v>15505.79</v>
      </c>
      <c r="W197" s="4">
        <f t="shared" si="64"/>
        <v>9985</v>
      </c>
      <c r="X197" s="4">
        <f t="shared" si="64"/>
        <v>12000</v>
      </c>
      <c r="Y197" s="4">
        <f t="shared" si="27"/>
        <v>6215</v>
      </c>
      <c r="Z197" s="4">
        <f t="shared" si="28"/>
        <v>10285</v>
      </c>
      <c r="AA197" s="4">
        <v>32683.67</v>
      </c>
      <c r="AB197" s="4">
        <v>6000</v>
      </c>
      <c r="AC197" s="144">
        <v>4500</v>
      </c>
      <c r="AD197" s="4"/>
      <c r="AE197" s="4"/>
      <c r="AF197" s="4"/>
      <c r="AH197" s="147">
        <f t="shared" si="35"/>
        <v>0</v>
      </c>
    </row>
    <row r="198" ht="15" customHeight="1" spans="1:34">
      <c r="A198" s="7"/>
      <c r="B198" s="13" t="s">
        <v>108</v>
      </c>
      <c r="C198" s="4">
        <f t="shared" si="29"/>
        <v>4527361.7</v>
      </c>
      <c r="D198" s="4">
        <f t="shared" si="30"/>
        <v>-6000</v>
      </c>
      <c r="E198" s="4">
        <f t="shared" si="31"/>
        <v>2113335.44</v>
      </c>
      <c r="F198" s="4">
        <f t="shared" si="32"/>
        <v>22709.97</v>
      </c>
      <c r="G198" s="4">
        <f t="shared" si="33"/>
        <v>18083.56</v>
      </c>
      <c r="H198" s="9">
        <f t="shared" ref="H198:Y198" si="65">H34+H116</f>
        <v>1382601.87</v>
      </c>
      <c r="I198" s="9">
        <f t="shared" si="65"/>
        <v>87598.95</v>
      </c>
      <c r="J198" s="4">
        <f t="shared" si="65"/>
        <v>23137.31</v>
      </c>
      <c r="K198" s="4">
        <f t="shared" si="65"/>
        <v>28207.19</v>
      </c>
      <c r="L198" s="4">
        <f t="shared" si="65"/>
        <v>36254.45</v>
      </c>
      <c r="M198" s="9">
        <f t="shared" si="65"/>
        <v>43860.26</v>
      </c>
      <c r="N198" s="4">
        <f t="shared" si="65"/>
        <v>33681.81</v>
      </c>
      <c r="O198" s="4">
        <f t="shared" si="65"/>
        <v>10178.45</v>
      </c>
      <c r="P198" s="9">
        <f t="shared" si="65"/>
        <v>61293.29</v>
      </c>
      <c r="Q198" s="4">
        <f t="shared" si="65"/>
        <v>44453.73</v>
      </c>
      <c r="R198" s="4">
        <f t="shared" si="65"/>
        <v>16839.56</v>
      </c>
      <c r="S198" s="9">
        <f t="shared" si="65"/>
        <v>803878.36</v>
      </c>
      <c r="T198" s="4">
        <f t="shared" si="65"/>
        <v>358038.75</v>
      </c>
      <c r="U198" s="4">
        <f t="shared" si="65"/>
        <v>148388.24</v>
      </c>
      <c r="V198" s="4">
        <f t="shared" si="65"/>
        <v>57992.45</v>
      </c>
      <c r="W198" s="4">
        <f t="shared" si="65"/>
        <v>188939.8</v>
      </c>
      <c r="X198" s="4">
        <f t="shared" si="65"/>
        <v>11225.47</v>
      </c>
      <c r="Y198" s="4">
        <f t="shared" si="27"/>
        <v>10797.73</v>
      </c>
      <c r="Z198" s="4">
        <f t="shared" si="28"/>
        <v>28495.92</v>
      </c>
      <c r="AA198" s="4">
        <v>98676.74</v>
      </c>
      <c r="AB198" s="4">
        <v>24550</v>
      </c>
      <c r="AC198" s="144">
        <v>15300</v>
      </c>
      <c r="AD198" s="4">
        <v>9861.5</v>
      </c>
      <c r="AE198" s="4"/>
      <c r="AF198" s="4"/>
      <c r="AH198" s="147">
        <f t="shared" si="35"/>
        <v>-1.45519152283669e-11</v>
      </c>
    </row>
    <row r="199" ht="15" customHeight="1" spans="1:34">
      <c r="A199" s="7"/>
      <c r="B199" s="13" t="s">
        <v>109</v>
      </c>
      <c r="C199" s="4">
        <f t="shared" si="29"/>
        <v>1120714.98</v>
      </c>
      <c r="D199" s="4">
        <f t="shared" si="30"/>
        <v>0</v>
      </c>
      <c r="E199" s="4">
        <f t="shared" si="31"/>
        <v>287002</v>
      </c>
      <c r="F199" s="4">
        <f t="shared" si="32"/>
        <v>0</v>
      </c>
      <c r="G199" s="4">
        <f t="shared" si="33"/>
        <v>0</v>
      </c>
      <c r="H199" s="9">
        <f t="shared" ref="H199:Y199" si="66">H35+H117</f>
        <v>492330.98</v>
      </c>
      <c r="I199" s="9">
        <f t="shared" si="66"/>
        <v>58128</v>
      </c>
      <c r="J199" s="4">
        <f t="shared" si="66"/>
        <v>58128</v>
      </c>
      <c r="K199" s="4">
        <f t="shared" si="66"/>
        <v>0</v>
      </c>
      <c r="L199" s="4">
        <f t="shared" si="66"/>
        <v>0</v>
      </c>
      <c r="M199" s="9">
        <f t="shared" si="66"/>
        <v>0</v>
      </c>
      <c r="N199" s="4">
        <f t="shared" si="66"/>
        <v>0</v>
      </c>
      <c r="O199" s="4">
        <f t="shared" si="66"/>
        <v>0</v>
      </c>
      <c r="P199" s="9">
        <f t="shared" si="66"/>
        <v>201564</v>
      </c>
      <c r="Q199" s="4">
        <f t="shared" si="66"/>
        <v>201564</v>
      </c>
      <c r="R199" s="4">
        <f t="shared" si="66"/>
        <v>0</v>
      </c>
      <c r="S199" s="9">
        <f t="shared" si="66"/>
        <v>81690</v>
      </c>
      <c r="T199" s="4">
        <f t="shared" si="66"/>
        <v>0</v>
      </c>
      <c r="U199" s="4">
        <f t="shared" si="66"/>
        <v>0</v>
      </c>
      <c r="V199" s="4">
        <f t="shared" si="66"/>
        <v>81690</v>
      </c>
      <c r="W199" s="4">
        <f t="shared" si="66"/>
        <v>0</v>
      </c>
      <c r="X199" s="4">
        <f t="shared" si="66"/>
        <v>0</v>
      </c>
      <c r="Y199" s="4">
        <f t="shared" si="27"/>
        <v>0</v>
      </c>
      <c r="Z199" s="4">
        <f t="shared" si="28"/>
        <v>0</v>
      </c>
      <c r="AA199" s="4">
        <v>0</v>
      </c>
      <c r="AB199" s="144">
        <v>0</v>
      </c>
      <c r="AC199" s="144">
        <v>0</v>
      </c>
      <c r="AD199" s="4"/>
      <c r="AE199" s="4"/>
      <c r="AF199" s="4"/>
      <c r="AH199" s="147">
        <f t="shared" si="35"/>
        <v>0</v>
      </c>
    </row>
    <row r="200" ht="15" customHeight="1" spans="1:34">
      <c r="A200" s="7"/>
      <c r="B200" s="13" t="s">
        <v>110</v>
      </c>
      <c r="C200" s="4">
        <f t="shared" ref="C200:C245" si="67">D200+E200+F200+G200+I200+H200+M200+P200+S200</f>
        <v>129094.34</v>
      </c>
      <c r="D200" s="4">
        <f t="shared" ref="D200:D245" si="68">D36+D118</f>
        <v>0</v>
      </c>
      <c r="E200" s="4">
        <f t="shared" ref="E200:E245" si="69">E36+E118</f>
        <v>0</v>
      </c>
      <c r="F200" s="4">
        <f t="shared" ref="F200:F245" si="70">F36+F118</f>
        <v>0</v>
      </c>
      <c r="G200" s="4">
        <f t="shared" ref="G200:G245" si="71">G36+G118</f>
        <v>56603.78</v>
      </c>
      <c r="H200" s="9">
        <f t="shared" ref="H200:Y200" si="72">H36+H118</f>
        <v>72490.56</v>
      </c>
      <c r="I200" s="9">
        <f t="shared" si="72"/>
        <v>0</v>
      </c>
      <c r="J200" s="4">
        <f t="shared" si="72"/>
        <v>0</v>
      </c>
      <c r="K200" s="4">
        <f t="shared" si="72"/>
        <v>0</v>
      </c>
      <c r="L200" s="4">
        <f t="shared" si="72"/>
        <v>0</v>
      </c>
      <c r="M200" s="9">
        <f t="shared" si="72"/>
        <v>0</v>
      </c>
      <c r="N200" s="4">
        <f t="shared" si="72"/>
        <v>0</v>
      </c>
      <c r="O200" s="4">
        <f t="shared" si="72"/>
        <v>0</v>
      </c>
      <c r="P200" s="9">
        <f t="shared" si="72"/>
        <v>0</v>
      </c>
      <c r="Q200" s="4">
        <f t="shared" si="72"/>
        <v>0</v>
      </c>
      <c r="R200" s="4">
        <f t="shared" si="72"/>
        <v>0</v>
      </c>
      <c r="S200" s="9">
        <f t="shared" si="72"/>
        <v>0</v>
      </c>
      <c r="T200" s="4">
        <f t="shared" si="72"/>
        <v>0</v>
      </c>
      <c r="U200" s="4">
        <f t="shared" si="72"/>
        <v>0</v>
      </c>
      <c r="V200" s="4">
        <f t="shared" si="72"/>
        <v>0</v>
      </c>
      <c r="W200" s="4">
        <f t="shared" si="72"/>
        <v>0</v>
      </c>
      <c r="X200" s="4">
        <f t="shared" si="72"/>
        <v>0</v>
      </c>
      <c r="Y200" s="4">
        <f t="shared" si="27"/>
        <v>0</v>
      </c>
      <c r="Z200" s="4">
        <f t="shared" si="28"/>
        <v>0</v>
      </c>
      <c r="AA200" s="4">
        <v>0</v>
      </c>
      <c r="AB200" s="144">
        <v>0</v>
      </c>
      <c r="AC200" s="144">
        <v>0</v>
      </c>
      <c r="AD200" s="4"/>
      <c r="AE200" s="4"/>
      <c r="AF200" s="4"/>
      <c r="AH200" s="147">
        <f t="shared" ref="AH200:AH245" si="73">U200-AA200-AB200-AC200-AD200-AE200-AF200</f>
        <v>0</v>
      </c>
    </row>
    <row r="201" ht="15" customHeight="1" spans="1:34">
      <c r="A201" s="7"/>
      <c r="B201" s="17" t="s">
        <v>96</v>
      </c>
      <c r="C201" s="15">
        <f t="shared" si="67"/>
        <v>223111347.47</v>
      </c>
      <c r="D201" s="15">
        <f t="shared" si="68"/>
        <v>-6000</v>
      </c>
      <c r="E201" s="15">
        <f t="shared" si="69"/>
        <v>120794036.31</v>
      </c>
      <c r="F201" s="15">
        <f t="shared" si="70"/>
        <v>1360737.67</v>
      </c>
      <c r="G201" s="15">
        <f t="shared" si="71"/>
        <v>1595571.12</v>
      </c>
      <c r="H201" s="9">
        <f t="shared" ref="H201:Y201" si="74">H37+H119</f>
        <v>66593168.08</v>
      </c>
      <c r="I201" s="9">
        <f t="shared" si="74"/>
        <v>5488636.5</v>
      </c>
      <c r="J201" s="15">
        <f t="shared" si="74"/>
        <v>1555747.64</v>
      </c>
      <c r="K201" s="15">
        <f t="shared" si="74"/>
        <v>1667851.75</v>
      </c>
      <c r="L201" s="15">
        <f t="shared" si="74"/>
        <v>2265037.11</v>
      </c>
      <c r="M201" s="9">
        <f t="shared" si="74"/>
        <v>2612362.94</v>
      </c>
      <c r="N201" s="15">
        <f t="shared" si="74"/>
        <v>2005326.33</v>
      </c>
      <c r="O201" s="15">
        <f t="shared" si="74"/>
        <v>607036.61</v>
      </c>
      <c r="P201" s="9">
        <f t="shared" si="74"/>
        <v>3854495.62</v>
      </c>
      <c r="Q201" s="15">
        <f t="shared" si="74"/>
        <v>2845243.26</v>
      </c>
      <c r="R201" s="15">
        <f t="shared" si="74"/>
        <v>1009252.36</v>
      </c>
      <c r="S201" s="9">
        <f t="shared" si="74"/>
        <v>20818339.23</v>
      </c>
      <c r="T201" s="15">
        <f t="shared" si="74"/>
        <v>5319106.7</v>
      </c>
      <c r="U201" s="15">
        <f t="shared" si="74"/>
        <v>8800851.77</v>
      </c>
      <c r="V201" s="15">
        <f t="shared" si="74"/>
        <v>1882929.9</v>
      </c>
      <c r="W201" s="15">
        <f t="shared" si="74"/>
        <v>1358598.09</v>
      </c>
      <c r="X201" s="15">
        <f t="shared" si="74"/>
        <v>1039375.34</v>
      </c>
      <c r="Y201" s="15">
        <f t="shared" si="27"/>
        <v>690447.61</v>
      </c>
      <c r="Z201" s="15">
        <f t="shared" si="28"/>
        <v>1727029.82</v>
      </c>
      <c r="AA201" s="15">
        <v>5355610.08</v>
      </c>
      <c r="AB201" s="15">
        <v>1846370.24</v>
      </c>
      <c r="AC201" s="15">
        <v>996880.93</v>
      </c>
      <c r="AD201" s="15">
        <v>563616.08</v>
      </c>
      <c r="AE201" s="15">
        <v>38374.44</v>
      </c>
      <c r="AF201" s="15">
        <v>0</v>
      </c>
      <c r="AH201" s="147">
        <f t="shared" si="73"/>
        <v>-5.23868948221207e-10</v>
      </c>
    </row>
    <row r="202" ht="15" customHeight="1" spans="1:34">
      <c r="A202" s="7" t="s">
        <v>111</v>
      </c>
      <c r="B202" s="13" t="s">
        <v>112</v>
      </c>
      <c r="C202" s="4">
        <f t="shared" si="67"/>
        <v>86229.82</v>
      </c>
      <c r="D202" s="4">
        <f t="shared" si="68"/>
        <v>0</v>
      </c>
      <c r="E202" s="4">
        <f t="shared" si="69"/>
        <v>86229.82</v>
      </c>
      <c r="F202" s="4">
        <f t="shared" si="70"/>
        <v>0</v>
      </c>
      <c r="G202" s="4">
        <f t="shared" si="71"/>
        <v>0</v>
      </c>
      <c r="H202" s="9">
        <f t="shared" ref="H202:Y202" si="75">H38+H120</f>
        <v>0</v>
      </c>
      <c r="I202" s="9">
        <f t="shared" si="75"/>
        <v>0</v>
      </c>
      <c r="J202" s="4">
        <f t="shared" si="75"/>
        <v>0</v>
      </c>
      <c r="K202" s="4">
        <f t="shared" si="75"/>
        <v>0</v>
      </c>
      <c r="L202" s="4">
        <f t="shared" si="75"/>
        <v>0</v>
      </c>
      <c r="M202" s="9">
        <f t="shared" si="75"/>
        <v>0</v>
      </c>
      <c r="N202" s="4">
        <f t="shared" si="75"/>
        <v>0</v>
      </c>
      <c r="O202" s="4">
        <f t="shared" si="75"/>
        <v>0</v>
      </c>
      <c r="P202" s="9">
        <f t="shared" si="75"/>
        <v>0</v>
      </c>
      <c r="Q202" s="4">
        <f t="shared" si="75"/>
        <v>0</v>
      </c>
      <c r="R202" s="4">
        <f t="shared" si="75"/>
        <v>0</v>
      </c>
      <c r="S202" s="9">
        <f t="shared" si="75"/>
        <v>0</v>
      </c>
      <c r="T202" s="4">
        <f t="shared" si="75"/>
        <v>0</v>
      </c>
      <c r="U202" s="4">
        <f t="shared" si="75"/>
        <v>0</v>
      </c>
      <c r="V202" s="4">
        <f t="shared" si="75"/>
        <v>0</v>
      </c>
      <c r="W202" s="4">
        <f t="shared" si="75"/>
        <v>0</v>
      </c>
      <c r="X202" s="4">
        <f t="shared" si="75"/>
        <v>0</v>
      </c>
      <c r="Y202" s="4">
        <f t="shared" si="27"/>
        <v>0</v>
      </c>
      <c r="Z202" s="4">
        <f t="shared" si="28"/>
        <v>0</v>
      </c>
      <c r="AA202" s="4">
        <v>0</v>
      </c>
      <c r="AB202" s="4">
        <v>0</v>
      </c>
      <c r="AC202" s="4">
        <v>0</v>
      </c>
      <c r="AD202" s="4"/>
      <c r="AE202" s="4"/>
      <c r="AF202" s="4"/>
      <c r="AH202" s="147">
        <f t="shared" si="73"/>
        <v>0</v>
      </c>
    </row>
    <row r="203" ht="15" customHeight="1" spans="1:34">
      <c r="A203" s="7"/>
      <c r="B203" s="13" t="s">
        <v>113</v>
      </c>
      <c r="C203" s="4">
        <f t="shared" si="67"/>
        <v>19843.03</v>
      </c>
      <c r="D203" s="4">
        <f t="shared" si="68"/>
        <v>0</v>
      </c>
      <c r="E203" s="4">
        <f t="shared" si="69"/>
        <v>3737.82</v>
      </c>
      <c r="F203" s="4">
        <f t="shared" si="70"/>
        <v>0</v>
      </c>
      <c r="G203" s="4">
        <f t="shared" si="71"/>
        <v>952</v>
      </c>
      <c r="H203" s="9">
        <f t="shared" ref="H203:Y203" si="76">H39+H121</f>
        <v>6669.45</v>
      </c>
      <c r="I203" s="9">
        <f t="shared" si="76"/>
        <v>3404.26</v>
      </c>
      <c r="J203" s="4">
        <f t="shared" si="76"/>
        <v>0</v>
      </c>
      <c r="K203" s="4">
        <f t="shared" si="76"/>
        <v>3404.26</v>
      </c>
      <c r="L203" s="4">
        <f t="shared" si="76"/>
        <v>0</v>
      </c>
      <c r="M203" s="9">
        <f t="shared" si="76"/>
        <v>0</v>
      </c>
      <c r="N203" s="4">
        <f t="shared" si="76"/>
        <v>0</v>
      </c>
      <c r="O203" s="4">
        <f t="shared" si="76"/>
        <v>0</v>
      </c>
      <c r="P203" s="9">
        <f t="shared" si="76"/>
        <v>564.82</v>
      </c>
      <c r="Q203" s="4">
        <f t="shared" si="76"/>
        <v>564.82</v>
      </c>
      <c r="R203" s="4">
        <f t="shared" si="76"/>
        <v>0</v>
      </c>
      <c r="S203" s="9">
        <f t="shared" si="76"/>
        <v>4514.68</v>
      </c>
      <c r="T203" s="4">
        <f t="shared" si="76"/>
        <v>0</v>
      </c>
      <c r="U203" s="4">
        <f t="shared" si="76"/>
        <v>4017.68</v>
      </c>
      <c r="V203" s="4">
        <f t="shared" si="76"/>
        <v>0</v>
      </c>
      <c r="W203" s="4">
        <f t="shared" si="76"/>
        <v>0</v>
      </c>
      <c r="X203" s="4">
        <f t="shared" si="76"/>
        <v>0</v>
      </c>
      <c r="Y203" s="4">
        <f t="shared" si="27"/>
        <v>0</v>
      </c>
      <c r="Z203" s="4">
        <f t="shared" si="28"/>
        <v>497</v>
      </c>
      <c r="AA203" s="4">
        <v>0</v>
      </c>
      <c r="AB203" s="4">
        <v>4017.68</v>
      </c>
      <c r="AC203" s="4">
        <v>0</v>
      </c>
      <c r="AD203" s="4"/>
      <c r="AE203" s="4"/>
      <c r="AF203" s="4"/>
      <c r="AH203" s="147">
        <f t="shared" si="73"/>
        <v>0</v>
      </c>
    </row>
    <row r="204" ht="15" customHeight="1" spans="1:34">
      <c r="A204" s="7"/>
      <c r="B204" s="13" t="s">
        <v>114</v>
      </c>
      <c r="C204" s="4">
        <f t="shared" si="67"/>
        <v>612021.97</v>
      </c>
      <c r="D204" s="4">
        <f t="shared" si="68"/>
        <v>0</v>
      </c>
      <c r="E204" s="4">
        <f t="shared" si="69"/>
        <v>612021.97</v>
      </c>
      <c r="F204" s="4">
        <f t="shared" si="70"/>
        <v>0</v>
      </c>
      <c r="G204" s="4">
        <f t="shared" si="71"/>
        <v>0</v>
      </c>
      <c r="H204" s="9">
        <f t="shared" ref="H204:Y204" si="77">H40+H122</f>
        <v>0</v>
      </c>
      <c r="I204" s="9">
        <f t="shared" si="77"/>
        <v>0</v>
      </c>
      <c r="J204" s="4">
        <f t="shared" si="77"/>
        <v>0</v>
      </c>
      <c r="K204" s="4">
        <f t="shared" si="77"/>
        <v>0</v>
      </c>
      <c r="L204" s="4">
        <f t="shared" si="77"/>
        <v>0</v>
      </c>
      <c r="M204" s="9">
        <f t="shared" si="77"/>
        <v>0</v>
      </c>
      <c r="N204" s="4">
        <f t="shared" si="77"/>
        <v>0</v>
      </c>
      <c r="O204" s="4">
        <f t="shared" si="77"/>
        <v>0</v>
      </c>
      <c r="P204" s="9">
        <f t="shared" si="77"/>
        <v>0</v>
      </c>
      <c r="Q204" s="4">
        <f t="shared" si="77"/>
        <v>0</v>
      </c>
      <c r="R204" s="4">
        <f t="shared" si="77"/>
        <v>0</v>
      </c>
      <c r="S204" s="9">
        <f t="shared" si="77"/>
        <v>0</v>
      </c>
      <c r="T204" s="4">
        <f t="shared" si="77"/>
        <v>0</v>
      </c>
      <c r="U204" s="4">
        <f t="shared" si="77"/>
        <v>0</v>
      </c>
      <c r="V204" s="4">
        <f t="shared" si="77"/>
        <v>0</v>
      </c>
      <c r="W204" s="4">
        <f t="shared" si="77"/>
        <v>0</v>
      </c>
      <c r="X204" s="4">
        <f t="shared" si="77"/>
        <v>0</v>
      </c>
      <c r="Y204" s="4">
        <f t="shared" si="27"/>
        <v>0</v>
      </c>
      <c r="Z204" s="4">
        <f t="shared" si="28"/>
        <v>0</v>
      </c>
      <c r="AA204" s="4"/>
      <c r="AB204" s="4">
        <v>0</v>
      </c>
      <c r="AC204" s="4">
        <v>0</v>
      </c>
      <c r="AD204" s="4"/>
      <c r="AE204" s="4"/>
      <c r="AF204" s="4"/>
      <c r="AH204" s="147">
        <f t="shared" si="73"/>
        <v>0</v>
      </c>
    </row>
    <row r="205" ht="15" customHeight="1" spans="1:34">
      <c r="A205" s="7"/>
      <c r="B205" s="10" t="s">
        <v>115</v>
      </c>
      <c r="C205" s="4">
        <f t="shared" si="67"/>
        <v>164512.45</v>
      </c>
      <c r="D205" s="4">
        <f t="shared" si="68"/>
        <v>0</v>
      </c>
      <c r="E205" s="4">
        <f t="shared" si="69"/>
        <v>164114.45</v>
      </c>
      <c r="F205" s="4">
        <f t="shared" si="70"/>
        <v>0</v>
      </c>
      <c r="G205" s="4">
        <f t="shared" si="71"/>
        <v>398</v>
      </c>
      <c r="H205" s="9">
        <f t="shared" ref="H205:Y205" si="78">H41+H123</f>
        <v>0</v>
      </c>
      <c r="I205" s="9">
        <f t="shared" si="78"/>
        <v>0</v>
      </c>
      <c r="J205" s="4">
        <f t="shared" si="78"/>
        <v>0</v>
      </c>
      <c r="K205" s="4">
        <f t="shared" si="78"/>
        <v>0</v>
      </c>
      <c r="L205" s="4">
        <f t="shared" si="78"/>
        <v>0</v>
      </c>
      <c r="M205" s="9">
        <f t="shared" si="78"/>
        <v>0</v>
      </c>
      <c r="N205" s="4">
        <f t="shared" si="78"/>
        <v>0</v>
      </c>
      <c r="O205" s="4">
        <f t="shared" si="78"/>
        <v>0</v>
      </c>
      <c r="P205" s="9">
        <f t="shared" si="78"/>
        <v>0</v>
      </c>
      <c r="Q205" s="4">
        <f t="shared" si="78"/>
        <v>0</v>
      </c>
      <c r="R205" s="4">
        <f t="shared" si="78"/>
        <v>0</v>
      </c>
      <c r="S205" s="9">
        <f t="shared" si="78"/>
        <v>0</v>
      </c>
      <c r="T205" s="4">
        <f t="shared" si="78"/>
        <v>0</v>
      </c>
      <c r="U205" s="4">
        <f t="shared" si="78"/>
        <v>0</v>
      </c>
      <c r="V205" s="4">
        <f t="shared" si="78"/>
        <v>0</v>
      </c>
      <c r="W205" s="4">
        <f t="shared" si="78"/>
        <v>0</v>
      </c>
      <c r="X205" s="4">
        <f t="shared" si="78"/>
        <v>0</v>
      </c>
      <c r="Y205" s="4">
        <f t="shared" si="27"/>
        <v>0</v>
      </c>
      <c r="Z205" s="4">
        <f t="shared" si="28"/>
        <v>0</v>
      </c>
      <c r="AA205" s="4">
        <v>0</v>
      </c>
      <c r="AB205" s="4">
        <v>0</v>
      </c>
      <c r="AC205" s="4">
        <v>0</v>
      </c>
      <c r="AD205" s="4"/>
      <c r="AE205" s="4"/>
      <c r="AF205" s="4"/>
      <c r="AH205" s="147">
        <f t="shared" si="73"/>
        <v>0</v>
      </c>
    </row>
    <row r="206" ht="15" customHeight="1" spans="1:34">
      <c r="A206" s="7"/>
      <c r="B206" s="10" t="s">
        <v>116</v>
      </c>
      <c r="C206" s="4">
        <f t="shared" si="67"/>
        <v>0</v>
      </c>
      <c r="D206" s="4">
        <f t="shared" si="68"/>
        <v>0</v>
      </c>
      <c r="E206" s="4">
        <f t="shared" si="69"/>
        <v>0</v>
      </c>
      <c r="F206" s="4">
        <f t="shared" si="70"/>
        <v>0</v>
      </c>
      <c r="G206" s="4">
        <f t="shared" si="71"/>
        <v>0</v>
      </c>
      <c r="H206" s="9">
        <f t="shared" ref="H206:Y206" si="79">H42+H124</f>
        <v>0</v>
      </c>
      <c r="I206" s="9">
        <f t="shared" si="79"/>
        <v>0</v>
      </c>
      <c r="J206" s="4">
        <f t="shared" si="79"/>
        <v>0</v>
      </c>
      <c r="K206" s="4">
        <f t="shared" si="79"/>
        <v>0</v>
      </c>
      <c r="L206" s="4">
        <f t="shared" si="79"/>
        <v>0</v>
      </c>
      <c r="M206" s="9">
        <f t="shared" si="79"/>
        <v>0</v>
      </c>
      <c r="N206" s="4">
        <f t="shared" si="79"/>
        <v>0</v>
      </c>
      <c r="O206" s="4">
        <f t="shared" si="79"/>
        <v>0</v>
      </c>
      <c r="P206" s="9">
        <f t="shared" si="79"/>
        <v>0</v>
      </c>
      <c r="Q206" s="4">
        <f t="shared" si="79"/>
        <v>0</v>
      </c>
      <c r="R206" s="4">
        <f t="shared" si="79"/>
        <v>0</v>
      </c>
      <c r="S206" s="9">
        <f t="shared" si="79"/>
        <v>0</v>
      </c>
      <c r="T206" s="4">
        <f t="shared" si="79"/>
        <v>0</v>
      </c>
      <c r="U206" s="4">
        <f t="shared" si="79"/>
        <v>0</v>
      </c>
      <c r="V206" s="4">
        <f t="shared" si="79"/>
        <v>0</v>
      </c>
      <c r="W206" s="4">
        <f t="shared" si="79"/>
        <v>0</v>
      </c>
      <c r="X206" s="4">
        <f t="shared" si="79"/>
        <v>0</v>
      </c>
      <c r="Y206" s="4">
        <f t="shared" si="27"/>
        <v>0</v>
      </c>
      <c r="Z206" s="4">
        <f t="shared" si="28"/>
        <v>0</v>
      </c>
      <c r="AA206" s="4">
        <v>0</v>
      </c>
      <c r="AB206" s="4">
        <v>0</v>
      </c>
      <c r="AC206" s="4">
        <v>0</v>
      </c>
      <c r="AD206" s="4"/>
      <c r="AE206" s="4"/>
      <c r="AF206" s="4"/>
      <c r="AH206" s="147">
        <f t="shared" si="73"/>
        <v>0</v>
      </c>
    </row>
    <row r="207" ht="15" customHeight="1" spans="1:34">
      <c r="A207" s="7"/>
      <c r="B207" s="10" t="s">
        <v>117</v>
      </c>
      <c r="C207" s="4">
        <f t="shared" si="67"/>
        <v>449000</v>
      </c>
      <c r="D207" s="4">
        <f t="shared" si="68"/>
        <v>0</v>
      </c>
      <c r="E207" s="4">
        <f t="shared" si="69"/>
        <v>103000</v>
      </c>
      <c r="F207" s="4">
        <f t="shared" si="70"/>
        <v>0</v>
      </c>
      <c r="G207" s="4">
        <f t="shared" si="71"/>
        <v>0</v>
      </c>
      <c r="H207" s="9">
        <f t="shared" ref="H207:Y207" si="80">H43+H125</f>
        <v>296000</v>
      </c>
      <c r="I207" s="9">
        <f t="shared" si="80"/>
        <v>0</v>
      </c>
      <c r="J207" s="4">
        <f t="shared" si="80"/>
        <v>0</v>
      </c>
      <c r="K207" s="4">
        <f t="shared" si="80"/>
        <v>0</v>
      </c>
      <c r="L207" s="4">
        <f t="shared" si="80"/>
        <v>0</v>
      </c>
      <c r="M207" s="9">
        <f t="shared" si="80"/>
        <v>50000</v>
      </c>
      <c r="N207" s="4">
        <f t="shared" si="80"/>
        <v>50000</v>
      </c>
      <c r="O207" s="4">
        <f t="shared" si="80"/>
        <v>0</v>
      </c>
      <c r="P207" s="9">
        <f t="shared" si="80"/>
        <v>0</v>
      </c>
      <c r="Q207" s="4">
        <f t="shared" si="80"/>
        <v>0</v>
      </c>
      <c r="R207" s="4">
        <f t="shared" si="80"/>
        <v>0</v>
      </c>
      <c r="S207" s="9">
        <f t="shared" si="80"/>
        <v>0</v>
      </c>
      <c r="T207" s="4">
        <f t="shared" si="80"/>
        <v>0</v>
      </c>
      <c r="U207" s="4">
        <f t="shared" si="80"/>
        <v>0</v>
      </c>
      <c r="V207" s="4">
        <f t="shared" si="80"/>
        <v>0</v>
      </c>
      <c r="W207" s="4">
        <f t="shared" si="80"/>
        <v>0</v>
      </c>
      <c r="X207" s="4">
        <f t="shared" si="80"/>
        <v>0</v>
      </c>
      <c r="Y207" s="4">
        <f t="shared" si="27"/>
        <v>0</v>
      </c>
      <c r="Z207" s="4">
        <f t="shared" si="28"/>
        <v>0</v>
      </c>
      <c r="AA207" s="4">
        <v>0</v>
      </c>
      <c r="AB207" s="4">
        <v>0</v>
      </c>
      <c r="AC207" s="4">
        <v>0</v>
      </c>
      <c r="AD207" s="4"/>
      <c r="AE207" s="4"/>
      <c r="AF207" s="4"/>
      <c r="AH207" s="147">
        <f t="shared" si="73"/>
        <v>0</v>
      </c>
    </row>
    <row r="208" ht="15" customHeight="1" spans="1:34">
      <c r="A208" s="7"/>
      <c r="B208" s="10" t="s">
        <v>118</v>
      </c>
      <c r="C208" s="4">
        <f t="shared" si="67"/>
        <v>193724.7</v>
      </c>
      <c r="D208" s="4">
        <f t="shared" si="68"/>
        <v>0</v>
      </c>
      <c r="E208" s="4">
        <f t="shared" si="69"/>
        <v>122602.12</v>
      </c>
      <c r="F208" s="4">
        <f t="shared" si="70"/>
        <v>0</v>
      </c>
      <c r="G208" s="4">
        <f t="shared" si="71"/>
        <v>37697.31</v>
      </c>
      <c r="H208" s="9">
        <f t="shared" ref="H208:Y208" si="81">H44+H126</f>
        <v>33425.27</v>
      </c>
      <c r="I208" s="9">
        <f t="shared" si="81"/>
        <v>0</v>
      </c>
      <c r="J208" s="4">
        <f t="shared" si="81"/>
        <v>0</v>
      </c>
      <c r="K208" s="4">
        <f t="shared" si="81"/>
        <v>0</v>
      </c>
      <c r="L208" s="4">
        <f t="shared" si="81"/>
        <v>0</v>
      </c>
      <c r="M208" s="9">
        <f t="shared" si="81"/>
        <v>0</v>
      </c>
      <c r="N208" s="4">
        <f t="shared" si="81"/>
        <v>0</v>
      </c>
      <c r="O208" s="4">
        <f t="shared" si="81"/>
        <v>0</v>
      </c>
      <c r="P208" s="9">
        <f t="shared" si="81"/>
        <v>0</v>
      </c>
      <c r="Q208" s="4">
        <f t="shared" si="81"/>
        <v>0</v>
      </c>
      <c r="R208" s="4">
        <f t="shared" si="81"/>
        <v>0</v>
      </c>
      <c r="S208" s="9">
        <f t="shared" si="81"/>
        <v>0</v>
      </c>
      <c r="T208" s="4">
        <f t="shared" si="81"/>
        <v>0</v>
      </c>
      <c r="U208" s="4">
        <f t="shared" si="81"/>
        <v>0</v>
      </c>
      <c r="V208" s="4">
        <f t="shared" si="81"/>
        <v>0</v>
      </c>
      <c r="W208" s="4">
        <f t="shared" si="81"/>
        <v>0</v>
      </c>
      <c r="X208" s="4">
        <f t="shared" si="81"/>
        <v>0</v>
      </c>
      <c r="Y208" s="4">
        <f t="shared" si="27"/>
        <v>0</v>
      </c>
      <c r="Z208" s="4">
        <f t="shared" si="28"/>
        <v>0</v>
      </c>
      <c r="AA208" s="4">
        <v>0</v>
      </c>
      <c r="AB208" s="4">
        <v>0</v>
      </c>
      <c r="AC208" s="4">
        <v>0</v>
      </c>
      <c r="AD208" s="4"/>
      <c r="AE208" s="4"/>
      <c r="AF208" s="4"/>
      <c r="AH208" s="147">
        <f t="shared" si="73"/>
        <v>0</v>
      </c>
    </row>
    <row r="209" ht="15" customHeight="1" spans="1:34">
      <c r="A209" s="7"/>
      <c r="B209" s="10" t="s">
        <v>119</v>
      </c>
      <c r="C209" s="4">
        <f t="shared" si="67"/>
        <v>270733.47</v>
      </c>
      <c r="D209" s="4">
        <f t="shared" si="68"/>
        <v>0</v>
      </c>
      <c r="E209" s="4">
        <f t="shared" si="69"/>
        <v>265653.47</v>
      </c>
      <c r="F209" s="4">
        <f t="shared" si="70"/>
        <v>0</v>
      </c>
      <c r="G209" s="4">
        <f t="shared" si="71"/>
        <v>0</v>
      </c>
      <c r="H209" s="9">
        <f t="shared" ref="H209:Y209" si="82">H45+H127</f>
        <v>5080</v>
      </c>
      <c r="I209" s="9">
        <f t="shared" si="82"/>
        <v>0</v>
      </c>
      <c r="J209" s="4">
        <f t="shared" si="82"/>
        <v>0</v>
      </c>
      <c r="K209" s="4">
        <f t="shared" si="82"/>
        <v>0</v>
      </c>
      <c r="L209" s="4">
        <f t="shared" si="82"/>
        <v>0</v>
      </c>
      <c r="M209" s="9">
        <f t="shared" si="82"/>
        <v>0</v>
      </c>
      <c r="N209" s="4">
        <f t="shared" si="82"/>
        <v>0</v>
      </c>
      <c r="O209" s="4">
        <f t="shared" si="82"/>
        <v>0</v>
      </c>
      <c r="P209" s="9">
        <f t="shared" si="82"/>
        <v>0</v>
      </c>
      <c r="Q209" s="4">
        <f t="shared" si="82"/>
        <v>0</v>
      </c>
      <c r="R209" s="4">
        <f t="shared" si="82"/>
        <v>0</v>
      </c>
      <c r="S209" s="9">
        <f t="shared" si="82"/>
        <v>0</v>
      </c>
      <c r="T209" s="4">
        <f t="shared" si="82"/>
        <v>0</v>
      </c>
      <c r="U209" s="4">
        <f t="shared" si="82"/>
        <v>0</v>
      </c>
      <c r="V209" s="4">
        <f t="shared" si="82"/>
        <v>0</v>
      </c>
      <c r="W209" s="4">
        <f t="shared" si="82"/>
        <v>0</v>
      </c>
      <c r="X209" s="4">
        <f t="shared" si="82"/>
        <v>0</v>
      </c>
      <c r="Y209" s="4">
        <f t="shared" si="27"/>
        <v>0</v>
      </c>
      <c r="Z209" s="4">
        <f t="shared" si="28"/>
        <v>0</v>
      </c>
      <c r="AA209" s="4">
        <v>0</v>
      </c>
      <c r="AB209" s="4">
        <v>0</v>
      </c>
      <c r="AC209" s="4">
        <v>0</v>
      </c>
      <c r="AD209" s="4"/>
      <c r="AE209" s="4"/>
      <c r="AF209" s="4"/>
      <c r="AH209" s="147">
        <f t="shared" si="73"/>
        <v>0</v>
      </c>
    </row>
    <row r="210" ht="15" customHeight="1" spans="1:34">
      <c r="A210" s="7"/>
      <c r="B210" s="10" t="s">
        <v>120</v>
      </c>
      <c r="C210" s="4">
        <f t="shared" si="67"/>
        <v>118048.66</v>
      </c>
      <c r="D210" s="4">
        <f t="shared" si="68"/>
        <v>0</v>
      </c>
      <c r="E210" s="4">
        <f t="shared" si="69"/>
        <v>54310.82</v>
      </c>
      <c r="F210" s="4">
        <f t="shared" si="70"/>
        <v>0</v>
      </c>
      <c r="G210" s="4">
        <f t="shared" si="71"/>
        <v>3302</v>
      </c>
      <c r="H210" s="9">
        <f t="shared" ref="H210:Y210" si="83">H46+H128</f>
        <v>10143.3</v>
      </c>
      <c r="I210" s="9">
        <f t="shared" si="83"/>
        <v>699.8</v>
      </c>
      <c r="J210" s="4">
        <f t="shared" si="83"/>
        <v>0</v>
      </c>
      <c r="K210" s="4">
        <f t="shared" si="83"/>
        <v>330.1</v>
      </c>
      <c r="L210" s="4">
        <f t="shared" si="83"/>
        <v>369.7</v>
      </c>
      <c r="M210" s="9">
        <f t="shared" si="83"/>
        <v>0</v>
      </c>
      <c r="N210" s="4">
        <f t="shared" si="83"/>
        <v>0</v>
      </c>
      <c r="O210" s="4">
        <f t="shared" si="83"/>
        <v>0</v>
      </c>
      <c r="P210" s="9">
        <f t="shared" si="83"/>
        <v>0</v>
      </c>
      <c r="Q210" s="4">
        <f t="shared" si="83"/>
        <v>0</v>
      </c>
      <c r="R210" s="4">
        <f t="shared" si="83"/>
        <v>0</v>
      </c>
      <c r="S210" s="9">
        <f t="shared" si="83"/>
        <v>49592.74</v>
      </c>
      <c r="T210" s="4">
        <f t="shared" si="83"/>
        <v>31857.29</v>
      </c>
      <c r="U210" s="4">
        <f t="shared" si="83"/>
        <v>1584.93</v>
      </c>
      <c r="V210" s="4">
        <f t="shared" si="83"/>
        <v>4179.14</v>
      </c>
      <c r="W210" s="4">
        <f t="shared" si="83"/>
        <v>227</v>
      </c>
      <c r="X210" s="4">
        <f t="shared" si="83"/>
        <v>656.7</v>
      </c>
      <c r="Y210" s="4">
        <f t="shared" si="27"/>
        <v>0</v>
      </c>
      <c r="Z210" s="4">
        <f t="shared" si="28"/>
        <v>11087.68</v>
      </c>
      <c r="AA210" s="4">
        <v>1584.93</v>
      </c>
      <c r="AB210" s="4">
        <v>0</v>
      </c>
      <c r="AC210" s="4">
        <v>0</v>
      </c>
      <c r="AD210" s="4"/>
      <c r="AE210" s="4"/>
      <c r="AF210" s="4"/>
      <c r="AH210" s="147">
        <f t="shared" si="73"/>
        <v>0</v>
      </c>
    </row>
    <row r="211" ht="15" customHeight="1" spans="1:34">
      <c r="A211" s="7"/>
      <c r="B211" s="10" t="s">
        <v>121</v>
      </c>
      <c r="C211" s="4">
        <f t="shared" si="67"/>
        <v>1497991.64</v>
      </c>
      <c r="D211" s="4">
        <f t="shared" si="68"/>
        <v>0</v>
      </c>
      <c r="E211" s="4">
        <f t="shared" si="69"/>
        <v>1076555.44</v>
      </c>
      <c r="F211" s="4">
        <f t="shared" si="70"/>
        <v>0</v>
      </c>
      <c r="G211" s="4">
        <f t="shared" si="71"/>
        <v>0</v>
      </c>
      <c r="H211" s="9">
        <f t="shared" ref="H211:Y211" si="84">H47+H129</f>
        <v>421436.2</v>
      </c>
      <c r="I211" s="9">
        <f t="shared" si="84"/>
        <v>0</v>
      </c>
      <c r="J211" s="4">
        <f t="shared" si="84"/>
        <v>0</v>
      </c>
      <c r="K211" s="4">
        <f t="shared" si="84"/>
        <v>0</v>
      </c>
      <c r="L211" s="4">
        <f t="shared" si="84"/>
        <v>0</v>
      </c>
      <c r="M211" s="9">
        <f t="shared" si="84"/>
        <v>0</v>
      </c>
      <c r="N211" s="4">
        <f t="shared" si="84"/>
        <v>0</v>
      </c>
      <c r="O211" s="4">
        <f t="shared" si="84"/>
        <v>0</v>
      </c>
      <c r="P211" s="9">
        <f t="shared" si="84"/>
        <v>0</v>
      </c>
      <c r="Q211" s="4">
        <f t="shared" si="84"/>
        <v>0</v>
      </c>
      <c r="R211" s="4">
        <f t="shared" si="84"/>
        <v>0</v>
      </c>
      <c r="S211" s="9">
        <f t="shared" si="84"/>
        <v>0</v>
      </c>
      <c r="T211" s="4">
        <f t="shared" si="84"/>
        <v>0</v>
      </c>
      <c r="U211" s="4">
        <f t="shared" si="84"/>
        <v>0</v>
      </c>
      <c r="V211" s="4">
        <f t="shared" si="84"/>
        <v>0</v>
      </c>
      <c r="W211" s="4">
        <f t="shared" si="84"/>
        <v>0</v>
      </c>
      <c r="X211" s="4">
        <f t="shared" si="84"/>
        <v>0</v>
      </c>
      <c r="Y211" s="4">
        <f t="shared" si="27"/>
        <v>0</v>
      </c>
      <c r="Z211" s="4">
        <f t="shared" si="28"/>
        <v>0</v>
      </c>
      <c r="AA211" s="4">
        <v>0</v>
      </c>
      <c r="AB211" s="4">
        <v>0</v>
      </c>
      <c r="AC211" s="4">
        <v>0</v>
      </c>
      <c r="AD211" s="4"/>
      <c r="AE211" s="4"/>
      <c r="AF211" s="4"/>
      <c r="AH211" s="147">
        <f t="shared" si="73"/>
        <v>0</v>
      </c>
    </row>
    <row r="212" ht="15" customHeight="1" spans="1:34">
      <c r="A212" s="7"/>
      <c r="B212" s="13" t="s">
        <v>122</v>
      </c>
      <c r="C212" s="4">
        <f t="shared" si="67"/>
        <v>473088.06</v>
      </c>
      <c r="D212" s="4">
        <f t="shared" si="68"/>
        <v>0</v>
      </c>
      <c r="E212" s="4">
        <f t="shared" si="69"/>
        <v>473088.06</v>
      </c>
      <c r="F212" s="4">
        <f t="shared" si="70"/>
        <v>0</v>
      </c>
      <c r="G212" s="4">
        <f t="shared" si="71"/>
        <v>0</v>
      </c>
      <c r="H212" s="9">
        <f t="shared" ref="H212:Y212" si="85">H48+H130</f>
        <v>0</v>
      </c>
      <c r="I212" s="9">
        <f t="shared" si="85"/>
        <v>0</v>
      </c>
      <c r="J212" s="4">
        <f t="shared" si="85"/>
        <v>0</v>
      </c>
      <c r="K212" s="4">
        <f t="shared" si="85"/>
        <v>0</v>
      </c>
      <c r="L212" s="4">
        <f t="shared" si="85"/>
        <v>0</v>
      </c>
      <c r="M212" s="9">
        <f t="shared" si="85"/>
        <v>0</v>
      </c>
      <c r="N212" s="4">
        <f t="shared" si="85"/>
        <v>0</v>
      </c>
      <c r="O212" s="4">
        <f t="shared" si="85"/>
        <v>0</v>
      </c>
      <c r="P212" s="9">
        <f t="shared" si="85"/>
        <v>0</v>
      </c>
      <c r="Q212" s="4">
        <f t="shared" si="85"/>
        <v>0</v>
      </c>
      <c r="R212" s="4">
        <f t="shared" si="85"/>
        <v>0</v>
      </c>
      <c r="S212" s="9">
        <f t="shared" si="85"/>
        <v>0</v>
      </c>
      <c r="T212" s="4">
        <f t="shared" si="85"/>
        <v>0</v>
      </c>
      <c r="U212" s="4">
        <f t="shared" si="85"/>
        <v>0</v>
      </c>
      <c r="V212" s="4">
        <f t="shared" si="85"/>
        <v>0</v>
      </c>
      <c r="W212" s="4">
        <f t="shared" si="85"/>
        <v>0</v>
      </c>
      <c r="X212" s="4">
        <f t="shared" si="85"/>
        <v>0</v>
      </c>
      <c r="Y212" s="4">
        <f t="shared" si="27"/>
        <v>0</v>
      </c>
      <c r="Z212" s="4">
        <f t="shared" si="28"/>
        <v>0</v>
      </c>
      <c r="AA212" s="4">
        <v>0</v>
      </c>
      <c r="AB212" s="4">
        <v>0</v>
      </c>
      <c r="AC212" s="4">
        <v>0</v>
      </c>
      <c r="AD212" s="4"/>
      <c r="AE212" s="4"/>
      <c r="AF212" s="4"/>
      <c r="AH212" s="147">
        <f t="shared" si="73"/>
        <v>0</v>
      </c>
    </row>
    <row r="213" ht="15" customHeight="1" spans="1:34">
      <c r="A213" s="7"/>
      <c r="B213" s="13" t="s">
        <v>123</v>
      </c>
      <c r="C213" s="4">
        <f t="shared" si="67"/>
        <v>670175.36</v>
      </c>
      <c r="D213" s="4">
        <f t="shared" si="68"/>
        <v>0</v>
      </c>
      <c r="E213" s="4">
        <f t="shared" si="69"/>
        <v>199270.94</v>
      </c>
      <c r="F213" s="4">
        <f t="shared" si="70"/>
        <v>490.15</v>
      </c>
      <c r="G213" s="4">
        <f t="shared" si="71"/>
        <v>130016.69</v>
      </c>
      <c r="H213" s="9">
        <f t="shared" ref="H213:Y213" si="86">H49+H131</f>
        <v>296000.71</v>
      </c>
      <c r="I213" s="9">
        <f t="shared" si="86"/>
        <v>37737.2</v>
      </c>
      <c r="J213" s="4">
        <f t="shared" si="86"/>
        <v>0</v>
      </c>
      <c r="K213" s="4">
        <f t="shared" si="86"/>
        <v>0</v>
      </c>
      <c r="L213" s="4">
        <f t="shared" si="86"/>
        <v>37737.2</v>
      </c>
      <c r="M213" s="9">
        <f t="shared" si="86"/>
        <v>1000</v>
      </c>
      <c r="N213" s="4">
        <f t="shared" si="86"/>
        <v>1000</v>
      </c>
      <c r="O213" s="4">
        <f t="shared" si="86"/>
        <v>0</v>
      </c>
      <c r="P213" s="9">
        <f t="shared" si="86"/>
        <v>0</v>
      </c>
      <c r="Q213" s="4">
        <f t="shared" si="86"/>
        <v>0</v>
      </c>
      <c r="R213" s="4">
        <f t="shared" si="86"/>
        <v>0</v>
      </c>
      <c r="S213" s="9">
        <f t="shared" si="86"/>
        <v>5659.67</v>
      </c>
      <c r="T213" s="4">
        <f t="shared" si="86"/>
        <v>1365</v>
      </c>
      <c r="U213" s="4">
        <f t="shared" si="86"/>
        <v>1035.43</v>
      </c>
      <c r="V213" s="4">
        <f t="shared" si="86"/>
        <v>0</v>
      </c>
      <c r="W213" s="4">
        <f t="shared" si="86"/>
        <v>780</v>
      </c>
      <c r="X213" s="4">
        <f t="shared" si="86"/>
        <v>2479.24</v>
      </c>
      <c r="Y213" s="4">
        <f t="shared" si="27"/>
        <v>0</v>
      </c>
      <c r="Z213" s="4">
        <f t="shared" si="28"/>
        <v>0</v>
      </c>
      <c r="AA213" s="4">
        <v>371.43</v>
      </c>
      <c r="AB213" s="4">
        <v>255</v>
      </c>
      <c r="AC213" s="4">
        <v>241</v>
      </c>
      <c r="AD213" s="4"/>
      <c r="AE213" s="4">
        <v>168</v>
      </c>
      <c r="AF213" s="4"/>
      <c r="AH213" s="147">
        <f t="shared" si="73"/>
        <v>0</v>
      </c>
    </row>
    <row r="214" ht="15" customHeight="1" spans="1:34">
      <c r="A214" s="7"/>
      <c r="B214" s="18" t="s">
        <v>124</v>
      </c>
      <c r="C214" s="4">
        <f t="shared" si="67"/>
        <v>1253679.04</v>
      </c>
      <c r="D214" s="4">
        <f t="shared" si="68"/>
        <v>0</v>
      </c>
      <c r="E214" s="4">
        <f t="shared" si="69"/>
        <v>33026.34</v>
      </c>
      <c r="F214" s="4">
        <f t="shared" si="70"/>
        <v>0</v>
      </c>
      <c r="G214" s="4">
        <f t="shared" si="71"/>
        <v>0</v>
      </c>
      <c r="H214" s="9">
        <f t="shared" ref="H214:Y214" si="87">H50+H132</f>
        <v>607358.36</v>
      </c>
      <c r="I214" s="9">
        <f t="shared" si="87"/>
        <v>0</v>
      </c>
      <c r="J214" s="4">
        <f t="shared" si="87"/>
        <v>0</v>
      </c>
      <c r="K214" s="4">
        <f t="shared" si="87"/>
        <v>0</v>
      </c>
      <c r="L214" s="4">
        <f t="shared" si="87"/>
        <v>0</v>
      </c>
      <c r="M214" s="9">
        <f t="shared" si="87"/>
        <v>448200</v>
      </c>
      <c r="N214" s="4">
        <f t="shared" si="87"/>
        <v>448200</v>
      </c>
      <c r="O214" s="4">
        <f t="shared" si="87"/>
        <v>0</v>
      </c>
      <c r="P214" s="9">
        <f t="shared" si="87"/>
        <v>165094.34</v>
      </c>
      <c r="Q214" s="4">
        <f t="shared" si="87"/>
        <v>165094.34</v>
      </c>
      <c r="R214" s="4">
        <f t="shared" si="87"/>
        <v>0</v>
      </c>
      <c r="S214" s="9">
        <f t="shared" si="87"/>
        <v>0</v>
      </c>
      <c r="T214" s="4">
        <f t="shared" si="87"/>
        <v>0</v>
      </c>
      <c r="U214" s="4">
        <f t="shared" si="87"/>
        <v>0</v>
      </c>
      <c r="V214" s="4">
        <f t="shared" si="87"/>
        <v>0</v>
      </c>
      <c r="W214" s="4">
        <f t="shared" si="87"/>
        <v>0</v>
      </c>
      <c r="X214" s="4">
        <f t="shared" si="87"/>
        <v>0</v>
      </c>
      <c r="Y214" s="4">
        <f t="shared" si="27"/>
        <v>0</v>
      </c>
      <c r="Z214" s="4">
        <f t="shared" si="28"/>
        <v>0</v>
      </c>
      <c r="AA214" s="4">
        <v>0</v>
      </c>
      <c r="AB214" s="4">
        <v>0</v>
      </c>
      <c r="AC214" s="4">
        <v>0</v>
      </c>
      <c r="AD214" s="4"/>
      <c r="AE214" s="4"/>
      <c r="AF214" s="4"/>
      <c r="AH214" s="147">
        <f t="shared" si="73"/>
        <v>0</v>
      </c>
    </row>
    <row r="215" ht="15" customHeight="1" spans="1:34">
      <c r="A215" s="7"/>
      <c r="B215" s="18" t="s">
        <v>125</v>
      </c>
      <c r="C215" s="4">
        <f t="shared" si="67"/>
        <v>1009889.37</v>
      </c>
      <c r="D215" s="4">
        <f t="shared" si="68"/>
        <v>0</v>
      </c>
      <c r="E215" s="4">
        <f t="shared" si="69"/>
        <v>170999.82</v>
      </c>
      <c r="F215" s="4">
        <f t="shared" si="70"/>
        <v>0</v>
      </c>
      <c r="G215" s="4">
        <f t="shared" si="71"/>
        <v>0</v>
      </c>
      <c r="H215" s="9">
        <f t="shared" ref="H215:Y215" si="88">H51+H133</f>
        <v>201169.41</v>
      </c>
      <c r="I215" s="9">
        <f t="shared" si="88"/>
        <v>367831.12</v>
      </c>
      <c r="J215" s="4">
        <f t="shared" si="88"/>
        <v>0</v>
      </c>
      <c r="K215" s="4">
        <f t="shared" si="88"/>
        <v>367831.12</v>
      </c>
      <c r="L215" s="4">
        <f t="shared" si="88"/>
        <v>0</v>
      </c>
      <c r="M215" s="9">
        <f t="shared" si="88"/>
        <v>220384.07</v>
      </c>
      <c r="N215" s="4">
        <f t="shared" si="88"/>
        <v>220384.07</v>
      </c>
      <c r="O215" s="4">
        <f t="shared" si="88"/>
        <v>0</v>
      </c>
      <c r="P215" s="9">
        <f t="shared" si="88"/>
        <v>0</v>
      </c>
      <c r="Q215" s="4">
        <f t="shared" si="88"/>
        <v>0</v>
      </c>
      <c r="R215" s="4">
        <f t="shared" si="88"/>
        <v>0</v>
      </c>
      <c r="S215" s="9">
        <f t="shared" si="88"/>
        <v>49504.95</v>
      </c>
      <c r="T215" s="4">
        <f t="shared" si="88"/>
        <v>49504.95</v>
      </c>
      <c r="U215" s="4">
        <f t="shared" si="88"/>
        <v>0</v>
      </c>
      <c r="V215" s="4">
        <f t="shared" si="88"/>
        <v>0</v>
      </c>
      <c r="W215" s="4">
        <f t="shared" si="88"/>
        <v>0</v>
      </c>
      <c r="X215" s="4">
        <f t="shared" si="88"/>
        <v>0</v>
      </c>
      <c r="Y215" s="4">
        <f t="shared" si="27"/>
        <v>0</v>
      </c>
      <c r="Z215" s="4">
        <f t="shared" si="28"/>
        <v>0</v>
      </c>
      <c r="AA215" s="4">
        <v>0</v>
      </c>
      <c r="AB215" s="4">
        <v>0</v>
      </c>
      <c r="AC215" s="4">
        <v>0</v>
      </c>
      <c r="AD215" s="4"/>
      <c r="AE215" s="4"/>
      <c r="AF215" s="4"/>
      <c r="AH215" s="147">
        <f t="shared" si="73"/>
        <v>0</v>
      </c>
    </row>
    <row r="216" ht="15" customHeight="1" spans="1:34">
      <c r="A216" s="7"/>
      <c r="B216" s="18" t="s">
        <v>126</v>
      </c>
      <c r="C216" s="4">
        <f t="shared" si="67"/>
        <v>-24800</v>
      </c>
      <c r="D216" s="4">
        <f t="shared" si="68"/>
        <v>0</v>
      </c>
      <c r="E216" s="4">
        <f t="shared" si="69"/>
        <v>0</v>
      </c>
      <c r="F216" s="4">
        <f t="shared" si="70"/>
        <v>0</v>
      </c>
      <c r="G216" s="4">
        <f t="shared" si="71"/>
        <v>0</v>
      </c>
      <c r="H216" s="9">
        <f t="shared" ref="H216:Y216" si="89">H52+H134</f>
        <v>0</v>
      </c>
      <c r="I216" s="9">
        <f t="shared" si="89"/>
        <v>-13336</v>
      </c>
      <c r="J216" s="4">
        <f t="shared" si="89"/>
        <v>0</v>
      </c>
      <c r="K216" s="4">
        <f t="shared" si="89"/>
        <v>-13336</v>
      </c>
      <c r="L216" s="4">
        <f t="shared" si="89"/>
        <v>0</v>
      </c>
      <c r="M216" s="9">
        <f t="shared" si="89"/>
        <v>13336</v>
      </c>
      <c r="N216" s="4">
        <f t="shared" si="89"/>
        <v>0</v>
      </c>
      <c r="O216" s="4">
        <f t="shared" si="89"/>
        <v>13336</v>
      </c>
      <c r="P216" s="9">
        <f t="shared" si="89"/>
        <v>-24800</v>
      </c>
      <c r="Q216" s="4">
        <f t="shared" si="89"/>
        <v>0</v>
      </c>
      <c r="R216" s="4">
        <f t="shared" si="89"/>
        <v>-24800</v>
      </c>
      <c r="S216" s="9">
        <f t="shared" si="89"/>
        <v>0</v>
      </c>
      <c r="T216" s="4">
        <f t="shared" si="89"/>
        <v>0</v>
      </c>
      <c r="U216" s="4">
        <f t="shared" si="89"/>
        <v>0</v>
      </c>
      <c r="V216" s="4">
        <f t="shared" si="89"/>
        <v>0</v>
      </c>
      <c r="W216" s="4">
        <f t="shared" si="89"/>
        <v>0</v>
      </c>
      <c r="X216" s="4">
        <f t="shared" si="89"/>
        <v>0</v>
      </c>
      <c r="Y216" s="4">
        <f t="shared" si="27"/>
        <v>0</v>
      </c>
      <c r="Z216" s="4">
        <f t="shared" si="28"/>
        <v>0</v>
      </c>
      <c r="AA216" s="4">
        <v>0</v>
      </c>
      <c r="AB216" s="4">
        <v>0</v>
      </c>
      <c r="AC216" s="4">
        <v>0</v>
      </c>
      <c r="AD216" s="4"/>
      <c r="AE216" s="4"/>
      <c r="AF216" s="4"/>
      <c r="AH216" s="147">
        <f t="shared" si="73"/>
        <v>0</v>
      </c>
    </row>
    <row r="217" ht="15" customHeight="1" spans="1:34">
      <c r="A217" s="7"/>
      <c r="B217" s="18" t="s">
        <v>127</v>
      </c>
      <c r="C217" s="4">
        <f t="shared" si="67"/>
        <v>110750</v>
      </c>
      <c r="D217" s="4">
        <f t="shared" si="68"/>
        <v>0</v>
      </c>
      <c r="E217" s="4">
        <f t="shared" si="69"/>
        <v>110750</v>
      </c>
      <c r="F217" s="4">
        <f t="shared" si="70"/>
        <v>0</v>
      </c>
      <c r="G217" s="4">
        <f t="shared" si="71"/>
        <v>0</v>
      </c>
      <c r="H217" s="9">
        <f t="shared" ref="H217:Y217" si="90">H53+H135</f>
        <v>0</v>
      </c>
      <c r="I217" s="9">
        <f t="shared" si="90"/>
        <v>0</v>
      </c>
      <c r="J217" s="4">
        <f t="shared" si="90"/>
        <v>0</v>
      </c>
      <c r="K217" s="4">
        <f t="shared" si="90"/>
        <v>0</v>
      </c>
      <c r="L217" s="4">
        <f t="shared" si="90"/>
        <v>0</v>
      </c>
      <c r="M217" s="9">
        <f t="shared" si="90"/>
        <v>0</v>
      </c>
      <c r="N217" s="4">
        <f t="shared" si="90"/>
        <v>0</v>
      </c>
      <c r="O217" s="4">
        <f t="shared" si="90"/>
        <v>0</v>
      </c>
      <c r="P217" s="9">
        <f t="shared" si="90"/>
        <v>0</v>
      </c>
      <c r="Q217" s="4">
        <f t="shared" si="90"/>
        <v>0</v>
      </c>
      <c r="R217" s="4">
        <f t="shared" si="90"/>
        <v>0</v>
      </c>
      <c r="S217" s="9">
        <f t="shared" si="90"/>
        <v>0</v>
      </c>
      <c r="T217" s="4">
        <f t="shared" si="90"/>
        <v>0</v>
      </c>
      <c r="U217" s="4">
        <f t="shared" si="90"/>
        <v>0</v>
      </c>
      <c r="V217" s="4">
        <f t="shared" si="90"/>
        <v>0</v>
      </c>
      <c r="W217" s="4">
        <f t="shared" si="90"/>
        <v>0</v>
      </c>
      <c r="X217" s="4">
        <f t="shared" si="90"/>
        <v>0</v>
      </c>
      <c r="Y217" s="4">
        <f t="shared" si="27"/>
        <v>0</v>
      </c>
      <c r="Z217" s="4">
        <f t="shared" si="28"/>
        <v>0</v>
      </c>
      <c r="AA217" s="4">
        <v>0</v>
      </c>
      <c r="AB217" s="4">
        <v>0</v>
      </c>
      <c r="AC217" s="4">
        <v>0</v>
      </c>
      <c r="AD217" s="4"/>
      <c r="AE217" s="4"/>
      <c r="AF217" s="4"/>
      <c r="AH217" s="147">
        <f t="shared" si="73"/>
        <v>0</v>
      </c>
    </row>
    <row r="218" ht="15" customHeight="1" spans="1:34">
      <c r="A218" s="7"/>
      <c r="B218" s="13" t="s">
        <v>128</v>
      </c>
      <c r="C218" s="4">
        <f t="shared" si="67"/>
        <v>44702.38</v>
      </c>
      <c r="D218" s="4">
        <f t="shared" si="68"/>
        <v>0</v>
      </c>
      <c r="E218" s="4">
        <f t="shared" si="69"/>
        <v>9751.62</v>
      </c>
      <c r="F218" s="4">
        <f t="shared" si="70"/>
        <v>0</v>
      </c>
      <c r="G218" s="4">
        <f t="shared" si="71"/>
        <v>0</v>
      </c>
      <c r="H218" s="9">
        <f t="shared" ref="H218:Y218" si="91">H54+H136</f>
        <v>34344.81</v>
      </c>
      <c r="I218" s="9">
        <f t="shared" si="91"/>
        <v>0</v>
      </c>
      <c r="J218" s="4">
        <f t="shared" si="91"/>
        <v>0</v>
      </c>
      <c r="K218" s="4">
        <f t="shared" si="91"/>
        <v>0</v>
      </c>
      <c r="L218" s="4">
        <f t="shared" si="91"/>
        <v>0</v>
      </c>
      <c r="M218" s="9">
        <f t="shared" si="91"/>
        <v>605.95</v>
      </c>
      <c r="N218" s="4">
        <f t="shared" si="91"/>
        <v>605.95</v>
      </c>
      <c r="O218" s="4">
        <f t="shared" si="91"/>
        <v>0</v>
      </c>
      <c r="P218" s="9">
        <f t="shared" si="91"/>
        <v>0</v>
      </c>
      <c r="Q218" s="4">
        <f t="shared" si="91"/>
        <v>0</v>
      </c>
      <c r="R218" s="4">
        <f t="shared" si="91"/>
        <v>0</v>
      </c>
      <c r="S218" s="9">
        <f t="shared" si="91"/>
        <v>0</v>
      </c>
      <c r="T218" s="4">
        <f t="shared" si="91"/>
        <v>0</v>
      </c>
      <c r="U218" s="4">
        <f t="shared" si="91"/>
        <v>0</v>
      </c>
      <c r="V218" s="4">
        <f t="shared" si="91"/>
        <v>0</v>
      </c>
      <c r="W218" s="4">
        <f t="shared" si="91"/>
        <v>0</v>
      </c>
      <c r="X218" s="4">
        <f t="shared" si="91"/>
        <v>0</v>
      </c>
      <c r="Y218" s="4">
        <f t="shared" si="27"/>
        <v>0</v>
      </c>
      <c r="Z218" s="4">
        <f t="shared" si="28"/>
        <v>0</v>
      </c>
      <c r="AA218" s="4">
        <v>0</v>
      </c>
      <c r="AB218" s="4">
        <v>0</v>
      </c>
      <c r="AC218" s="4">
        <v>0</v>
      </c>
      <c r="AD218" s="4"/>
      <c r="AE218" s="4"/>
      <c r="AF218" s="4"/>
      <c r="AH218" s="147">
        <f t="shared" si="73"/>
        <v>0</v>
      </c>
    </row>
    <row r="219" ht="15" customHeight="1" spans="1:34">
      <c r="A219" s="7"/>
      <c r="B219" s="13" t="s">
        <v>129</v>
      </c>
      <c r="C219" s="4">
        <f t="shared" si="67"/>
        <v>0</v>
      </c>
      <c r="D219" s="4">
        <f t="shared" si="68"/>
        <v>0</v>
      </c>
      <c r="E219" s="4">
        <f t="shared" si="69"/>
        <v>0</v>
      </c>
      <c r="F219" s="4">
        <f t="shared" si="70"/>
        <v>0</v>
      </c>
      <c r="G219" s="4">
        <f t="shared" si="71"/>
        <v>0</v>
      </c>
      <c r="H219" s="9">
        <f t="shared" ref="H219:Y219" si="92">H55+H137</f>
        <v>0</v>
      </c>
      <c r="I219" s="9">
        <f t="shared" si="92"/>
        <v>0</v>
      </c>
      <c r="J219" s="4">
        <f t="shared" si="92"/>
        <v>0</v>
      </c>
      <c r="K219" s="4">
        <f t="shared" si="92"/>
        <v>0</v>
      </c>
      <c r="L219" s="4">
        <f t="shared" si="92"/>
        <v>0</v>
      </c>
      <c r="M219" s="9">
        <f t="shared" si="92"/>
        <v>0</v>
      </c>
      <c r="N219" s="4">
        <f t="shared" si="92"/>
        <v>0</v>
      </c>
      <c r="O219" s="4">
        <f t="shared" si="92"/>
        <v>0</v>
      </c>
      <c r="P219" s="9">
        <f t="shared" si="92"/>
        <v>0</v>
      </c>
      <c r="Q219" s="4">
        <f t="shared" si="92"/>
        <v>0</v>
      </c>
      <c r="R219" s="4">
        <f t="shared" si="92"/>
        <v>0</v>
      </c>
      <c r="S219" s="9">
        <f t="shared" si="92"/>
        <v>0</v>
      </c>
      <c r="T219" s="4">
        <f t="shared" si="92"/>
        <v>0</v>
      </c>
      <c r="U219" s="4">
        <f t="shared" si="92"/>
        <v>0</v>
      </c>
      <c r="V219" s="4">
        <f t="shared" si="92"/>
        <v>0</v>
      </c>
      <c r="W219" s="4">
        <f t="shared" si="92"/>
        <v>0</v>
      </c>
      <c r="X219" s="4">
        <f t="shared" si="92"/>
        <v>0</v>
      </c>
      <c r="Y219" s="4">
        <f t="shared" si="27"/>
        <v>0</v>
      </c>
      <c r="Z219" s="4">
        <f t="shared" si="28"/>
        <v>0</v>
      </c>
      <c r="AA219" s="4">
        <v>0</v>
      </c>
      <c r="AB219" s="4">
        <v>0</v>
      </c>
      <c r="AC219" s="4">
        <v>0</v>
      </c>
      <c r="AD219" s="4"/>
      <c r="AE219" s="4"/>
      <c r="AF219" s="4"/>
      <c r="AH219" s="147">
        <f t="shared" si="73"/>
        <v>0</v>
      </c>
    </row>
    <row r="220" ht="15" customHeight="1" spans="1:34">
      <c r="A220" s="7"/>
      <c r="B220" s="13" t="s">
        <v>130</v>
      </c>
      <c r="C220" s="4">
        <f t="shared" si="67"/>
        <v>223512.29</v>
      </c>
      <c r="D220" s="4">
        <f t="shared" si="68"/>
        <v>0</v>
      </c>
      <c r="E220" s="4">
        <f t="shared" si="69"/>
        <v>10972.77</v>
      </c>
      <c r="F220" s="4">
        <f t="shared" si="70"/>
        <v>2328.39</v>
      </c>
      <c r="G220" s="4">
        <f t="shared" si="71"/>
        <v>2927.92</v>
      </c>
      <c r="H220" s="9">
        <f t="shared" ref="H220:Y220" si="93">H56+H138</f>
        <v>196678.55</v>
      </c>
      <c r="I220" s="9">
        <f t="shared" si="93"/>
        <v>2927.92</v>
      </c>
      <c r="J220" s="4">
        <f t="shared" si="93"/>
        <v>0</v>
      </c>
      <c r="K220" s="4">
        <f t="shared" si="93"/>
        <v>2927.92</v>
      </c>
      <c r="L220" s="4">
        <f t="shared" si="93"/>
        <v>0</v>
      </c>
      <c r="M220" s="9">
        <f t="shared" si="93"/>
        <v>0</v>
      </c>
      <c r="N220" s="4">
        <f t="shared" si="93"/>
        <v>0</v>
      </c>
      <c r="O220" s="4">
        <f t="shared" si="93"/>
        <v>0</v>
      </c>
      <c r="P220" s="9">
        <f t="shared" si="93"/>
        <v>-1575.5</v>
      </c>
      <c r="Q220" s="4">
        <f t="shared" si="93"/>
        <v>-1575.5</v>
      </c>
      <c r="R220" s="4">
        <f t="shared" si="93"/>
        <v>0</v>
      </c>
      <c r="S220" s="9">
        <f t="shared" si="93"/>
        <v>9252.24</v>
      </c>
      <c r="T220" s="4">
        <f t="shared" si="93"/>
        <v>-253.75</v>
      </c>
      <c r="U220" s="4">
        <f t="shared" si="93"/>
        <v>7807.79</v>
      </c>
      <c r="V220" s="4">
        <f t="shared" si="93"/>
        <v>0</v>
      </c>
      <c r="W220" s="4">
        <f t="shared" si="93"/>
        <v>1951.95</v>
      </c>
      <c r="X220" s="4">
        <f t="shared" si="93"/>
        <v>-2205.7</v>
      </c>
      <c r="Y220" s="4">
        <f t="shared" si="27"/>
        <v>0</v>
      </c>
      <c r="Z220" s="4">
        <f t="shared" si="28"/>
        <v>1951.95</v>
      </c>
      <c r="AA220" s="4">
        <v>7807.79</v>
      </c>
      <c r="AB220" s="4">
        <v>0</v>
      </c>
      <c r="AC220" s="4">
        <v>0</v>
      </c>
      <c r="AD220" s="4"/>
      <c r="AE220" s="4"/>
      <c r="AF220" s="4"/>
      <c r="AH220" s="147">
        <f t="shared" si="73"/>
        <v>0</v>
      </c>
    </row>
    <row r="221" ht="15" customHeight="1" spans="1:34">
      <c r="A221" s="7"/>
      <c r="B221" s="13" t="s">
        <v>131</v>
      </c>
      <c r="C221" s="4">
        <f t="shared" si="67"/>
        <v>0</v>
      </c>
      <c r="D221" s="4">
        <f t="shared" si="68"/>
        <v>0</v>
      </c>
      <c r="E221" s="4">
        <f t="shared" si="69"/>
        <v>0</v>
      </c>
      <c r="F221" s="4">
        <f t="shared" si="70"/>
        <v>0</v>
      </c>
      <c r="G221" s="4">
        <f t="shared" si="71"/>
        <v>0</v>
      </c>
      <c r="H221" s="9">
        <f t="shared" ref="H221:Y221" si="94">H57+H139</f>
        <v>0</v>
      </c>
      <c r="I221" s="9">
        <f t="shared" si="94"/>
        <v>0</v>
      </c>
      <c r="J221" s="4">
        <f t="shared" si="94"/>
        <v>0</v>
      </c>
      <c r="K221" s="4">
        <f t="shared" si="94"/>
        <v>0</v>
      </c>
      <c r="L221" s="4">
        <f t="shared" si="94"/>
        <v>0</v>
      </c>
      <c r="M221" s="9">
        <f t="shared" si="94"/>
        <v>0</v>
      </c>
      <c r="N221" s="4">
        <f t="shared" si="94"/>
        <v>0</v>
      </c>
      <c r="O221" s="4">
        <f t="shared" si="94"/>
        <v>0</v>
      </c>
      <c r="P221" s="9">
        <f t="shared" si="94"/>
        <v>0</v>
      </c>
      <c r="Q221" s="4">
        <f t="shared" si="94"/>
        <v>0</v>
      </c>
      <c r="R221" s="4">
        <f t="shared" si="94"/>
        <v>0</v>
      </c>
      <c r="S221" s="9">
        <f t="shared" si="94"/>
        <v>0</v>
      </c>
      <c r="T221" s="4">
        <f t="shared" si="94"/>
        <v>0</v>
      </c>
      <c r="U221" s="4">
        <f t="shared" si="94"/>
        <v>0</v>
      </c>
      <c r="V221" s="4">
        <f t="shared" si="94"/>
        <v>0</v>
      </c>
      <c r="W221" s="4">
        <f t="shared" si="94"/>
        <v>0</v>
      </c>
      <c r="X221" s="4">
        <f t="shared" si="94"/>
        <v>0</v>
      </c>
      <c r="Y221" s="4">
        <f t="shared" si="27"/>
        <v>0</v>
      </c>
      <c r="Z221" s="4">
        <f t="shared" si="28"/>
        <v>0</v>
      </c>
      <c r="AA221" s="4">
        <v>0</v>
      </c>
      <c r="AB221" s="4">
        <v>0</v>
      </c>
      <c r="AC221" s="4">
        <v>0</v>
      </c>
      <c r="AD221" s="4"/>
      <c r="AE221" s="4"/>
      <c r="AF221" s="4"/>
      <c r="AH221" s="147">
        <f t="shared" si="73"/>
        <v>0</v>
      </c>
    </row>
    <row r="222" ht="15" customHeight="1" spans="1:34">
      <c r="A222" s="7"/>
      <c r="B222" s="13" t="s">
        <v>132</v>
      </c>
      <c r="C222" s="4">
        <f t="shared" si="67"/>
        <v>0</v>
      </c>
      <c r="D222" s="4">
        <f t="shared" si="68"/>
        <v>0</v>
      </c>
      <c r="E222" s="4">
        <f t="shared" si="69"/>
        <v>0</v>
      </c>
      <c r="F222" s="4">
        <f t="shared" si="70"/>
        <v>0</v>
      </c>
      <c r="G222" s="4">
        <f t="shared" si="71"/>
        <v>0</v>
      </c>
      <c r="H222" s="9">
        <f t="shared" ref="H222:Y222" si="95">H58+H140</f>
        <v>0</v>
      </c>
      <c r="I222" s="9">
        <f t="shared" si="95"/>
        <v>0</v>
      </c>
      <c r="J222" s="4">
        <f t="shared" si="95"/>
        <v>0</v>
      </c>
      <c r="K222" s="4">
        <f t="shared" si="95"/>
        <v>0</v>
      </c>
      <c r="L222" s="4">
        <f t="shared" si="95"/>
        <v>0</v>
      </c>
      <c r="M222" s="9">
        <f t="shared" si="95"/>
        <v>0</v>
      </c>
      <c r="N222" s="4">
        <f t="shared" si="95"/>
        <v>0</v>
      </c>
      <c r="O222" s="4">
        <f t="shared" si="95"/>
        <v>0</v>
      </c>
      <c r="P222" s="9">
        <f t="shared" si="95"/>
        <v>0</v>
      </c>
      <c r="Q222" s="4">
        <f t="shared" si="95"/>
        <v>0</v>
      </c>
      <c r="R222" s="4">
        <f t="shared" si="95"/>
        <v>0</v>
      </c>
      <c r="S222" s="9">
        <f t="shared" si="95"/>
        <v>0</v>
      </c>
      <c r="T222" s="4">
        <f t="shared" si="95"/>
        <v>0</v>
      </c>
      <c r="U222" s="4">
        <f t="shared" si="95"/>
        <v>0</v>
      </c>
      <c r="V222" s="4">
        <f t="shared" si="95"/>
        <v>0</v>
      </c>
      <c r="W222" s="4">
        <f t="shared" si="95"/>
        <v>0</v>
      </c>
      <c r="X222" s="4">
        <f t="shared" si="95"/>
        <v>0</v>
      </c>
      <c r="Y222" s="4">
        <f t="shared" si="27"/>
        <v>0</v>
      </c>
      <c r="Z222" s="4">
        <f t="shared" si="28"/>
        <v>0</v>
      </c>
      <c r="AA222" s="4">
        <v>0</v>
      </c>
      <c r="AB222" s="4">
        <v>0</v>
      </c>
      <c r="AC222" s="4">
        <v>0</v>
      </c>
      <c r="AD222" s="4"/>
      <c r="AE222" s="4"/>
      <c r="AF222" s="4"/>
      <c r="AH222" s="147">
        <f t="shared" si="73"/>
        <v>0</v>
      </c>
    </row>
    <row r="223" ht="15" customHeight="1" spans="1:34">
      <c r="A223" s="7"/>
      <c r="B223" s="13" t="s">
        <v>133</v>
      </c>
      <c r="C223" s="4">
        <f t="shared" si="67"/>
        <v>15533.98</v>
      </c>
      <c r="D223" s="4">
        <f t="shared" si="68"/>
        <v>0</v>
      </c>
      <c r="E223" s="4">
        <f t="shared" si="69"/>
        <v>0</v>
      </c>
      <c r="F223" s="4">
        <f t="shared" si="70"/>
        <v>0</v>
      </c>
      <c r="G223" s="4">
        <f t="shared" si="71"/>
        <v>0</v>
      </c>
      <c r="H223" s="9">
        <f t="shared" ref="H223:Y223" si="96">H59+H141</f>
        <v>0</v>
      </c>
      <c r="I223" s="9">
        <f t="shared" si="96"/>
        <v>0</v>
      </c>
      <c r="J223" s="4">
        <f t="shared" si="96"/>
        <v>0</v>
      </c>
      <c r="K223" s="4">
        <f t="shared" si="96"/>
        <v>0</v>
      </c>
      <c r="L223" s="4">
        <f t="shared" si="96"/>
        <v>0</v>
      </c>
      <c r="M223" s="9">
        <f t="shared" si="96"/>
        <v>0</v>
      </c>
      <c r="N223" s="4">
        <f t="shared" si="96"/>
        <v>0</v>
      </c>
      <c r="O223" s="4">
        <f t="shared" si="96"/>
        <v>0</v>
      </c>
      <c r="P223" s="9">
        <f t="shared" si="96"/>
        <v>15533.98</v>
      </c>
      <c r="Q223" s="4">
        <f t="shared" si="96"/>
        <v>15533.98</v>
      </c>
      <c r="R223" s="4">
        <f t="shared" si="96"/>
        <v>0</v>
      </c>
      <c r="S223" s="9">
        <f t="shared" si="96"/>
        <v>0</v>
      </c>
      <c r="T223" s="4">
        <f t="shared" si="96"/>
        <v>0</v>
      </c>
      <c r="U223" s="4">
        <f t="shared" si="96"/>
        <v>0</v>
      </c>
      <c r="V223" s="4">
        <f t="shared" si="96"/>
        <v>0</v>
      </c>
      <c r="W223" s="4">
        <f t="shared" si="96"/>
        <v>0</v>
      </c>
      <c r="X223" s="4">
        <f t="shared" si="96"/>
        <v>0</v>
      </c>
      <c r="Y223" s="4">
        <f t="shared" si="27"/>
        <v>0</v>
      </c>
      <c r="Z223" s="4">
        <f t="shared" si="28"/>
        <v>0</v>
      </c>
      <c r="AA223" s="146">
        <v>0</v>
      </c>
      <c r="AB223" s="146">
        <v>0</v>
      </c>
      <c r="AC223" s="4">
        <v>0</v>
      </c>
      <c r="AD223" s="146"/>
      <c r="AE223" s="4"/>
      <c r="AF223" s="4"/>
      <c r="AH223" s="147">
        <f t="shared" si="73"/>
        <v>0</v>
      </c>
    </row>
    <row r="224" ht="15" customHeight="1" spans="1:34">
      <c r="A224" s="7"/>
      <c r="B224" s="19" t="s">
        <v>96</v>
      </c>
      <c r="C224" s="15">
        <f t="shared" si="67"/>
        <v>7188636.22</v>
      </c>
      <c r="D224" s="15">
        <f t="shared" si="68"/>
        <v>0</v>
      </c>
      <c r="E224" s="15">
        <f t="shared" si="69"/>
        <v>3496085.46</v>
      </c>
      <c r="F224" s="15">
        <f t="shared" si="70"/>
        <v>2818.54</v>
      </c>
      <c r="G224" s="15">
        <f t="shared" si="71"/>
        <v>175293.92</v>
      </c>
      <c r="H224" s="9">
        <f t="shared" ref="H224:Y224" si="97">H60+H142</f>
        <v>2108306.06</v>
      </c>
      <c r="I224" s="9">
        <f t="shared" si="97"/>
        <v>399264.3</v>
      </c>
      <c r="J224" s="15">
        <f t="shared" si="97"/>
        <v>0</v>
      </c>
      <c r="K224" s="15">
        <f t="shared" si="97"/>
        <v>361157.4</v>
      </c>
      <c r="L224" s="15">
        <f t="shared" si="97"/>
        <v>38106.9</v>
      </c>
      <c r="M224" s="9">
        <f t="shared" si="97"/>
        <v>733526.02</v>
      </c>
      <c r="N224" s="15">
        <f t="shared" si="97"/>
        <v>720190.02</v>
      </c>
      <c r="O224" s="15">
        <f t="shared" si="97"/>
        <v>13336</v>
      </c>
      <c r="P224" s="9">
        <f t="shared" si="97"/>
        <v>154817.64</v>
      </c>
      <c r="Q224" s="15">
        <f t="shared" si="97"/>
        <v>179617.64</v>
      </c>
      <c r="R224" s="15">
        <f t="shared" si="97"/>
        <v>-24800</v>
      </c>
      <c r="S224" s="9">
        <f t="shared" si="97"/>
        <v>118524.28</v>
      </c>
      <c r="T224" s="15">
        <f t="shared" si="97"/>
        <v>82473.49</v>
      </c>
      <c r="U224" s="15">
        <f t="shared" si="97"/>
        <v>14445.83</v>
      </c>
      <c r="V224" s="15">
        <f t="shared" si="97"/>
        <v>4179.14</v>
      </c>
      <c r="W224" s="15">
        <f t="shared" si="97"/>
        <v>2958.95</v>
      </c>
      <c r="X224" s="15">
        <f t="shared" si="97"/>
        <v>930.24</v>
      </c>
      <c r="Y224" s="15">
        <f t="shared" si="27"/>
        <v>0</v>
      </c>
      <c r="Z224" s="15">
        <f t="shared" si="28"/>
        <v>13536.63</v>
      </c>
      <c r="AA224" s="15">
        <f>SUM(AA205:AA223)</f>
        <v>9764.15</v>
      </c>
      <c r="AB224" s="15">
        <v>4272.68</v>
      </c>
      <c r="AC224" s="15">
        <v>241</v>
      </c>
      <c r="AD224" s="15">
        <v>0</v>
      </c>
      <c r="AE224" s="15">
        <v>168</v>
      </c>
      <c r="AF224" s="15">
        <v>0</v>
      </c>
      <c r="AH224" s="147">
        <f t="shared" si="73"/>
        <v>0</v>
      </c>
    </row>
    <row r="225" ht="15" customHeight="1" spans="1:34">
      <c r="A225" s="7" t="s">
        <v>134</v>
      </c>
      <c r="B225" s="10" t="s">
        <v>135</v>
      </c>
      <c r="C225" s="4">
        <f t="shared" si="67"/>
        <v>4793.3</v>
      </c>
      <c r="D225" s="4">
        <f t="shared" si="68"/>
        <v>0</v>
      </c>
      <c r="E225" s="4">
        <f t="shared" si="69"/>
        <v>4793.3</v>
      </c>
      <c r="F225" s="4">
        <f t="shared" si="70"/>
        <v>0</v>
      </c>
      <c r="G225" s="4">
        <f t="shared" si="71"/>
        <v>0</v>
      </c>
      <c r="H225" s="9">
        <f t="shared" ref="H225:Y225" si="98">H61+H143</f>
        <v>0</v>
      </c>
      <c r="I225" s="9">
        <f t="shared" si="98"/>
        <v>0</v>
      </c>
      <c r="J225" s="4">
        <f t="shared" si="98"/>
        <v>0</v>
      </c>
      <c r="K225" s="4">
        <f t="shared" si="98"/>
        <v>0</v>
      </c>
      <c r="L225" s="4">
        <f t="shared" si="98"/>
        <v>0</v>
      </c>
      <c r="M225" s="9">
        <f t="shared" si="98"/>
        <v>0</v>
      </c>
      <c r="N225" s="4">
        <f t="shared" si="98"/>
        <v>0</v>
      </c>
      <c r="O225" s="4">
        <f t="shared" si="98"/>
        <v>0</v>
      </c>
      <c r="P225" s="9">
        <f t="shared" si="98"/>
        <v>0</v>
      </c>
      <c r="Q225" s="4">
        <f t="shared" si="98"/>
        <v>0</v>
      </c>
      <c r="R225" s="4">
        <f t="shared" si="98"/>
        <v>0</v>
      </c>
      <c r="S225" s="9">
        <f t="shared" si="98"/>
        <v>0</v>
      </c>
      <c r="T225" s="4">
        <f t="shared" si="98"/>
        <v>0</v>
      </c>
      <c r="U225" s="4">
        <f t="shared" si="98"/>
        <v>0</v>
      </c>
      <c r="V225" s="4">
        <f t="shared" si="98"/>
        <v>0</v>
      </c>
      <c r="W225" s="4">
        <f t="shared" si="98"/>
        <v>0</v>
      </c>
      <c r="X225" s="4">
        <f t="shared" si="98"/>
        <v>0</v>
      </c>
      <c r="Y225" s="4">
        <f t="shared" si="27"/>
        <v>0</v>
      </c>
      <c r="Z225" s="4">
        <f t="shared" si="28"/>
        <v>0</v>
      </c>
      <c r="AA225" s="4">
        <v>0</v>
      </c>
      <c r="AB225" s="4">
        <v>0</v>
      </c>
      <c r="AC225" s="4">
        <v>0</v>
      </c>
      <c r="AD225" s="4"/>
      <c r="AE225" s="4"/>
      <c r="AF225" s="4"/>
      <c r="AH225" s="147">
        <f t="shared" si="73"/>
        <v>0</v>
      </c>
    </row>
    <row r="226" ht="15" customHeight="1" spans="1:34">
      <c r="A226" s="7"/>
      <c r="B226" s="13" t="s">
        <v>136</v>
      </c>
      <c r="C226" s="4">
        <f t="shared" si="67"/>
        <v>987648.36</v>
      </c>
      <c r="D226" s="4">
        <f t="shared" si="68"/>
        <v>0</v>
      </c>
      <c r="E226" s="4">
        <f t="shared" si="69"/>
        <v>252417.68</v>
      </c>
      <c r="F226" s="4">
        <f t="shared" si="70"/>
        <v>0</v>
      </c>
      <c r="G226" s="4">
        <f t="shared" si="71"/>
        <v>47863</v>
      </c>
      <c r="H226" s="9">
        <f t="shared" ref="H226:Y226" si="99">H62+H144</f>
        <v>670687.37</v>
      </c>
      <c r="I226" s="9">
        <f t="shared" si="99"/>
        <v>0</v>
      </c>
      <c r="J226" s="4">
        <f t="shared" si="99"/>
        <v>0</v>
      </c>
      <c r="K226" s="4">
        <f t="shared" si="99"/>
        <v>0</v>
      </c>
      <c r="L226" s="4">
        <f t="shared" si="99"/>
        <v>0</v>
      </c>
      <c r="M226" s="9">
        <f t="shared" si="99"/>
        <v>0</v>
      </c>
      <c r="N226" s="4">
        <f t="shared" si="99"/>
        <v>0</v>
      </c>
      <c r="O226" s="4">
        <f t="shared" si="99"/>
        <v>0</v>
      </c>
      <c r="P226" s="9">
        <f t="shared" si="99"/>
        <v>0</v>
      </c>
      <c r="Q226" s="4">
        <f t="shared" si="99"/>
        <v>0</v>
      </c>
      <c r="R226" s="4">
        <f t="shared" si="99"/>
        <v>0</v>
      </c>
      <c r="S226" s="9">
        <f t="shared" si="99"/>
        <v>16680.31</v>
      </c>
      <c r="T226" s="4">
        <f t="shared" si="99"/>
        <v>5670.42</v>
      </c>
      <c r="U226" s="4">
        <f t="shared" si="99"/>
        <v>3492.59</v>
      </c>
      <c r="V226" s="4">
        <f t="shared" si="99"/>
        <v>0</v>
      </c>
      <c r="W226" s="4">
        <f t="shared" si="99"/>
        <v>681.62</v>
      </c>
      <c r="X226" s="4">
        <f t="shared" si="99"/>
        <v>1102.14</v>
      </c>
      <c r="Y226" s="4">
        <f t="shared" si="27"/>
        <v>0</v>
      </c>
      <c r="Z226" s="4">
        <f t="shared" si="28"/>
        <v>5733.54</v>
      </c>
      <c r="AA226" s="4">
        <v>3415.63</v>
      </c>
      <c r="AB226" s="4">
        <v>38.48</v>
      </c>
      <c r="AC226" s="4">
        <v>38.48</v>
      </c>
      <c r="AD226" s="4"/>
      <c r="AE226" s="4"/>
      <c r="AF226" s="4"/>
      <c r="AH226" s="147">
        <f t="shared" si="73"/>
        <v>4.2632564145606e-14</v>
      </c>
    </row>
    <row r="227" ht="15" customHeight="1" spans="1:34">
      <c r="A227" s="7"/>
      <c r="B227" s="13" t="s">
        <v>137</v>
      </c>
      <c r="C227" s="4">
        <f t="shared" si="67"/>
        <v>17170943.39</v>
      </c>
      <c r="D227" s="4">
        <f t="shared" si="68"/>
        <v>0</v>
      </c>
      <c r="E227" s="4">
        <f t="shared" si="69"/>
        <v>333124.59</v>
      </c>
      <c r="F227" s="4">
        <f t="shared" si="70"/>
        <v>132000</v>
      </c>
      <c r="G227" s="4">
        <f t="shared" si="71"/>
        <v>2634878.94</v>
      </c>
      <c r="H227" s="9">
        <f t="shared" ref="H227:Y227" si="100">H63+H145</f>
        <v>11443382.55</v>
      </c>
      <c r="I227" s="9">
        <f t="shared" si="100"/>
        <v>202080</v>
      </c>
      <c r="J227" s="4">
        <f t="shared" si="100"/>
        <v>0</v>
      </c>
      <c r="K227" s="4">
        <f t="shared" si="100"/>
        <v>202080</v>
      </c>
      <c r="L227" s="4">
        <f t="shared" si="100"/>
        <v>0</v>
      </c>
      <c r="M227" s="9">
        <f t="shared" si="100"/>
        <v>597959.99</v>
      </c>
      <c r="N227" s="4">
        <f t="shared" si="100"/>
        <v>465719.99</v>
      </c>
      <c r="O227" s="4">
        <f t="shared" si="100"/>
        <v>132240</v>
      </c>
      <c r="P227" s="9">
        <f t="shared" si="100"/>
        <v>645119.98</v>
      </c>
      <c r="Q227" s="4">
        <f t="shared" si="100"/>
        <v>479519.98</v>
      </c>
      <c r="R227" s="4">
        <f t="shared" si="100"/>
        <v>165600</v>
      </c>
      <c r="S227" s="9">
        <f t="shared" si="100"/>
        <v>1182397.34</v>
      </c>
      <c r="T227" s="4">
        <f t="shared" si="100"/>
        <v>159117.85</v>
      </c>
      <c r="U227" s="4">
        <f t="shared" si="100"/>
        <v>352989.33</v>
      </c>
      <c r="V227" s="4">
        <f t="shared" si="100"/>
        <v>0</v>
      </c>
      <c r="W227" s="4">
        <f t="shared" si="100"/>
        <v>114450.79</v>
      </c>
      <c r="X227" s="4">
        <f t="shared" si="100"/>
        <v>143688.64</v>
      </c>
      <c r="Y227" s="4">
        <f t="shared" si="27"/>
        <v>14618.92</v>
      </c>
      <c r="Z227" s="4">
        <f t="shared" si="28"/>
        <v>397531.81</v>
      </c>
      <c r="AA227" s="4">
        <v>209933.17</v>
      </c>
      <c r="AB227" s="4">
        <v>26737.24</v>
      </c>
      <c r="AC227" s="4">
        <v>14618.92</v>
      </c>
      <c r="AD227" s="4">
        <v>15990</v>
      </c>
      <c r="AE227" s="4">
        <v>66000</v>
      </c>
      <c r="AF227" s="4">
        <v>19710</v>
      </c>
      <c r="AH227" s="147">
        <f t="shared" si="73"/>
        <v>0</v>
      </c>
    </row>
    <row r="228" ht="15" customHeight="1" spans="1:34">
      <c r="A228" s="7"/>
      <c r="B228" s="13" t="s">
        <v>84</v>
      </c>
      <c r="C228" s="4">
        <f t="shared" si="67"/>
        <v>2153561.26</v>
      </c>
      <c r="D228" s="4">
        <f t="shared" si="68"/>
        <v>0</v>
      </c>
      <c r="E228" s="4">
        <f t="shared" si="69"/>
        <v>231105.18</v>
      </c>
      <c r="F228" s="4">
        <f t="shared" si="70"/>
        <v>14344.98</v>
      </c>
      <c r="G228" s="4">
        <f t="shared" si="71"/>
        <v>411328.73</v>
      </c>
      <c r="H228" s="9">
        <f t="shared" ref="H228:Y228" si="101">H64+H146</f>
        <v>1212706.11</v>
      </c>
      <c r="I228" s="9">
        <f t="shared" si="101"/>
        <v>21960.86</v>
      </c>
      <c r="J228" s="4">
        <f t="shared" si="101"/>
        <v>0</v>
      </c>
      <c r="K228" s="4">
        <f t="shared" si="101"/>
        <v>21960.86</v>
      </c>
      <c r="L228" s="4">
        <f t="shared" si="101"/>
        <v>0</v>
      </c>
      <c r="M228" s="9">
        <f t="shared" si="101"/>
        <v>64982.77</v>
      </c>
      <c r="N228" s="4">
        <f t="shared" si="101"/>
        <v>50611.71</v>
      </c>
      <c r="O228" s="4">
        <f t="shared" si="101"/>
        <v>14371.06</v>
      </c>
      <c r="P228" s="9">
        <f t="shared" si="101"/>
        <v>70107.84</v>
      </c>
      <c r="Q228" s="4">
        <f t="shared" si="101"/>
        <v>52111.41</v>
      </c>
      <c r="R228" s="4">
        <f t="shared" si="101"/>
        <v>17996.43</v>
      </c>
      <c r="S228" s="9">
        <f t="shared" si="101"/>
        <v>127024.79</v>
      </c>
      <c r="T228" s="4">
        <f t="shared" si="101"/>
        <v>16306.57</v>
      </c>
      <c r="U228" s="4">
        <f t="shared" si="101"/>
        <v>36740.61</v>
      </c>
      <c r="V228" s="4">
        <f t="shared" si="101"/>
        <v>0</v>
      </c>
      <c r="W228" s="4">
        <f t="shared" si="101"/>
        <v>10996.69</v>
      </c>
      <c r="X228" s="4">
        <f t="shared" si="101"/>
        <v>14295.85</v>
      </c>
      <c r="Y228" s="4">
        <f t="shared" si="27"/>
        <v>1366.61</v>
      </c>
      <c r="Z228" s="4">
        <f t="shared" si="28"/>
        <v>47318.46</v>
      </c>
      <c r="AA228" s="4">
        <v>21610.22</v>
      </c>
      <c r="AB228" s="4">
        <v>2516.25</v>
      </c>
      <c r="AC228" s="4">
        <v>1383.41</v>
      </c>
      <c r="AD228" s="4">
        <v>1765.77</v>
      </c>
      <c r="AE228" s="4">
        <v>7288.38</v>
      </c>
      <c r="AF228" s="4">
        <v>2176.58</v>
      </c>
      <c r="AH228" s="147">
        <f t="shared" si="73"/>
        <v>0</v>
      </c>
    </row>
    <row r="229" ht="15" customHeight="1" spans="1:34">
      <c r="A229" s="7"/>
      <c r="B229" s="13" t="s">
        <v>138</v>
      </c>
      <c r="C229" s="4">
        <f t="shared" si="67"/>
        <v>674261.81</v>
      </c>
      <c r="D229" s="4">
        <f t="shared" si="68"/>
        <v>0</v>
      </c>
      <c r="E229" s="4">
        <f t="shared" si="69"/>
        <v>177544.65</v>
      </c>
      <c r="F229" s="4">
        <f t="shared" si="70"/>
        <v>0</v>
      </c>
      <c r="G229" s="4">
        <f t="shared" si="71"/>
        <v>0</v>
      </c>
      <c r="H229" s="9">
        <f t="shared" ref="H229:Y229" si="102">H65+H147</f>
        <v>496717.16</v>
      </c>
      <c r="I229" s="9">
        <f t="shared" si="102"/>
        <v>0</v>
      </c>
      <c r="J229" s="4">
        <f t="shared" si="102"/>
        <v>0</v>
      </c>
      <c r="K229" s="4">
        <f t="shared" si="102"/>
        <v>0</v>
      </c>
      <c r="L229" s="4">
        <f t="shared" si="102"/>
        <v>0</v>
      </c>
      <c r="M229" s="9">
        <f t="shared" si="102"/>
        <v>0</v>
      </c>
      <c r="N229" s="4">
        <f t="shared" si="102"/>
        <v>0</v>
      </c>
      <c r="O229" s="4">
        <f t="shared" si="102"/>
        <v>0</v>
      </c>
      <c r="P229" s="9">
        <f t="shared" si="102"/>
        <v>0</v>
      </c>
      <c r="Q229" s="4">
        <f t="shared" si="102"/>
        <v>0</v>
      </c>
      <c r="R229" s="4">
        <f t="shared" si="102"/>
        <v>0</v>
      </c>
      <c r="S229" s="9">
        <f t="shared" si="102"/>
        <v>0</v>
      </c>
      <c r="T229" s="4">
        <f t="shared" si="102"/>
        <v>0</v>
      </c>
      <c r="U229" s="4">
        <f t="shared" si="102"/>
        <v>0</v>
      </c>
      <c r="V229" s="4">
        <f t="shared" si="102"/>
        <v>0</v>
      </c>
      <c r="W229" s="4">
        <f t="shared" si="102"/>
        <v>0</v>
      </c>
      <c r="X229" s="4">
        <f t="shared" si="102"/>
        <v>0</v>
      </c>
      <c r="Y229" s="4">
        <f t="shared" si="27"/>
        <v>0</v>
      </c>
      <c r="Z229" s="4">
        <f t="shared" si="28"/>
        <v>0</v>
      </c>
      <c r="AA229" s="4">
        <v>0</v>
      </c>
      <c r="AB229" s="4">
        <v>0</v>
      </c>
      <c r="AC229" s="4">
        <v>0</v>
      </c>
      <c r="AD229" s="4"/>
      <c r="AE229" s="4"/>
      <c r="AF229" s="4"/>
      <c r="AH229" s="147">
        <f t="shared" si="73"/>
        <v>0</v>
      </c>
    </row>
    <row r="230" ht="15" customHeight="1" spans="1:34">
      <c r="A230" s="7"/>
      <c r="B230" s="13" t="s">
        <v>139</v>
      </c>
      <c r="C230" s="4">
        <f t="shared" si="67"/>
        <v>91474.21</v>
      </c>
      <c r="D230" s="4">
        <f t="shared" si="68"/>
        <v>0</v>
      </c>
      <c r="E230" s="4">
        <f t="shared" si="69"/>
        <v>23185.75</v>
      </c>
      <c r="F230" s="4">
        <f t="shared" si="70"/>
        <v>0</v>
      </c>
      <c r="G230" s="4">
        <f t="shared" si="71"/>
        <v>30</v>
      </c>
      <c r="H230" s="9">
        <f t="shared" ref="H230:Y230" si="103">H66+H148</f>
        <v>59750.46</v>
      </c>
      <c r="I230" s="9">
        <f t="shared" si="103"/>
        <v>0</v>
      </c>
      <c r="J230" s="4">
        <f t="shared" si="103"/>
        <v>0</v>
      </c>
      <c r="K230" s="4">
        <f t="shared" si="103"/>
        <v>0</v>
      </c>
      <c r="L230" s="4">
        <f t="shared" si="103"/>
        <v>0</v>
      </c>
      <c r="M230" s="9">
        <f t="shared" si="103"/>
        <v>668</v>
      </c>
      <c r="N230" s="4">
        <f t="shared" si="103"/>
        <v>668</v>
      </c>
      <c r="O230" s="4">
        <f t="shared" si="103"/>
        <v>0</v>
      </c>
      <c r="P230" s="9">
        <f t="shared" si="103"/>
        <v>0</v>
      </c>
      <c r="Q230" s="4">
        <f t="shared" si="103"/>
        <v>0</v>
      </c>
      <c r="R230" s="4">
        <f t="shared" si="103"/>
        <v>0</v>
      </c>
      <c r="S230" s="9">
        <f t="shared" si="103"/>
        <v>7840</v>
      </c>
      <c r="T230" s="4">
        <f t="shared" si="103"/>
        <v>4480</v>
      </c>
      <c r="U230" s="4">
        <f t="shared" si="103"/>
        <v>3360</v>
      </c>
      <c r="V230" s="4">
        <f t="shared" si="103"/>
        <v>0</v>
      </c>
      <c r="W230" s="4">
        <f t="shared" si="103"/>
        <v>0</v>
      </c>
      <c r="X230" s="4">
        <f t="shared" si="103"/>
        <v>0</v>
      </c>
      <c r="Y230" s="4">
        <f t="shared" si="27"/>
        <v>0</v>
      </c>
      <c r="Z230" s="4">
        <f t="shared" si="28"/>
        <v>0</v>
      </c>
      <c r="AA230" s="4">
        <v>3360</v>
      </c>
      <c r="AB230" s="4">
        <v>0</v>
      </c>
      <c r="AC230" s="4">
        <v>0</v>
      </c>
      <c r="AD230" s="4"/>
      <c r="AE230" s="4"/>
      <c r="AF230" s="4"/>
      <c r="AH230" s="147">
        <f t="shared" si="73"/>
        <v>0</v>
      </c>
    </row>
    <row r="231" ht="15" customHeight="1" spans="1:34">
      <c r="A231" s="7"/>
      <c r="B231" s="13" t="s">
        <v>140</v>
      </c>
      <c r="C231" s="4">
        <f t="shared" si="67"/>
        <v>79858.86</v>
      </c>
      <c r="D231" s="4">
        <f t="shared" si="68"/>
        <v>0</v>
      </c>
      <c r="E231" s="4">
        <f t="shared" si="69"/>
        <v>6725.66</v>
      </c>
      <c r="F231" s="4">
        <f t="shared" si="70"/>
        <v>0</v>
      </c>
      <c r="G231" s="4">
        <f t="shared" si="71"/>
        <v>0</v>
      </c>
      <c r="H231" s="9">
        <f t="shared" ref="H231:Y231" si="104">H67+H149</f>
        <v>49504.95</v>
      </c>
      <c r="I231" s="9">
        <f t="shared" si="104"/>
        <v>0</v>
      </c>
      <c r="J231" s="4">
        <f t="shared" si="104"/>
        <v>0</v>
      </c>
      <c r="K231" s="4">
        <f t="shared" si="104"/>
        <v>0</v>
      </c>
      <c r="L231" s="4">
        <f t="shared" si="104"/>
        <v>0</v>
      </c>
      <c r="M231" s="9">
        <f t="shared" si="104"/>
        <v>0</v>
      </c>
      <c r="N231" s="4">
        <f t="shared" si="104"/>
        <v>0</v>
      </c>
      <c r="O231" s="4">
        <f t="shared" si="104"/>
        <v>0</v>
      </c>
      <c r="P231" s="9">
        <f t="shared" si="104"/>
        <v>23849.06</v>
      </c>
      <c r="Q231" s="4">
        <f t="shared" si="104"/>
        <v>0</v>
      </c>
      <c r="R231" s="4">
        <f t="shared" si="104"/>
        <v>23849.06</v>
      </c>
      <c r="S231" s="9">
        <f t="shared" si="104"/>
        <v>-220.81</v>
      </c>
      <c r="T231" s="4">
        <f t="shared" si="104"/>
        <v>0</v>
      </c>
      <c r="U231" s="4">
        <f t="shared" si="104"/>
        <v>0</v>
      </c>
      <c r="V231" s="4">
        <f t="shared" si="104"/>
        <v>0</v>
      </c>
      <c r="W231" s="4">
        <f t="shared" si="104"/>
        <v>-220.81</v>
      </c>
      <c r="X231" s="4">
        <f t="shared" si="104"/>
        <v>0</v>
      </c>
      <c r="Y231" s="4">
        <f t="shared" ref="Y231:Y245" si="105">Y67+Y149</f>
        <v>0</v>
      </c>
      <c r="Z231" s="4">
        <f t="shared" ref="Z231:Z245" si="106">Z67+Z149</f>
        <v>0</v>
      </c>
      <c r="AA231" s="4">
        <v>0</v>
      </c>
      <c r="AB231" s="4">
        <v>0</v>
      </c>
      <c r="AC231" s="4">
        <v>0</v>
      </c>
      <c r="AD231" s="4"/>
      <c r="AE231" s="4"/>
      <c r="AF231" s="4"/>
      <c r="AH231" s="147">
        <f t="shared" si="73"/>
        <v>0</v>
      </c>
    </row>
    <row r="232" ht="15" customHeight="1" spans="1:34">
      <c r="A232" s="7"/>
      <c r="B232" s="13" t="s">
        <v>141</v>
      </c>
      <c r="C232" s="4">
        <f t="shared" si="67"/>
        <v>11924573.79</v>
      </c>
      <c r="D232" s="4">
        <f t="shared" si="68"/>
        <v>0</v>
      </c>
      <c r="E232" s="4">
        <f t="shared" si="69"/>
        <v>3810871.17</v>
      </c>
      <c r="F232" s="4">
        <f t="shared" si="70"/>
        <v>0</v>
      </c>
      <c r="G232" s="4">
        <f t="shared" si="71"/>
        <v>115095.88</v>
      </c>
      <c r="H232" s="9">
        <f t="shared" ref="H232:Y232" si="107">H68+H150</f>
        <v>7922949.34</v>
      </c>
      <c r="I232" s="9">
        <f t="shared" si="107"/>
        <v>6889.36</v>
      </c>
      <c r="J232" s="4">
        <f t="shared" si="107"/>
        <v>0</v>
      </c>
      <c r="K232" s="4">
        <f t="shared" si="107"/>
        <v>6889.36</v>
      </c>
      <c r="L232" s="4">
        <f t="shared" si="107"/>
        <v>0</v>
      </c>
      <c r="M232" s="9">
        <f t="shared" si="107"/>
        <v>46127.04</v>
      </c>
      <c r="N232" s="4">
        <f t="shared" si="107"/>
        <v>46127.04</v>
      </c>
      <c r="O232" s="4">
        <f t="shared" si="107"/>
        <v>0</v>
      </c>
      <c r="P232" s="9">
        <f t="shared" si="107"/>
        <v>0</v>
      </c>
      <c r="Q232" s="4">
        <f t="shared" si="107"/>
        <v>0</v>
      </c>
      <c r="R232" s="4">
        <f t="shared" si="107"/>
        <v>0</v>
      </c>
      <c r="S232" s="9">
        <f t="shared" si="107"/>
        <v>22641</v>
      </c>
      <c r="T232" s="4">
        <f t="shared" si="107"/>
        <v>0</v>
      </c>
      <c r="U232" s="4">
        <f t="shared" si="107"/>
        <v>0</v>
      </c>
      <c r="V232" s="4">
        <f t="shared" si="107"/>
        <v>0</v>
      </c>
      <c r="W232" s="4">
        <f t="shared" si="107"/>
        <v>0</v>
      </c>
      <c r="X232" s="4">
        <f t="shared" si="107"/>
        <v>0</v>
      </c>
      <c r="Y232" s="4">
        <f t="shared" si="105"/>
        <v>0</v>
      </c>
      <c r="Z232" s="4">
        <f t="shared" si="106"/>
        <v>22641</v>
      </c>
      <c r="AA232" s="4">
        <v>0</v>
      </c>
      <c r="AB232" s="4">
        <v>0</v>
      </c>
      <c r="AC232" s="4">
        <v>0</v>
      </c>
      <c r="AD232" s="4"/>
      <c r="AE232" s="4"/>
      <c r="AF232" s="4"/>
      <c r="AH232" s="147">
        <f t="shared" si="73"/>
        <v>0</v>
      </c>
    </row>
    <row r="233" ht="15" customHeight="1" spans="1:34">
      <c r="A233" s="7"/>
      <c r="B233" s="13" t="s">
        <v>142</v>
      </c>
      <c r="C233" s="4">
        <f t="shared" si="67"/>
        <v>5177233.13</v>
      </c>
      <c r="D233" s="4">
        <f t="shared" si="68"/>
        <v>0</v>
      </c>
      <c r="E233" s="4">
        <f t="shared" si="69"/>
        <v>1874078.17</v>
      </c>
      <c r="F233" s="4">
        <f t="shared" si="70"/>
        <v>0</v>
      </c>
      <c r="G233" s="4">
        <f t="shared" si="71"/>
        <v>0</v>
      </c>
      <c r="H233" s="9">
        <f t="shared" ref="H233:Y233" si="108">H69+H151</f>
        <v>3300154.96</v>
      </c>
      <c r="I233" s="9">
        <f t="shared" si="108"/>
        <v>0</v>
      </c>
      <c r="J233" s="4">
        <f t="shared" si="108"/>
        <v>0</v>
      </c>
      <c r="K233" s="4">
        <f t="shared" si="108"/>
        <v>0</v>
      </c>
      <c r="L233" s="4">
        <f t="shared" si="108"/>
        <v>0</v>
      </c>
      <c r="M233" s="9">
        <f t="shared" si="108"/>
        <v>0</v>
      </c>
      <c r="N233" s="4">
        <f t="shared" si="108"/>
        <v>0</v>
      </c>
      <c r="O233" s="4">
        <f t="shared" si="108"/>
        <v>0</v>
      </c>
      <c r="P233" s="9">
        <f t="shared" si="108"/>
        <v>1000</v>
      </c>
      <c r="Q233" s="4">
        <f t="shared" si="108"/>
        <v>0</v>
      </c>
      <c r="R233" s="4">
        <f t="shared" si="108"/>
        <v>1000</v>
      </c>
      <c r="S233" s="9">
        <f t="shared" si="108"/>
        <v>2000</v>
      </c>
      <c r="T233" s="4">
        <f t="shared" si="108"/>
        <v>0</v>
      </c>
      <c r="U233" s="4">
        <f t="shared" si="108"/>
        <v>0</v>
      </c>
      <c r="V233" s="4">
        <f t="shared" si="108"/>
        <v>0</v>
      </c>
      <c r="W233" s="4">
        <f t="shared" si="108"/>
        <v>0</v>
      </c>
      <c r="X233" s="4">
        <f t="shared" si="108"/>
        <v>0</v>
      </c>
      <c r="Y233" s="4">
        <f t="shared" si="105"/>
        <v>0</v>
      </c>
      <c r="Z233" s="4">
        <f t="shared" si="106"/>
        <v>2000</v>
      </c>
      <c r="AA233" s="4">
        <v>0</v>
      </c>
      <c r="AB233" s="4">
        <v>0</v>
      </c>
      <c r="AC233" s="4">
        <v>0</v>
      </c>
      <c r="AD233" s="4"/>
      <c r="AE233" s="4"/>
      <c r="AF233" s="4"/>
      <c r="AH233" s="147">
        <f t="shared" si="73"/>
        <v>0</v>
      </c>
    </row>
    <row r="234" ht="15" customHeight="1" spans="1:34">
      <c r="A234" s="7"/>
      <c r="B234" s="13" t="s">
        <v>143</v>
      </c>
      <c r="C234" s="4">
        <f t="shared" si="67"/>
        <v>0</v>
      </c>
      <c r="D234" s="4">
        <f t="shared" si="68"/>
        <v>0</v>
      </c>
      <c r="E234" s="4">
        <f t="shared" si="69"/>
        <v>0</v>
      </c>
      <c r="F234" s="4">
        <f t="shared" si="70"/>
        <v>0</v>
      </c>
      <c r="G234" s="4">
        <f t="shared" si="71"/>
        <v>0</v>
      </c>
      <c r="H234" s="9">
        <f t="shared" ref="H234:Y234" si="109">H70+H152</f>
        <v>0</v>
      </c>
      <c r="I234" s="9">
        <f t="shared" si="109"/>
        <v>0</v>
      </c>
      <c r="J234" s="4">
        <f t="shared" si="109"/>
        <v>0</v>
      </c>
      <c r="K234" s="4">
        <f t="shared" si="109"/>
        <v>0</v>
      </c>
      <c r="L234" s="4">
        <f t="shared" si="109"/>
        <v>0</v>
      </c>
      <c r="M234" s="9">
        <f t="shared" si="109"/>
        <v>0</v>
      </c>
      <c r="N234" s="4">
        <f t="shared" si="109"/>
        <v>0</v>
      </c>
      <c r="O234" s="4">
        <f t="shared" si="109"/>
        <v>0</v>
      </c>
      <c r="P234" s="9">
        <f t="shared" si="109"/>
        <v>0</v>
      </c>
      <c r="Q234" s="4">
        <f t="shared" si="109"/>
        <v>0</v>
      </c>
      <c r="R234" s="4">
        <f t="shared" si="109"/>
        <v>0</v>
      </c>
      <c r="S234" s="9">
        <f t="shared" si="109"/>
        <v>0</v>
      </c>
      <c r="T234" s="4">
        <f t="shared" si="109"/>
        <v>0</v>
      </c>
      <c r="U234" s="4">
        <f t="shared" si="109"/>
        <v>0</v>
      </c>
      <c r="V234" s="4">
        <f t="shared" si="109"/>
        <v>0</v>
      </c>
      <c r="W234" s="4">
        <f t="shared" si="109"/>
        <v>0</v>
      </c>
      <c r="X234" s="4">
        <f t="shared" si="109"/>
        <v>0</v>
      </c>
      <c r="Y234" s="4">
        <f t="shared" si="105"/>
        <v>0</v>
      </c>
      <c r="Z234" s="4">
        <f t="shared" si="106"/>
        <v>0</v>
      </c>
      <c r="AA234" s="4">
        <v>0</v>
      </c>
      <c r="AB234" s="4">
        <v>0</v>
      </c>
      <c r="AC234" s="4">
        <v>0</v>
      </c>
      <c r="AD234" s="4"/>
      <c r="AE234" s="4"/>
      <c r="AF234" s="4"/>
      <c r="AH234" s="147">
        <f t="shared" si="73"/>
        <v>0</v>
      </c>
    </row>
    <row r="235" ht="15" customHeight="1" spans="1:34">
      <c r="A235" s="7"/>
      <c r="B235" s="13" t="s">
        <v>144</v>
      </c>
      <c r="C235" s="4">
        <f t="shared" si="67"/>
        <v>5671467.5</v>
      </c>
      <c r="D235" s="4">
        <f t="shared" si="68"/>
        <v>0</v>
      </c>
      <c r="E235" s="4">
        <f t="shared" si="69"/>
        <v>3938701.55</v>
      </c>
      <c r="F235" s="4">
        <f t="shared" si="70"/>
        <v>0</v>
      </c>
      <c r="G235" s="4">
        <f t="shared" si="71"/>
        <v>169432.93</v>
      </c>
      <c r="H235" s="9">
        <f t="shared" ref="H235:Y235" si="110">H71+H153</f>
        <v>1513155.18</v>
      </c>
      <c r="I235" s="9">
        <f t="shared" si="110"/>
        <v>12774.46</v>
      </c>
      <c r="J235" s="4">
        <f t="shared" si="110"/>
        <v>0</v>
      </c>
      <c r="K235" s="4">
        <f t="shared" si="110"/>
        <v>12774.46</v>
      </c>
      <c r="L235" s="4">
        <f t="shared" si="110"/>
        <v>0</v>
      </c>
      <c r="M235" s="9">
        <f t="shared" si="110"/>
        <v>16387.78</v>
      </c>
      <c r="N235" s="4">
        <f t="shared" si="110"/>
        <v>9395.74</v>
      </c>
      <c r="O235" s="4">
        <f t="shared" si="110"/>
        <v>6992.04</v>
      </c>
      <c r="P235" s="9">
        <f t="shared" si="110"/>
        <v>21015.6</v>
      </c>
      <c r="Q235" s="4">
        <f t="shared" si="110"/>
        <v>17723.49</v>
      </c>
      <c r="R235" s="4">
        <f t="shared" si="110"/>
        <v>3292.11</v>
      </c>
      <c r="S235" s="9">
        <f t="shared" si="110"/>
        <v>0</v>
      </c>
      <c r="T235" s="4">
        <f t="shared" si="110"/>
        <v>0</v>
      </c>
      <c r="U235" s="4">
        <f t="shared" si="110"/>
        <v>0</v>
      </c>
      <c r="V235" s="4">
        <f t="shared" si="110"/>
        <v>0</v>
      </c>
      <c r="W235" s="4">
        <f t="shared" si="110"/>
        <v>0</v>
      </c>
      <c r="X235" s="4">
        <f t="shared" si="110"/>
        <v>0</v>
      </c>
      <c r="Y235" s="4">
        <f t="shared" si="105"/>
        <v>0</v>
      </c>
      <c r="Z235" s="4">
        <f t="shared" si="106"/>
        <v>0</v>
      </c>
      <c r="AA235" s="4">
        <v>0</v>
      </c>
      <c r="AB235" s="4">
        <v>0</v>
      </c>
      <c r="AC235" s="4">
        <v>0</v>
      </c>
      <c r="AD235" s="4"/>
      <c r="AE235" s="4"/>
      <c r="AF235" s="4"/>
      <c r="AH235" s="147">
        <f t="shared" si="73"/>
        <v>0</v>
      </c>
    </row>
    <row r="236" ht="15" customHeight="1" spans="1:34">
      <c r="A236" s="7"/>
      <c r="B236" s="13" t="s">
        <v>145</v>
      </c>
      <c r="C236" s="4">
        <f t="shared" si="67"/>
        <v>7689690.1</v>
      </c>
      <c r="D236" s="4">
        <f t="shared" si="68"/>
        <v>0</v>
      </c>
      <c r="E236" s="4">
        <f t="shared" si="69"/>
        <v>7313048.46</v>
      </c>
      <c r="F236" s="4">
        <f t="shared" si="70"/>
        <v>0</v>
      </c>
      <c r="G236" s="4">
        <f t="shared" si="71"/>
        <v>0</v>
      </c>
      <c r="H236" s="9">
        <f t="shared" ref="H236:Y236" si="111">H72+H154</f>
        <v>312445.19</v>
      </c>
      <c r="I236" s="9">
        <f t="shared" si="111"/>
        <v>0</v>
      </c>
      <c r="J236" s="4">
        <f t="shared" si="111"/>
        <v>0</v>
      </c>
      <c r="K236" s="4">
        <f t="shared" si="111"/>
        <v>0</v>
      </c>
      <c r="L236" s="4">
        <f t="shared" si="111"/>
        <v>0</v>
      </c>
      <c r="M236" s="9">
        <f t="shared" si="111"/>
        <v>64196.45</v>
      </c>
      <c r="N236" s="4">
        <f t="shared" si="111"/>
        <v>64196.45</v>
      </c>
      <c r="O236" s="4">
        <f t="shared" si="111"/>
        <v>0</v>
      </c>
      <c r="P236" s="9">
        <f t="shared" si="111"/>
        <v>0</v>
      </c>
      <c r="Q236" s="4">
        <f t="shared" si="111"/>
        <v>0</v>
      </c>
      <c r="R236" s="4">
        <f t="shared" si="111"/>
        <v>0</v>
      </c>
      <c r="S236" s="9">
        <f t="shared" si="111"/>
        <v>0</v>
      </c>
      <c r="T236" s="4">
        <f t="shared" si="111"/>
        <v>0</v>
      </c>
      <c r="U236" s="4">
        <f t="shared" si="111"/>
        <v>0</v>
      </c>
      <c r="V236" s="4">
        <f t="shared" si="111"/>
        <v>0</v>
      </c>
      <c r="W236" s="4">
        <f t="shared" si="111"/>
        <v>0</v>
      </c>
      <c r="X236" s="4">
        <f t="shared" si="111"/>
        <v>0</v>
      </c>
      <c r="Y236" s="4">
        <f t="shared" si="105"/>
        <v>0</v>
      </c>
      <c r="Z236" s="4">
        <f t="shared" si="106"/>
        <v>0</v>
      </c>
      <c r="AA236" s="4">
        <v>0</v>
      </c>
      <c r="AB236" s="4">
        <v>0</v>
      </c>
      <c r="AC236" s="4">
        <v>0</v>
      </c>
      <c r="AD236" s="4"/>
      <c r="AE236" s="4"/>
      <c r="AF236" s="4"/>
      <c r="AH236" s="147">
        <f t="shared" si="73"/>
        <v>0</v>
      </c>
    </row>
    <row r="237" ht="15" customHeight="1" spans="1:34">
      <c r="A237" s="7"/>
      <c r="B237" s="13" t="s">
        <v>146</v>
      </c>
      <c r="C237" s="4">
        <f t="shared" si="67"/>
        <v>3577432.6</v>
      </c>
      <c r="D237" s="4">
        <f t="shared" si="68"/>
        <v>-4166666.66666667</v>
      </c>
      <c r="E237" s="4">
        <f t="shared" si="69"/>
        <v>681030.79</v>
      </c>
      <c r="F237" s="4">
        <f t="shared" si="70"/>
        <v>17270.6</v>
      </c>
      <c r="G237" s="4">
        <f t="shared" si="71"/>
        <v>468762</v>
      </c>
      <c r="H237" s="9">
        <f t="shared" ref="H237:Y237" si="112">H73+H155</f>
        <v>6087923.42666667</v>
      </c>
      <c r="I237" s="9">
        <f t="shared" si="112"/>
        <v>28533.64</v>
      </c>
      <c r="J237" s="4">
        <f t="shared" si="112"/>
        <v>0</v>
      </c>
      <c r="K237" s="4">
        <f t="shared" si="112"/>
        <v>28533.64</v>
      </c>
      <c r="L237" s="4">
        <f t="shared" si="112"/>
        <v>0</v>
      </c>
      <c r="M237" s="9">
        <f t="shared" si="112"/>
        <v>85119.67</v>
      </c>
      <c r="N237" s="4">
        <f t="shared" si="112"/>
        <v>65045.67</v>
      </c>
      <c r="O237" s="4">
        <f t="shared" si="112"/>
        <v>20074</v>
      </c>
      <c r="P237" s="9">
        <f t="shared" si="112"/>
        <v>91186.98</v>
      </c>
      <c r="Q237" s="4">
        <f t="shared" si="112"/>
        <v>67035.3</v>
      </c>
      <c r="R237" s="4">
        <f t="shared" si="112"/>
        <v>24151.68</v>
      </c>
      <c r="S237" s="9">
        <f t="shared" si="112"/>
        <v>284272.16</v>
      </c>
      <c r="T237" s="4">
        <f t="shared" si="112"/>
        <v>35395.45</v>
      </c>
      <c r="U237" s="4">
        <f t="shared" si="112"/>
        <v>72256.46</v>
      </c>
      <c r="V237" s="4">
        <f t="shared" si="112"/>
        <v>0</v>
      </c>
      <c r="W237" s="4">
        <f t="shared" si="112"/>
        <v>65687.1</v>
      </c>
      <c r="X237" s="4">
        <f t="shared" si="112"/>
        <v>81432.6</v>
      </c>
      <c r="Y237" s="4">
        <f t="shared" si="105"/>
        <v>11790</v>
      </c>
      <c r="Z237" s="4">
        <f t="shared" si="106"/>
        <v>17710.55</v>
      </c>
      <c r="AA237" s="4">
        <v>16779.12</v>
      </c>
      <c r="AB237" s="4">
        <v>18476.1</v>
      </c>
      <c r="AC237" s="4">
        <v>18476.1</v>
      </c>
      <c r="AD237" s="4">
        <v>1917.12</v>
      </c>
      <c r="AE237" s="4">
        <v>8635.3</v>
      </c>
      <c r="AF237" s="4">
        <v>7972.72</v>
      </c>
      <c r="AH237" s="147">
        <f t="shared" si="73"/>
        <v>1.54614099301398e-11</v>
      </c>
    </row>
    <row r="238" ht="15" customHeight="1" spans="1:34">
      <c r="A238" s="7"/>
      <c r="B238" s="13" t="s">
        <v>147</v>
      </c>
      <c r="C238" s="4">
        <f t="shared" si="67"/>
        <v>0</v>
      </c>
      <c r="D238" s="4">
        <f t="shared" si="68"/>
        <v>0</v>
      </c>
      <c r="E238" s="4">
        <f t="shared" si="69"/>
        <v>0</v>
      </c>
      <c r="F238" s="4">
        <f t="shared" si="70"/>
        <v>0</v>
      </c>
      <c r="G238" s="4">
        <f t="shared" si="71"/>
        <v>0</v>
      </c>
      <c r="H238" s="9">
        <f t="shared" ref="H238:Y238" si="113">H74+H156</f>
        <v>0</v>
      </c>
      <c r="I238" s="9">
        <f t="shared" si="113"/>
        <v>0</v>
      </c>
      <c r="J238" s="4">
        <f t="shared" si="113"/>
        <v>0</v>
      </c>
      <c r="K238" s="4">
        <f t="shared" si="113"/>
        <v>0</v>
      </c>
      <c r="L238" s="4">
        <f t="shared" si="113"/>
        <v>0</v>
      </c>
      <c r="M238" s="9">
        <f t="shared" si="113"/>
        <v>0</v>
      </c>
      <c r="N238" s="4">
        <f t="shared" si="113"/>
        <v>0</v>
      </c>
      <c r="O238" s="4">
        <f t="shared" si="113"/>
        <v>0</v>
      </c>
      <c r="P238" s="9">
        <f t="shared" si="113"/>
        <v>0</v>
      </c>
      <c r="Q238" s="4">
        <f t="shared" si="113"/>
        <v>0</v>
      </c>
      <c r="R238" s="4">
        <f t="shared" si="113"/>
        <v>0</v>
      </c>
      <c r="S238" s="9">
        <f t="shared" si="113"/>
        <v>0</v>
      </c>
      <c r="T238" s="4">
        <f t="shared" si="113"/>
        <v>0</v>
      </c>
      <c r="U238" s="4">
        <f t="shared" si="113"/>
        <v>0</v>
      </c>
      <c r="V238" s="4">
        <f t="shared" si="113"/>
        <v>0</v>
      </c>
      <c r="W238" s="4">
        <f t="shared" si="113"/>
        <v>0</v>
      </c>
      <c r="X238" s="4">
        <f t="shared" si="113"/>
        <v>0</v>
      </c>
      <c r="Y238" s="4">
        <f t="shared" si="105"/>
        <v>0</v>
      </c>
      <c r="Z238" s="4">
        <f t="shared" si="106"/>
        <v>0</v>
      </c>
      <c r="AA238" s="4">
        <v>0</v>
      </c>
      <c r="AB238" s="4">
        <v>0</v>
      </c>
      <c r="AC238" s="4">
        <v>0</v>
      </c>
      <c r="AD238" s="4"/>
      <c r="AE238" s="4"/>
      <c r="AF238" s="4"/>
      <c r="AH238" s="147">
        <f t="shared" si="73"/>
        <v>0</v>
      </c>
    </row>
    <row r="239" ht="15" customHeight="1" spans="1:34">
      <c r="A239" s="7"/>
      <c r="B239" s="19" t="s">
        <v>96</v>
      </c>
      <c r="C239" s="15">
        <f t="shared" si="67"/>
        <v>55202938.31</v>
      </c>
      <c r="D239" s="15">
        <f t="shared" si="68"/>
        <v>-4166666.66666667</v>
      </c>
      <c r="E239" s="15">
        <f t="shared" si="69"/>
        <v>18646626.95</v>
      </c>
      <c r="F239" s="15">
        <f t="shared" si="70"/>
        <v>163615.58</v>
      </c>
      <c r="G239" s="15">
        <f t="shared" si="71"/>
        <v>3847391.48</v>
      </c>
      <c r="H239" s="9">
        <f t="shared" ref="H239:Y239" si="114">H75+H157</f>
        <v>33069376.6966667</v>
      </c>
      <c r="I239" s="9">
        <f t="shared" si="114"/>
        <v>272238.32</v>
      </c>
      <c r="J239" s="15">
        <f t="shared" si="114"/>
        <v>0</v>
      </c>
      <c r="K239" s="15">
        <f t="shared" si="114"/>
        <v>272238.32</v>
      </c>
      <c r="L239" s="15">
        <f t="shared" si="114"/>
        <v>0</v>
      </c>
      <c r="M239" s="9">
        <f t="shared" si="114"/>
        <v>875441.7</v>
      </c>
      <c r="N239" s="15">
        <f t="shared" si="114"/>
        <v>701764.6</v>
      </c>
      <c r="O239" s="15">
        <f t="shared" si="114"/>
        <v>173677.1</v>
      </c>
      <c r="P239" s="9">
        <f t="shared" si="114"/>
        <v>852279.46</v>
      </c>
      <c r="Q239" s="15">
        <f t="shared" si="114"/>
        <v>616390.18</v>
      </c>
      <c r="R239" s="15">
        <f t="shared" si="114"/>
        <v>235889.28</v>
      </c>
      <c r="S239" s="9">
        <f t="shared" si="114"/>
        <v>1642634.79</v>
      </c>
      <c r="T239" s="15">
        <f t="shared" si="114"/>
        <v>220970.29</v>
      </c>
      <c r="U239" s="15">
        <f t="shared" si="114"/>
        <v>468838.99</v>
      </c>
      <c r="V239" s="15">
        <f t="shared" si="114"/>
        <v>0</v>
      </c>
      <c r="W239" s="15">
        <f t="shared" si="114"/>
        <v>191595.39</v>
      </c>
      <c r="X239" s="15">
        <f t="shared" si="114"/>
        <v>240519.23</v>
      </c>
      <c r="Y239" s="15">
        <f t="shared" si="105"/>
        <v>27775.53</v>
      </c>
      <c r="Z239" s="15">
        <f t="shared" si="106"/>
        <v>492935.36</v>
      </c>
      <c r="AA239" s="15">
        <v>255098.14</v>
      </c>
      <c r="AB239" s="15">
        <v>47768.07</v>
      </c>
      <c r="AC239" s="15">
        <v>34516.91</v>
      </c>
      <c r="AD239" s="15">
        <v>19672.89</v>
      </c>
      <c r="AE239" s="15">
        <v>81923.68</v>
      </c>
      <c r="AF239" s="15">
        <v>29859.3</v>
      </c>
      <c r="AH239" s="147">
        <f t="shared" si="73"/>
        <v>0</v>
      </c>
    </row>
    <row r="240" ht="15" customHeight="1" spans="1:34">
      <c r="A240" s="7" t="s">
        <v>148</v>
      </c>
      <c r="B240" s="10" t="s">
        <v>149</v>
      </c>
      <c r="C240" s="4">
        <f t="shared" si="67"/>
        <v>0</v>
      </c>
      <c r="D240" s="4">
        <f t="shared" si="68"/>
        <v>0</v>
      </c>
      <c r="E240" s="4">
        <f t="shared" si="69"/>
        <v>0</v>
      </c>
      <c r="F240" s="4">
        <f t="shared" si="70"/>
        <v>0</v>
      </c>
      <c r="G240" s="4">
        <f t="shared" si="71"/>
        <v>0</v>
      </c>
      <c r="H240" s="9">
        <f t="shared" ref="H240:Y240" si="115">H76+H158</f>
        <v>0</v>
      </c>
      <c r="I240" s="9">
        <f t="shared" si="115"/>
        <v>0</v>
      </c>
      <c r="J240" s="4">
        <f t="shared" si="115"/>
        <v>0</v>
      </c>
      <c r="K240" s="4">
        <f t="shared" si="115"/>
        <v>0</v>
      </c>
      <c r="L240" s="4">
        <f t="shared" si="115"/>
        <v>0</v>
      </c>
      <c r="M240" s="9">
        <f t="shared" si="115"/>
        <v>0</v>
      </c>
      <c r="N240" s="4">
        <f t="shared" si="115"/>
        <v>0</v>
      </c>
      <c r="O240" s="4">
        <f t="shared" si="115"/>
        <v>0</v>
      </c>
      <c r="P240" s="9">
        <f t="shared" si="115"/>
        <v>0</v>
      </c>
      <c r="Q240" s="4">
        <f t="shared" si="115"/>
        <v>0</v>
      </c>
      <c r="R240" s="4">
        <f t="shared" si="115"/>
        <v>0</v>
      </c>
      <c r="S240" s="9">
        <f t="shared" si="115"/>
        <v>0</v>
      </c>
      <c r="T240" s="4">
        <f t="shared" si="115"/>
        <v>0</v>
      </c>
      <c r="U240" s="4">
        <f t="shared" si="115"/>
        <v>0</v>
      </c>
      <c r="V240" s="4">
        <f t="shared" si="115"/>
        <v>0</v>
      </c>
      <c r="W240" s="4">
        <f t="shared" si="115"/>
        <v>0</v>
      </c>
      <c r="X240" s="4">
        <f t="shared" si="115"/>
        <v>0</v>
      </c>
      <c r="Y240" s="4">
        <f t="shared" si="105"/>
        <v>0</v>
      </c>
      <c r="Z240" s="4">
        <f t="shared" si="106"/>
        <v>0</v>
      </c>
      <c r="AA240" s="4">
        <v>0</v>
      </c>
      <c r="AB240" s="144">
        <v>0</v>
      </c>
      <c r="AC240" s="144">
        <v>0</v>
      </c>
      <c r="AD240" s="4"/>
      <c r="AE240" s="4"/>
      <c r="AF240" s="4"/>
      <c r="AH240" s="147">
        <f t="shared" si="73"/>
        <v>0</v>
      </c>
    </row>
    <row r="241" ht="15" customHeight="1" spans="1:34">
      <c r="A241" s="7"/>
      <c r="B241" s="10" t="s">
        <v>150</v>
      </c>
      <c r="C241" s="4">
        <f t="shared" si="67"/>
        <v>0</v>
      </c>
      <c r="D241" s="4">
        <f t="shared" si="68"/>
        <v>0</v>
      </c>
      <c r="E241" s="4">
        <f t="shared" si="69"/>
        <v>0</v>
      </c>
      <c r="F241" s="4">
        <f t="shared" si="70"/>
        <v>0</v>
      </c>
      <c r="G241" s="4">
        <f t="shared" si="71"/>
        <v>0</v>
      </c>
      <c r="H241" s="9">
        <f t="shared" ref="H241:Y241" si="116">H77+H159</f>
        <v>0</v>
      </c>
      <c r="I241" s="9">
        <f t="shared" si="116"/>
        <v>0</v>
      </c>
      <c r="J241" s="4">
        <f t="shared" si="116"/>
        <v>0</v>
      </c>
      <c r="K241" s="4">
        <f t="shared" si="116"/>
        <v>0</v>
      </c>
      <c r="L241" s="4">
        <f t="shared" si="116"/>
        <v>0</v>
      </c>
      <c r="M241" s="9">
        <f t="shared" si="116"/>
        <v>0</v>
      </c>
      <c r="N241" s="4">
        <f t="shared" si="116"/>
        <v>0</v>
      </c>
      <c r="O241" s="4">
        <f t="shared" si="116"/>
        <v>0</v>
      </c>
      <c r="P241" s="9">
        <f t="shared" si="116"/>
        <v>0</v>
      </c>
      <c r="Q241" s="4">
        <f t="shared" si="116"/>
        <v>0</v>
      </c>
      <c r="R241" s="4">
        <f t="shared" si="116"/>
        <v>0</v>
      </c>
      <c r="S241" s="9">
        <f t="shared" si="116"/>
        <v>0</v>
      </c>
      <c r="T241" s="4">
        <f t="shared" si="116"/>
        <v>0</v>
      </c>
      <c r="U241" s="4">
        <f t="shared" si="116"/>
        <v>0</v>
      </c>
      <c r="V241" s="4">
        <f t="shared" si="116"/>
        <v>0</v>
      </c>
      <c r="W241" s="4">
        <f t="shared" si="116"/>
        <v>0</v>
      </c>
      <c r="X241" s="4">
        <f t="shared" si="116"/>
        <v>0</v>
      </c>
      <c r="Y241" s="4">
        <f t="shared" si="105"/>
        <v>0</v>
      </c>
      <c r="Z241" s="4">
        <f t="shared" si="106"/>
        <v>0</v>
      </c>
      <c r="AA241" s="4">
        <v>0</v>
      </c>
      <c r="AB241" s="144">
        <v>0</v>
      </c>
      <c r="AC241" s="144">
        <v>0</v>
      </c>
      <c r="AD241" s="4"/>
      <c r="AE241" s="4"/>
      <c r="AF241" s="4"/>
      <c r="AH241" s="147">
        <f t="shared" si="73"/>
        <v>0</v>
      </c>
    </row>
    <row r="242" ht="15" customHeight="1" spans="1:34">
      <c r="A242" s="7"/>
      <c r="B242" s="10" t="s">
        <v>151</v>
      </c>
      <c r="C242" s="4">
        <f t="shared" si="67"/>
        <v>3323.88</v>
      </c>
      <c r="D242" s="4">
        <f t="shared" si="68"/>
        <v>0</v>
      </c>
      <c r="E242" s="4">
        <f t="shared" si="69"/>
        <v>2663.3</v>
      </c>
      <c r="F242" s="4">
        <f t="shared" si="70"/>
        <v>0</v>
      </c>
      <c r="G242" s="4">
        <f t="shared" si="71"/>
        <v>0</v>
      </c>
      <c r="H242" s="9">
        <f t="shared" ref="H242:Y242" si="117">H78+H160</f>
        <v>660.58</v>
      </c>
      <c r="I242" s="9">
        <f t="shared" si="117"/>
        <v>0</v>
      </c>
      <c r="J242" s="4">
        <f t="shared" si="117"/>
        <v>0</v>
      </c>
      <c r="K242" s="4">
        <f t="shared" si="117"/>
        <v>0</v>
      </c>
      <c r="L242" s="4">
        <f t="shared" si="117"/>
        <v>0</v>
      </c>
      <c r="M242" s="9">
        <f t="shared" si="117"/>
        <v>0</v>
      </c>
      <c r="N242" s="4">
        <f t="shared" si="117"/>
        <v>0</v>
      </c>
      <c r="O242" s="4">
        <f t="shared" si="117"/>
        <v>0</v>
      </c>
      <c r="P242" s="9">
        <f t="shared" si="117"/>
        <v>0</v>
      </c>
      <c r="Q242" s="4">
        <f t="shared" si="117"/>
        <v>0</v>
      </c>
      <c r="R242" s="4">
        <f t="shared" si="117"/>
        <v>0</v>
      </c>
      <c r="S242" s="9">
        <f t="shared" si="117"/>
        <v>0</v>
      </c>
      <c r="T242" s="4">
        <f t="shared" si="117"/>
        <v>0</v>
      </c>
      <c r="U242" s="4">
        <f t="shared" si="117"/>
        <v>0</v>
      </c>
      <c r="V242" s="4">
        <f t="shared" si="117"/>
        <v>0</v>
      </c>
      <c r="W242" s="4">
        <f t="shared" si="117"/>
        <v>0</v>
      </c>
      <c r="X242" s="4">
        <f t="shared" si="117"/>
        <v>0</v>
      </c>
      <c r="Y242" s="4">
        <f t="shared" si="105"/>
        <v>0</v>
      </c>
      <c r="Z242" s="4">
        <f t="shared" si="106"/>
        <v>0</v>
      </c>
      <c r="AA242" s="150">
        <v>0</v>
      </c>
      <c r="AB242" s="144">
        <v>0</v>
      </c>
      <c r="AC242" s="144">
        <v>0</v>
      </c>
      <c r="AD242" s="4"/>
      <c r="AE242" s="4"/>
      <c r="AF242" s="4"/>
      <c r="AH242" s="147">
        <f t="shared" si="73"/>
        <v>0</v>
      </c>
    </row>
    <row r="243" ht="15" customHeight="1" spans="1:34">
      <c r="A243" s="7"/>
      <c r="B243" s="10" t="s">
        <v>152</v>
      </c>
      <c r="C243" s="4">
        <f t="shared" si="67"/>
        <v>112582.76</v>
      </c>
      <c r="D243" s="4">
        <f t="shared" si="68"/>
        <v>0</v>
      </c>
      <c r="E243" s="4">
        <f t="shared" si="69"/>
        <v>0</v>
      </c>
      <c r="F243" s="4">
        <f t="shared" si="70"/>
        <v>0</v>
      </c>
      <c r="G243" s="4">
        <f t="shared" si="71"/>
        <v>0</v>
      </c>
      <c r="H243" s="9">
        <f t="shared" ref="H243:Y243" si="118">H79+H161</f>
        <v>112582.76</v>
      </c>
      <c r="I243" s="9">
        <f t="shared" si="118"/>
        <v>0</v>
      </c>
      <c r="J243" s="4">
        <f t="shared" si="118"/>
        <v>0</v>
      </c>
      <c r="K243" s="4">
        <f t="shared" si="118"/>
        <v>0</v>
      </c>
      <c r="L243" s="4">
        <f t="shared" si="118"/>
        <v>0</v>
      </c>
      <c r="M243" s="9">
        <f t="shared" si="118"/>
        <v>0</v>
      </c>
      <c r="N243" s="4">
        <f t="shared" si="118"/>
        <v>0</v>
      </c>
      <c r="O243" s="4">
        <f t="shared" si="118"/>
        <v>0</v>
      </c>
      <c r="P243" s="9">
        <f t="shared" si="118"/>
        <v>0</v>
      </c>
      <c r="Q243" s="4">
        <f t="shared" si="118"/>
        <v>0</v>
      </c>
      <c r="R243" s="4">
        <f t="shared" si="118"/>
        <v>0</v>
      </c>
      <c r="S243" s="9">
        <f t="shared" si="118"/>
        <v>0</v>
      </c>
      <c r="T243" s="4">
        <f t="shared" si="118"/>
        <v>0</v>
      </c>
      <c r="U243" s="4">
        <f t="shared" si="118"/>
        <v>0</v>
      </c>
      <c r="V243" s="4">
        <f t="shared" si="118"/>
        <v>0</v>
      </c>
      <c r="W243" s="4">
        <f t="shared" si="118"/>
        <v>0</v>
      </c>
      <c r="X243" s="4">
        <f t="shared" si="118"/>
        <v>0</v>
      </c>
      <c r="Y243" s="4">
        <f t="shared" si="105"/>
        <v>0</v>
      </c>
      <c r="Z243" s="4">
        <f t="shared" si="106"/>
        <v>0</v>
      </c>
      <c r="AA243" s="4">
        <v>0</v>
      </c>
      <c r="AB243" s="144">
        <v>0</v>
      </c>
      <c r="AC243" s="144">
        <v>0</v>
      </c>
      <c r="AD243" s="4"/>
      <c r="AE243" s="4"/>
      <c r="AF243" s="4"/>
      <c r="AH243" s="147">
        <f t="shared" si="73"/>
        <v>0</v>
      </c>
    </row>
    <row r="244" ht="15" customHeight="1" spans="1:35">
      <c r="A244" s="7"/>
      <c r="B244" s="20" t="s">
        <v>96</v>
      </c>
      <c r="C244" s="9">
        <f t="shared" si="67"/>
        <v>115906.64</v>
      </c>
      <c r="D244" s="9">
        <f t="shared" si="68"/>
        <v>0</v>
      </c>
      <c r="E244" s="9">
        <f t="shared" si="69"/>
        <v>2663.3</v>
      </c>
      <c r="F244" s="9">
        <f t="shared" si="70"/>
        <v>0</v>
      </c>
      <c r="G244" s="9">
        <f t="shared" si="71"/>
        <v>0</v>
      </c>
      <c r="H244" s="9">
        <f t="shared" ref="H244:Y244" si="119">H80+H162</f>
        <v>113243.34</v>
      </c>
      <c r="I244" s="9">
        <f t="shared" si="119"/>
        <v>0</v>
      </c>
      <c r="J244" s="9">
        <f t="shared" si="119"/>
        <v>0</v>
      </c>
      <c r="K244" s="9">
        <f t="shared" si="119"/>
        <v>0</v>
      </c>
      <c r="L244" s="9">
        <f t="shared" si="119"/>
        <v>0</v>
      </c>
      <c r="M244" s="9">
        <f t="shared" si="119"/>
        <v>0</v>
      </c>
      <c r="N244" s="9">
        <f t="shared" si="119"/>
        <v>0</v>
      </c>
      <c r="O244" s="9">
        <f t="shared" si="119"/>
        <v>0</v>
      </c>
      <c r="P244" s="9">
        <f t="shared" si="119"/>
        <v>0</v>
      </c>
      <c r="Q244" s="9">
        <f t="shared" si="119"/>
        <v>0</v>
      </c>
      <c r="R244" s="9">
        <f t="shared" si="119"/>
        <v>0</v>
      </c>
      <c r="S244" s="9">
        <f t="shared" si="119"/>
        <v>0</v>
      </c>
      <c r="T244" s="9">
        <f t="shared" si="119"/>
        <v>0</v>
      </c>
      <c r="U244" s="9">
        <f t="shared" si="119"/>
        <v>0</v>
      </c>
      <c r="V244" s="9">
        <f t="shared" si="119"/>
        <v>0</v>
      </c>
      <c r="W244" s="9">
        <f t="shared" si="119"/>
        <v>0</v>
      </c>
      <c r="X244" s="9">
        <f t="shared" si="119"/>
        <v>0</v>
      </c>
      <c r="Y244" s="9">
        <f t="shared" si="105"/>
        <v>0</v>
      </c>
      <c r="Z244" s="9">
        <f t="shared" si="106"/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H244" s="147">
        <f t="shared" si="73"/>
        <v>0</v>
      </c>
      <c r="AI244" s="152"/>
    </row>
    <row r="245" ht="15" customHeight="1" spans="1:35">
      <c r="A245" s="21" t="s">
        <v>2</v>
      </c>
      <c r="B245" s="21"/>
      <c r="C245" s="9">
        <f t="shared" si="67"/>
        <v>384853712.77</v>
      </c>
      <c r="D245" s="9">
        <f t="shared" si="68"/>
        <v>-4744674.37666667</v>
      </c>
      <c r="E245" s="9">
        <f t="shared" si="69"/>
        <v>142928173.96</v>
      </c>
      <c r="F245" s="9">
        <f t="shared" si="70"/>
        <v>1682484.47</v>
      </c>
      <c r="G245" s="9">
        <f t="shared" si="71"/>
        <v>5735109.72</v>
      </c>
      <c r="H245" s="9">
        <f t="shared" ref="H245:Y245" si="120">H81+H163</f>
        <v>171283016.666667</v>
      </c>
      <c r="I245" s="9">
        <f t="shared" si="120"/>
        <v>6856647.84</v>
      </c>
      <c r="J245" s="9">
        <f t="shared" si="120"/>
        <v>1815676.92</v>
      </c>
      <c r="K245" s="9">
        <f t="shared" si="120"/>
        <v>2566746.01</v>
      </c>
      <c r="L245" s="9">
        <f t="shared" si="120"/>
        <v>2474224.91</v>
      </c>
      <c r="M245" s="9">
        <f t="shared" si="120"/>
        <v>5348229.89</v>
      </c>
      <c r="N245" s="9">
        <f t="shared" si="120"/>
        <v>4430674.44</v>
      </c>
      <c r="O245" s="9">
        <f t="shared" si="120"/>
        <v>917555.45</v>
      </c>
      <c r="P245" s="9">
        <f t="shared" si="120"/>
        <v>5280438.17</v>
      </c>
      <c r="Q245" s="9">
        <f t="shared" si="120"/>
        <v>3671758.43</v>
      </c>
      <c r="R245" s="9">
        <f t="shared" si="120"/>
        <v>1608679.74</v>
      </c>
      <c r="S245" s="9">
        <f t="shared" si="120"/>
        <v>50484286.43</v>
      </c>
      <c r="T245" s="9">
        <f t="shared" si="120"/>
        <v>22197309.63</v>
      </c>
      <c r="U245" s="9">
        <f t="shared" si="120"/>
        <v>9701898.53</v>
      </c>
      <c r="V245" s="9">
        <f t="shared" si="120"/>
        <v>4053500.82</v>
      </c>
      <c r="W245" s="9">
        <f t="shared" si="120"/>
        <v>10129920.65</v>
      </c>
      <c r="X245" s="9">
        <f t="shared" si="120"/>
        <v>1312749.66</v>
      </c>
      <c r="Y245" s="9">
        <f t="shared" si="105"/>
        <v>802830.87</v>
      </c>
      <c r="Z245" s="9">
        <f t="shared" si="106"/>
        <v>2286076.27</v>
      </c>
      <c r="AA245" s="15">
        <v>5958878.79999571</v>
      </c>
      <c r="AB245" s="15">
        <v>1936772.85</v>
      </c>
      <c r="AC245" s="15">
        <v>1063456.97002213</v>
      </c>
      <c r="AD245" s="15">
        <v>590588.97</v>
      </c>
      <c r="AE245" s="15">
        <v>122341.639982156</v>
      </c>
      <c r="AF245" s="15">
        <v>29859.3</v>
      </c>
      <c r="AH245" s="147">
        <f t="shared" si="73"/>
        <v>3.05954017676413e-9</v>
      </c>
      <c r="AI245" s="117"/>
    </row>
    <row r="246" spans="34:35">
      <c r="AH246" s="117"/>
      <c r="AI246" s="117"/>
    </row>
    <row r="247" spans="34:35">
      <c r="AH247" s="117"/>
      <c r="AI247" s="117"/>
    </row>
    <row r="248" ht="16.5" spans="1:32">
      <c r="A248" s="138" t="s">
        <v>73</v>
      </c>
      <c r="B248" s="139" t="s">
        <v>74</v>
      </c>
      <c r="C248" s="140" t="s">
        <v>2</v>
      </c>
      <c r="D248" s="140" t="s">
        <v>3</v>
      </c>
      <c r="E248" s="140" t="s">
        <v>4</v>
      </c>
      <c r="F248" s="141" t="s">
        <v>5</v>
      </c>
      <c r="G248" s="141" t="s">
        <v>6</v>
      </c>
      <c r="H248" s="140" t="s">
        <v>7</v>
      </c>
      <c r="I248" s="140" t="s">
        <v>8</v>
      </c>
      <c r="J248" s="140" t="s">
        <v>9</v>
      </c>
      <c r="K248" s="140" t="s">
        <v>10</v>
      </c>
      <c r="L248" s="140" t="s">
        <v>11</v>
      </c>
      <c r="M248" s="140" t="s">
        <v>12</v>
      </c>
      <c r="N248" s="140" t="s">
        <v>13</v>
      </c>
      <c r="O248" s="140" t="s">
        <v>14</v>
      </c>
      <c r="P248" s="140" t="s">
        <v>15</v>
      </c>
      <c r="Q248" s="140" t="s">
        <v>16</v>
      </c>
      <c r="R248" s="140" t="s">
        <v>17</v>
      </c>
      <c r="S248" s="140" t="s">
        <v>18</v>
      </c>
      <c r="T248" s="140" t="s">
        <v>19</v>
      </c>
      <c r="U248" s="140" t="s">
        <v>20</v>
      </c>
      <c r="V248" s="140" t="s">
        <v>21</v>
      </c>
      <c r="W248" s="140" t="str">
        <f>W2</f>
        <v>北京投行部</v>
      </c>
      <c r="X248" s="140" t="str">
        <f>X2</f>
        <v>北京投行二部</v>
      </c>
      <c r="Y248" s="140" t="s">
        <v>24</v>
      </c>
      <c r="Z248" s="140" t="s">
        <v>25</v>
      </c>
      <c r="AA248" s="140" t="str">
        <f t="shared" ref="AA248:AF248" si="121">AA166</f>
        <v>股权融资部</v>
      </c>
      <c r="AB248" s="140" t="str">
        <f t="shared" si="121"/>
        <v>易彦团队</v>
      </c>
      <c r="AC248" s="140" t="str">
        <f t="shared" si="121"/>
        <v>蔡畅团队</v>
      </c>
      <c r="AD248" s="140" t="str">
        <f t="shared" si="121"/>
        <v>李玲团队</v>
      </c>
      <c r="AE248" s="140" t="str">
        <f t="shared" si="121"/>
        <v>范国胜团队</v>
      </c>
      <c r="AF248" s="140" t="str">
        <f t="shared" si="121"/>
        <v>葛源团队</v>
      </c>
    </row>
    <row r="249" ht="15" customHeight="1" spans="1:32">
      <c r="A249" s="7" t="s">
        <v>75</v>
      </c>
      <c r="B249" s="8" t="s">
        <v>76</v>
      </c>
      <c r="C249" s="148">
        <f>C167/10000</f>
        <v>4063.409109</v>
      </c>
      <c r="D249" s="146">
        <f t="shared" ref="D249:AF249" si="122">D167/10000</f>
        <v>-30</v>
      </c>
      <c r="E249" s="146">
        <f t="shared" si="122"/>
        <v>30</v>
      </c>
      <c r="F249" s="146">
        <f t="shared" si="122"/>
        <v>0</v>
      </c>
      <c r="G249" s="146">
        <f t="shared" si="122"/>
        <v>0</v>
      </c>
      <c r="H249" s="149">
        <f t="shared" si="122"/>
        <v>1656.773806</v>
      </c>
      <c r="I249" s="149">
        <f t="shared" si="122"/>
        <v>0</v>
      </c>
      <c r="J249" s="146">
        <f t="shared" si="122"/>
        <v>0</v>
      </c>
      <c r="K249" s="146">
        <f t="shared" si="122"/>
        <v>0</v>
      </c>
      <c r="L249" s="146">
        <f t="shared" si="122"/>
        <v>0</v>
      </c>
      <c r="M249" s="149">
        <f t="shared" si="122"/>
        <v>23.004583</v>
      </c>
      <c r="N249" s="146">
        <f t="shared" si="122"/>
        <v>23.004583</v>
      </c>
      <c r="O249" s="146">
        <f t="shared" si="122"/>
        <v>0</v>
      </c>
      <c r="P249" s="149">
        <f t="shared" si="122"/>
        <v>0</v>
      </c>
      <c r="Q249" s="146">
        <f t="shared" si="122"/>
        <v>0</v>
      </c>
      <c r="R249" s="146">
        <f t="shared" si="122"/>
        <v>0</v>
      </c>
      <c r="S249" s="149">
        <f t="shared" si="122"/>
        <v>2383.63072</v>
      </c>
      <c r="T249" s="146">
        <f t="shared" si="122"/>
        <v>1400.56</v>
      </c>
      <c r="U249" s="146">
        <f t="shared" si="122"/>
        <v>4.1829</v>
      </c>
      <c r="V249" s="146">
        <f t="shared" si="122"/>
        <v>148.08782</v>
      </c>
      <c r="W249" s="146">
        <f t="shared" si="122"/>
        <v>830.8</v>
      </c>
      <c r="X249" s="146">
        <f t="shared" si="122"/>
        <v>0</v>
      </c>
      <c r="Y249" s="146">
        <f t="shared" ref="Y249:AG249" si="123">Y167/10000</f>
        <v>0</v>
      </c>
      <c r="Z249" s="146">
        <f t="shared" si="123"/>
        <v>0</v>
      </c>
      <c r="AA249" s="33">
        <f t="shared" si="123"/>
        <v>4.1829</v>
      </c>
      <c r="AB249" s="146">
        <f t="shared" si="123"/>
        <v>0</v>
      </c>
      <c r="AC249" s="146">
        <f t="shared" si="123"/>
        <v>0</v>
      </c>
      <c r="AD249" s="146">
        <f t="shared" si="123"/>
        <v>0</v>
      </c>
      <c r="AE249" s="146">
        <f t="shared" si="123"/>
        <v>0</v>
      </c>
      <c r="AF249" s="146">
        <f t="shared" si="123"/>
        <v>0</v>
      </c>
    </row>
    <row r="250" ht="15" customHeight="1" spans="1:32">
      <c r="A250" s="7"/>
      <c r="B250" s="10" t="s">
        <v>77</v>
      </c>
      <c r="C250" s="146">
        <f t="shared" ref="C250:C281" si="124">C168/10000</f>
        <v>3250.754717</v>
      </c>
      <c r="D250" s="146">
        <f t="shared" ref="D250:AF250" si="125">D168/10000</f>
        <v>0</v>
      </c>
      <c r="E250" s="146">
        <f t="shared" si="125"/>
        <v>0</v>
      </c>
      <c r="F250" s="146">
        <f t="shared" si="125"/>
        <v>0</v>
      </c>
      <c r="G250" s="146">
        <f t="shared" si="125"/>
        <v>0</v>
      </c>
      <c r="H250" s="149">
        <f t="shared" si="125"/>
        <v>3250.754717</v>
      </c>
      <c r="I250" s="149">
        <f t="shared" si="125"/>
        <v>0</v>
      </c>
      <c r="J250" s="146">
        <f t="shared" si="125"/>
        <v>0</v>
      </c>
      <c r="K250" s="146">
        <f t="shared" si="125"/>
        <v>0</v>
      </c>
      <c r="L250" s="146">
        <f t="shared" si="125"/>
        <v>0</v>
      </c>
      <c r="M250" s="149">
        <f t="shared" si="125"/>
        <v>0</v>
      </c>
      <c r="N250" s="146">
        <f t="shared" si="125"/>
        <v>0</v>
      </c>
      <c r="O250" s="146">
        <f t="shared" si="125"/>
        <v>0</v>
      </c>
      <c r="P250" s="149">
        <f t="shared" si="125"/>
        <v>0</v>
      </c>
      <c r="Q250" s="146">
        <f t="shared" si="125"/>
        <v>0</v>
      </c>
      <c r="R250" s="146">
        <f t="shared" si="125"/>
        <v>0</v>
      </c>
      <c r="S250" s="149">
        <f t="shared" si="125"/>
        <v>0</v>
      </c>
      <c r="T250" s="146">
        <f t="shared" si="125"/>
        <v>0</v>
      </c>
      <c r="U250" s="146">
        <f t="shared" si="125"/>
        <v>0</v>
      </c>
      <c r="V250" s="146">
        <f t="shared" si="125"/>
        <v>0</v>
      </c>
      <c r="W250" s="146">
        <f t="shared" si="125"/>
        <v>0</v>
      </c>
      <c r="X250" s="146">
        <f t="shared" si="125"/>
        <v>0</v>
      </c>
      <c r="Y250" s="146">
        <f t="shared" ref="Y250:Y313" si="126">Y168/10000</f>
        <v>0</v>
      </c>
      <c r="Z250" s="146">
        <f t="shared" ref="Z250:Z313" si="127">Z168/10000</f>
        <v>0</v>
      </c>
      <c r="AA250" s="146">
        <f t="shared" ref="AA250:AA313" si="128">AA168/10000</f>
        <v>0</v>
      </c>
      <c r="AB250" s="146">
        <f t="shared" ref="AB250:AB281" si="129">AB168/10000</f>
        <v>0</v>
      </c>
      <c r="AC250" s="146">
        <f t="shared" ref="AC250:AC281" si="130">AC168/10000</f>
        <v>0</v>
      </c>
      <c r="AD250" s="146">
        <f t="shared" ref="AD250:AD281" si="131">AD168/10000</f>
        <v>0</v>
      </c>
      <c r="AE250" s="146">
        <f t="shared" ref="AE250:AE281" si="132">AE168/10000</f>
        <v>0</v>
      </c>
      <c r="AF250" s="146">
        <f t="shared" ref="AF250:AF281" si="133">AF168/10000</f>
        <v>0</v>
      </c>
    </row>
    <row r="251" ht="15" customHeight="1" spans="1:32">
      <c r="A251" s="7"/>
      <c r="B251" s="10" t="s">
        <v>78</v>
      </c>
      <c r="C251" s="146">
        <f t="shared" si="124"/>
        <v>111.19473</v>
      </c>
      <c r="D251" s="146">
        <f t="shared" ref="D251:AF251" si="134">D169/10000</f>
        <v>0</v>
      </c>
      <c r="E251" s="146">
        <f t="shared" si="134"/>
        <v>0.75</v>
      </c>
      <c r="F251" s="146">
        <f t="shared" si="134"/>
        <v>0</v>
      </c>
      <c r="G251" s="146">
        <f t="shared" si="134"/>
        <v>0</v>
      </c>
      <c r="H251" s="149">
        <f t="shared" si="134"/>
        <v>35.150943</v>
      </c>
      <c r="I251" s="149">
        <f t="shared" si="134"/>
        <v>0</v>
      </c>
      <c r="J251" s="146">
        <f t="shared" si="134"/>
        <v>0</v>
      </c>
      <c r="K251" s="146">
        <f t="shared" si="134"/>
        <v>0</v>
      </c>
      <c r="L251" s="146">
        <f t="shared" si="134"/>
        <v>0</v>
      </c>
      <c r="M251" s="149">
        <f t="shared" si="134"/>
        <v>3.021271</v>
      </c>
      <c r="N251" s="146">
        <f t="shared" si="134"/>
        <v>0</v>
      </c>
      <c r="O251" s="146">
        <f t="shared" si="134"/>
        <v>3.021271</v>
      </c>
      <c r="P251" s="149">
        <f t="shared" si="134"/>
        <v>0</v>
      </c>
      <c r="Q251" s="146">
        <f t="shared" si="134"/>
        <v>0</v>
      </c>
      <c r="R251" s="146">
        <f t="shared" si="134"/>
        <v>0</v>
      </c>
      <c r="S251" s="149">
        <f t="shared" si="134"/>
        <v>72.272516</v>
      </c>
      <c r="T251" s="146">
        <f t="shared" si="134"/>
        <v>72.272516</v>
      </c>
      <c r="U251" s="146">
        <f t="shared" si="134"/>
        <v>0</v>
      </c>
      <c r="V251" s="146">
        <f t="shared" si="134"/>
        <v>0</v>
      </c>
      <c r="W251" s="146">
        <f t="shared" si="134"/>
        <v>0</v>
      </c>
      <c r="X251" s="146">
        <f t="shared" si="134"/>
        <v>0</v>
      </c>
      <c r="Y251" s="146">
        <f t="shared" si="126"/>
        <v>0</v>
      </c>
      <c r="Z251" s="146">
        <f t="shared" si="127"/>
        <v>0</v>
      </c>
      <c r="AA251" s="33">
        <f t="shared" si="128"/>
        <v>0</v>
      </c>
      <c r="AB251" s="146">
        <f t="shared" si="129"/>
        <v>0</v>
      </c>
      <c r="AC251" s="146">
        <f t="shared" si="130"/>
        <v>0</v>
      </c>
      <c r="AD251" s="146">
        <f t="shared" si="131"/>
        <v>0</v>
      </c>
      <c r="AE251" s="146">
        <f t="shared" si="132"/>
        <v>0</v>
      </c>
      <c r="AF251" s="146">
        <f t="shared" si="133"/>
        <v>0</v>
      </c>
    </row>
    <row r="252" ht="15" customHeight="1" spans="1:32">
      <c r="A252" s="7"/>
      <c r="B252" s="10" t="s">
        <v>79</v>
      </c>
      <c r="C252" s="146">
        <f t="shared" si="124"/>
        <v>712.881134</v>
      </c>
      <c r="D252" s="146">
        <f t="shared" ref="D252:AF252" si="135">D170/10000</f>
        <v>-24.413798</v>
      </c>
      <c r="E252" s="146">
        <f t="shared" si="135"/>
        <v>0.484423</v>
      </c>
      <c r="F252" s="146">
        <f t="shared" si="135"/>
        <v>15.187494</v>
      </c>
      <c r="G252" s="146">
        <f t="shared" si="135"/>
        <v>11.591604</v>
      </c>
      <c r="H252" s="149">
        <f t="shared" si="135"/>
        <v>373.137031</v>
      </c>
      <c r="I252" s="149">
        <f t="shared" si="135"/>
        <v>32.071291</v>
      </c>
      <c r="J252" s="146">
        <f t="shared" si="135"/>
        <v>4.830046</v>
      </c>
      <c r="K252" s="146">
        <f t="shared" si="135"/>
        <v>11.147669</v>
      </c>
      <c r="L252" s="146">
        <f t="shared" si="135"/>
        <v>16.093576</v>
      </c>
      <c r="M252" s="149">
        <f t="shared" si="135"/>
        <v>16.123925</v>
      </c>
      <c r="N252" s="146">
        <f t="shared" si="135"/>
        <v>7.668914</v>
      </c>
      <c r="O252" s="146">
        <f t="shared" si="135"/>
        <v>8.455011</v>
      </c>
      <c r="P252" s="149">
        <f t="shared" si="135"/>
        <v>8.234251</v>
      </c>
      <c r="Q252" s="146">
        <f t="shared" si="135"/>
        <v>4.433267</v>
      </c>
      <c r="R252" s="146">
        <f t="shared" si="135"/>
        <v>3.800984</v>
      </c>
      <c r="S252" s="149">
        <f t="shared" si="135"/>
        <v>280.464913</v>
      </c>
      <c r="T252" s="146">
        <f t="shared" si="135"/>
        <v>152.806194</v>
      </c>
      <c r="U252" s="146">
        <f t="shared" si="135"/>
        <v>36.829678</v>
      </c>
      <c r="V252" s="146">
        <f t="shared" si="135"/>
        <v>64.694851</v>
      </c>
      <c r="W252" s="146">
        <f t="shared" si="135"/>
        <v>9.486828</v>
      </c>
      <c r="X252" s="146">
        <f t="shared" si="135"/>
        <v>3.192485</v>
      </c>
      <c r="Y252" s="146">
        <f t="shared" si="126"/>
        <v>8.460773</v>
      </c>
      <c r="Z252" s="146">
        <f t="shared" si="127"/>
        <v>4.994104</v>
      </c>
      <c r="AA252" s="33">
        <f t="shared" si="128"/>
        <v>29.057759</v>
      </c>
      <c r="AB252" s="33">
        <f t="shared" si="129"/>
        <v>3.836186</v>
      </c>
      <c r="AC252" s="146">
        <f t="shared" si="130"/>
        <v>3.072725</v>
      </c>
      <c r="AD252" s="146">
        <f t="shared" si="131"/>
        <v>0.73</v>
      </c>
      <c r="AE252" s="146">
        <f t="shared" si="132"/>
        <v>0.133008</v>
      </c>
      <c r="AF252" s="146">
        <f t="shared" si="133"/>
        <v>0</v>
      </c>
    </row>
    <row r="253" ht="15" customHeight="1" spans="1:32">
      <c r="A253" s="7"/>
      <c r="B253" s="10" t="s">
        <v>80</v>
      </c>
      <c r="C253" s="146">
        <f t="shared" si="124"/>
        <v>0</v>
      </c>
      <c r="D253" s="146">
        <f t="shared" ref="D253:AF253" si="136">D171/10000</f>
        <v>0</v>
      </c>
      <c r="E253" s="146">
        <f t="shared" si="136"/>
        <v>0</v>
      </c>
      <c r="F253" s="146">
        <f t="shared" si="136"/>
        <v>0</v>
      </c>
      <c r="G253" s="146">
        <f t="shared" si="136"/>
        <v>0</v>
      </c>
      <c r="H253" s="149">
        <f t="shared" si="136"/>
        <v>0</v>
      </c>
      <c r="I253" s="149">
        <f t="shared" si="136"/>
        <v>0</v>
      </c>
      <c r="J253" s="146">
        <f t="shared" si="136"/>
        <v>0</v>
      </c>
      <c r="K253" s="146">
        <f t="shared" si="136"/>
        <v>0</v>
      </c>
      <c r="L253" s="146">
        <f t="shared" si="136"/>
        <v>0</v>
      </c>
      <c r="M253" s="149">
        <f t="shared" si="136"/>
        <v>0</v>
      </c>
      <c r="N253" s="146">
        <f t="shared" si="136"/>
        <v>0</v>
      </c>
      <c r="O253" s="146">
        <f t="shared" si="136"/>
        <v>0</v>
      </c>
      <c r="P253" s="149">
        <f t="shared" si="136"/>
        <v>0</v>
      </c>
      <c r="Q253" s="146">
        <f t="shared" si="136"/>
        <v>0</v>
      </c>
      <c r="R253" s="146">
        <f t="shared" si="136"/>
        <v>0</v>
      </c>
      <c r="S253" s="149">
        <f t="shared" si="136"/>
        <v>0</v>
      </c>
      <c r="T253" s="146">
        <f t="shared" si="136"/>
        <v>0</v>
      </c>
      <c r="U253" s="146">
        <f t="shared" si="136"/>
        <v>0</v>
      </c>
      <c r="V253" s="146">
        <f t="shared" si="136"/>
        <v>0</v>
      </c>
      <c r="W253" s="146">
        <f t="shared" si="136"/>
        <v>0</v>
      </c>
      <c r="X253" s="146">
        <f t="shared" si="136"/>
        <v>0</v>
      </c>
      <c r="Y253" s="146">
        <f t="shared" si="126"/>
        <v>0</v>
      </c>
      <c r="Z253" s="146">
        <f t="shared" si="127"/>
        <v>0</v>
      </c>
      <c r="AA253" s="146">
        <f t="shared" si="128"/>
        <v>0</v>
      </c>
      <c r="AB253" s="146">
        <f t="shared" si="129"/>
        <v>0</v>
      </c>
      <c r="AC253" s="146">
        <f t="shared" si="130"/>
        <v>0</v>
      </c>
      <c r="AD253" s="146">
        <f t="shared" si="131"/>
        <v>0</v>
      </c>
      <c r="AE253" s="146">
        <f t="shared" si="132"/>
        <v>0</v>
      </c>
      <c r="AF253" s="146">
        <f t="shared" si="133"/>
        <v>0</v>
      </c>
    </row>
    <row r="254" ht="15" customHeight="1" spans="1:32">
      <c r="A254" s="7"/>
      <c r="B254" s="10" t="s">
        <v>81</v>
      </c>
      <c r="C254" s="146">
        <f t="shared" si="124"/>
        <v>405.242518</v>
      </c>
      <c r="D254" s="146">
        <f t="shared" ref="D254:AF254" si="137">D172/10000</f>
        <v>-2.786973</v>
      </c>
      <c r="E254" s="146">
        <f t="shared" si="137"/>
        <v>-51.909172</v>
      </c>
      <c r="F254" s="146">
        <f t="shared" si="137"/>
        <v>0.343774</v>
      </c>
      <c r="G254" s="146">
        <f t="shared" si="137"/>
        <v>0.093716</v>
      </c>
      <c r="H254" s="149">
        <f t="shared" si="137"/>
        <v>264.075752</v>
      </c>
      <c r="I254" s="149">
        <f t="shared" si="137"/>
        <v>37.124319</v>
      </c>
      <c r="J254" s="146">
        <f t="shared" si="137"/>
        <v>21.158109</v>
      </c>
      <c r="K254" s="146">
        <f t="shared" si="137"/>
        <v>15.402185</v>
      </c>
      <c r="L254" s="146">
        <f t="shared" si="137"/>
        <v>0.564025</v>
      </c>
      <c r="M254" s="149">
        <f t="shared" si="137"/>
        <v>70.540144</v>
      </c>
      <c r="N254" s="146">
        <f t="shared" si="137"/>
        <v>69.665852</v>
      </c>
      <c r="O254" s="146">
        <f t="shared" si="137"/>
        <v>0.874292</v>
      </c>
      <c r="P254" s="149">
        <f t="shared" si="137"/>
        <v>33.650294</v>
      </c>
      <c r="Q254" s="146">
        <f t="shared" si="137"/>
        <v>-1.382532</v>
      </c>
      <c r="R254" s="146">
        <f t="shared" si="137"/>
        <v>35.032826</v>
      </c>
      <c r="S254" s="149">
        <f t="shared" si="137"/>
        <v>54.110664</v>
      </c>
      <c r="T254" s="146">
        <f t="shared" si="137"/>
        <v>31.837205</v>
      </c>
      <c r="U254" s="146">
        <f t="shared" si="137"/>
        <v>0.763616</v>
      </c>
      <c r="V254" s="146">
        <f t="shared" si="137"/>
        <v>3.856507</v>
      </c>
      <c r="W254" s="146">
        <f t="shared" si="137"/>
        <v>17.389994</v>
      </c>
      <c r="X254" s="146">
        <f t="shared" si="137"/>
        <v>0</v>
      </c>
      <c r="Y254" s="146">
        <f t="shared" si="126"/>
        <v>0</v>
      </c>
      <c r="Z254" s="146">
        <f t="shared" si="127"/>
        <v>0.263342</v>
      </c>
      <c r="AA254" s="151">
        <f t="shared" si="128"/>
        <v>0.59998399957144</v>
      </c>
      <c r="AB254" s="146">
        <f t="shared" si="129"/>
        <v>0</v>
      </c>
      <c r="AC254" s="146">
        <f t="shared" si="130"/>
        <v>0.109088002212928</v>
      </c>
      <c r="AD254" s="146">
        <f t="shared" si="131"/>
        <v>0</v>
      </c>
      <c r="AE254" s="146">
        <f t="shared" si="132"/>
        <v>0.0545439982156319</v>
      </c>
      <c r="AF254" s="146">
        <f t="shared" si="133"/>
        <v>0</v>
      </c>
    </row>
    <row r="255" ht="15" customHeight="1" spans="1:32">
      <c r="A255" s="7"/>
      <c r="B255" s="11" t="s">
        <v>82</v>
      </c>
      <c r="C255" s="146">
        <f t="shared" si="124"/>
        <v>1360</v>
      </c>
      <c r="D255" s="146">
        <f t="shared" ref="D255:AF255" si="138">D173/10000</f>
        <v>0</v>
      </c>
      <c r="E255" s="146">
        <f t="shared" si="138"/>
        <v>0</v>
      </c>
      <c r="F255" s="146">
        <f t="shared" si="138"/>
        <v>0</v>
      </c>
      <c r="G255" s="146">
        <f t="shared" si="138"/>
        <v>0</v>
      </c>
      <c r="H255" s="149">
        <f t="shared" si="138"/>
        <v>1360</v>
      </c>
      <c r="I255" s="149">
        <f t="shared" si="138"/>
        <v>0</v>
      </c>
      <c r="J255" s="146">
        <f t="shared" si="138"/>
        <v>0</v>
      </c>
      <c r="K255" s="146">
        <f t="shared" si="138"/>
        <v>0</v>
      </c>
      <c r="L255" s="146">
        <f t="shared" si="138"/>
        <v>0</v>
      </c>
      <c r="M255" s="149">
        <f t="shared" si="138"/>
        <v>0</v>
      </c>
      <c r="N255" s="146">
        <f t="shared" si="138"/>
        <v>0</v>
      </c>
      <c r="O255" s="146">
        <f t="shared" si="138"/>
        <v>0</v>
      </c>
      <c r="P255" s="149">
        <f t="shared" si="138"/>
        <v>0</v>
      </c>
      <c r="Q255" s="146">
        <f t="shared" si="138"/>
        <v>0</v>
      </c>
      <c r="R255" s="146">
        <f t="shared" si="138"/>
        <v>0</v>
      </c>
      <c r="S255" s="149">
        <f t="shared" si="138"/>
        <v>0</v>
      </c>
      <c r="T255" s="146">
        <f t="shared" si="138"/>
        <v>0</v>
      </c>
      <c r="U255" s="146">
        <f t="shared" si="138"/>
        <v>0</v>
      </c>
      <c r="V255" s="146">
        <f t="shared" si="138"/>
        <v>0</v>
      </c>
      <c r="W255" s="146">
        <f t="shared" si="138"/>
        <v>0</v>
      </c>
      <c r="X255" s="146">
        <f t="shared" si="138"/>
        <v>0</v>
      </c>
      <c r="Y255" s="146">
        <f t="shared" si="126"/>
        <v>0</v>
      </c>
      <c r="Z255" s="146">
        <f t="shared" si="127"/>
        <v>0</v>
      </c>
      <c r="AA255" s="146">
        <f t="shared" si="128"/>
        <v>0</v>
      </c>
      <c r="AB255" s="146">
        <f t="shared" si="129"/>
        <v>0</v>
      </c>
      <c r="AC255" s="146">
        <f t="shared" si="130"/>
        <v>0</v>
      </c>
      <c r="AD255" s="146">
        <f t="shared" si="131"/>
        <v>0</v>
      </c>
      <c r="AE255" s="146">
        <f t="shared" si="132"/>
        <v>0</v>
      </c>
      <c r="AF255" s="146">
        <f t="shared" si="133"/>
        <v>0</v>
      </c>
    </row>
    <row r="256" ht="15" customHeight="1" spans="1:32">
      <c r="A256" s="7"/>
      <c r="B256" s="10" t="s">
        <v>83</v>
      </c>
      <c r="C256" s="146">
        <f t="shared" si="124"/>
        <v>0</v>
      </c>
      <c r="D256" s="146">
        <f t="shared" ref="D256:AF256" si="139">D174/10000</f>
        <v>0</v>
      </c>
      <c r="E256" s="146">
        <f t="shared" si="139"/>
        <v>0</v>
      </c>
      <c r="F256" s="146">
        <f t="shared" si="139"/>
        <v>0</v>
      </c>
      <c r="G256" s="146">
        <f t="shared" si="139"/>
        <v>0</v>
      </c>
      <c r="H256" s="149">
        <f t="shared" si="139"/>
        <v>0</v>
      </c>
      <c r="I256" s="149">
        <f t="shared" si="139"/>
        <v>0</v>
      </c>
      <c r="J256" s="146">
        <f t="shared" si="139"/>
        <v>0</v>
      </c>
      <c r="K256" s="146">
        <f t="shared" si="139"/>
        <v>0</v>
      </c>
      <c r="L256" s="146">
        <f t="shared" si="139"/>
        <v>0</v>
      </c>
      <c r="M256" s="149">
        <f t="shared" si="139"/>
        <v>0</v>
      </c>
      <c r="N256" s="146">
        <f t="shared" si="139"/>
        <v>0</v>
      </c>
      <c r="O256" s="146">
        <f t="shared" si="139"/>
        <v>0</v>
      </c>
      <c r="P256" s="149">
        <f t="shared" si="139"/>
        <v>0</v>
      </c>
      <c r="Q256" s="146">
        <f t="shared" si="139"/>
        <v>0</v>
      </c>
      <c r="R256" s="146">
        <f t="shared" si="139"/>
        <v>0</v>
      </c>
      <c r="S256" s="149">
        <f t="shared" si="139"/>
        <v>0</v>
      </c>
      <c r="T256" s="146">
        <f t="shared" si="139"/>
        <v>0</v>
      </c>
      <c r="U256" s="146">
        <f t="shared" si="139"/>
        <v>0</v>
      </c>
      <c r="V256" s="146">
        <f t="shared" si="139"/>
        <v>0</v>
      </c>
      <c r="W256" s="146">
        <f t="shared" si="139"/>
        <v>0</v>
      </c>
      <c r="X256" s="146">
        <f t="shared" si="139"/>
        <v>0</v>
      </c>
      <c r="Y256" s="146">
        <f t="shared" si="126"/>
        <v>0</v>
      </c>
      <c r="Z256" s="146">
        <f t="shared" si="127"/>
        <v>0</v>
      </c>
      <c r="AA256" s="146">
        <f t="shared" si="128"/>
        <v>0</v>
      </c>
      <c r="AB256" s="146">
        <f t="shared" si="129"/>
        <v>0</v>
      </c>
      <c r="AC256" s="146">
        <f t="shared" si="130"/>
        <v>0</v>
      </c>
      <c r="AD256" s="146">
        <f t="shared" si="131"/>
        <v>0</v>
      </c>
      <c r="AE256" s="146">
        <f t="shared" si="132"/>
        <v>0</v>
      </c>
      <c r="AF256" s="146">
        <f t="shared" si="133"/>
        <v>0</v>
      </c>
    </row>
    <row r="257" ht="15" customHeight="1" spans="1:32">
      <c r="A257" s="7"/>
      <c r="B257" s="10" t="s">
        <v>84</v>
      </c>
      <c r="C257" s="146">
        <f t="shared" si="124"/>
        <v>0</v>
      </c>
      <c r="D257" s="146">
        <f t="shared" ref="D257:AF257" si="140">D175/10000</f>
        <v>0</v>
      </c>
      <c r="E257" s="146">
        <f t="shared" si="140"/>
        <v>0</v>
      </c>
      <c r="F257" s="146">
        <f t="shared" si="140"/>
        <v>0</v>
      </c>
      <c r="G257" s="146">
        <f t="shared" si="140"/>
        <v>0</v>
      </c>
      <c r="H257" s="149">
        <f t="shared" si="140"/>
        <v>0</v>
      </c>
      <c r="I257" s="149">
        <f t="shared" si="140"/>
        <v>0</v>
      </c>
      <c r="J257" s="146">
        <f t="shared" si="140"/>
        <v>0</v>
      </c>
      <c r="K257" s="146">
        <f t="shared" si="140"/>
        <v>0</v>
      </c>
      <c r="L257" s="146">
        <f t="shared" si="140"/>
        <v>0</v>
      </c>
      <c r="M257" s="149">
        <f t="shared" si="140"/>
        <v>0</v>
      </c>
      <c r="N257" s="146">
        <f t="shared" si="140"/>
        <v>0</v>
      </c>
      <c r="O257" s="146">
        <f t="shared" si="140"/>
        <v>0</v>
      </c>
      <c r="P257" s="149">
        <f t="shared" si="140"/>
        <v>0</v>
      </c>
      <c r="Q257" s="146">
        <f t="shared" si="140"/>
        <v>0</v>
      </c>
      <c r="R257" s="146">
        <f t="shared" si="140"/>
        <v>0</v>
      </c>
      <c r="S257" s="149">
        <f t="shared" si="140"/>
        <v>0</v>
      </c>
      <c r="T257" s="146">
        <f t="shared" si="140"/>
        <v>0</v>
      </c>
      <c r="U257" s="146">
        <f t="shared" si="140"/>
        <v>0</v>
      </c>
      <c r="V257" s="146">
        <f t="shared" si="140"/>
        <v>0</v>
      </c>
      <c r="W257" s="146">
        <f t="shared" si="140"/>
        <v>0</v>
      </c>
      <c r="X257" s="146">
        <f t="shared" si="140"/>
        <v>0</v>
      </c>
      <c r="Y257" s="146">
        <f t="shared" si="126"/>
        <v>0</v>
      </c>
      <c r="Z257" s="146">
        <f t="shared" si="127"/>
        <v>0</v>
      </c>
      <c r="AA257" s="146">
        <f t="shared" si="128"/>
        <v>0</v>
      </c>
      <c r="AB257" s="146">
        <f t="shared" si="129"/>
        <v>0</v>
      </c>
      <c r="AC257" s="146">
        <f t="shared" si="130"/>
        <v>0</v>
      </c>
      <c r="AD257" s="146">
        <f t="shared" si="131"/>
        <v>0</v>
      </c>
      <c r="AE257" s="146">
        <f t="shared" si="132"/>
        <v>0</v>
      </c>
      <c r="AF257" s="146">
        <f t="shared" si="133"/>
        <v>0</v>
      </c>
    </row>
    <row r="258" ht="15" customHeight="1" spans="1:32">
      <c r="A258" s="7"/>
      <c r="B258" s="12" t="s">
        <v>85</v>
      </c>
      <c r="C258" s="146">
        <f t="shared" si="124"/>
        <v>0</v>
      </c>
      <c r="D258" s="146">
        <f t="shared" ref="D258:AF258" si="141">D176/10000</f>
        <v>0</v>
      </c>
      <c r="E258" s="146">
        <f t="shared" si="141"/>
        <v>0</v>
      </c>
      <c r="F258" s="146">
        <f t="shared" si="141"/>
        <v>0</v>
      </c>
      <c r="G258" s="146">
        <f t="shared" si="141"/>
        <v>0</v>
      </c>
      <c r="H258" s="149">
        <f t="shared" si="141"/>
        <v>0</v>
      </c>
      <c r="I258" s="149">
        <f t="shared" si="141"/>
        <v>0</v>
      </c>
      <c r="J258" s="146">
        <f t="shared" si="141"/>
        <v>0</v>
      </c>
      <c r="K258" s="146">
        <f t="shared" si="141"/>
        <v>0</v>
      </c>
      <c r="L258" s="146">
        <f t="shared" si="141"/>
        <v>0</v>
      </c>
      <c r="M258" s="149">
        <f t="shared" si="141"/>
        <v>0</v>
      </c>
      <c r="N258" s="146">
        <f t="shared" si="141"/>
        <v>0</v>
      </c>
      <c r="O258" s="146">
        <f t="shared" si="141"/>
        <v>0</v>
      </c>
      <c r="P258" s="149">
        <f t="shared" si="141"/>
        <v>0</v>
      </c>
      <c r="Q258" s="146">
        <f t="shared" si="141"/>
        <v>0</v>
      </c>
      <c r="R258" s="146">
        <f t="shared" si="141"/>
        <v>0</v>
      </c>
      <c r="S258" s="149">
        <f t="shared" si="141"/>
        <v>0</v>
      </c>
      <c r="T258" s="146">
        <f t="shared" si="141"/>
        <v>0</v>
      </c>
      <c r="U258" s="146">
        <f t="shared" si="141"/>
        <v>0</v>
      </c>
      <c r="V258" s="146">
        <f t="shared" si="141"/>
        <v>0</v>
      </c>
      <c r="W258" s="146">
        <f t="shared" si="141"/>
        <v>0</v>
      </c>
      <c r="X258" s="146">
        <f t="shared" si="141"/>
        <v>0</v>
      </c>
      <c r="Y258" s="146">
        <f t="shared" si="126"/>
        <v>0</v>
      </c>
      <c r="Z258" s="146">
        <f t="shared" si="127"/>
        <v>0</v>
      </c>
      <c r="AA258" s="146">
        <f t="shared" si="128"/>
        <v>0</v>
      </c>
      <c r="AB258" s="146">
        <f t="shared" si="129"/>
        <v>0</v>
      </c>
      <c r="AC258" s="146">
        <f t="shared" si="130"/>
        <v>0</v>
      </c>
      <c r="AD258" s="146">
        <f t="shared" si="131"/>
        <v>0</v>
      </c>
      <c r="AE258" s="146">
        <f t="shared" si="132"/>
        <v>0</v>
      </c>
      <c r="AF258" s="146">
        <f t="shared" si="133"/>
        <v>0</v>
      </c>
    </row>
    <row r="259" ht="15" customHeight="1" spans="1:32">
      <c r="A259" s="7"/>
      <c r="B259" s="12" t="s">
        <v>86</v>
      </c>
      <c r="C259" s="146">
        <f t="shared" si="124"/>
        <v>0</v>
      </c>
      <c r="D259" s="146">
        <f t="shared" ref="D259:AF259" si="142">D177/10000</f>
        <v>0</v>
      </c>
      <c r="E259" s="146">
        <f t="shared" si="142"/>
        <v>0</v>
      </c>
      <c r="F259" s="146">
        <f t="shared" si="142"/>
        <v>0</v>
      </c>
      <c r="G259" s="146">
        <f t="shared" si="142"/>
        <v>0</v>
      </c>
      <c r="H259" s="149">
        <f t="shared" si="142"/>
        <v>0</v>
      </c>
      <c r="I259" s="149">
        <f t="shared" si="142"/>
        <v>0</v>
      </c>
      <c r="J259" s="146">
        <f t="shared" si="142"/>
        <v>0</v>
      </c>
      <c r="K259" s="146">
        <f t="shared" si="142"/>
        <v>0</v>
      </c>
      <c r="L259" s="146">
        <f t="shared" si="142"/>
        <v>0</v>
      </c>
      <c r="M259" s="149">
        <f t="shared" si="142"/>
        <v>0</v>
      </c>
      <c r="N259" s="146">
        <f t="shared" si="142"/>
        <v>0</v>
      </c>
      <c r="O259" s="146">
        <f t="shared" si="142"/>
        <v>0</v>
      </c>
      <c r="P259" s="149">
        <f t="shared" si="142"/>
        <v>0</v>
      </c>
      <c r="Q259" s="146">
        <f t="shared" si="142"/>
        <v>0</v>
      </c>
      <c r="R259" s="146">
        <f t="shared" si="142"/>
        <v>0</v>
      </c>
      <c r="S259" s="149">
        <f t="shared" si="142"/>
        <v>0</v>
      </c>
      <c r="T259" s="146">
        <f t="shared" si="142"/>
        <v>0</v>
      </c>
      <c r="U259" s="146">
        <f t="shared" si="142"/>
        <v>0</v>
      </c>
      <c r="V259" s="146">
        <f t="shared" si="142"/>
        <v>0</v>
      </c>
      <c r="W259" s="146">
        <f t="shared" si="142"/>
        <v>0</v>
      </c>
      <c r="X259" s="146">
        <f t="shared" si="142"/>
        <v>0</v>
      </c>
      <c r="Y259" s="146">
        <f t="shared" si="126"/>
        <v>0</v>
      </c>
      <c r="Z259" s="146">
        <f t="shared" si="127"/>
        <v>0</v>
      </c>
      <c r="AA259" s="146">
        <f t="shared" si="128"/>
        <v>0</v>
      </c>
      <c r="AB259" s="146">
        <f t="shared" si="129"/>
        <v>0</v>
      </c>
      <c r="AC259" s="146">
        <f t="shared" si="130"/>
        <v>0</v>
      </c>
      <c r="AD259" s="146">
        <f t="shared" si="131"/>
        <v>0</v>
      </c>
      <c r="AE259" s="146">
        <f t="shared" si="132"/>
        <v>0</v>
      </c>
      <c r="AF259" s="146">
        <f t="shared" si="133"/>
        <v>0</v>
      </c>
    </row>
    <row r="260" ht="15" customHeight="1" spans="1:32">
      <c r="A260" s="7"/>
      <c r="B260" s="12" t="s">
        <v>87</v>
      </c>
      <c r="C260" s="146">
        <f t="shared" si="124"/>
        <v>0</v>
      </c>
      <c r="D260" s="146">
        <f t="shared" ref="D260:AF260" si="143">D178/10000</f>
        <v>0</v>
      </c>
      <c r="E260" s="146">
        <f t="shared" si="143"/>
        <v>0</v>
      </c>
      <c r="F260" s="146">
        <f t="shared" si="143"/>
        <v>0</v>
      </c>
      <c r="G260" s="146">
        <f t="shared" si="143"/>
        <v>0</v>
      </c>
      <c r="H260" s="149">
        <f t="shared" si="143"/>
        <v>0</v>
      </c>
      <c r="I260" s="149">
        <f t="shared" si="143"/>
        <v>0</v>
      </c>
      <c r="J260" s="146">
        <f t="shared" si="143"/>
        <v>0</v>
      </c>
      <c r="K260" s="146">
        <f t="shared" si="143"/>
        <v>0</v>
      </c>
      <c r="L260" s="146">
        <f t="shared" si="143"/>
        <v>0</v>
      </c>
      <c r="M260" s="149">
        <f t="shared" si="143"/>
        <v>0</v>
      </c>
      <c r="N260" s="146">
        <f t="shared" si="143"/>
        <v>0</v>
      </c>
      <c r="O260" s="146">
        <f t="shared" si="143"/>
        <v>0</v>
      </c>
      <c r="P260" s="149">
        <f t="shared" si="143"/>
        <v>0</v>
      </c>
      <c r="Q260" s="146">
        <f t="shared" si="143"/>
        <v>0</v>
      </c>
      <c r="R260" s="146">
        <f t="shared" si="143"/>
        <v>0</v>
      </c>
      <c r="S260" s="149">
        <f t="shared" si="143"/>
        <v>0</v>
      </c>
      <c r="T260" s="146">
        <f t="shared" si="143"/>
        <v>0</v>
      </c>
      <c r="U260" s="146">
        <f t="shared" si="143"/>
        <v>0</v>
      </c>
      <c r="V260" s="146">
        <f t="shared" si="143"/>
        <v>0</v>
      </c>
      <c r="W260" s="146">
        <f t="shared" si="143"/>
        <v>0</v>
      </c>
      <c r="X260" s="146">
        <f t="shared" si="143"/>
        <v>0</v>
      </c>
      <c r="Y260" s="146">
        <f t="shared" si="126"/>
        <v>0</v>
      </c>
      <c r="Z260" s="146">
        <f t="shared" si="127"/>
        <v>0</v>
      </c>
      <c r="AA260" s="146">
        <f t="shared" si="128"/>
        <v>0</v>
      </c>
      <c r="AB260" s="146">
        <f t="shared" si="129"/>
        <v>0</v>
      </c>
      <c r="AC260" s="146">
        <f t="shared" si="130"/>
        <v>0</v>
      </c>
      <c r="AD260" s="146">
        <f t="shared" si="131"/>
        <v>0</v>
      </c>
      <c r="AE260" s="146">
        <f t="shared" si="132"/>
        <v>0</v>
      </c>
      <c r="AF260" s="146">
        <f t="shared" si="133"/>
        <v>0</v>
      </c>
    </row>
    <row r="261" ht="15" customHeight="1" spans="1:32">
      <c r="A261" s="7"/>
      <c r="B261" s="12" t="s">
        <v>88</v>
      </c>
      <c r="C261" s="146">
        <f t="shared" si="124"/>
        <v>0</v>
      </c>
      <c r="D261" s="146">
        <f t="shared" ref="D261:AF261" si="144">D179/10000</f>
        <v>0</v>
      </c>
      <c r="E261" s="146">
        <f t="shared" si="144"/>
        <v>0</v>
      </c>
      <c r="F261" s="146">
        <f t="shared" si="144"/>
        <v>0</v>
      </c>
      <c r="G261" s="146">
        <f t="shared" si="144"/>
        <v>0</v>
      </c>
      <c r="H261" s="149">
        <f t="shared" si="144"/>
        <v>0</v>
      </c>
      <c r="I261" s="149">
        <f t="shared" si="144"/>
        <v>0</v>
      </c>
      <c r="J261" s="146">
        <f t="shared" si="144"/>
        <v>0</v>
      </c>
      <c r="K261" s="146">
        <f t="shared" si="144"/>
        <v>0</v>
      </c>
      <c r="L261" s="146">
        <f t="shared" si="144"/>
        <v>0</v>
      </c>
      <c r="M261" s="149">
        <f t="shared" si="144"/>
        <v>0</v>
      </c>
      <c r="N261" s="146">
        <f t="shared" si="144"/>
        <v>0</v>
      </c>
      <c r="O261" s="146">
        <f t="shared" si="144"/>
        <v>0</v>
      </c>
      <c r="P261" s="149">
        <f t="shared" si="144"/>
        <v>0</v>
      </c>
      <c r="Q261" s="146">
        <f t="shared" si="144"/>
        <v>0</v>
      </c>
      <c r="R261" s="146">
        <f t="shared" si="144"/>
        <v>0</v>
      </c>
      <c r="S261" s="149">
        <f t="shared" si="144"/>
        <v>0</v>
      </c>
      <c r="T261" s="146">
        <f t="shared" si="144"/>
        <v>0</v>
      </c>
      <c r="U261" s="146">
        <f t="shared" si="144"/>
        <v>0</v>
      </c>
      <c r="V261" s="146">
        <f t="shared" si="144"/>
        <v>0</v>
      </c>
      <c r="W261" s="146">
        <f t="shared" si="144"/>
        <v>0</v>
      </c>
      <c r="X261" s="146">
        <f t="shared" si="144"/>
        <v>0</v>
      </c>
      <c r="Y261" s="146">
        <f t="shared" si="126"/>
        <v>0</v>
      </c>
      <c r="Z261" s="146">
        <f t="shared" si="127"/>
        <v>0</v>
      </c>
      <c r="AA261" s="146">
        <f t="shared" si="128"/>
        <v>0</v>
      </c>
      <c r="AB261" s="146">
        <f t="shared" si="129"/>
        <v>0</v>
      </c>
      <c r="AC261" s="146">
        <f t="shared" si="130"/>
        <v>0</v>
      </c>
      <c r="AD261" s="146">
        <f t="shared" si="131"/>
        <v>0</v>
      </c>
      <c r="AE261" s="146">
        <f t="shared" si="132"/>
        <v>0</v>
      </c>
      <c r="AF261" s="146">
        <f t="shared" si="133"/>
        <v>0</v>
      </c>
    </row>
    <row r="262" ht="15" customHeight="1" spans="1:32">
      <c r="A262" s="7"/>
      <c r="B262" s="12" t="s">
        <v>89</v>
      </c>
      <c r="C262" s="146">
        <f t="shared" si="124"/>
        <v>0</v>
      </c>
      <c r="D262" s="146">
        <f t="shared" ref="D262:AF262" si="145">D180/10000</f>
        <v>0</v>
      </c>
      <c r="E262" s="146">
        <f t="shared" si="145"/>
        <v>0</v>
      </c>
      <c r="F262" s="146">
        <f t="shared" si="145"/>
        <v>0</v>
      </c>
      <c r="G262" s="146">
        <f t="shared" si="145"/>
        <v>0</v>
      </c>
      <c r="H262" s="149">
        <f t="shared" si="145"/>
        <v>0</v>
      </c>
      <c r="I262" s="149">
        <f t="shared" si="145"/>
        <v>0</v>
      </c>
      <c r="J262" s="146">
        <f t="shared" si="145"/>
        <v>0</v>
      </c>
      <c r="K262" s="146">
        <f t="shared" si="145"/>
        <v>0</v>
      </c>
      <c r="L262" s="146">
        <f t="shared" si="145"/>
        <v>0</v>
      </c>
      <c r="M262" s="149">
        <f t="shared" si="145"/>
        <v>0</v>
      </c>
      <c r="N262" s="146">
        <f t="shared" si="145"/>
        <v>0</v>
      </c>
      <c r="O262" s="146">
        <f t="shared" si="145"/>
        <v>0</v>
      </c>
      <c r="P262" s="149">
        <f t="shared" si="145"/>
        <v>0</v>
      </c>
      <c r="Q262" s="146">
        <f t="shared" si="145"/>
        <v>0</v>
      </c>
      <c r="R262" s="146">
        <f t="shared" si="145"/>
        <v>0</v>
      </c>
      <c r="S262" s="149">
        <f t="shared" si="145"/>
        <v>0</v>
      </c>
      <c r="T262" s="146">
        <f t="shared" si="145"/>
        <v>0</v>
      </c>
      <c r="U262" s="146">
        <f t="shared" si="145"/>
        <v>0</v>
      </c>
      <c r="V262" s="146">
        <f t="shared" si="145"/>
        <v>0</v>
      </c>
      <c r="W262" s="146">
        <f t="shared" si="145"/>
        <v>0</v>
      </c>
      <c r="X262" s="146">
        <f t="shared" si="145"/>
        <v>0</v>
      </c>
      <c r="Y262" s="146">
        <f t="shared" si="126"/>
        <v>0</v>
      </c>
      <c r="Z262" s="146">
        <f t="shared" si="127"/>
        <v>0</v>
      </c>
      <c r="AA262" s="146">
        <f t="shared" si="128"/>
        <v>0</v>
      </c>
      <c r="AB262" s="146">
        <f t="shared" si="129"/>
        <v>0</v>
      </c>
      <c r="AC262" s="146">
        <f t="shared" si="130"/>
        <v>0</v>
      </c>
      <c r="AD262" s="146">
        <f t="shared" si="131"/>
        <v>0</v>
      </c>
      <c r="AE262" s="146">
        <f t="shared" si="132"/>
        <v>0</v>
      </c>
      <c r="AF262" s="146">
        <f t="shared" si="133"/>
        <v>0</v>
      </c>
    </row>
    <row r="263" ht="15" customHeight="1" spans="1:32">
      <c r="A263" s="7"/>
      <c r="B263" s="12" t="s">
        <v>90</v>
      </c>
      <c r="C263" s="146">
        <f t="shared" si="124"/>
        <v>0</v>
      </c>
      <c r="D263" s="146">
        <f t="shared" ref="D263:AF263" si="146">D181/10000</f>
        <v>0</v>
      </c>
      <c r="E263" s="146">
        <f t="shared" si="146"/>
        <v>0</v>
      </c>
      <c r="F263" s="146">
        <f t="shared" si="146"/>
        <v>0</v>
      </c>
      <c r="G263" s="146">
        <f t="shared" si="146"/>
        <v>0</v>
      </c>
      <c r="H263" s="149">
        <f t="shared" si="146"/>
        <v>0</v>
      </c>
      <c r="I263" s="149">
        <f t="shared" si="146"/>
        <v>0</v>
      </c>
      <c r="J263" s="146">
        <f t="shared" si="146"/>
        <v>0</v>
      </c>
      <c r="K263" s="146">
        <f t="shared" si="146"/>
        <v>0</v>
      </c>
      <c r="L263" s="146">
        <f t="shared" si="146"/>
        <v>0</v>
      </c>
      <c r="M263" s="149">
        <f t="shared" si="146"/>
        <v>0</v>
      </c>
      <c r="N263" s="146">
        <f t="shared" si="146"/>
        <v>0</v>
      </c>
      <c r="O263" s="146">
        <f t="shared" si="146"/>
        <v>0</v>
      </c>
      <c r="P263" s="149">
        <f t="shared" si="146"/>
        <v>0</v>
      </c>
      <c r="Q263" s="146">
        <f t="shared" si="146"/>
        <v>0</v>
      </c>
      <c r="R263" s="146">
        <f t="shared" si="146"/>
        <v>0</v>
      </c>
      <c r="S263" s="149">
        <f t="shared" si="146"/>
        <v>0</v>
      </c>
      <c r="T263" s="146">
        <f t="shared" si="146"/>
        <v>0</v>
      </c>
      <c r="U263" s="146">
        <f t="shared" si="146"/>
        <v>0</v>
      </c>
      <c r="V263" s="146">
        <f t="shared" si="146"/>
        <v>0</v>
      </c>
      <c r="W263" s="146">
        <f t="shared" si="146"/>
        <v>0</v>
      </c>
      <c r="X263" s="146">
        <f t="shared" si="146"/>
        <v>0</v>
      </c>
      <c r="Y263" s="146">
        <f t="shared" si="126"/>
        <v>0</v>
      </c>
      <c r="Z263" s="146">
        <f t="shared" si="127"/>
        <v>0</v>
      </c>
      <c r="AA263" s="146">
        <f t="shared" si="128"/>
        <v>0</v>
      </c>
      <c r="AB263" s="146">
        <f t="shared" si="129"/>
        <v>0</v>
      </c>
      <c r="AC263" s="146">
        <f t="shared" si="130"/>
        <v>0</v>
      </c>
      <c r="AD263" s="146">
        <f t="shared" si="131"/>
        <v>0</v>
      </c>
      <c r="AE263" s="146">
        <f t="shared" si="132"/>
        <v>0</v>
      </c>
      <c r="AF263" s="146">
        <f t="shared" si="133"/>
        <v>0</v>
      </c>
    </row>
    <row r="264" ht="15" customHeight="1" spans="1:32">
      <c r="A264" s="7"/>
      <c r="B264" s="12" t="s">
        <v>91</v>
      </c>
      <c r="C264" s="146">
        <f t="shared" si="124"/>
        <v>0</v>
      </c>
      <c r="D264" s="146">
        <f t="shared" ref="D264:AF264" si="147">D182/10000</f>
        <v>0</v>
      </c>
      <c r="E264" s="146">
        <f t="shared" si="147"/>
        <v>0</v>
      </c>
      <c r="F264" s="146">
        <f t="shared" si="147"/>
        <v>0</v>
      </c>
      <c r="G264" s="146">
        <f t="shared" si="147"/>
        <v>0</v>
      </c>
      <c r="H264" s="149">
        <f t="shared" si="147"/>
        <v>0</v>
      </c>
      <c r="I264" s="149">
        <f t="shared" si="147"/>
        <v>0</v>
      </c>
      <c r="J264" s="146">
        <f t="shared" si="147"/>
        <v>0</v>
      </c>
      <c r="K264" s="146">
        <f t="shared" si="147"/>
        <v>0</v>
      </c>
      <c r="L264" s="146">
        <f t="shared" si="147"/>
        <v>0</v>
      </c>
      <c r="M264" s="149">
        <f t="shared" si="147"/>
        <v>0</v>
      </c>
      <c r="N264" s="146">
        <f t="shared" si="147"/>
        <v>0</v>
      </c>
      <c r="O264" s="146">
        <f t="shared" si="147"/>
        <v>0</v>
      </c>
      <c r="P264" s="149">
        <f t="shared" si="147"/>
        <v>0</v>
      </c>
      <c r="Q264" s="146">
        <f t="shared" si="147"/>
        <v>0</v>
      </c>
      <c r="R264" s="146">
        <f t="shared" si="147"/>
        <v>0</v>
      </c>
      <c r="S264" s="149">
        <f t="shared" si="147"/>
        <v>0</v>
      </c>
      <c r="T264" s="146">
        <f t="shared" si="147"/>
        <v>0</v>
      </c>
      <c r="U264" s="146">
        <f t="shared" si="147"/>
        <v>0</v>
      </c>
      <c r="V264" s="146">
        <f t="shared" si="147"/>
        <v>0</v>
      </c>
      <c r="W264" s="146">
        <f t="shared" si="147"/>
        <v>0</v>
      </c>
      <c r="X264" s="146">
        <f t="shared" si="147"/>
        <v>0</v>
      </c>
      <c r="Y264" s="146">
        <f t="shared" si="126"/>
        <v>0</v>
      </c>
      <c r="Z264" s="146">
        <f t="shared" si="127"/>
        <v>0</v>
      </c>
      <c r="AA264" s="146">
        <f t="shared" si="128"/>
        <v>0</v>
      </c>
      <c r="AB264" s="146">
        <f t="shared" si="129"/>
        <v>0</v>
      </c>
      <c r="AC264" s="146">
        <f t="shared" si="130"/>
        <v>0</v>
      </c>
      <c r="AD264" s="146">
        <f t="shared" si="131"/>
        <v>0</v>
      </c>
      <c r="AE264" s="146">
        <f t="shared" si="132"/>
        <v>0</v>
      </c>
      <c r="AF264" s="146">
        <f t="shared" si="133"/>
        <v>0</v>
      </c>
    </row>
    <row r="265" ht="15" customHeight="1" spans="1:32">
      <c r="A265" s="7"/>
      <c r="B265" s="12" t="s">
        <v>92</v>
      </c>
      <c r="C265" s="146">
        <f t="shared" si="124"/>
        <v>0</v>
      </c>
      <c r="D265" s="146">
        <f t="shared" ref="D265:AF265" si="148">D183/10000</f>
        <v>0</v>
      </c>
      <c r="E265" s="146">
        <f t="shared" si="148"/>
        <v>0</v>
      </c>
      <c r="F265" s="146">
        <f t="shared" si="148"/>
        <v>0</v>
      </c>
      <c r="G265" s="146">
        <f t="shared" si="148"/>
        <v>0</v>
      </c>
      <c r="H265" s="149">
        <f t="shared" si="148"/>
        <v>0</v>
      </c>
      <c r="I265" s="149">
        <f t="shared" si="148"/>
        <v>0</v>
      </c>
      <c r="J265" s="146">
        <f t="shared" si="148"/>
        <v>0</v>
      </c>
      <c r="K265" s="146">
        <f t="shared" si="148"/>
        <v>0</v>
      </c>
      <c r="L265" s="146">
        <f t="shared" si="148"/>
        <v>0</v>
      </c>
      <c r="M265" s="149">
        <f t="shared" si="148"/>
        <v>0</v>
      </c>
      <c r="N265" s="146">
        <f t="shared" si="148"/>
        <v>0</v>
      </c>
      <c r="O265" s="146">
        <f t="shared" si="148"/>
        <v>0</v>
      </c>
      <c r="P265" s="149">
        <f t="shared" si="148"/>
        <v>0</v>
      </c>
      <c r="Q265" s="146">
        <f t="shared" si="148"/>
        <v>0</v>
      </c>
      <c r="R265" s="146">
        <f t="shared" si="148"/>
        <v>0</v>
      </c>
      <c r="S265" s="149">
        <f t="shared" si="148"/>
        <v>0</v>
      </c>
      <c r="T265" s="146">
        <f t="shared" si="148"/>
        <v>0</v>
      </c>
      <c r="U265" s="146">
        <f t="shared" si="148"/>
        <v>0</v>
      </c>
      <c r="V265" s="146">
        <f t="shared" si="148"/>
        <v>0</v>
      </c>
      <c r="W265" s="146">
        <f t="shared" si="148"/>
        <v>0</v>
      </c>
      <c r="X265" s="146">
        <f t="shared" si="148"/>
        <v>0</v>
      </c>
      <c r="Y265" s="146">
        <f t="shared" si="126"/>
        <v>0</v>
      </c>
      <c r="Z265" s="146">
        <f t="shared" si="127"/>
        <v>0</v>
      </c>
      <c r="AA265" s="146">
        <f t="shared" si="128"/>
        <v>0</v>
      </c>
      <c r="AB265" s="146">
        <f t="shared" si="129"/>
        <v>0</v>
      </c>
      <c r="AC265" s="146">
        <f t="shared" si="130"/>
        <v>0</v>
      </c>
      <c r="AD265" s="146">
        <f t="shared" si="131"/>
        <v>0</v>
      </c>
      <c r="AE265" s="146">
        <f t="shared" si="132"/>
        <v>0</v>
      </c>
      <c r="AF265" s="146">
        <f t="shared" si="133"/>
        <v>0</v>
      </c>
    </row>
    <row r="266" ht="15" customHeight="1" spans="1:32">
      <c r="A266" s="7"/>
      <c r="B266" s="13" t="s">
        <v>93</v>
      </c>
      <c r="C266" s="146">
        <f t="shared" si="124"/>
        <v>0</v>
      </c>
      <c r="D266" s="146">
        <f t="shared" ref="D266:AF266" si="149">D184/10000</f>
        <v>0</v>
      </c>
      <c r="E266" s="146">
        <f t="shared" si="149"/>
        <v>0</v>
      </c>
      <c r="F266" s="146">
        <f t="shared" si="149"/>
        <v>0</v>
      </c>
      <c r="G266" s="146">
        <f t="shared" si="149"/>
        <v>0</v>
      </c>
      <c r="H266" s="149">
        <f t="shared" si="149"/>
        <v>0</v>
      </c>
      <c r="I266" s="149">
        <f t="shared" si="149"/>
        <v>0</v>
      </c>
      <c r="J266" s="146">
        <f t="shared" si="149"/>
        <v>0</v>
      </c>
      <c r="K266" s="146">
        <f t="shared" si="149"/>
        <v>0</v>
      </c>
      <c r="L266" s="146">
        <f t="shared" si="149"/>
        <v>0</v>
      </c>
      <c r="M266" s="149">
        <f t="shared" si="149"/>
        <v>0</v>
      </c>
      <c r="N266" s="146">
        <f t="shared" si="149"/>
        <v>0</v>
      </c>
      <c r="O266" s="146">
        <f t="shared" si="149"/>
        <v>0</v>
      </c>
      <c r="P266" s="149">
        <f t="shared" si="149"/>
        <v>0</v>
      </c>
      <c r="Q266" s="146">
        <f t="shared" si="149"/>
        <v>0</v>
      </c>
      <c r="R266" s="146">
        <f t="shared" si="149"/>
        <v>0</v>
      </c>
      <c r="S266" s="149">
        <f t="shared" si="149"/>
        <v>0</v>
      </c>
      <c r="T266" s="146">
        <f t="shared" si="149"/>
        <v>0</v>
      </c>
      <c r="U266" s="146">
        <f t="shared" si="149"/>
        <v>0</v>
      </c>
      <c r="V266" s="146">
        <f t="shared" si="149"/>
        <v>0</v>
      </c>
      <c r="W266" s="146">
        <f t="shared" si="149"/>
        <v>0</v>
      </c>
      <c r="X266" s="146">
        <f t="shared" si="149"/>
        <v>0</v>
      </c>
      <c r="Y266" s="146">
        <f t="shared" si="126"/>
        <v>0</v>
      </c>
      <c r="Z266" s="146">
        <f t="shared" si="127"/>
        <v>0</v>
      </c>
      <c r="AA266" s="146">
        <f t="shared" si="128"/>
        <v>0</v>
      </c>
      <c r="AB266" s="146">
        <f t="shared" si="129"/>
        <v>0</v>
      </c>
      <c r="AC266" s="146">
        <f t="shared" si="130"/>
        <v>0</v>
      </c>
      <c r="AD266" s="146">
        <f t="shared" si="131"/>
        <v>0</v>
      </c>
      <c r="AE266" s="146">
        <f t="shared" si="132"/>
        <v>0</v>
      </c>
      <c r="AF266" s="146">
        <f t="shared" si="133"/>
        <v>0</v>
      </c>
    </row>
    <row r="267" ht="15" customHeight="1" spans="1:32">
      <c r="A267" s="7"/>
      <c r="B267" s="13" t="s">
        <v>94</v>
      </c>
      <c r="C267" s="146">
        <f t="shared" si="124"/>
        <v>0</v>
      </c>
      <c r="D267" s="146">
        <f t="shared" ref="D267:AF267" si="150">D185/10000</f>
        <v>0</v>
      </c>
      <c r="E267" s="146">
        <f t="shared" si="150"/>
        <v>0</v>
      </c>
      <c r="F267" s="146">
        <f t="shared" si="150"/>
        <v>0</v>
      </c>
      <c r="G267" s="146">
        <f t="shared" si="150"/>
        <v>0</v>
      </c>
      <c r="H267" s="149">
        <f t="shared" si="150"/>
        <v>0</v>
      </c>
      <c r="I267" s="149">
        <f t="shared" si="150"/>
        <v>0</v>
      </c>
      <c r="J267" s="146">
        <f t="shared" si="150"/>
        <v>0</v>
      </c>
      <c r="K267" s="146">
        <f t="shared" si="150"/>
        <v>0</v>
      </c>
      <c r="L267" s="146">
        <f t="shared" si="150"/>
        <v>0</v>
      </c>
      <c r="M267" s="149">
        <f t="shared" si="150"/>
        <v>0</v>
      </c>
      <c r="N267" s="146">
        <f t="shared" si="150"/>
        <v>0</v>
      </c>
      <c r="O267" s="146">
        <f t="shared" si="150"/>
        <v>0</v>
      </c>
      <c r="P267" s="149">
        <f t="shared" si="150"/>
        <v>0</v>
      </c>
      <c r="Q267" s="146">
        <f t="shared" si="150"/>
        <v>0</v>
      </c>
      <c r="R267" s="146">
        <f t="shared" si="150"/>
        <v>0</v>
      </c>
      <c r="S267" s="149">
        <f t="shared" si="150"/>
        <v>0</v>
      </c>
      <c r="T267" s="146">
        <f t="shared" si="150"/>
        <v>0</v>
      </c>
      <c r="U267" s="146">
        <f t="shared" si="150"/>
        <v>0</v>
      </c>
      <c r="V267" s="146">
        <f t="shared" si="150"/>
        <v>0</v>
      </c>
      <c r="W267" s="146">
        <f t="shared" si="150"/>
        <v>0</v>
      </c>
      <c r="X267" s="146">
        <f t="shared" si="150"/>
        <v>0</v>
      </c>
      <c r="Y267" s="146">
        <f t="shared" si="126"/>
        <v>0</v>
      </c>
      <c r="Z267" s="146">
        <f t="shared" si="127"/>
        <v>0</v>
      </c>
      <c r="AA267" s="146">
        <f t="shared" si="128"/>
        <v>0</v>
      </c>
      <c r="AB267" s="146">
        <f t="shared" si="129"/>
        <v>0</v>
      </c>
      <c r="AC267" s="146">
        <f t="shared" si="130"/>
        <v>0</v>
      </c>
      <c r="AD267" s="146">
        <f t="shared" si="131"/>
        <v>0</v>
      </c>
      <c r="AE267" s="146">
        <f t="shared" si="132"/>
        <v>0</v>
      </c>
      <c r="AF267" s="146">
        <f t="shared" si="133"/>
        <v>0</v>
      </c>
    </row>
    <row r="268" ht="15" customHeight="1" spans="1:32">
      <c r="A268" s="7"/>
      <c r="B268" s="13" t="s">
        <v>95</v>
      </c>
      <c r="C268" s="146">
        <f t="shared" si="124"/>
        <v>20.006205</v>
      </c>
      <c r="D268" s="146">
        <f t="shared" ref="D268:AF268" si="151">D186/10000</f>
        <v>0</v>
      </c>
      <c r="E268" s="146">
        <f t="shared" si="151"/>
        <v>19.550943</v>
      </c>
      <c r="F268" s="146">
        <f t="shared" si="151"/>
        <v>0</v>
      </c>
      <c r="G268" s="146">
        <f t="shared" si="151"/>
        <v>0</v>
      </c>
      <c r="H268" s="149">
        <f t="shared" si="151"/>
        <v>0</v>
      </c>
      <c r="I268" s="149">
        <f t="shared" si="151"/>
        <v>0.455262</v>
      </c>
      <c r="J268" s="146">
        <f t="shared" si="151"/>
        <v>0.004773</v>
      </c>
      <c r="K268" s="146">
        <f t="shared" si="151"/>
        <v>0</v>
      </c>
      <c r="L268" s="146">
        <f t="shared" si="151"/>
        <v>0.450489</v>
      </c>
      <c r="M268" s="149">
        <f t="shared" si="151"/>
        <v>0</v>
      </c>
      <c r="N268" s="146">
        <f t="shared" si="151"/>
        <v>0</v>
      </c>
      <c r="O268" s="146">
        <f t="shared" si="151"/>
        <v>0</v>
      </c>
      <c r="P268" s="149">
        <f t="shared" si="151"/>
        <v>0</v>
      </c>
      <c r="Q268" s="146">
        <f t="shared" si="151"/>
        <v>0</v>
      </c>
      <c r="R268" s="146">
        <f t="shared" si="151"/>
        <v>0</v>
      </c>
      <c r="S268" s="149">
        <f t="shared" si="151"/>
        <v>0</v>
      </c>
      <c r="T268" s="146">
        <f t="shared" si="151"/>
        <v>0</v>
      </c>
      <c r="U268" s="146">
        <f t="shared" si="151"/>
        <v>0</v>
      </c>
      <c r="V268" s="146">
        <f t="shared" si="151"/>
        <v>0</v>
      </c>
      <c r="W268" s="146">
        <f t="shared" si="151"/>
        <v>0</v>
      </c>
      <c r="X268" s="146">
        <f t="shared" si="151"/>
        <v>0</v>
      </c>
      <c r="Y268" s="146">
        <f t="shared" si="126"/>
        <v>0</v>
      </c>
      <c r="Z268" s="146">
        <f t="shared" si="127"/>
        <v>0</v>
      </c>
      <c r="AA268" s="146">
        <f t="shared" si="128"/>
        <v>0</v>
      </c>
      <c r="AB268" s="146">
        <f t="shared" si="129"/>
        <v>0</v>
      </c>
      <c r="AC268" s="146">
        <f t="shared" si="130"/>
        <v>0</v>
      </c>
      <c r="AD268" s="146">
        <f t="shared" si="131"/>
        <v>0</v>
      </c>
      <c r="AE268" s="146">
        <f t="shared" si="132"/>
        <v>0</v>
      </c>
      <c r="AF268" s="146">
        <f t="shared" si="133"/>
        <v>0</v>
      </c>
    </row>
    <row r="269" ht="15" customHeight="1" spans="1:32">
      <c r="A269" s="7"/>
      <c r="B269" s="14" t="s">
        <v>96</v>
      </c>
      <c r="C269" s="153">
        <f t="shared" si="124"/>
        <v>9923.488413</v>
      </c>
      <c r="D269" s="153">
        <f t="shared" ref="D269:AF269" si="152">D187/10000</f>
        <v>-57.200771</v>
      </c>
      <c r="E269" s="153">
        <f t="shared" si="152"/>
        <v>-1.123806</v>
      </c>
      <c r="F269" s="153">
        <f t="shared" si="152"/>
        <v>15.531268</v>
      </c>
      <c r="G269" s="153">
        <f t="shared" si="152"/>
        <v>11.68532</v>
      </c>
      <c r="H269" s="149">
        <f t="shared" si="152"/>
        <v>6939.892249</v>
      </c>
      <c r="I269" s="149">
        <f t="shared" si="152"/>
        <v>69.650872</v>
      </c>
      <c r="J269" s="153">
        <f t="shared" si="152"/>
        <v>25.992928</v>
      </c>
      <c r="K269" s="153">
        <f t="shared" si="152"/>
        <v>26.549854</v>
      </c>
      <c r="L269" s="153">
        <f t="shared" si="152"/>
        <v>17.10809</v>
      </c>
      <c r="M269" s="149">
        <f t="shared" si="152"/>
        <v>112.689923</v>
      </c>
      <c r="N269" s="153">
        <f t="shared" si="152"/>
        <v>100.339349</v>
      </c>
      <c r="O269" s="153">
        <f t="shared" si="152"/>
        <v>12.350574</v>
      </c>
      <c r="P269" s="149">
        <f t="shared" si="152"/>
        <v>41.884545</v>
      </c>
      <c r="Q269" s="153">
        <f t="shared" si="152"/>
        <v>3.050735</v>
      </c>
      <c r="R269" s="153">
        <f t="shared" si="152"/>
        <v>38.83381</v>
      </c>
      <c r="S269" s="149">
        <f t="shared" si="152"/>
        <v>2790.478813</v>
      </c>
      <c r="T269" s="153">
        <f t="shared" si="152"/>
        <v>1657.475915</v>
      </c>
      <c r="U269" s="153">
        <f t="shared" si="152"/>
        <v>41.776194</v>
      </c>
      <c r="V269" s="153">
        <f t="shared" si="152"/>
        <v>216.639178</v>
      </c>
      <c r="W269" s="153">
        <f t="shared" si="152"/>
        <v>857.676822</v>
      </c>
      <c r="X269" s="153">
        <f t="shared" si="152"/>
        <v>3.192485</v>
      </c>
      <c r="Y269" s="153">
        <f t="shared" si="126"/>
        <v>8.460773</v>
      </c>
      <c r="Z269" s="153">
        <f t="shared" si="127"/>
        <v>5.257446</v>
      </c>
      <c r="AA269" s="153">
        <f t="shared" si="128"/>
        <v>33.8406429995714</v>
      </c>
      <c r="AB269" s="153">
        <f t="shared" si="129"/>
        <v>3.836186</v>
      </c>
      <c r="AC269" s="153">
        <f t="shared" si="130"/>
        <v>3.18181300221293</v>
      </c>
      <c r="AD269" s="153">
        <f t="shared" si="131"/>
        <v>0.73</v>
      </c>
      <c r="AE269" s="153">
        <f t="shared" si="132"/>
        <v>0.187551998215632</v>
      </c>
      <c r="AF269" s="153">
        <f t="shared" si="133"/>
        <v>0</v>
      </c>
    </row>
    <row r="270" ht="15" customHeight="1" spans="1:32">
      <c r="A270" s="7" t="s">
        <v>97</v>
      </c>
      <c r="B270" s="16" t="s">
        <v>98</v>
      </c>
      <c r="C270" s="146">
        <f t="shared" si="124"/>
        <v>9397.874128</v>
      </c>
      <c r="D270" s="146">
        <f t="shared" ref="D270:AF270" si="153">D188/10000</f>
        <v>0</v>
      </c>
      <c r="E270" s="146">
        <f t="shared" si="153"/>
        <v>2120.561139</v>
      </c>
      <c r="F270" s="146">
        <f t="shared" si="153"/>
        <v>109.692957</v>
      </c>
      <c r="G270" s="146">
        <f t="shared" si="153"/>
        <v>86.501726</v>
      </c>
      <c r="H270" s="149">
        <f t="shared" si="153"/>
        <v>4768.827796</v>
      </c>
      <c r="I270" s="149">
        <f t="shared" si="153"/>
        <v>415.718301</v>
      </c>
      <c r="J270" s="146">
        <f t="shared" si="153"/>
        <v>111.16662</v>
      </c>
      <c r="K270" s="146">
        <f t="shared" si="153"/>
        <v>134.615882</v>
      </c>
      <c r="L270" s="146">
        <f t="shared" si="153"/>
        <v>169.935799</v>
      </c>
      <c r="M270" s="149">
        <f t="shared" si="153"/>
        <v>209.968492</v>
      </c>
      <c r="N270" s="146">
        <f t="shared" si="153"/>
        <v>161.376327</v>
      </c>
      <c r="O270" s="146">
        <f t="shared" si="153"/>
        <v>48.592165</v>
      </c>
      <c r="P270" s="149">
        <f t="shared" si="153"/>
        <v>297.707683</v>
      </c>
      <c r="Q270" s="146">
        <f t="shared" si="153"/>
        <v>216.229814</v>
      </c>
      <c r="R270" s="146">
        <f t="shared" si="153"/>
        <v>81.477869</v>
      </c>
      <c r="S270" s="149">
        <f t="shared" si="153"/>
        <v>1388.896034</v>
      </c>
      <c r="T270" s="146">
        <f t="shared" si="153"/>
        <v>372.138332</v>
      </c>
      <c r="U270" s="146">
        <f t="shared" si="153"/>
        <v>553.974484</v>
      </c>
      <c r="V270" s="146">
        <f t="shared" si="153"/>
        <v>134.20081</v>
      </c>
      <c r="W270" s="146">
        <f t="shared" si="153"/>
        <v>88.282318</v>
      </c>
      <c r="X270" s="146">
        <f t="shared" si="153"/>
        <v>76.614115</v>
      </c>
      <c r="Y270" s="146">
        <f t="shared" si="126"/>
        <v>51.638608</v>
      </c>
      <c r="Z270" s="146">
        <f t="shared" si="127"/>
        <v>112.047367</v>
      </c>
      <c r="AA270" s="146">
        <f t="shared" si="128"/>
        <v>310.688277</v>
      </c>
      <c r="AB270" s="146">
        <f t="shared" si="129"/>
        <v>133.5</v>
      </c>
      <c r="AC270" s="146">
        <f t="shared" si="130"/>
        <v>62</v>
      </c>
      <c r="AD270" s="146">
        <f t="shared" si="131"/>
        <v>47.786207</v>
      </c>
      <c r="AE270" s="146">
        <f t="shared" si="132"/>
        <v>0</v>
      </c>
      <c r="AF270" s="146">
        <f t="shared" si="133"/>
        <v>0</v>
      </c>
    </row>
    <row r="271" ht="15" customHeight="1" spans="1:32">
      <c r="A271" s="7"/>
      <c r="B271" s="13" t="s">
        <v>99</v>
      </c>
      <c r="C271" s="146">
        <f t="shared" si="124"/>
        <v>8410.12754</v>
      </c>
      <c r="D271" s="146">
        <f t="shared" ref="D271:AF271" si="154">D189/10000</f>
        <v>0</v>
      </c>
      <c r="E271" s="146">
        <f t="shared" si="154"/>
        <v>8379.123532</v>
      </c>
      <c r="F271" s="146">
        <f t="shared" si="154"/>
        <v>0</v>
      </c>
      <c r="G271" s="146">
        <f t="shared" si="154"/>
        <v>16.188185</v>
      </c>
      <c r="H271" s="149">
        <f t="shared" si="154"/>
        <v>12.879423</v>
      </c>
      <c r="I271" s="149">
        <f t="shared" si="154"/>
        <v>1.9364</v>
      </c>
      <c r="J271" s="146">
        <f t="shared" si="154"/>
        <v>0</v>
      </c>
      <c r="K271" s="146">
        <f t="shared" si="154"/>
        <v>0</v>
      </c>
      <c r="L271" s="146">
        <f t="shared" si="154"/>
        <v>1.9364</v>
      </c>
      <c r="M271" s="149">
        <f t="shared" si="154"/>
        <v>0</v>
      </c>
      <c r="N271" s="146">
        <f t="shared" si="154"/>
        <v>0</v>
      </c>
      <c r="O271" s="146">
        <f t="shared" si="154"/>
        <v>0</v>
      </c>
      <c r="P271" s="149">
        <f t="shared" si="154"/>
        <v>0</v>
      </c>
      <c r="Q271" s="146">
        <f t="shared" si="154"/>
        <v>0</v>
      </c>
      <c r="R271" s="146">
        <f t="shared" si="154"/>
        <v>0</v>
      </c>
      <c r="S271" s="149">
        <f t="shared" si="154"/>
        <v>0</v>
      </c>
      <c r="T271" s="146">
        <f t="shared" si="154"/>
        <v>0</v>
      </c>
      <c r="U271" s="146">
        <f t="shared" si="154"/>
        <v>0</v>
      </c>
      <c r="V271" s="146">
        <f t="shared" si="154"/>
        <v>0</v>
      </c>
      <c r="W271" s="146">
        <f t="shared" si="154"/>
        <v>0</v>
      </c>
      <c r="X271" s="146">
        <f t="shared" si="154"/>
        <v>0</v>
      </c>
      <c r="Y271" s="146">
        <f t="shared" si="126"/>
        <v>0</v>
      </c>
      <c r="Z271" s="146">
        <f t="shared" si="127"/>
        <v>0</v>
      </c>
      <c r="AA271" s="146">
        <f t="shared" si="128"/>
        <v>0</v>
      </c>
      <c r="AB271" s="146">
        <f t="shared" si="129"/>
        <v>0</v>
      </c>
      <c r="AC271" s="146">
        <f t="shared" si="130"/>
        <v>0</v>
      </c>
      <c r="AD271" s="146">
        <f t="shared" si="131"/>
        <v>0</v>
      </c>
      <c r="AE271" s="146">
        <f t="shared" si="132"/>
        <v>0</v>
      </c>
      <c r="AF271" s="146">
        <f t="shared" si="133"/>
        <v>0</v>
      </c>
    </row>
    <row r="272" ht="15" customHeight="1" spans="1:32">
      <c r="A272" s="7"/>
      <c r="B272" s="13" t="s">
        <v>100</v>
      </c>
      <c r="C272" s="146">
        <f t="shared" si="124"/>
        <v>1055.354859</v>
      </c>
      <c r="D272" s="146">
        <f t="shared" ref="D272:AF272" si="155">D190/10000</f>
        <v>0</v>
      </c>
      <c r="E272" s="146">
        <f t="shared" si="155"/>
        <v>183.893163</v>
      </c>
      <c r="F272" s="146">
        <f t="shared" si="155"/>
        <v>8.16969</v>
      </c>
      <c r="G272" s="146">
        <f t="shared" si="155"/>
        <v>7.162</v>
      </c>
      <c r="H272" s="149">
        <f t="shared" si="155"/>
        <v>474.297976</v>
      </c>
      <c r="I272" s="149">
        <f t="shared" si="155"/>
        <v>38.844531</v>
      </c>
      <c r="J272" s="146">
        <f t="shared" si="155"/>
        <v>9.7759</v>
      </c>
      <c r="K272" s="146">
        <f t="shared" si="155"/>
        <v>11.502369</v>
      </c>
      <c r="L272" s="146">
        <f t="shared" si="155"/>
        <v>17.566262</v>
      </c>
      <c r="M272" s="149">
        <f t="shared" si="155"/>
        <v>17.101501</v>
      </c>
      <c r="N272" s="146">
        <f t="shared" si="155"/>
        <v>12.576276</v>
      </c>
      <c r="O272" s="146">
        <f t="shared" si="155"/>
        <v>4.525225</v>
      </c>
      <c r="P272" s="149">
        <f t="shared" si="155"/>
        <v>21.009314</v>
      </c>
      <c r="Q272" s="146">
        <f t="shared" si="155"/>
        <v>15.330809</v>
      </c>
      <c r="R272" s="146">
        <f t="shared" si="155"/>
        <v>5.678505</v>
      </c>
      <c r="S272" s="149">
        <f t="shared" si="155"/>
        <v>304.876684</v>
      </c>
      <c r="T272" s="146">
        <f t="shared" si="155"/>
        <v>32.422956</v>
      </c>
      <c r="U272" s="146">
        <f t="shared" si="155"/>
        <v>207.854602</v>
      </c>
      <c r="V272" s="146">
        <f t="shared" si="155"/>
        <v>13.212256</v>
      </c>
      <c r="W272" s="146">
        <f t="shared" si="155"/>
        <v>6.01379</v>
      </c>
      <c r="X272" s="146">
        <f t="shared" si="155"/>
        <v>5.47424</v>
      </c>
      <c r="Y272" s="146">
        <f t="shared" si="126"/>
        <v>4.74</v>
      </c>
      <c r="Z272" s="146">
        <f t="shared" si="127"/>
        <v>35.15884</v>
      </c>
      <c r="AA272" s="146">
        <f t="shared" si="128"/>
        <v>153.768358</v>
      </c>
      <c r="AB272" s="146">
        <f t="shared" si="129"/>
        <v>27.194025</v>
      </c>
      <c r="AC272" s="146">
        <f t="shared" si="130"/>
        <v>23.6</v>
      </c>
      <c r="AD272" s="146">
        <f t="shared" si="131"/>
        <v>3.292219</v>
      </c>
      <c r="AE272" s="146">
        <f t="shared" si="132"/>
        <v>0</v>
      </c>
      <c r="AF272" s="146">
        <f t="shared" si="133"/>
        <v>0</v>
      </c>
    </row>
    <row r="273" ht="15" customHeight="1" spans="1:32">
      <c r="A273" s="7"/>
      <c r="B273" s="13" t="s">
        <v>101</v>
      </c>
      <c r="C273" s="146">
        <f t="shared" si="124"/>
        <v>208.202168</v>
      </c>
      <c r="D273" s="146">
        <f t="shared" ref="D273:AF273" si="156">D191/10000</f>
        <v>0</v>
      </c>
      <c r="E273" s="146">
        <f t="shared" si="156"/>
        <v>51.457853</v>
      </c>
      <c r="F273" s="146">
        <f t="shared" si="156"/>
        <v>1.121</v>
      </c>
      <c r="G273" s="146">
        <f t="shared" si="156"/>
        <v>7.568</v>
      </c>
      <c r="H273" s="149">
        <f t="shared" si="156"/>
        <v>109.910279</v>
      </c>
      <c r="I273" s="149">
        <f t="shared" si="156"/>
        <v>8.683832</v>
      </c>
      <c r="J273" s="146">
        <f t="shared" si="156"/>
        <v>4.2249</v>
      </c>
      <c r="K273" s="146">
        <f t="shared" si="156"/>
        <v>1.230032</v>
      </c>
      <c r="L273" s="146">
        <f t="shared" si="156"/>
        <v>3.2289</v>
      </c>
      <c r="M273" s="149">
        <f t="shared" si="156"/>
        <v>1.46745</v>
      </c>
      <c r="N273" s="146">
        <f t="shared" si="156"/>
        <v>1.21095</v>
      </c>
      <c r="O273" s="146">
        <f t="shared" si="156"/>
        <v>0.2565</v>
      </c>
      <c r="P273" s="149">
        <f t="shared" si="156"/>
        <v>2.4739</v>
      </c>
      <c r="Q273" s="146">
        <f t="shared" si="156"/>
        <v>1.5559</v>
      </c>
      <c r="R273" s="146">
        <f t="shared" si="156"/>
        <v>0.918</v>
      </c>
      <c r="S273" s="149">
        <f t="shared" si="156"/>
        <v>25.519854</v>
      </c>
      <c r="T273" s="146">
        <f t="shared" si="156"/>
        <v>9.2287</v>
      </c>
      <c r="U273" s="146">
        <f t="shared" si="156"/>
        <v>6.0493</v>
      </c>
      <c r="V273" s="146">
        <f t="shared" si="156"/>
        <v>3.6609</v>
      </c>
      <c r="W273" s="146">
        <f t="shared" si="156"/>
        <v>0.6565</v>
      </c>
      <c r="X273" s="146">
        <f t="shared" si="156"/>
        <v>1.045236</v>
      </c>
      <c r="Y273" s="146">
        <f t="shared" si="126"/>
        <v>1.3144</v>
      </c>
      <c r="Z273" s="146">
        <f t="shared" si="127"/>
        <v>3.564818</v>
      </c>
      <c r="AA273" s="146">
        <f t="shared" si="128"/>
        <v>3.6798</v>
      </c>
      <c r="AB273" s="146">
        <f t="shared" si="129"/>
        <v>1.527</v>
      </c>
      <c r="AC273" s="146">
        <f t="shared" si="130"/>
        <v>0.393</v>
      </c>
      <c r="AD273" s="146">
        <f t="shared" si="131"/>
        <v>0.4495</v>
      </c>
      <c r="AE273" s="146">
        <f t="shared" si="132"/>
        <v>0</v>
      </c>
      <c r="AF273" s="146">
        <f t="shared" si="133"/>
        <v>0</v>
      </c>
    </row>
    <row r="274" ht="15" customHeight="1" spans="1:32">
      <c r="A274" s="7"/>
      <c r="B274" s="13" t="s">
        <v>102</v>
      </c>
      <c r="C274" s="146">
        <f t="shared" si="124"/>
        <v>272.584534</v>
      </c>
      <c r="D274" s="146">
        <f t="shared" ref="D274:AF274" si="157">D192/10000</f>
        <v>0</v>
      </c>
      <c r="E274" s="146">
        <f t="shared" si="157"/>
        <v>131.586894</v>
      </c>
      <c r="F274" s="146">
        <f t="shared" si="157"/>
        <v>0</v>
      </c>
      <c r="G274" s="146">
        <f t="shared" si="157"/>
        <v>22.750755</v>
      </c>
      <c r="H274" s="149">
        <f t="shared" si="157"/>
        <v>103.496166</v>
      </c>
      <c r="I274" s="149">
        <f t="shared" si="157"/>
        <v>0.2073</v>
      </c>
      <c r="J274" s="146">
        <f t="shared" si="157"/>
        <v>0</v>
      </c>
      <c r="K274" s="146">
        <f t="shared" si="157"/>
        <v>0</v>
      </c>
      <c r="L274" s="146">
        <f t="shared" si="157"/>
        <v>0.2073</v>
      </c>
      <c r="M274" s="149">
        <f t="shared" si="157"/>
        <v>0.6109</v>
      </c>
      <c r="N274" s="146">
        <f t="shared" si="157"/>
        <v>0.6109</v>
      </c>
      <c r="O274" s="146">
        <f t="shared" si="157"/>
        <v>0</v>
      </c>
      <c r="P274" s="149">
        <f t="shared" si="157"/>
        <v>0</v>
      </c>
      <c r="Q274" s="146">
        <f t="shared" si="157"/>
        <v>0</v>
      </c>
      <c r="R274" s="146">
        <f t="shared" si="157"/>
        <v>0</v>
      </c>
      <c r="S274" s="149">
        <f t="shared" si="157"/>
        <v>13.932519</v>
      </c>
      <c r="T274" s="146">
        <f t="shared" si="157"/>
        <v>9.102058</v>
      </c>
      <c r="U274" s="146">
        <f t="shared" si="157"/>
        <v>2.89682</v>
      </c>
      <c r="V274" s="146">
        <f t="shared" si="157"/>
        <v>0</v>
      </c>
      <c r="W274" s="146">
        <f t="shared" si="157"/>
        <v>0.939485</v>
      </c>
      <c r="X274" s="146">
        <f t="shared" si="157"/>
        <v>0.818577</v>
      </c>
      <c r="Y274" s="146">
        <f t="shared" si="126"/>
        <v>0</v>
      </c>
      <c r="Z274" s="146">
        <f t="shared" si="127"/>
        <v>0.175579</v>
      </c>
      <c r="AA274" s="146">
        <f t="shared" si="128"/>
        <v>0.758035</v>
      </c>
      <c r="AB274" s="146">
        <f t="shared" si="129"/>
        <v>0.511582</v>
      </c>
      <c r="AC274" s="146">
        <f t="shared" si="130"/>
        <v>0.486003</v>
      </c>
      <c r="AD274" s="146">
        <f t="shared" si="131"/>
        <v>0</v>
      </c>
      <c r="AE274" s="146">
        <f t="shared" si="132"/>
        <v>1.1412</v>
      </c>
      <c r="AF274" s="146">
        <f t="shared" si="133"/>
        <v>0</v>
      </c>
    </row>
    <row r="275" ht="15" customHeight="1" spans="1:32">
      <c r="A275" s="7"/>
      <c r="B275" s="13" t="s">
        <v>103</v>
      </c>
      <c r="C275" s="146">
        <f t="shared" si="124"/>
        <v>139.219384</v>
      </c>
      <c r="D275" s="146">
        <f t="shared" ref="D275:AF275" si="158">D193/10000</f>
        <v>0</v>
      </c>
      <c r="E275" s="146">
        <f t="shared" si="158"/>
        <v>128.683491</v>
      </c>
      <c r="F275" s="146">
        <f t="shared" si="158"/>
        <v>0</v>
      </c>
      <c r="G275" s="146">
        <f t="shared" si="158"/>
        <v>0</v>
      </c>
      <c r="H275" s="149">
        <f t="shared" si="158"/>
        <v>10.486893</v>
      </c>
      <c r="I275" s="149">
        <f t="shared" si="158"/>
        <v>0</v>
      </c>
      <c r="J275" s="146">
        <f t="shared" si="158"/>
        <v>0</v>
      </c>
      <c r="K275" s="146">
        <f t="shared" si="158"/>
        <v>0</v>
      </c>
      <c r="L275" s="146">
        <f t="shared" si="158"/>
        <v>0</v>
      </c>
      <c r="M275" s="149">
        <f t="shared" si="158"/>
        <v>0</v>
      </c>
      <c r="N275" s="146">
        <f t="shared" si="158"/>
        <v>0</v>
      </c>
      <c r="O275" s="146">
        <f t="shared" si="158"/>
        <v>0</v>
      </c>
      <c r="P275" s="149">
        <f t="shared" si="158"/>
        <v>0</v>
      </c>
      <c r="Q275" s="146">
        <f t="shared" si="158"/>
        <v>0</v>
      </c>
      <c r="R275" s="146">
        <f t="shared" si="158"/>
        <v>0</v>
      </c>
      <c r="S275" s="149">
        <f t="shared" si="158"/>
        <v>0.049</v>
      </c>
      <c r="T275" s="146">
        <f t="shared" si="158"/>
        <v>0.049</v>
      </c>
      <c r="U275" s="146">
        <f t="shared" si="158"/>
        <v>0</v>
      </c>
      <c r="V275" s="146">
        <f t="shared" si="158"/>
        <v>0</v>
      </c>
      <c r="W275" s="146">
        <f t="shared" si="158"/>
        <v>0</v>
      </c>
      <c r="X275" s="146">
        <f t="shared" si="158"/>
        <v>0</v>
      </c>
      <c r="Y275" s="146">
        <f t="shared" si="126"/>
        <v>0</v>
      </c>
      <c r="Z275" s="146">
        <f t="shared" si="127"/>
        <v>0</v>
      </c>
      <c r="AA275" s="146">
        <f t="shared" si="128"/>
        <v>0</v>
      </c>
      <c r="AB275" s="146">
        <f t="shared" si="129"/>
        <v>0</v>
      </c>
      <c r="AC275" s="146">
        <f t="shared" si="130"/>
        <v>0</v>
      </c>
      <c r="AD275" s="146">
        <f t="shared" si="131"/>
        <v>0</v>
      </c>
      <c r="AE275" s="146">
        <f t="shared" si="132"/>
        <v>0</v>
      </c>
      <c r="AF275" s="146">
        <f t="shared" si="133"/>
        <v>0</v>
      </c>
    </row>
    <row r="276" ht="15" customHeight="1" spans="1:32">
      <c r="A276" s="7"/>
      <c r="B276" s="13" t="s">
        <v>104</v>
      </c>
      <c r="C276" s="146">
        <f t="shared" si="124"/>
        <v>807.034577</v>
      </c>
      <c r="D276" s="146">
        <f t="shared" ref="D276:AF276" si="159">D194/10000</f>
        <v>0</v>
      </c>
      <c r="E276" s="146">
        <f t="shared" si="159"/>
        <v>182.567079</v>
      </c>
      <c r="F276" s="146">
        <f t="shared" si="159"/>
        <v>6.100231</v>
      </c>
      <c r="G276" s="146">
        <f t="shared" si="159"/>
        <v>2.465285</v>
      </c>
      <c r="H276" s="149">
        <f t="shared" si="159"/>
        <v>428.666396</v>
      </c>
      <c r="I276" s="149">
        <f t="shared" si="159"/>
        <v>31.535131</v>
      </c>
      <c r="J276" s="146">
        <f t="shared" si="159"/>
        <v>11.596213</v>
      </c>
      <c r="K276" s="146">
        <f t="shared" si="159"/>
        <v>5.620613</v>
      </c>
      <c r="L276" s="146">
        <f t="shared" si="159"/>
        <v>14.318305</v>
      </c>
      <c r="M276" s="149">
        <f t="shared" si="159"/>
        <v>8.970147</v>
      </c>
      <c r="N276" s="146">
        <f t="shared" si="159"/>
        <v>6.750241</v>
      </c>
      <c r="O276" s="146">
        <f t="shared" si="159"/>
        <v>2.219906</v>
      </c>
      <c r="P276" s="149">
        <f t="shared" si="159"/>
        <v>13.692008</v>
      </c>
      <c r="Q276" s="146">
        <f t="shared" si="159"/>
        <v>9.568782</v>
      </c>
      <c r="R276" s="146">
        <f t="shared" si="159"/>
        <v>4.123226</v>
      </c>
      <c r="S276" s="149">
        <f t="shared" si="159"/>
        <v>133.0383</v>
      </c>
      <c r="T276" s="146">
        <f t="shared" si="159"/>
        <v>36.904279</v>
      </c>
      <c r="U276" s="146">
        <f t="shared" si="159"/>
        <v>48.9797</v>
      </c>
      <c r="V276" s="146">
        <f t="shared" si="159"/>
        <v>11.8812</v>
      </c>
      <c r="W276" s="146">
        <f t="shared" si="159"/>
        <v>10.721236</v>
      </c>
      <c r="X276" s="146">
        <f t="shared" si="159"/>
        <v>9.555819</v>
      </c>
      <c r="Y276" s="146">
        <f t="shared" si="126"/>
        <v>5.22448</v>
      </c>
      <c r="Z276" s="146">
        <f t="shared" si="127"/>
        <v>9.771586</v>
      </c>
      <c r="AA276" s="146">
        <f t="shared" si="128"/>
        <v>29.599237</v>
      </c>
      <c r="AB276" s="146">
        <f t="shared" si="129"/>
        <v>9.824889</v>
      </c>
      <c r="AC276" s="146">
        <f t="shared" si="130"/>
        <v>5.83109</v>
      </c>
      <c r="AD276" s="146">
        <f t="shared" si="131"/>
        <v>2.083364</v>
      </c>
      <c r="AE276" s="146">
        <f t="shared" si="132"/>
        <v>1.64112</v>
      </c>
      <c r="AF276" s="146">
        <f t="shared" si="133"/>
        <v>0</v>
      </c>
    </row>
    <row r="277" ht="15" customHeight="1" spans="1:32">
      <c r="A277" s="7"/>
      <c r="B277" s="13" t="s">
        <v>105</v>
      </c>
      <c r="C277" s="146">
        <f t="shared" si="124"/>
        <v>820.866775</v>
      </c>
      <c r="D277" s="146">
        <f t="shared" ref="D277:AF277" si="160">D195/10000</f>
        <v>0</v>
      </c>
      <c r="E277" s="146">
        <f t="shared" si="160"/>
        <v>161.85772</v>
      </c>
      <c r="F277" s="146">
        <f t="shared" si="160"/>
        <v>7.861892</v>
      </c>
      <c r="G277" s="146">
        <f t="shared" si="160"/>
        <v>8.333639</v>
      </c>
      <c r="H277" s="149">
        <f t="shared" si="160"/>
        <v>457.689798</v>
      </c>
      <c r="I277" s="149">
        <f t="shared" si="160"/>
        <v>33.11046</v>
      </c>
      <c r="J277" s="146">
        <f t="shared" si="160"/>
        <v>9.4416</v>
      </c>
      <c r="K277" s="146">
        <f t="shared" si="160"/>
        <v>9.87856</v>
      </c>
      <c r="L277" s="146">
        <f t="shared" si="160"/>
        <v>13.7903</v>
      </c>
      <c r="M277" s="149">
        <f t="shared" si="160"/>
        <v>16.81749</v>
      </c>
      <c r="N277" s="146">
        <f t="shared" si="160"/>
        <v>13.12347</v>
      </c>
      <c r="O277" s="146">
        <f t="shared" si="160"/>
        <v>3.69402</v>
      </c>
      <c r="P277" s="149">
        <f t="shared" si="160"/>
        <v>22.404928</v>
      </c>
      <c r="Q277" s="146">
        <f t="shared" si="160"/>
        <v>15.955248</v>
      </c>
      <c r="R277" s="146">
        <f t="shared" si="160"/>
        <v>6.44968</v>
      </c>
      <c r="S277" s="149">
        <f t="shared" si="160"/>
        <v>112.790848</v>
      </c>
      <c r="T277" s="146">
        <f t="shared" si="160"/>
        <v>31.805068</v>
      </c>
      <c r="U277" s="146">
        <f t="shared" si="160"/>
        <v>41.17308</v>
      </c>
      <c r="V277" s="146">
        <f t="shared" si="160"/>
        <v>9.819</v>
      </c>
      <c r="W277" s="146">
        <f t="shared" si="160"/>
        <v>9.354</v>
      </c>
      <c r="X277" s="146">
        <f t="shared" si="160"/>
        <v>8.107</v>
      </c>
      <c r="Y277" s="146">
        <f t="shared" si="126"/>
        <v>4.426</v>
      </c>
      <c r="Z277" s="146">
        <f t="shared" si="127"/>
        <v>8.1067</v>
      </c>
      <c r="AA277" s="146">
        <f t="shared" si="128"/>
        <v>23.93126</v>
      </c>
      <c r="AB277" s="146">
        <f t="shared" si="129"/>
        <v>9.024528</v>
      </c>
      <c r="AC277" s="146">
        <f t="shared" si="130"/>
        <v>5.398</v>
      </c>
      <c r="AD277" s="146">
        <f t="shared" si="131"/>
        <v>1.764168</v>
      </c>
      <c r="AE277" s="146">
        <f t="shared" si="132"/>
        <v>1.055124</v>
      </c>
      <c r="AF277" s="146">
        <f t="shared" si="133"/>
        <v>0</v>
      </c>
    </row>
    <row r="278" ht="15" customHeight="1" spans="1:32">
      <c r="A278" s="7"/>
      <c r="B278" s="13" t="s">
        <v>106</v>
      </c>
      <c r="C278" s="146">
        <f t="shared" si="124"/>
        <v>478</v>
      </c>
      <c r="D278" s="146">
        <f t="shared" ref="D278:AF278" si="161">D196/10000</f>
        <v>0</v>
      </c>
      <c r="E278" s="146">
        <f t="shared" si="161"/>
        <v>478</v>
      </c>
      <c r="F278" s="146">
        <f t="shared" si="161"/>
        <v>0</v>
      </c>
      <c r="G278" s="146">
        <f t="shared" si="161"/>
        <v>0</v>
      </c>
      <c r="H278" s="149">
        <f t="shared" si="161"/>
        <v>0</v>
      </c>
      <c r="I278" s="149">
        <f t="shared" si="161"/>
        <v>0</v>
      </c>
      <c r="J278" s="146">
        <f t="shared" si="161"/>
        <v>0</v>
      </c>
      <c r="K278" s="146">
        <f t="shared" si="161"/>
        <v>0</v>
      </c>
      <c r="L278" s="146">
        <f t="shared" si="161"/>
        <v>0</v>
      </c>
      <c r="M278" s="149">
        <f t="shared" si="161"/>
        <v>0</v>
      </c>
      <c r="N278" s="146">
        <f t="shared" si="161"/>
        <v>0</v>
      </c>
      <c r="O278" s="146">
        <f t="shared" si="161"/>
        <v>0</v>
      </c>
      <c r="P278" s="149">
        <f t="shared" si="161"/>
        <v>0</v>
      </c>
      <c r="Q278" s="146">
        <f t="shared" si="161"/>
        <v>0</v>
      </c>
      <c r="R278" s="146">
        <f t="shared" si="161"/>
        <v>0</v>
      </c>
      <c r="S278" s="149">
        <f t="shared" si="161"/>
        <v>0</v>
      </c>
      <c r="T278" s="146">
        <f t="shared" si="161"/>
        <v>0</v>
      </c>
      <c r="U278" s="146">
        <f t="shared" si="161"/>
        <v>0</v>
      </c>
      <c r="V278" s="146">
        <f t="shared" si="161"/>
        <v>0</v>
      </c>
      <c r="W278" s="146">
        <f t="shared" si="161"/>
        <v>0</v>
      </c>
      <c r="X278" s="146">
        <f t="shared" si="161"/>
        <v>0</v>
      </c>
      <c r="Y278" s="146">
        <f t="shared" si="126"/>
        <v>0</v>
      </c>
      <c r="Z278" s="146">
        <f t="shared" si="127"/>
        <v>0</v>
      </c>
      <c r="AA278" s="146">
        <f t="shared" si="128"/>
        <v>0</v>
      </c>
      <c r="AB278" s="146">
        <f t="shared" si="129"/>
        <v>0</v>
      </c>
      <c r="AC278" s="146">
        <f t="shared" si="130"/>
        <v>0</v>
      </c>
      <c r="AD278" s="146">
        <f t="shared" si="131"/>
        <v>0</v>
      </c>
      <c r="AE278" s="146">
        <f t="shared" si="132"/>
        <v>0</v>
      </c>
      <c r="AF278" s="146">
        <f t="shared" si="133"/>
        <v>0</v>
      </c>
    </row>
    <row r="279" ht="15" customHeight="1" spans="1:32">
      <c r="A279" s="7"/>
      <c r="B279" s="13" t="s">
        <v>107</v>
      </c>
      <c r="C279" s="146">
        <f t="shared" si="124"/>
        <v>144.15368</v>
      </c>
      <c r="D279" s="146">
        <f t="shared" ref="D279:AF279" si="162">D197/10000</f>
        <v>0</v>
      </c>
      <c r="E279" s="146">
        <f t="shared" si="162"/>
        <v>21.639016</v>
      </c>
      <c r="F279" s="146">
        <f t="shared" si="162"/>
        <v>0.857</v>
      </c>
      <c r="G279" s="146">
        <f t="shared" si="162"/>
        <v>1.118788</v>
      </c>
      <c r="H279" s="149">
        <f t="shared" si="162"/>
        <v>98.31974</v>
      </c>
      <c r="I279" s="149">
        <f t="shared" si="162"/>
        <v>4.255</v>
      </c>
      <c r="J279" s="146">
        <f t="shared" si="162"/>
        <v>1.243</v>
      </c>
      <c r="K279" s="146">
        <f t="shared" si="162"/>
        <v>1.117</v>
      </c>
      <c r="L279" s="146">
        <f t="shared" si="162"/>
        <v>1.895</v>
      </c>
      <c r="M279" s="149">
        <f t="shared" si="162"/>
        <v>1.914288</v>
      </c>
      <c r="N279" s="146">
        <f t="shared" si="162"/>
        <v>1.516288</v>
      </c>
      <c r="O279" s="146">
        <f t="shared" si="162"/>
        <v>0.398</v>
      </c>
      <c r="P279" s="149">
        <f t="shared" si="162"/>
        <v>1.876</v>
      </c>
      <c r="Q279" s="146">
        <f t="shared" si="162"/>
        <v>1.282</v>
      </c>
      <c r="R279" s="146">
        <f t="shared" si="162"/>
        <v>0.594</v>
      </c>
      <c r="S279" s="149">
        <f t="shared" si="162"/>
        <v>14.173848</v>
      </c>
      <c r="T279" s="146">
        <f t="shared" si="162"/>
        <v>4.456402</v>
      </c>
      <c r="U279" s="146">
        <f t="shared" si="162"/>
        <v>4.318367</v>
      </c>
      <c r="V279" s="146">
        <f t="shared" si="162"/>
        <v>1.550579</v>
      </c>
      <c r="W279" s="146">
        <f t="shared" si="162"/>
        <v>0.9985</v>
      </c>
      <c r="X279" s="146">
        <f t="shared" si="162"/>
        <v>1.2</v>
      </c>
      <c r="Y279" s="146">
        <f t="shared" si="126"/>
        <v>0.6215</v>
      </c>
      <c r="Z279" s="146">
        <f t="shared" si="127"/>
        <v>1.0285</v>
      </c>
      <c r="AA279" s="146">
        <f t="shared" si="128"/>
        <v>3.268367</v>
      </c>
      <c r="AB279" s="146">
        <f t="shared" si="129"/>
        <v>0.6</v>
      </c>
      <c r="AC279" s="146">
        <f t="shared" si="130"/>
        <v>0.45</v>
      </c>
      <c r="AD279" s="146">
        <f t="shared" si="131"/>
        <v>0</v>
      </c>
      <c r="AE279" s="146">
        <f t="shared" si="132"/>
        <v>0</v>
      </c>
      <c r="AF279" s="146">
        <f t="shared" si="133"/>
        <v>0</v>
      </c>
    </row>
    <row r="280" ht="15" customHeight="1" spans="1:32">
      <c r="A280" s="7"/>
      <c r="B280" s="13" t="s">
        <v>108</v>
      </c>
      <c r="C280" s="146">
        <f t="shared" si="124"/>
        <v>452.73617</v>
      </c>
      <c r="D280" s="146">
        <f t="shared" ref="D280:AF280" si="163">D198/10000</f>
        <v>-0.6</v>
      </c>
      <c r="E280" s="146">
        <f t="shared" si="163"/>
        <v>211.333544</v>
      </c>
      <c r="F280" s="146">
        <f t="shared" si="163"/>
        <v>2.270997</v>
      </c>
      <c r="G280" s="146">
        <f t="shared" si="163"/>
        <v>1.808356</v>
      </c>
      <c r="H280" s="149">
        <f t="shared" si="163"/>
        <v>138.260187</v>
      </c>
      <c r="I280" s="149">
        <f t="shared" si="163"/>
        <v>8.759895</v>
      </c>
      <c r="J280" s="146">
        <f t="shared" si="163"/>
        <v>2.313731</v>
      </c>
      <c r="K280" s="146">
        <f t="shared" si="163"/>
        <v>2.820719</v>
      </c>
      <c r="L280" s="146">
        <f t="shared" si="163"/>
        <v>3.625445</v>
      </c>
      <c r="M280" s="149">
        <f t="shared" si="163"/>
        <v>4.386026</v>
      </c>
      <c r="N280" s="146">
        <f t="shared" si="163"/>
        <v>3.368181</v>
      </c>
      <c r="O280" s="146">
        <f t="shared" si="163"/>
        <v>1.017845</v>
      </c>
      <c r="P280" s="149">
        <f t="shared" si="163"/>
        <v>6.129329</v>
      </c>
      <c r="Q280" s="146">
        <f t="shared" si="163"/>
        <v>4.445373</v>
      </c>
      <c r="R280" s="146">
        <f t="shared" si="163"/>
        <v>1.683956</v>
      </c>
      <c r="S280" s="149">
        <f t="shared" si="163"/>
        <v>80.387836</v>
      </c>
      <c r="T280" s="146">
        <f t="shared" si="163"/>
        <v>35.803875</v>
      </c>
      <c r="U280" s="146">
        <f t="shared" si="163"/>
        <v>14.838824</v>
      </c>
      <c r="V280" s="146">
        <f t="shared" si="163"/>
        <v>5.799245</v>
      </c>
      <c r="W280" s="146">
        <f t="shared" si="163"/>
        <v>18.89398</v>
      </c>
      <c r="X280" s="146">
        <f t="shared" si="163"/>
        <v>1.122547</v>
      </c>
      <c r="Y280" s="146">
        <f t="shared" si="126"/>
        <v>1.079773</v>
      </c>
      <c r="Z280" s="146">
        <f t="shared" si="127"/>
        <v>2.849592</v>
      </c>
      <c r="AA280" s="146">
        <f t="shared" si="128"/>
        <v>9.867674</v>
      </c>
      <c r="AB280" s="146">
        <f t="shared" si="129"/>
        <v>2.455</v>
      </c>
      <c r="AC280" s="146">
        <f t="shared" si="130"/>
        <v>1.53</v>
      </c>
      <c r="AD280" s="146">
        <f t="shared" si="131"/>
        <v>0.98615</v>
      </c>
      <c r="AE280" s="146">
        <f t="shared" si="132"/>
        <v>0</v>
      </c>
      <c r="AF280" s="146">
        <f t="shared" si="133"/>
        <v>0</v>
      </c>
    </row>
    <row r="281" ht="15" customHeight="1" spans="1:32">
      <c r="A281" s="7"/>
      <c r="B281" s="13" t="s">
        <v>109</v>
      </c>
      <c r="C281" s="146">
        <f t="shared" si="124"/>
        <v>112.071498</v>
      </c>
      <c r="D281" s="146">
        <f t="shared" ref="D281:AF281" si="164">D199/10000</f>
        <v>0</v>
      </c>
      <c r="E281" s="146">
        <f t="shared" si="164"/>
        <v>28.7002</v>
      </c>
      <c r="F281" s="146">
        <f t="shared" si="164"/>
        <v>0</v>
      </c>
      <c r="G281" s="146">
        <f t="shared" si="164"/>
        <v>0</v>
      </c>
      <c r="H281" s="149">
        <f t="shared" si="164"/>
        <v>49.233098</v>
      </c>
      <c r="I281" s="149">
        <f t="shared" si="164"/>
        <v>5.8128</v>
      </c>
      <c r="J281" s="146">
        <f t="shared" si="164"/>
        <v>5.8128</v>
      </c>
      <c r="K281" s="146">
        <f t="shared" si="164"/>
        <v>0</v>
      </c>
      <c r="L281" s="146">
        <f t="shared" si="164"/>
        <v>0</v>
      </c>
      <c r="M281" s="149">
        <f t="shared" si="164"/>
        <v>0</v>
      </c>
      <c r="N281" s="146">
        <f t="shared" si="164"/>
        <v>0</v>
      </c>
      <c r="O281" s="146">
        <f t="shared" si="164"/>
        <v>0</v>
      </c>
      <c r="P281" s="149">
        <f t="shared" si="164"/>
        <v>20.1564</v>
      </c>
      <c r="Q281" s="146">
        <f t="shared" si="164"/>
        <v>20.1564</v>
      </c>
      <c r="R281" s="146">
        <f t="shared" si="164"/>
        <v>0</v>
      </c>
      <c r="S281" s="149">
        <f t="shared" si="164"/>
        <v>8.169</v>
      </c>
      <c r="T281" s="146">
        <f t="shared" si="164"/>
        <v>0</v>
      </c>
      <c r="U281" s="146">
        <f t="shared" si="164"/>
        <v>0</v>
      </c>
      <c r="V281" s="146">
        <f t="shared" si="164"/>
        <v>8.169</v>
      </c>
      <c r="W281" s="146">
        <f t="shared" si="164"/>
        <v>0</v>
      </c>
      <c r="X281" s="146">
        <f t="shared" si="164"/>
        <v>0</v>
      </c>
      <c r="Y281" s="146">
        <f t="shared" si="126"/>
        <v>0</v>
      </c>
      <c r="Z281" s="146">
        <f t="shared" si="127"/>
        <v>0</v>
      </c>
      <c r="AA281" s="146">
        <f t="shared" si="128"/>
        <v>0</v>
      </c>
      <c r="AB281" s="146">
        <f t="shared" si="129"/>
        <v>0</v>
      </c>
      <c r="AC281" s="146">
        <f t="shared" si="130"/>
        <v>0</v>
      </c>
      <c r="AD281" s="146">
        <f t="shared" si="131"/>
        <v>0</v>
      </c>
      <c r="AE281" s="146">
        <f t="shared" si="132"/>
        <v>0</v>
      </c>
      <c r="AF281" s="146">
        <f t="shared" si="133"/>
        <v>0</v>
      </c>
    </row>
    <row r="282" ht="15" customHeight="1" spans="1:32">
      <c r="A282" s="7"/>
      <c r="B282" s="13" t="s">
        <v>110</v>
      </c>
      <c r="C282" s="146">
        <f t="shared" ref="C282:C327" si="165">C200/10000</f>
        <v>12.909434</v>
      </c>
      <c r="D282" s="146">
        <f t="shared" ref="D282:AF282" si="166">D200/10000</f>
        <v>0</v>
      </c>
      <c r="E282" s="146">
        <f t="shared" si="166"/>
        <v>0</v>
      </c>
      <c r="F282" s="146">
        <f t="shared" si="166"/>
        <v>0</v>
      </c>
      <c r="G282" s="146">
        <f t="shared" si="166"/>
        <v>5.660378</v>
      </c>
      <c r="H282" s="149">
        <f t="shared" si="166"/>
        <v>7.249056</v>
      </c>
      <c r="I282" s="149">
        <f t="shared" si="166"/>
        <v>0</v>
      </c>
      <c r="J282" s="146">
        <f t="shared" si="166"/>
        <v>0</v>
      </c>
      <c r="K282" s="146">
        <f t="shared" si="166"/>
        <v>0</v>
      </c>
      <c r="L282" s="146">
        <f t="shared" si="166"/>
        <v>0</v>
      </c>
      <c r="M282" s="149">
        <f t="shared" si="166"/>
        <v>0</v>
      </c>
      <c r="N282" s="146">
        <f t="shared" si="166"/>
        <v>0</v>
      </c>
      <c r="O282" s="146">
        <f t="shared" si="166"/>
        <v>0</v>
      </c>
      <c r="P282" s="149">
        <f t="shared" si="166"/>
        <v>0</v>
      </c>
      <c r="Q282" s="146">
        <f t="shared" si="166"/>
        <v>0</v>
      </c>
      <c r="R282" s="146">
        <f t="shared" si="166"/>
        <v>0</v>
      </c>
      <c r="S282" s="149">
        <f t="shared" si="166"/>
        <v>0</v>
      </c>
      <c r="T282" s="146">
        <f t="shared" si="166"/>
        <v>0</v>
      </c>
      <c r="U282" s="146">
        <f t="shared" si="166"/>
        <v>0</v>
      </c>
      <c r="V282" s="146">
        <f t="shared" si="166"/>
        <v>0</v>
      </c>
      <c r="W282" s="146">
        <f t="shared" si="166"/>
        <v>0</v>
      </c>
      <c r="X282" s="146">
        <f t="shared" si="166"/>
        <v>0</v>
      </c>
      <c r="Y282" s="146">
        <f t="shared" si="126"/>
        <v>0</v>
      </c>
      <c r="Z282" s="146">
        <f t="shared" si="127"/>
        <v>0</v>
      </c>
      <c r="AA282" s="146">
        <f t="shared" si="128"/>
        <v>0</v>
      </c>
      <c r="AB282" s="146">
        <f t="shared" ref="AB282:AB327" si="167">AB200/10000</f>
        <v>0</v>
      </c>
      <c r="AC282" s="146">
        <f t="shared" ref="AC282:AC327" si="168">AC200/10000</f>
        <v>0</v>
      </c>
      <c r="AD282" s="146">
        <f t="shared" ref="AD282:AD327" si="169">AD200/10000</f>
        <v>0</v>
      </c>
      <c r="AE282" s="146">
        <f t="shared" ref="AE282:AE327" si="170">AE200/10000</f>
        <v>0</v>
      </c>
      <c r="AF282" s="146">
        <f t="shared" ref="AF282:AF327" si="171">AF200/10000</f>
        <v>0</v>
      </c>
    </row>
    <row r="283" ht="15" customHeight="1" spans="1:32">
      <c r="A283" s="7"/>
      <c r="B283" s="17" t="s">
        <v>96</v>
      </c>
      <c r="C283" s="153">
        <f t="shared" si="165"/>
        <v>22311.134747</v>
      </c>
      <c r="D283" s="153">
        <f t="shared" ref="D283:AF283" si="172">D201/10000</f>
        <v>-0.6</v>
      </c>
      <c r="E283" s="153">
        <f t="shared" si="172"/>
        <v>12079.403631</v>
      </c>
      <c r="F283" s="153">
        <f t="shared" si="172"/>
        <v>136.073767</v>
      </c>
      <c r="G283" s="153">
        <f t="shared" si="172"/>
        <v>159.557112</v>
      </c>
      <c r="H283" s="149">
        <f t="shared" si="172"/>
        <v>6659.316808</v>
      </c>
      <c r="I283" s="149">
        <f t="shared" si="172"/>
        <v>548.86365</v>
      </c>
      <c r="J283" s="153">
        <f t="shared" si="172"/>
        <v>155.574764</v>
      </c>
      <c r="K283" s="153">
        <f t="shared" si="172"/>
        <v>166.785175</v>
      </c>
      <c r="L283" s="153">
        <f t="shared" si="172"/>
        <v>226.503711</v>
      </c>
      <c r="M283" s="149">
        <f t="shared" si="172"/>
        <v>261.236294</v>
      </c>
      <c r="N283" s="153">
        <f t="shared" si="172"/>
        <v>200.532633</v>
      </c>
      <c r="O283" s="153">
        <f t="shared" si="172"/>
        <v>60.703661</v>
      </c>
      <c r="P283" s="149">
        <f t="shared" si="172"/>
        <v>385.449562</v>
      </c>
      <c r="Q283" s="153">
        <f t="shared" si="172"/>
        <v>284.524326</v>
      </c>
      <c r="R283" s="153">
        <f t="shared" si="172"/>
        <v>100.925236</v>
      </c>
      <c r="S283" s="149">
        <f t="shared" si="172"/>
        <v>2081.833923</v>
      </c>
      <c r="T283" s="153">
        <f t="shared" si="172"/>
        <v>531.91067</v>
      </c>
      <c r="U283" s="153">
        <f t="shared" si="172"/>
        <v>880.085177</v>
      </c>
      <c r="V283" s="153">
        <f t="shared" si="172"/>
        <v>188.29299</v>
      </c>
      <c r="W283" s="153">
        <f t="shared" si="172"/>
        <v>135.859809</v>
      </c>
      <c r="X283" s="153">
        <f t="shared" si="172"/>
        <v>103.937534</v>
      </c>
      <c r="Y283" s="153">
        <f t="shared" si="126"/>
        <v>69.044761</v>
      </c>
      <c r="Z283" s="153">
        <f t="shared" si="127"/>
        <v>172.702982</v>
      </c>
      <c r="AA283" s="153">
        <f t="shared" si="128"/>
        <v>535.561008</v>
      </c>
      <c r="AB283" s="153">
        <f t="shared" si="167"/>
        <v>184.637024</v>
      </c>
      <c r="AC283" s="153">
        <f t="shared" si="168"/>
        <v>99.688093</v>
      </c>
      <c r="AD283" s="153">
        <f t="shared" si="169"/>
        <v>56.361608</v>
      </c>
      <c r="AE283" s="153">
        <f t="shared" si="170"/>
        <v>3.837444</v>
      </c>
      <c r="AF283" s="153">
        <f t="shared" si="171"/>
        <v>0</v>
      </c>
    </row>
    <row r="284" ht="15" customHeight="1" spans="1:32">
      <c r="A284" s="7" t="s">
        <v>111</v>
      </c>
      <c r="B284" s="13" t="s">
        <v>112</v>
      </c>
      <c r="C284" s="146">
        <f t="shared" si="165"/>
        <v>8.622982</v>
      </c>
      <c r="D284" s="146">
        <f t="shared" ref="D284:AF284" si="173">D202/10000</f>
        <v>0</v>
      </c>
      <c r="E284" s="146">
        <f t="shared" si="173"/>
        <v>8.622982</v>
      </c>
      <c r="F284" s="146">
        <f t="shared" si="173"/>
        <v>0</v>
      </c>
      <c r="G284" s="146">
        <f t="shared" si="173"/>
        <v>0</v>
      </c>
      <c r="H284" s="149">
        <f t="shared" si="173"/>
        <v>0</v>
      </c>
      <c r="I284" s="149">
        <f t="shared" si="173"/>
        <v>0</v>
      </c>
      <c r="J284" s="146">
        <f t="shared" si="173"/>
        <v>0</v>
      </c>
      <c r="K284" s="146">
        <f t="shared" si="173"/>
        <v>0</v>
      </c>
      <c r="L284" s="146">
        <f t="shared" si="173"/>
        <v>0</v>
      </c>
      <c r="M284" s="149">
        <f t="shared" si="173"/>
        <v>0</v>
      </c>
      <c r="N284" s="146">
        <f t="shared" si="173"/>
        <v>0</v>
      </c>
      <c r="O284" s="146">
        <f t="shared" si="173"/>
        <v>0</v>
      </c>
      <c r="P284" s="149">
        <f t="shared" si="173"/>
        <v>0</v>
      </c>
      <c r="Q284" s="146">
        <f t="shared" si="173"/>
        <v>0</v>
      </c>
      <c r="R284" s="146">
        <f t="shared" si="173"/>
        <v>0</v>
      </c>
      <c r="S284" s="149">
        <f t="shared" si="173"/>
        <v>0</v>
      </c>
      <c r="T284" s="146">
        <f t="shared" si="173"/>
        <v>0</v>
      </c>
      <c r="U284" s="146">
        <f t="shared" si="173"/>
        <v>0</v>
      </c>
      <c r="V284" s="146">
        <f t="shared" si="173"/>
        <v>0</v>
      </c>
      <c r="W284" s="146">
        <f t="shared" si="173"/>
        <v>0</v>
      </c>
      <c r="X284" s="146">
        <f t="shared" si="173"/>
        <v>0</v>
      </c>
      <c r="Y284" s="146">
        <f t="shared" si="126"/>
        <v>0</v>
      </c>
      <c r="Z284" s="146">
        <f t="shared" si="127"/>
        <v>0</v>
      </c>
      <c r="AA284" s="146">
        <f t="shared" si="128"/>
        <v>0</v>
      </c>
      <c r="AB284" s="146">
        <f t="shared" si="167"/>
        <v>0</v>
      </c>
      <c r="AC284" s="146">
        <f t="shared" si="168"/>
        <v>0</v>
      </c>
      <c r="AD284" s="146">
        <f t="shared" si="169"/>
        <v>0</v>
      </c>
      <c r="AE284" s="146">
        <f t="shared" si="170"/>
        <v>0</v>
      </c>
      <c r="AF284" s="146">
        <f t="shared" si="171"/>
        <v>0</v>
      </c>
    </row>
    <row r="285" ht="15" customHeight="1" spans="1:32">
      <c r="A285" s="7"/>
      <c r="B285" s="13" t="s">
        <v>113</v>
      </c>
      <c r="C285" s="146">
        <f t="shared" si="165"/>
        <v>1.984303</v>
      </c>
      <c r="D285" s="146">
        <f t="shared" ref="D285:AF285" si="174">D203/10000</f>
        <v>0</v>
      </c>
      <c r="E285" s="146">
        <f t="shared" si="174"/>
        <v>0.373782</v>
      </c>
      <c r="F285" s="146">
        <f t="shared" si="174"/>
        <v>0</v>
      </c>
      <c r="G285" s="146">
        <f t="shared" si="174"/>
        <v>0.0952</v>
      </c>
      <c r="H285" s="149">
        <f t="shared" si="174"/>
        <v>0.666945</v>
      </c>
      <c r="I285" s="149">
        <f t="shared" si="174"/>
        <v>0.340426</v>
      </c>
      <c r="J285" s="146">
        <f t="shared" si="174"/>
        <v>0</v>
      </c>
      <c r="K285" s="146">
        <f t="shared" si="174"/>
        <v>0.340426</v>
      </c>
      <c r="L285" s="146">
        <f t="shared" si="174"/>
        <v>0</v>
      </c>
      <c r="M285" s="149">
        <f t="shared" si="174"/>
        <v>0</v>
      </c>
      <c r="N285" s="146">
        <f t="shared" si="174"/>
        <v>0</v>
      </c>
      <c r="O285" s="146">
        <f t="shared" si="174"/>
        <v>0</v>
      </c>
      <c r="P285" s="149">
        <f t="shared" si="174"/>
        <v>0.056482</v>
      </c>
      <c r="Q285" s="146">
        <f t="shared" si="174"/>
        <v>0.056482</v>
      </c>
      <c r="R285" s="146">
        <f t="shared" si="174"/>
        <v>0</v>
      </c>
      <c r="S285" s="149">
        <f t="shared" si="174"/>
        <v>0.451468</v>
      </c>
      <c r="T285" s="146">
        <f t="shared" si="174"/>
        <v>0</v>
      </c>
      <c r="U285" s="146">
        <f t="shared" si="174"/>
        <v>0.401768</v>
      </c>
      <c r="V285" s="146">
        <f t="shared" si="174"/>
        <v>0</v>
      </c>
      <c r="W285" s="146">
        <f t="shared" si="174"/>
        <v>0</v>
      </c>
      <c r="X285" s="146">
        <f t="shared" si="174"/>
        <v>0</v>
      </c>
      <c r="Y285" s="146">
        <f t="shared" si="126"/>
        <v>0</v>
      </c>
      <c r="Z285" s="146">
        <f t="shared" si="127"/>
        <v>0.0497</v>
      </c>
      <c r="AA285" s="146">
        <f t="shared" si="128"/>
        <v>0</v>
      </c>
      <c r="AB285" s="146">
        <f t="shared" si="167"/>
        <v>0.401768</v>
      </c>
      <c r="AC285" s="146">
        <f t="shared" si="168"/>
        <v>0</v>
      </c>
      <c r="AD285" s="146">
        <f t="shared" si="169"/>
        <v>0</v>
      </c>
      <c r="AE285" s="146">
        <f t="shared" si="170"/>
        <v>0</v>
      </c>
      <c r="AF285" s="146">
        <f t="shared" si="171"/>
        <v>0</v>
      </c>
    </row>
    <row r="286" ht="15" customHeight="1" spans="1:32">
      <c r="A286" s="7"/>
      <c r="B286" s="13" t="s">
        <v>114</v>
      </c>
      <c r="C286" s="146">
        <f t="shared" si="165"/>
        <v>61.202197</v>
      </c>
      <c r="D286" s="146">
        <f t="shared" ref="D286:AF286" si="175">D204/10000</f>
        <v>0</v>
      </c>
      <c r="E286" s="146">
        <f t="shared" si="175"/>
        <v>61.202197</v>
      </c>
      <c r="F286" s="146">
        <f t="shared" si="175"/>
        <v>0</v>
      </c>
      <c r="G286" s="146">
        <f t="shared" si="175"/>
        <v>0</v>
      </c>
      <c r="H286" s="149">
        <f t="shared" si="175"/>
        <v>0</v>
      </c>
      <c r="I286" s="149">
        <f t="shared" si="175"/>
        <v>0</v>
      </c>
      <c r="J286" s="146">
        <f t="shared" si="175"/>
        <v>0</v>
      </c>
      <c r="K286" s="146">
        <f t="shared" si="175"/>
        <v>0</v>
      </c>
      <c r="L286" s="146">
        <f t="shared" si="175"/>
        <v>0</v>
      </c>
      <c r="M286" s="149">
        <f t="shared" si="175"/>
        <v>0</v>
      </c>
      <c r="N286" s="146">
        <f t="shared" si="175"/>
        <v>0</v>
      </c>
      <c r="O286" s="146">
        <f t="shared" si="175"/>
        <v>0</v>
      </c>
      <c r="P286" s="149">
        <f t="shared" si="175"/>
        <v>0</v>
      </c>
      <c r="Q286" s="146">
        <f t="shared" si="175"/>
        <v>0</v>
      </c>
      <c r="R286" s="146">
        <f t="shared" si="175"/>
        <v>0</v>
      </c>
      <c r="S286" s="149">
        <f t="shared" si="175"/>
        <v>0</v>
      </c>
      <c r="T286" s="146">
        <f t="shared" si="175"/>
        <v>0</v>
      </c>
      <c r="U286" s="146">
        <f t="shared" si="175"/>
        <v>0</v>
      </c>
      <c r="V286" s="146">
        <f t="shared" si="175"/>
        <v>0</v>
      </c>
      <c r="W286" s="146">
        <f t="shared" si="175"/>
        <v>0</v>
      </c>
      <c r="X286" s="146">
        <f t="shared" si="175"/>
        <v>0</v>
      </c>
      <c r="Y286" s="146">
        <f t="shared" si="126"/>
        <v>0</v>
      </c>
      <c r="Z286" s="146">
        <f t="shared" si="127"/>
        <v>0</v>
      </c>
      <c r="AA286" s="146">
        <f t="shared" si="128"/>
        <v>0</v>
      </c>
      <c r="AB286" s="146">
        <f t="shared" si="167"/>
        <v>0</v>
      </c>
      <c r="AC286" s="146">
        <f t="shared" si="168"/>
        <v>0</v>
      </c>
      <c r="AD286" s="146">
        <f t="shared" si="169"/>
        <v>0</v>
      </c>
      <c r="AE286" s="146">
        <f t="shared" si="170"/>
        <v>0</v>
      </c>
      <c r="AF286" s="146">
        <f t="shared" si="171"/>
        <v>0</v>
      </c>
    </row>
    <row r="287" ht="15" customHeight="1" spans="1:32">
      <c r="A287" s="7"/>
      <c r="B287" s="10" t="s">
        <v>115</v>
      </c>
      <c r="C287" s="146">
        <f t="shared" si="165"/>
        <v>16.451245</v>
      </c>
      <c r="D287" s="146">
        <f t="shared" ref="D287:AF287" si="176">D205/10000</f>
        <v>0</v>
      </c>
      <c r="E287" s="146">
        <f t="shared" si="176"/>
        <v>16.411445</v>
      </c>
      <c r="F287" s="146">
        <f t="shared" si="176"/>
        <v>0</v>
      </c>
      <c r="G287" s="146">
        <f t="shared" si="176"/>
        <v>0.0398</v>
      </c>
      <c r="H287" s="149">
        <f t="shared" si="176"/>
        <v>0</v>
      </c>
      <c r="I287" s="149">
        <f t="shared" si="176"/>
        <v>0</v>
      </c>
      <c r="J287" s="146">
        <f t="shared" si="176"/>
        <v>0</v>
      </c>
      <c r="K287" s="146">
        <f t="shared" si="176"/>
        <v>0</v>
      </c>
      <c r="L287" s="146">
        <f t="shared" si="176"/>
        <v>0</v>
      </c>
      <c r="M287" s="149">
        <f t="shared" si="176"/>
        <v>0</v>
      </c>
      <c r="N287" s="146">
        <f t="shared" si="176"/>
        <v>0</v>
      </c>
      <c r="O287" s="146">
        <f t="shared" si="176"/>
        <v>0</v>
      </c>
      <c r="P287" s="149">
        <f t="shared" si="176"/>
        <v>0</v>
      </c>
      <c r="Q287" s="146">
        <f t="shared" si="176"/>
        <v>0</v>
      </c>
      <c r="R287" s="146">
        <f t="shared" si="176"/>
        <v>0</v>
      </c>
      <c r="S287" s="149">
        <f t="shared" si="176"/>
        <v>0</v>
      </c>
      <c r="T287" s="146">
        <f t="shared" si="176"/>
        <v>0</v>
      </c>
      <c r="U287" s="146">
        <f t="shared" si="176"/>
        <v>0</v>
      </c>
      <c r="V287" s="146">
        <f t="shared" si="176"/>
        <v>0</v>
      </c>
      <c r="W287" s="146">
        <f t="shared" si="176"/>
        <v>0</v>
      </c>
      <c r="X287" s="146">
        <f t="shared" si="176"/>
        <v>0</v>
      </c>
      <c r="Y287" s="146">
        <f t="shared" si="126"/>
        <v>0</v>
      </c>
      <c r="Z287" s="146">
        <f t="shared" si="127"/>
        <v>0</v>
      </c>
      <c r="AA287" s="146">
        <f t="shared" si="128"/>
        <v>0</v>
      </c>
      <c r="AB287" s="146">
        <f t="shared" si="167"/>
        <v>0</v>
      </c>
      <c r="AC287" s="146">
        <f t="shared" si="168"/>
        <v>0</v>
      </c>
      <c r="AD287" s="146">
        <f t="shared" si="169"/>
        <v>0</v>
      </c>
      <c r="AE287" s="146">
        <f t="shared" si="170"/>
        <v>0</v>
      </c>
      <c r="AF287" s="146">
        <f t="shared" si="171"/>
        <v>0</v>
      </c>
    </row>
    <row r="288" ht="15" customHeight="1" spans="1:32">
      <c r="A288" s="7"/>
      <c r="B288" s="10" t="s">
        <v>116</v>
      </c>
      <c r="C288" s="146">
        <f t="shared" si="165"/>
        <v>0</v>
      </c>
      <c r="D288" s="146">
        <f t="shared" ref="D288:AF288" si="177">D206/10000</f>
        <v>0</v>
      </c>
      <c r="E288" s="146">
        <f t="shared" si="177"/>
        <v>0</v>
      </c>
      <c r="F288" s="146">
        <f t="shared" si="177"/>
        <v>0</v>
      </c>
      <c r="G288" s="146">
        <f t="shared" si="177"/>
        <v>0</v>
      </c>
      <c r="H288" s="149">
        <f t="shared" si="177"/>
        <v>0</v>
      </c>
      <c r="I288" s="149">
        <f t="shared" si="177"/>
        <v>0</v>
      </c>
      <c r="J288" s="146">
        <f t="shared" si="177"/>
        <v>0</v>
      </c>
      <c r="K288" s="146">
        <f t="shared" si="177"/>
        <v>0</v>
      </c>
      <c r="L288" s="146">
        <f t="shared" si="177"/>
        <v>0</v>
      </c>
      <c r="M288" s="149">
        <f t="shared" si="177"/>
        <v>0</v>
      </c>
      <c r="N288" s="146">
        <f t="shared" si="177"/>
        <v>0</v>
      </c>
      <c r="O288" s="146">
        <f t="shared" si="177"/>
        <v>0</v>
      </c>
      <c r="P288" s="149">
        <f t="shared" si="177"/>
        <v>0</v>
      </c>
      <c r="Q288" s="146">
        <f t="shared" si="177"/>
        <v>0</v>
      </c>
      <c r="R288" s="146">
        <f t="shared" si="177"/>
        <v>0</v>
      </c>
      <c r="S288" s="149">
        <f t="shared" si="177"/>
        <v>0</v>
      </c>
      <c r="T288" s="146">
        <f t="shared" si="177"/>
        <v>0</v>
      </c>
      <c r="U288" s="146">
        <f t="shared" si="177"/>
        <v>0</v>
      </c>
      <c r="V288" s="146">
        <f t="shared" si="177"/>
        <v>0</v>
      </c>
      <c r="W288" s="146">
        <f t="shared" si="177"/>
        <v>0</v>
      </c>
      <c r="X288" s="146">
        <f t="shared" si="177"/>
        <v>0</v>
      </c>
      <c r="Y288" s="146">
        <f t="shared" si="126"/>
        <v>0</v>
      </c>
      <c r="Z288" s="146">
        <f t="shared" si="127"/>
        <v>0</v>
      </c>
      <c r="AA288" s="146">
        <f t="shared" si="128"/>
        <v>0</v>
      </c>
      <c r="AB288" s="146">
        <f t="shared" si="167"/>
        <v>0</v>
      </c>
      <c r="AC288" s="146">
        <f t="shared" si="168"/>
        <v>0</v>
      </c>
      <c r="AD288" s="146">
        <f t="shared" si="169"/>
        <v>0</v>
      </c>
      <c r="AE288" s="146">
        <f t="shared" si="170"/>
        <v>0</v>
      </c>
      <c r="AF288" s="146">
        <f t="shared" si="171"/>
        <v>0</v>
      </c>
    </row>
    <row r="289" ht="15" customHeight="1" spans="1:32">
      <c r="A289" s="7"/>
      <c r="B289" s="10" t="s">
        <v>117</v>
      </c>
      <c r="C289" s="146">
        <f t="shared" si="165"/>
        <v>44.9</v>
      </c>
      <c r="D289" s="146">
        <f t="shared" ref="D289:AF289" si="178">D207/10000</f>
        <v>0</v>
      </c>
      <c r="E289" s="146">
        <f t="shared" si="178"/>
        <v>10.3</v>
      </c>
      <c r="F289" s="146">
        <f t="shared" si="178"/>
        <v>0</v>
      </c>
      <c r="G289" s="146">
        <f t="shared" si="178"/>
        <v>0</v>
      </c>
      <c r="H289" s="149">
        <f t="shared" si="178"/>
        <v>29.6</v>
      </c>
      <c r="I289" s="149">
        <f t="shared" si="178"/>
        <v>0</v>
      </c>
      <c r="J289" s="146">
        <f t="shared" si="178"/>
        <v>0</v>
      </c>
      <c r="K289" s="146">
        <f t="shared" si="178"/>
        <v>0</v>
      </c>
      <c r="L289" s="146">
        <f t="shared" si="178"/>
        <v>0</v>
      </c>
      <c r="M289" s="149">
        <f t="shared" si="178"/>
        <v>5</v>
      </c>
      <c r="N289" s="146">
        <f t="shared" si="178"/>
        <v>5</v>
      </c>
      <c r="O289" s="146">
        <f t="shared" si="178"/>
        <v>0</v>
      </c>
      <c r="P289" s="149">
        <f t="shared" si="178"/>
        <v>0</v>
      </c>
      <c r="Q289" s="146">
        <f t="shared" si="178"/>
        <v>0</v>
      </c>
      <c r="R289" s="146">
        <f t="shared" si="178"/>
        <v>0</v>
      </c>
      <c r="S289" s="149">
        <f t="shared" si="178"/>
        <v>0</v>
      </c>
      <c r="T289" s="146">
        <f t="shared" si="178"/>
        <v>0</v>
      </c>
      <c r="U289" s="146">
        <f t="shared" si="178"/>
        <v>0</v>
      </c>
      <c r="V289" s="146">
        <f t="shared" si="178"/>
        <v>0</v>
      </c>
      <c r="W289" s="146">
        <f t="shared" si="178"/>
        <v>0</v>
      </c>
      <c r="X289" s="146">
        <f t="shared" si="178"/>
        <v>0</v>
      </c>
      <c r="Y289" s="146">
        <f t="shared" si="126"/>
        <v>0</v>
      </c>
      <c r="Z289" s="146">
        <f t="shared" si="127"/>
        <v>0</v>
      </c>
      <c r="AA289" s="146">
        <f t="shared" si="128"/>
        <v>0</v>
      </c>
      <c r="AB289" s="146">
        <f t="shared" si="167"/>
        <v>0</v>
      </c>
      <c r="AC289" s="146">
        <f t="shared" si="168"/>
        <v>0</v>
      </c>
      <c r="AD289" s="146">
        <f t="shared" si="169"/>
        <v>0</v>
      </c>
      <c r="AE289" s="146">
        <f t="shared" si="170"/>
        <v>0</v>
      </c>
      <c r="AF289" s="146">
        <f t="shared" si="171"/>
        <v>0</v>
      </c>
    </row>
    <row r="290" ht="15" customHeight="1" spans="1:32">
      <c r="A290" s="7"/>
      <c r="B290" s="10" t="s">
        <v>118</v>
      </c>
      <c r="C290" s="146">
        <f t="shared" si="165"/>
        <v>19.37247</v>
      </c>
      <c r="D290" s="146">
        <f t="shared" ref="D290:AF290" si="179">D208/10000</f>
        <v>0</v>
      </c>
      <c r="E290" s="146">
        <f t="shared" si="179"/>
        <v>12.260212</v>
      </c>
      <c r="F290" s="146">
        <f t="shared" si="179"/>
        <v>0</v>
      </c>
      <c r="G290" s="146">
        <f t="shared" si="179"/>
        <v>3.769731</v>
      </c>
      <c r="H290" s="149">
        <f t="shared" si="179"/>
        <v>3.342527</v>
      </c>
      <c r="I290" s="149">
        <f t="shared" si="179"/>
        <v>0</v>
      </c>
      <c r="J290" s="146">
        <f t="shared" si="179"/>
        <v>0</v>
      </c>
      <c r="K290" s="146">
        <f t="shared" si="179"/>
        <v>0</v>
      </c>
      <c r="L290" s="146">
        <f t="shared" si="179"/>
        <v>0</v>
      </c>
      <c r="M290" s="149">
        <f t="shared" si="179"/>
        <v>0</v>
      </c>
      <c r="N290" s="146">
        <f t="shared" si="179"/>
        <v>0</v>
      </c>
      <c r="O290" s="146">
        <f t="shared" si="179"/>
        <v>0</v>
      </c>
      <c r="P290" s="149">
        <f t="shared" si="179"/>
        <v>0</v>
      </c>
      <c r="Q290" s="146">
        <f t="shared" si="179"/>
        <v>0</v>
      </c>
      <c r="R290" s="146">
        <f t="shared" si="179"/>
        <v>0</v>
      </c>
      <c r="S290" s="149">
        <f t="shared" si="179"/>
        <v>0</v>
      </c>
      <c r="T290" s="146">
        <f t="shared" si="179"/>
        <v>0</v>
      </c>
      <c r="U290" s="146">
        <f t="shared" si="179"/>
        <v>0</v>
      </c>
      <c r="V290" s="146">
        <f t="shared" si="179"/>
        <v>0</v>
      </c>
      <c r="W290" s="146">
        <f t="shared" si="179"/>
        <v>0</v>
      </c>
      <c r="X290" s="146">
        <f t="shared" si="179"/>
        <v>0</v>
      </c>
      <c r="Y290" s="146">
        <f t="shared" si="126"/>
        <v>0</v>
      </c>
      <c r="Z290" s="146">
        <f t="shared" si="127"/>
        <v>0</v>
      </c>
      <c r="AA290" s="146">
        <f t="shared" si="128"/>
        <v>0</v>
      </c>
      <c r="AB290" s="146">
        <f t="shared" si="167"/>
        <v>0</v>
      </c>
      <c r="AC290" s="146">
        <f t="shared" si="168"/>
        <v>0</v>
      </c>
      <c r="AD290" s="146">
        <f t="shared" si="169"/>
        <v>0</v>
      </c>
      <c r="AE290" s="146">
        <f t="shared" si="170"/>
        <v>0</v>
      </c>
      <c r="AF290" s="146">
        <f t="shared" si="171"/>
        <v>0</v>
      </c>
    </row>
    <row r="291" ht="15" customHeight="1" spans="1:32">
      <c r="A291" s="7"/>
      <c r="B291" s="10" t="s">
        <v>119</v>
      </c>
      <c r="C291" s="146">
        <f t="shared" si="165"/>
        <v>27.073347</v>
      </c>
      <c r="D291" s="146">
        <f t="shared" ref="D291:AF291" si="180">D209/10000</f>
        <v>0</v>
      </c>
      <c r="E291" s="146">
        <f t="shared" si="180"/>
        <v>26.565347</v>
      </c>
      <c r="F291" s="146">
        <f t="shared" si="180"/>
        <v>0</v>
      </c>
      <c r="G291" s="146">
        <f t="shared" si="180"/>
        <v>0</v>
      </c>
      <c r="H291" s="149">
        <f t="shared" si="180"/>
        <v>0.508</v>
      </c>
      <c r="I291" s="149">
        <f t="shared" si="180"/>
        <v>0</v>
      </c>
      <c r="J291" s="146">
        <f t="shared" si="180"/>
        <v>0</v>
      </c>
      <c r="K291" s="146">
        <f t="shared" si="180"/>
        <v>0</v>
      </c>
      <c r="L291" s="146">
        <f t="shared" si="180"/>
        <v>0</v>
      </c>
      <c r="M291" s="149">
        <f t="shared" si="180"/>
        <v>0</v>
      </c>
      <c r="N291" s="146">
        <f t="shared" si="180"/>
        <v>0</v>
      </c>
      <c r="O291" s="146">
        <f t="shared" si="180"/>
        <v>0</v>
      </c>
      <c r="P291" s="149">
        <f t="shared" si="180"/>
        <v>0</v>
      </c>
      <c r="Q291" s="146">
        <f t="shared" si="180"/>
        <v>0</v>
      </c>
      <c r="R291" s="146">
        <f t="shared" si="180"/>
        <v>0</v>
      </c>
      <c r="S291" s="149">
        <f t="shared" si="180"/>
        <v>0</v>
      </c>
      <c r="T291" s="146">
        <f t="shared" si="180"/>
        <v>0</v>
      </c>
      <c r="U291" s="146">
        <f t="shared" si="180"/>
        <v>0</v>
      </c>
      <c r="V291" s="146">
        <f t="shared" si="180"/>
        <v>0</v>
      </c>
      <c r="W291" s="146">
        <f t="shared" si="180"/>
        <v>0</v>
      </c>
      <c r="X291" s="146">
        <f t="shared" si="180"/>
        <v>0</v>
      </c>
      <c r="Y291" s="146">
        <f t="shared" si="126"/>
        <v>0</v>
      </c>
      <c r="Z291" s="146">
        <f t="shared" si="127"/>
        <v>0</v>
      </c>
      <c r="AA291" s="146">
        <f t="shared" si="128"/>
        <v>0</v>
      </c>
      <c r="AB291" s="146">
        <f t="shared" si="167"/>
        <v>0</v>
      </c>
      <c r="AC291" s="146">
        <f t="shared" si="168"/>
        <v>0</v>
      </c>
      <c r="AD291" s="146">
        <f t="shared" si="169"/>
        <v>0</v>
      </c>
      <c r="AE291" s="146">
        <f t="shared" si="170"/>
        <v>0</v>
      </c>
      <c r="AF291" s="146">
        <f t="shared" si="171"/>
        <v>0</v>
      </c>
    </row>
    <row r="292" ht="15" customHeight="1" spans="1:32">
      <c r="A292" s="7"/>
      <c r="B292" s="10" t="s">
        <v>120</v>
      </c>
      <c r="C292" s="146">
        <f t="shared" si="165"/>
        <v>11.804866</v>
      </c>
      <c r="D292" s="146">
        <f t="shared" ref="D292:AF292" si="181">D210/10000</f>
        <v>0</v>
      </c>
      <c r="E292" s="146">
        <f t="shared" si="181"/>
        <v>5.431082</v>
      </c>
      <c r="F292" s="146">
        <f t="shared" si="181"/>
        <v>0</v>
      </c>
      <c r="G292" s="146">
        <f t="shared" si="181"/>
        <v>0.3302</v>
      </c>
      <c r="H292" s="149">
        <f t="shared" si="181"/>
        <v>1.01433</v>
      </c>
      <c r="I292" s="149">
        <f t="shared" si="181"/>
        <v>0.06998</v>
      </c>
      <c r="J292" s="146">
        <f t="shared" si="181"/>
        <v>0</v>
      </c>
      <c r="K292" s="146">
        <f t="shared" si="181"/>
        <v>0.03301</v>
      </c>
      <c r="L292" s="146">
        <f t="shared" si="181"/>
        <v>0.03697</v>
      </c>
      <c r="M292" s="149">
        <f t="shared" si="181"/>
        <v>0</v>
      </c>
      <c r="N292" s="146">
        <f t="shared" si="181"/>
        <v>0</v>
      </c>
      <c r="O292" s="146">
        <f t="shared" si="181"/>
        <v>0</v>
      </c>
      <c r="P292" s="149">
        <f t="shared" si="181"/>
        <v>0</v>
      </c>
      <c r="Q292" s="146">
        <f t="shared" si="181"/>
        <v>0</v>
      </c>
      <c r="R292" s="146">
        <f t="shared" si="181"/>
        <v>0</v>
      </c>
      <c r="S292" s="149">
        <f t="shared" si="181"/>
        <v>4.959274</v>
      </c>
      <c r="T292" s="146">
        <f t="shared" si="181"/>
        <v>3.185729</v>
      </c>
      <c r="U292" s="146">
        <f t="shared" si="181"/>
        <v>0.158493</v>
      </c>
      <c r="V292" s="146">
        <f t="shared" si="181"/>
        <v>0.417914</v>
      </c>
      <c r="W292" s="146">
        <f t="shared" si="181"/>
        <v>0.0227</v>
      </c>
      <c r="X292" s="146">
        <f t="shared" si="181"/>
        <v>0.06567</v>
      </c>
      <c r="Y292" s="146">
        <f t="shared" si="126"/>
        <v>0</v>
      </c>
      <c r="Z292" s="146">
        <f t="shared" si="127"/>
        <v>1.108768</v>
      </c>
      <c r="AA292" s="146">
        <f t="shared" si="128"/>
        <v>0.158493</v>
      </c>
      <c r="AB292" s="146">
        <f t="shared" si="167"/>
        <v>0</v>
      </c>
      <c r="AC292" s="146">
        <f t="shared" si="168"/>
        <v>0</v>
      </c>
      <c r="AD292" s="146">
        <f t="shared" si="169"/>
        <v>0</v>
      </c>
      <c r="AE292" s="146">
        <f t="shared" si="170"/>
        <v>0</v>
      </c>
      <c r="AF292" s="146">
        <f t="shared" si="171"/>
        <v>0</v>
      </c>
    </row>
    <row r="293" ht="15" customHeight="1" spans="1:32">
      <c r="A293" s="7"/>
      <c r="B293" s="10" t="s">
        <v>121</v>
      </c>
      <c r="C293" s="146">
        <f t="shared" si="165"/>
        <v>149.799164</v>
      </c>
      <c r="D293" s="146">
        <f t="shared" ref="D293:AF293" si="182">D211/10000</f>
        <v>0</v>
      </c>
      <c r="E293" s="146">
        <f t="shared" si="182"/>
        <v>107.655544</v>
      </c>
      <c r="F293" s="146">
        <f t="shared" si="182"/>
        <v>0</v>
      </c>
      <c r="G293" s="146">
        <f t="shared" si="182"/>
        <v>0</v>
      </c>
      <c r="H293" s="149">
        <f t="shared" si="182"/>
        <v>42.14362</v>
      </c>
      <c r="I293" s="149">
        <f t="shared" si="182"/>
        <v>0</v>
      </c>
      <c r="J293" s="146">
        <f t="shared" si="182"/>
        <v>0</v>
      </c>
      <c r="K293" s="146">
        <f t="shared" si="182"/>
        <v>0</v>
      </c>
      <c r="L293" s="146">
        <f t="shared" si="182"/>
        <v>0</v>
      </c>
      <c r="M293" s="149">
        <f t="shared" si="182"/>
        <v>0</v>
      </c>
      <c r="N293" s="146">
        <f t="shared" si="182"/>
        <v>0</v>
      </c>
      <c r="O293" s="146">
        <f t="shared" si="182"/>
        <v>0</v>
      </c>
      <c r="P293" s="149">
        <f t="shared" si="182"/>
        <v>0</v>
      </c>
      <c r="Q293" s="146">
        <f t="shared" si="182"/>
        <v>0</v>
      </c>
      <c r="R293" s="146">
        <f t="shared" si="182"/>
        <v>0</v>
      </c>
      <c r="S293" s="149">
        <f t="shared" si="182"/>
        <v>0</v>
      </c>
      <c r="T293" s="146">
        <f t="shared" si="182"/>
        <v>0</v>
      </c>
      <c r="U293" s="146">
        <f t="shared" si="182"/>
        <v>0</v>
      </c>
      <c r="V293" s="146">
        <f t="shared" si="182"/>
        <v>0</v>
      </c>
      <c r="W293" s="146">
        <f t="shared" si="182"/>
        <v>0</v>
      </c>
      <c r="X293" s="146">
        <f t="shared" si="182"/>
        <v>0</v>
      </c>
      <c r="Y293" s="146">
        <f t="shared" si="126"/>
        <v>0</v>
      </c>
      <c r="Z293" s="146">
        <f t="shared" si="127"/>
        <v>0</v>
      </c>
      <c r="AA293" s="146">
        <f t="shared" si="128"/>
        <v>0</v>
      </c>
      <c r="AB293" s="146">
        <f t="shared" si="167"/>
        <v>0</v>
      </c>
      <c r="AC293" s="146">
        <f t="shared" si="168"/>
        <v>0</v>
      </c>
      <c r="AD293" s="146">
        <f t="shared" si="169"/>
        <v>0</v>
      </c>
      <c r="AE293" s="146">
        <f t="shared" si="170"/>
        <v>0</v>
      </c>
      <c r="AF293" s="146">
        <f t="shared" si="171"/>
        <v>0</v>
      </c>
    </row>
    <row r="294" ht="15" customHeight="1" spans="1:32">
      <c r="A294" s="7"/>
      <c r="B294" s="13" t="s">
        <v>122</v>
      </c>
      <c r="C294" s="146">
        <f t="shared" si="165"/>
        <v>47.308806</v>
      </c>
      <c r="D294" s="146">
        <f t="shared" ref="D294:AF294" si="183">D212/10000</f>
        <v>0</v>
      </c>
      <c r="E294" s="146">
        <f t="shared" si="183"/>
        <v>47.308806</v>
      </c>
      <c r="F294" s="146">
        <f t="shared" si="183"/>
        <v>0</v>
      </c>
      <c r="G294" s="146">
        <f t="shared" si="183"/>
        <v>0</v>
      </c>
      <c r="H294" s="149">
        <f t="shared" si="183"/>
        <v>0</v>
      </c>
      <c r="I294" s="149">
        <f t="shared" si="183"/>
        <v>0</v>
      </c>
      <c r="J294" s="146">
        <f t="shared" si="183"/>
        <v>0</v>
      </c>
      <c r="K294" s="146">
        <f t="shared" si="183"/>
        <v>0</v>
      </c>
      <c r="L294" s="146">
        <f t="shared" si="183"/>
        <v>0</v>
      </c>
      <c r="M294" s="149">
        <f t="shared" si="183"/>
        <v>0</v>
      </c>
      <c r="N294" s="146">
        <f t="shared" si="183"/>
        <v>0</v>
      </c>
      <c r="O294" s="146">
        <f t="shared" si="183"/>
        <v>0</v>
      </c>
      <c r="P294" s="149">
        <f t="shared" si="183"/>
        <v>0</v>
      </c>
      <c r="Q294" s="146">
        <f t="shared" si="183"/>
        <v>0</v>
      </c>
      <c r="R294" s="146">
        <f t="shared" si="183"/>
        <v>0</v>
      </c>
      <c r="S294" s="149">
        <f t="shared" si="183"/>
        <v>0</v>
      </c>
      <c r="T294" s="146">
        <f t="shared" si="183"/>
        <v>0</v>
      </c>
      <c r="U294" s="146">
        <f t="shared" si="183"/>
        <v>0</v>
      </c>
      <c r="V294" s="146">
        <f t="shared" si="183"/>
        <v>0</v>
      </c>
      <c r="W294" s="146">
        <f t="shared" si="183"/>
        <v>0</v>
      </c>
      <c r="X294" s="146">
        <f t="shared" si="183"/>
        <v>0</v>
      </c>
      <c r="Y294" s="146">
        <f t="shared" si="126"/>
        <v>0</v>
      </c>
      <c r="Z294" s="146">
        <f t="shared" si="127"/>
        <v>0</v>
      </c>
      <c r="AA294" s="146">
        <f t="shared" si="128"/>
        <v>0</v>
      </c>
      <c r="AB294" s="146">
        <f t="shared" si="167"/>
        <v>0</v>
      </c>
      <c r="AC294" s="146">
        <f t="shared" si="168"/>
        <v>0</v>
      </c>
      <c r="AD294" s="146">
        <f t="shared" si="169"/>
        <v>0</v>
      </c>
      <c r="AE294" s="146">
        <f t="shared" si="170"/>
        <v>0</v>
      </c>
      <c r="AF294" s="146">
        <f t="shared" si="171"/>
        <v>0</v>
      </c>
    </row>
    <row r="295" ht="15" customHeight="1" spans="1:32">
      <c r="A295" s="7"/>
      <c r="B295" s="13" t="s">
        <v>123</v>
      </c>
      <c r="C295" s="146">
        <f t="shared" si="165"/>
        <v>67.017536</v>
      </c>
      <c r="D295" s="146">
        <f t="shared" ref="D295:AF295" si="184">D213/10000</f>
        <v>0</v>
      </c>
      <c r="E295" s="146">
        <f t="shared" si="184"/>
        <v>19.927094</v>
      </c>
      <c r="F295" s="146">
        <f t="shared" si="184"/>
        <v>0.049015</v>
      </c>
      <c r="G295" s="146">
        <f t="shared" si="184"/>
        <v>13.001669</v>
      </c>
      <c r="H295" s="149">
        <f t="shared" si="184"/>
        <v>29.600071</v>
      </c>
      <c r="I295" s="149">
        <f t="shared" si="184"/>
        <v>3.77372</v>
      </c>
      <c r="J295" s="146">
        <f t="shared" si="184"/>
        <v>0</v>
      </c>
      <c r="K295" s="146">
        <f t="shared" si="184"/>
        <v>0</v>
      </c>
      <c r="L295" s="146">
        <f t="shared" si="184"/>
        <v>3.77372</v>
      </c>
      <c r="M295" s="149">
        <f t="shared" si="184"/>
        <v>0.1</v>
      </c>
      <c r="N295" s="146">
        <f t="shared" si="184"/>
        <v>0.1</v>
      </c>
      <c r="O295" s="146">
        <f t="shared" si="184"/>
        <v>0</v>
      </c>
      <c r="P295" s="149">
        <f t="shared" si="184"/>
        <v>0</v>
      </c>
      <c r="Q295" s="146">
        <f t="shared" si="184"/>
        <v>0</v>
      </c>
      <c r="R295" s="146">
        <f t="shared" si="184"/>
        <v>0</v>
      </c>
      <c r="S295" s="149">
        <f t="shared" si="184"/>
        <v>0.565967</v>
      </c>
      <c r="T295" s="146">
        <f t="shared" si="184"/>
        <v>0.1365</v>
      </c>
      <c r="U295" s="146">
        <f t="shared" si="184"/>
        <v>0.103543</v>
      </c>
      <c r="V295" s="146">
        <f t="shared" si="184"/>
        <v>0</v>
      </c>
      <c r="W295" s="146">
        <f t="shared" si="184"/>
        <v>0.078</v>
      </c>
      <c r="X295" s="146">
        <f t="shared" si="184"/>
        <v>0.247924</v>
      </c>
      <c r="Y295" s="146">
        <f t="shared" si="126"/>
        <v>0</v>
      </c>
      <c r="Z295" s="146">
        <f t="shared" si="127"/>
        <v>0</v>
      </c>
      <c r="AA295" s="146">
        <f t="shared" si="128"/>
        <v>0.037143</v>
      </c>
      <c r="AB295" s="146">
        <f t="shared" si="167"/>
        <v>0.0255</v>
      </c>
      <c r="AC295" s="146">
        <f t="shared" si="168"/>
        <v>0.0241</v>
      </c>
      <c r="AD295" s="146">
        <f t="shared" si="169"/>
        <v>0</v>
      </c>
      <c r="AE295" s="146">
        <f t="shared" si="170"/>
        <v>0.0168</v>
      </c>
      <c r="AF295" s="146">
        <f t="shared" si="171"/>
        <v>0</v>
      </c>
    </row>
    <row r="296" ht="15" customHeight="1" spans="1:32">
      <c r="A296" s="7"/>
      <c r="B296" s="18" t="s">
        <v>124</v>
      </c>
      <c r="C296" s="146">
        <f t="shared" si="165"/>
        <v>125.367904</v>
      </c>
      <c r="D296" s="146">
        <f t="shared" ref="D296:AF296" si="185">D214/10000</f>
        <v>0</v>
      </c>
      <c r="E296" s="146">
        <f t="shared" si="185"/>
        <v>3.302634</v>
      </c>
      <c r="F296" s="146">
        <f t="shared" si="185"/>
        <v>0</v>
      </c>
      <c r="G296" s="146">
        <f t="shared" si="185"/>
        <v>0</v>
      </c>
      <c r="H296" s="149">
        <f t="shared" si="185"/>
        <v>60.735836</v>
      </c>
      <c r="I296" s="149">
        <f t="shared" si="185"/>
        <v>0</v>
      </c>
      <c r="J296" s="146">
        <f t="shared" si="185"/>
        <v>0</v>
      </c>
      <c r="K296" s="146">
        <f t="shared" si="185"/>
        <v>0</v>
      </c>
      <c r="L296" s="146">
        <f t="shared" si="185"/>
        <v>0</v>
      </c>
      <c r="M296" s="149">
        <f t="shared" si="185"/>
        <v>44.82</v>
      </c>
      <c r="N296" s="146">
        <f t="shared" si="185"/>
        <v>44.82</v>
      </c>
      <c r="O296" s="146">
        <f t="shared" si="185"/>
        <v>0</v>
      </c>
      <c r="P296" s="149">
        <f t="shared" si="185"/>
        <v>16.509434</v>
      </c>
      <c r="Q296" s="146">
        <f t="shared" si="185"/>
        <v>16.509434</v>
      </c>
      <c r="R296" s="146">
        <f t="shared" si="185"/>
        <v>0</v>
      </c>
      <c r="S296" s="149">
        <f t="shared" si="185"/>
        <v>0</v>
      </c>
      <c r="T296" s="146">
        <f t="shared" si="185"/>
        <v>0</v>
      </c>
      <c r="U296" s="146">
        <f t="shared" si="185"/>
        <v>0</v>
      </c>
      <c r="V296" s="146">
        <f t="shared" si="185"/>
        <v>0</v>
      </c>
      <c r="W296" s="146">
        <f t="shared" si="185"/>
        <v>0</v>
      </c>
      <c r="X296" s="146">
        <f t="shared" si="185"/>
        <v>0</v>
      </c>
      <c r="Y296" s="146">
        <f t="shared" si="126"/>
        <v>0</v>
      </c>
      <c r="Z296" s="146">
        <f t="shared" si="127"/>
        <v>0</v>
      </c>
      <c r="AA296" s="146">
        <f t="shared" si="128"/>
        <v>0</v>
      </c>
      <c r="AB296" s="146">
        <f t="shared" si="167"/>
        <v>0</v>
      </c>
      <c r="AC296" s="146">
        <f t="shared" si="168"/>
        <v>0</v>
      </c>
      <c r="AD296" s="146">
        <f t="shared" si="169"/>
        <v>0</v>
      </c>
      <c r="AE296" s="146">
        <f t="shared" si="170"/>
        <v>0</v>
      </c>
      <c r="AF296" s="146">
        <f t="shared" si="171"/>
        <v>0</v>
      </c>
    </row>
    <row r="297" ht="15" customHeight="1" spans="1:32">
      <c r="A297" s="7"/>
      <c r="B297" s="18" t="s">
        <v>125</v>
      </c>
      <c r="C297" s="146">
        <f t="shared" si="165"/>
        <v>100.988937</v>
      </c>
      <c r="D297" s="146">
        <f t="shared" ref="D297:AF297" si="186">D215/10000</f>
        <v>0</v>
      </c>
      <c r="E297" s="146">
        <f t="shared" si="186"/>
        <v>17.099982</v>
      </c>
      <c r="F297" s="146">
        <f t="shared" si="186"/>
        <v>0</v>
      </c>
      <c r="G297" s="146">
        <f t="shared" si="186"/>
        <v>0</v>
      </c>
      <c r="H297" s="149">
        <f t="shared" si="186"/>
        <v>20.116941</v>
      </c>
      <c r="I297" s="149">
        <f t="shared" si="186"/>
        <v>36.783112</v>
      </c>
      <c r="J297" s="146">
        <f t="shared" si="186"/>
        <v>0</v>
      </c>
      <c r="K297" s="146">
        <f t="shared" si="186"/>
        <v>36.783112</v>
      </c>
      <c r="L297" s="146">
        <f t="shared" si="186"/>
        <v>0</v>
      </c>
      <c r="M297" s="149">
        <f t="shared" si="186"/>
        <v>22.038407</v>
      </c>
      <c r="N297" s="146">
        <f t="shared" si="186"/>
        <v>22.038407</v>
      </c>
      <c r="O297" s="146">
        <f t="shared" si="186"/>
        <v>0</v>
      </c>
      <c r="P297" s="149">
        <f t="shared" si="186"/>
        <v>0</v>
      </c>
      <c r="Q297" s="146">
        <f t="shared" si="186"/>
        <v>0</v>
      </c>
      <c r="R297" s="146">
        <f t="shared" si="186"/>
        <v>0</v>
      </c>
      <c r="S297" s="149">
        <f t="shared" si="186"/>
        <v>4.950495</v>
      </c>
      <c r="T297" s="146">
        <f t="shared" si="186"/>
        <v>4.950495</v>
      </c>
      <c r="U297" s="146">
        <f t="shared" si="186"/>
        <v>0</v>
      </c>
      <c r="V297" s="146">
        <f t="shared" si="186"/>
        <v>0</v>
      </c>
      <c r="W297" s="146">
        <f t="shared" si="186"/>
        <v>0</v>
      </c>
      <c r="X297" s="146">
        <f t="shared" si="186"/>
        <v>0</v>
      </c>
      <c r="Y297" s="146">
        <f t="shared" si="126"/>
        <v>0</v>
      </c>
      <c r="Z297" s="146">
        <f t="shared" si="127"/>
        <v>0</v>
      </c>
      <c r="AA297" s="146">
        <f t="shared" si="128"/>
        <v>0</v>
      </c>
      <c r="AB297" s="146">
        <f t="shared" si="167"/>
        <v>0</v>
      </c>
      <c r="AC297" s="146">
        <f t="shared" si="168"/>
        <v>0</v>
      </c>
      <c r="AD297" s="146">
        <f t="shared" si="169"/>
        <v>0</v>
      </c>
      <c r="AE297" s="146">
        <f t="shared" si="170"/>
        <v>0</v>
      </c>
      <c r="AF297" s="146">
        <f t="shared" si="171"/>
        <v>0</v>
      </c>
    </row>
    <row r="298" ht="15" customHeight="1" spans="1:32">
      <c r="A298" s="7"/>
      <c r="B298" s="18" t="s">
        <v>126</v>
      </c>
      <c r="C298" s="146">
        <f t="shared" si="165"/>
        <v>-2.48</v>
      </c>
      <c r="D298" s="146">
        <f t="shared" ref="D298:AF298" si="187">D216/10000</f>
        <v>0</v>
      </c>
      <c r="E298" s="146">
        <f t="shared" si="187"/>
        <v>0</v>
      </c>
      <c r="F298" s="146">
        <f t="shared" si="187"/>
        <v>0</v>
      </c>
      <c r="G298" s="146">
        <f t="shared" si="187"/>
        <v>0</v>
      </c>
      <c r="H298" s="149">
        <f t="shared" si="187"/>
        <v>0</v>
      </c>
      <c r="I298" s="149">
        <f t="shared" si="187"/>
        <v>-1.3336</v>
      </c>
      <c r="J298" s="146">
        <f t="shared" si="187"/>
        <v>0</v>
      </c>
      <c r="K298" s="146">
        <f t="shared" si="187"/>
        <v>-1.3336</v>
      </c>
      <c r="L298" s="146">
        <f t="shared" si="187"/>
        <v>0</v>
      </c>
      <c r="M298" s="149">
        <f t="shared" si="187"/>
        <v>1.3336</v>
      </c>
      <c r="N298" s="146">
        <f t="shared" si="187"/>
        <v>0</v>
      </c>
      <c r="O298" s="146">
        <f t="shared" si="187"/>
        <v>1.3336</v>
      </c>
      <c r="P298" s="149">
        <f t="shared" si="187"/>
        <v>-2.48</v>
      </c>
      <c r="Q298" s="146">
        <f t="shared" si="187"/>
        <v>0</v>
      </c>
      <c r="R298" s="146">
        <f t="shared" si="187"/>
        <v>-2.48</v>
      </c>
      <c r="S298" s="149">
        <f t="shared" si="187"/>
        <v>0</v>
      </c>
      <c r="T298" s="146">
        <f t="shared" si="187"/>
        <v>0</v>
      </c>
      <c r="U298" s="146">
        <f t="shared" si="187"/>
        <v>0</v>
      </c>
      <c r="V298" s="146">
        <f t="shared" si="187"/>
        <v>0</v>
      </c>
      <c r="W298" s="146">
        <f t="shared" si="187"/>
        <v>0</v>
      </c>
      <c r="X298" s="146">
        <f t="shared" si="187"/>
        <v>0</v>
      </c>
      <c r="Y298" s="146">
        <f t="shared" si="126"/>
        <v>0</v>
      </c>
      <c r="Z298" s="146">
        <f t="shared" si="127"/>
        <v>0</v>
      </c>
      <c r="AA298" s="146">
        <f t="shared" si="128"/>
        <v>0</v>
      </c>
      <c r="AB298" s="146">
        <f t="shared" si="167"/>
        <v>0</v>
      </c>
      <c r="AC298" s="146">
        <f t="shared" si="168"/>
        <v>0</v>
      </c>
      <c r="AD298" s="146">
        <f t="shared" si="169"/>
        <v>0</v>
      </c>
      <c r="AE298" s="146">
        <f t="shared" si="170"/>
        <v>0</v>
      </c>
      <c r="AF298" s="146">
        <f t="shared" si="171"/>
        <v>0</v>
      </c>
    </row>
    <row r="299" ht="15" customHeight="1" spans="1:32">
      <c r="A299" s="7"/>
      <c r="B299" s="18" t="s">
        <v>127</v>
      </c>
      <c r="C299" s="146">
        <f t="shared" si="165"/>
        <v>11.075</v>
      </c>
      <c r="D299" s="146">
        <f t="shared" ref="D299:AF299" si="188">D217/10000</f>
        <v>0</v>
      </c>
      <c r="E299" s="146">
        <f t="shared" si="188"/>
        <v>11.075</v>
      </c>
      <c r="F299" s="146">
        <f t="shared" si="188"/>
        <v>0</v>
      </c>
      <c r="G299" s="146">
        <f t="shared" si="188"/>
        <v>0</v>
      </c>
      <c r="H299" s="149">
        <f t="shared" si="188"/>
        <v>0</v>
      </c>
      <c r="I299" s="149">
        <f t="shared" si="188"/>
        <v>0</v>
      </c>
      <c r="J299" s="146">
        <f t="shared" si="188"/>
        <v>0</v>
      </c>
      <c r="K299" s="146">
        <f t="shared" si="188"/>
        <v>0</v>
      </c>
      <c r="L299" s="146">
        <f t="shared" si="188"/>
        <v>0</v>
      </c>
      <c r="M299" s="149">
        <f t="shared" si="188"/>
        <v>0</v>
      </c>
      <c r="N299" s="146">
        <f t="shared" si="188"/>
        <v>0</v>
      </c>
      <c r="O299" s="146">
        <f t="shared" si="188"/>
        <v>0</v>
      </c>
      <c r="P299" s="149">
        <f t="shared" si="188"/>
        <v>0</v>
      </c>
      <c r="Q299" s="146">
        <f t="shared" si="188"/>
        <v>0</v>
      </c>
      <c r="R299" s="146">
        <f t="shared" si="188"/>
        <v>0</v>
      </c>
      <c r="S299" s="149">
        <f t="shared" si="188"/>
        <v>0</v>
      </c>
      <c r="T299" s="146">
        <f t="shared" si="188"/>
        <v>0</v>
      </c>
      <c r="U299" s="146">
        <f t="shared" si="188"/>
        <v>0</v>
      </c>
      <c r="V299" s="146">
        <f t="shared" si="188"/>
        <v>0</v>
      </c>
      <c r="W299" s="146">
        <f t="shared" si="188"/>
        <v>0</v>
      </c>
      <c r="X299" s="146">
        <f t="shared" si="188"/>
        <v>0</v>
      </c>
      <c r="Y299" s="146">
        <f t="shared" si="126"/>
        <v>0</v>
      </c>
      <c r="Z299" s="146">
        <f t="shared" si="127"/>
        <v>0</v>
      </c>
      <c r="AA299" s="146">
        <f t="shared" si="128"/>
        <v>0</v>
      </c>
      <c r="AB299" s="146">
        <f t="shared" si="167"/>
        <v>0</v>
      </c>
      <c r="AC299" s="146">
        <f t="shared" si="168"/>
        <v>0</v>
      </c>
      <c r="AD299" s="146">
        <f t="shared" si="169"/>
        <v>0</v>
      </c>
      <c r="AE299" s="146">
        <f t="shared" si="170"/>
        <v>0</v>
      </c>
      <c r="AF299" s="146">
        <f t="shared" si="171"/>
        <v>0</v>
      </c>
    </row>
    <row r="300" ht="15" customHeight="1" spans="1:32">
      <c r="A300" s="7"/>
      <c r="B300" s="13" t="s">
        <v>128</v>
      </c>
      <c r="C300" s="146">
        <f t="shared" si="165"/>
        <v>4.470238</v>
      </c>
      <c r="D300" s="146">
        <f t="shared" ref="D300:AF300" si="189">D218/10000</f>
        <v>0</v>
      </c>
      <c r="E300" s="146">
        <f t="shared" si="189"/>
        <v>0.975162</v>
      </c>
      <c r="F300" s="146">
        <f t="shared" si="189"/>
        <v>0</v>
      </c>
      <c r="G300" s="146">
        <f t="shared" si="189"/>
        <v>0</v>
      </c>
      <c r="H300" s="149">
        <f t="shared" si="189"/>
        <v>3.434481</v>
      </c>
      <c r="I300" s="149">
        <f t="shared" si="189"/>
        <v>0</v>
      </c>
      <c r="J300" s="146">
        <f t="shared" si="189"/>
        <v>0</v>
      </c>
      <c r="K300" s="146">
        <f t="shared" si="189"/>
        <v>0</v>
      </c>
      <c r="L300" s="146">
        <f t="shared" si="189"/>
        <v>0</v>
      </c>
      <c r="M300" s="149">
        <f t="shared" si="189"/>
        <v>0.060595</v>
      </c>
      <c r="N300" s="146">
        <f t="shared" si="189"/>
        <v>0.060595</v>
      </c>
      <c r="O300" s="146">
        <f t="shared" si="189"/>
        <v>0</v>
      </c>
      <c r="P300" s="149">
        <f t="shared" si="189"/>
        <v>0</v>
      </c>
      <c r="Q300" s="146">
        <f t="shared" si="189"/>
        <v>0</v>
      </c>
      <c r="R300" s="146">
        <f t="shared" si="189"/>
        <v>0</v>
      </c>
      <c r="S300" s="149">
        <f t="shared" si="189"/>
        <v>0</v>
      </c>
      <c r="T300" s="146">
        <f t="shared" si="189"/>
        <v>0</v>
      </c>
      <c r="U300" s="146">
        <f t="shared" si="189"/>
        <v>0</v>
      </c>
      <c r="V300" s="146">
        <f t="shared" si="189"/>
        <v>0</v>
      </c>
      <c r="W300" s="146">
        <f t="shared" si="189"/>
        <v>0</v>
      </c>
      <c r="X300" s="146">
        <f t="shared" si="189"/>
        <v>0</v>
      </c>
      <c r="Y300" s="146">
        <f t="shared" si="126"/>
        <v>0</v>
      </c>
      <c r="Z300" s="146">
        <f t="shared" si="127"/>
        <v>0</v>
      </c>
      <c r="AA300" s="146">
        <f t="shared" si="128"/>
        <v>0</v>
      </c>
      <c r="AB300" s="146">
        <f t="shared" si="167"/>
        <v>0</v>
      </c>
      <c r="AC300" s="146">
        <f t="shared" si="168"/>
        <v>0</v>
      </c>
      <c r="AD300" s="146">
        <f t="shared" si="169"/>
        <v>0</v>
      </c>
      <c r="AE300" s="146">
        <f t="shared" si="170"/>
        <v>0</v>
      </c>
      <c r="AF300" s="146">
        <f t="shared" si="171"/>
        <v>0</v>
      </c>
    </row>
    <row r="301" ht="15" customHeight="1" spans="1:32">
      <c r="A301" s="7"/>
      <c r="B301" s="13" t="s">
        <v>129</v>
      </c>
      <c r="C301" s="146">
        <f t="shared" si="165"/>
        <v>0</v>
      </c>
      <c r="D301" s="146">
        <f t="shared" ref="D301:AF301" si="190">D219/10000</f>
        <v>0</v>
      </c>
      <c r="E301" s="146">
        <f t="shared" si="190"/>
        <v>0</v>
      </c>
      <c r="F301" s="146">
        <f t="shared" si="190"/>
        <v>0</v>
      </c>
      <c r="G301" s="146">
        <f t="shared" si="190"/>
        <v>0</v>
      </c>
      <c r="H301" s="149">
        <f t="shared" si="190"/>
        <v>0</v>
      </c>
      <c r="I301" s="149">
        <f t="shared" si="190"/>
        <v>0</v>
      </c>
      <c r="J301" s="146">
        <f t="shared" si="190"/>
        <v>0</v>
      </c>
      <c r="K301" s="146">
        <f t="shared" si="190"/>
        <v>0</v>
      </c>
      <c r="L301" s="146">
        <f t="shared" si="190"/>
        <v>0</v>
      </c>
      <c r="M301" s="149">
        <f t="shared" si="190"/>
        <v>0</v>
      </c>
      <c r="N301" s="146">
        <f t="shared" si="190"/>
        <v>0</v>
      </c>
      <c r="O301" s="146">
        <f t="shared" si="190"/>
        <v>0</v>
      </c>
      <c r="P301" s="149">
        <f t="shared" si="190"/>
        <v>0</v>
      </c>
      <c r="Q301" s="146">
        <f t="shared" si="190"/>
        <v>0</v>
      </c>
      <c r="R301" s="146">
        <f t="shared" si="190"/>
        <v>0</v>
      </c>
      <c r="S301" s="149">
        <f t="shared" si="190"/>
        <v>0</v>
      </c>
      <c r="T301" s="146">
        <f t="shared" si="190"/>
        <v>0</v>
      </c>
      <c r="U301" s="146">
        <f t="shared" si="190"/>
        <v>0</v>
      </c>
      <c r="V301" s="146">
        <f t="shared" si="190"/>
        <v>0</v>
      </c>
      <c r="W301" s="146">
        <f t="shared" si="190"/>
        <v>0</v>
      </c>
      <c r="X301" s="146">
        <f t="shared" si="190"/>
        <v>0</v>
      </c>
      <c r="Y301" s="146">
        <f t="shared" si="126"/>
        <v>0</v>
      </c>
      <c r="Z301" s="146">
        <f t="shared" si="127"/>
        <v>0</v>
      </c>
      <c r="AA301" s="146">
        <f t="shared" si="128"/>
        <v>0</v>
      </c>
      <c r="AB301" s="146">
        <f t="shared" si="167"/>
        <v>0</v>
      </c>
      <c r="AC301" s="146">
        <f t="shared" si="168"/>
        <v>0</v>
      </c>
      <c r="AD301" s="146">
        <f t="shared" si="169"/>
        <v>0</v>
      </c>
      <c r="AE301" s="146">
        <f t="shared" si="170"/>
        <v>0</v>
      </c>
      <c r="AF301" s="146">
        <f t="shared" si="171"/>
        <v>0</v>
      </c>
    </row>
    <row r="302" ht="15" customHeight="1" spans="1:32">
      <c r="A302" s="7"/>
      <c r="B302" s="13" t="s">
        <v>130</v>
      </c>
      <c r="C302" s="146">
        <f t="shared" si="165"/>
        <v>22.351229</v>
      </c>
      <c r="D302" s="146">
        <f t="shared" ref="D302:AF302" si="191">D220/10000</f>
        <v>0</v>
      </c>
      <c r="E302" s="146">
        <f t="shared" si="191"/>
        <v>1.097277</v>
      </c>
      <c r="F302" s="146">
        <f t="shared" si="191"/>
        <v>0.232839</v>
      </c>
      <c r="G302" s="146">
        <f t="shared" si="191"/>
        <v>0.292792</v>
      </c>
      <c r="H302" s="149">
        <f t="shared" si="191"/>
        <v>19.667855</v>
      </c>
      <c r="I302" s="149">
        <f t="shared" si="191"/>
        <v>0.292792</v>
      </c>
      <c r="J302" s="146">
        <f t="shared" si="191"/>
        <v>0</v>
      </c>
      <c r="K302" s="146">
        <f t="shared" si="191"/>
        <v>0.292792</v>
      </c>
      <c r="L302" s="146">
        <f t="shared" si="191"/>
        <v>0</v>
      </c>
      <c r="M302" s="149">
        <f t="shared" si="191"/>
        <v>0</v>
      </c>
      <c r="N302" s="146">
        <f t="shared" si="191"/>
        <v>0</v>
      </c>
      <c r="O302" s="146">
        <f t="shared" si="191"/>
        <v>0</v>
      </c>
      <c r="P302" s="149">
        <f t="shared" si="191"/>
        <v>-0.15755</v>
      </c>
      <c r="Q302" s="146">
        <f t="shared" si="191"/>
        <v>-0.15755</v>
      </c>
      <c r="R302" s="146">
        <f t="shared" si="191"/>
        <v>0</v>
      </c>
      <c r="S302" s="149">
        <f t="shared" si="191"/>
        <v>0.925224</v>
      </c>
      <c r="T302" s="146">
        <f t="shared" si="191"/>
        <v>-0.025375</v>
      </c>
      <c r="U302" s="146">
        <f t="shared" si="191"/>
        <v>0.780779</v>
      </c>
      <c r="V302" s="146">
        <f t="shared" si="191"/>
        <v>0</v>
      </c>
      <c r="W302" s="146">
        <f t="shared" si="191"/>
        <v>0.195195</v>
      </c>
      <c r="X302" s="146">
        <f t="shared" si="191"/>
        <v>-0.22057</v>
      </c>
      <c r="Y302" s="146">
        <f t="shared" si="126"/>
        <v>0</v>
      </c>
      <c r="Z302" s="146">
        <f t="shared" si="127"/>
        <v>0.195195</v>
      </c>
      <c r="AA302" s="146">
        <f t="shared" si="128"/>
        <v>0.780779</v>
      </c>
      <c r="AB302" s="146">
        <f t="shared" si="167"/>
        <v>0</v>
      </c>
      <c r="AC302" s="146">
        <f t="shared" si="168"/>
        <v>0</v>
      </c>
      <c r="AD302" s="146">
        <f t="shared" si="169"/>
        <v>0</v>
      </c>
      <c r="AE302" s="146">
        <f t="shared" si="170"/>
        <v>0</v>
      </c>
      <c r="AF302" s="146">
        <f t="shared" si="171"/>
        <v>0</v>
      </c>
    </row>
    <row r="303" ht="15" customHeight="1" spans="1:32">
      <c r="A303" s="7"/>
      <c r="B303" s="13" t="s">
        <v>131</v>
      </c>
      <c r="C303" s="146">
        <f t="shared" si="165"/>
        <v>0</v>
      </c>
      <c r="D303" s="146">
        <f t="shared" ref="D303:AF303" si="192">D221/10000</f>
        <v>0</v>
      </c>
      <c r="E303" s="146">
        <f t="shared" si="192"/>
        <v>0</v>
      </c>
      <c r="F303" s="146">
        <f t="shared" si="192"/>
        <v>0</v>
      </c>
      <c r="G303" s="146">
        <f t="shared" si="192"/>
        <v>0</v>
      </c>
      <c r="H303" s="149">
        <f t="shared" si="192"/>
        <v>0</v>
      </c>
      <c r="I303" s="149">
        <f t="shared" si="192"/>
        <v>0</v>
      </c>
      <c r="J303" s="146">
        <f t="shared" si="192"/>
        <v>0</v>
      </c>
      <c r="K303" s="146">
        <f t="shared" si="192"/>
        <v>0</v>
      </c>
      <c r="L303" s="146">
        <f t="shared" si="192"/>
        <v>0</v>
      </c>
      <c r="M303" s="149">
        <f t="shared" si="192"/>
        <v>0</v>
      </c>
      <c r="N303" s="146">
        <f t="shared" si="192"/>
        <v>0</v>
      </c>
      <c r="O303" s="146">
        <f t="shared" si="192"/>
        <v>0</v>
      </c>
      <c r="P303" s="149">
        <f t="shared" si="192"/>
        <v>0</v>
      </c>
      <c r="Q303" s="146">
        <f t="shared" si="192"/>
        <v>0</v>
      </c>
      <c r="R303" s="146">
        <f t="shared" si="192"/>
        <v>0</v>
      </c>
      <c r="S303" s="149">
        <f t="shared" si="192"/>
        <v>0</v>
      </c>
      <c r="T303" s="146">
        <f t="shared" si="192"/>
        <v>0</v>
      </c>
      <c r="U303" s="146">
        <f t="shared" si="192"/>
        <v>0</v>
      </c>
      <c r="V303" s="146">
        <f t="shared" si="192"/>
        <v>0</v>
      </c>
      <c r="W303" s="146">
        <f t="shared" si="192"/>
        <v>0</v>
      </c>
      <c r="X303" s="146">
        <f t="shared" si="192"/>
        <v>0</v>
      </c>
      <c r="Y303" s="146">
        <f t="shared" si="126"/>
        <v>0</v>
      </c>
      <c r="Z303" s="146">
        <f t="shared" si="127"/>
        <v>0</v>
      </c>
      <c r="AA303" s="146">
        <f t="shared" si="128"/>
        <v>0</v>
      </c>
      <c r="AB303" s="146">
        <f t="shared" si="167"/>
        <v>0</v>
      </c>
      <c r="AC303" s="146">
        <f t="shared" si="168"/>
        <v>0</v>
      </c>
      <c r="AD303" s="146">
        <f t="shared" si="169"/>
        <v>0</v>
      </c>
      <c r="AE303" s="146">
        <f t="shared" si="170"/>
        <v>0</v>
      </c>
      <c r="AF303" s="146">
        <f t="shared" si="171"/>
        <v>0</v>
      </c>
    </row>
    <row r="304" ht="15" customHeight="1" spans="1:32">
      <c r="A304" s="7"/>
      <c r="B304" s="13" t="s">
        <v>132</v>
      </c>
      <c r="C304" s="146">
        <f t="shared" si="165"/>
        <v>0</v>
      </c>
      <c r="D304" s="146">
        <f t="shared" ref="D304:AF304" si="193">D222/10000</f>
        <v>0</v>
      </c>
      <c r="E304" s="146">
        <f t="shared" si="193"/>
        <v>0</v>
      </c>
      <c r="F304" s="146">
        <f t="shared" si="193"/>
        <v>0</v>
      </c>
      <c r="G304" s="146">
        <f t="shared" si="193"/>
        <v>0</v>
      </c>
      <c r="H304" s="149">
        <f t="shared" si="193"/>
        <v>0</v>
      </c>
      <c r="I304" s="149">
        <f t="shared" si="193"/>
        <v>0</v>
      </c>
      <c r="J304" s="146">
        <f t="shared" si="193"/>
        <v>0</v>
      </c>
      <c r="K304" s="146">
        <f t="shared" si="193"/>
        <v>0</v>
      </c>
      <c r="L304" s="146">
        <f t="shared" si="193"/>
        <v>0</v>
      </c>
      <c r="M304" s="149">
        <f t="shared" si="193"/>
        <v>0</v>
      </c>
      <c r="N304" s="146">
        <f t="shared" si="193"/>
        <v>0</v>
      </c>
      <c r="O304" s="146">
        <f t="shared" si="193"/>
        <v>0</v>
      </c>
      <c r="P304" s="149">
        <f t="shared" si="193"/>
        <v>0</v>
      </c>
      <c r="Q304" s="146">
        <f t="shared" si="193"/>
        <v>0</v>
      </c>
      <c r="R304" s="146">
        <f t="shared" si="193"/>
        <v>0</v>
      </c>
      <c r="S304" s="149">
        <f t="shared" si="193"/>
        <v>0</v>
      </c>
      <c r="T304" s="146">
        <f t="shared" si="193"/>
        <v>0</v>
      </c>
      <c r="U304" s="146">
        <f t="shared" si="193"/>
        <v>0</v>
      </c>
      <c r="V304" s="146">
        <f t="shared" si="193"/>
        <v>0</v>
      </c>
      <c r="W304" s="146">
        <f t="shared" si="193"/>
        <v>0</v>
      </c>
      <c r="X304" s="146">
        <f t="shared" si="193"/>
        <v>0</v>
      </c>
      <c r="Y304" s="146">
        <f t="shared" si="126"/>
        <v>0</v>
      </c>
      <c r="Z304" s="146">
        <f t="shared" si="127"/>
        <v>0</v>
      </c>
      <c r="AA304" s="146">
        <f t="shared" si="128"/>
        <v>0</v>
      </c>
      <c r="AB304" s="146">
        <f t="shared" si="167"/>
        <v>0</v>
      </c>
      <c r="AC304" s="146">
        <f t="shared" si="168"/>
        <v>0</v>
      </c>
      <c r="AD304" s="146">
        <f t="shared" si="169"/>
        <v>0</v>
      </c>
      <c r="AE304" s="146">
        <f t="shared" si="170"/>
        <v>0</v>
      </c>
      <c r="AF304" s="146">
        <f t="shared" si="171"/>
        <v>0</v>
      </c>
    </row>
    <row r="305" ht="15" customHeight="1" spans="1:32">
      <c r="A305" s="7"/>
      <c r="B305" s="13" t="s">
        <v>133</v>
      </c>
      <c r="C305" s="146">
        <f t="shared" si="165"/>
        <v>1.553398</v>
      </c>
      <c r="D305" s="146">
        <f t="shared" ref="D305:AF305" si="194">D223/10000</f>
        <v>0</v>
      </c>
      <c r="E305" s="146">
        <f t="shared" si="194"/>
        <v>0</v>
      </c>
      <c r="F305" s="146">
        <f t="shared" si="194"/>
        <v>0</v>
      </c>
      <c r="G305" s="146">
        <f t="shared" si="194"/>
        <v>0</v>
      </c>
      <c r="H305" s="149">
        <f t="shared" si="194"/>
        <v>0</v>
      </c>
      <c r="I305" s="149">
        <f t="shared" si="194"/>
        <v>0</v>
      </c>
      <c r="J305" s="146">
        <f t="shared" si="194"/>
        <v>0</v>
      </c>
      <c r="K305" s="146">
        <f t="shared" si="194"/>
        <v>0</v>
      </c>
      <c r="L305" s="146">
        <f t="shared" si="194"/>
        <v>0</v>
      </c>
      <c r="M305" s="149">
        <f t="shared" si="194"/>
        <v>0</v>
      </c>
      <c r="N305" s="146">
        <f t="shared" si="194"/>
        <v>0</v>
      </c>
      <c r="O305" s="146">
        <f t="shared" si="194"/>
        <v>0</v>
      </c>
      <c r="P305" s="149">
        <f t="shared" si="194"/>
        <v>1.553398</v>
      </c>
      <c r="Q305" s="146">
        <f t="shared" si="194"/>
        <v>1.553398</v>
      </c>
      <c r="R305" s="146">
        <f t="shared" si="194"/>
        <v>0</v>
      </c>
      <c r="S305" s="149">
        <f t="shared" si="194"/>
        <v>0</v>
      </c>
      <c r="T305" s="146">
        <f t="shared" si="194"/>
        <v>0</v>
      </c>
      <c r="U305" s="146">
        <f t="shared" si="194"/>
        <v>0</v>
      </c>
      <c r="V305" s="146">
        <f t="shared" si="194"/>
        <v>0</v>
      </c>
      <c r="W305" s="146">
        <f t="shared" si="194"/>
        <v>0</v>
      </c>
      <c r="X305" s="146">
        <f t="shared" si="194"/>
        <v>0</v>
      </c>
      <c r="Y305" s="146">
        <f t="shared" si="126"/>
        <v>0</v>
      </c>
      <c r="Z305" s="146">
        <f t="shared" si="127"/>
        <v>0</v>
      </c>
      <c r="AA305" s="146">
        <f t="shared" si="128"/>
        <v>0</v>
      </c>
      <c r="AB305" s="146">
        <f t="shared" si="167"/>
        <v>0</v>
      </c>
      <c r="AC305" s="146">
        <f t="shared" si="168"/>
        <v>0</v>
      </c>
      <c r="AD305" s="146">
        <f t="shared" si="169"/>
        <v>0</v>
      </c>
      <c r="AE305" s="146">
        <f t="shared" si="170"/>
        <v>0</v>
      </c>
      <c r="AF305" s="146">
        <f t="shared" si="171"/>
        <v>0</v>
      </c>
    </row>
    <row r="306" ht="15" customHeight="1" spans="1:32">
      <c r="A306" s="7"/>
      <c r="B306" s="19" t="s">
        <v>96</v>
      </c>
      <c r="C306" s="153">
        <f t="shared" si="165"/>
        <v>718.863622</v>
      </c>
      <c r="D306" s="153">
        <f t="shared" ref="D306:AF306" si="195">D224/10000</f>
        <v>0</v>
      </c>
      <c r="E306" s="153">
        <f t="shared" si="195"/>
        <v>349.608546</v>
      </c>
      <c r="F306" s="153">
        <f t="shared" si="195"/>
        <v>0.281854</v>
      </c>
      <c r="G306" s="153">
        <f t="shared" si="195"/>
        <v>17.529392</v>
      </c>
      <c r="H306" s="149">
        <f t="shared" si="195"/>
        <v>210.830606</v>
      </c>
      <c r="I306" s="149">
        <f t="shared" si="195"/>
        <v>39.92643</v>
      </c>
      <c r="J306" s="153">
        <f t="shared" si="195"/>
        <v>0</v>
      </c>
      <c r="K306" s="153">
        <f t="shared" si="195"/>
        <v>36.11574</v>
      </c>
      <c r="L306" s="153">
        <f t="shared" si="195"/>
        <v>3.81069</v>
      </c>
      <c r="M306" s="149">
        <f t="shared" si="195"/>
        <v>73.352602</v>
      </c>
      <c r="N306" s="153">
        <f t="shared" si="195"/>
        <v>72.019002</v>
      </c>
      <c r="O306" s="153">
        <f t="shared" si="195"/>
        <v>1.3336</v>
      </c>
      <c r="P306" s="149">
        <f t="shared" si="195"/>
        <v>15.481764</v>
      </c>
      <c r="Q306" s="153">
        <f t="shared" si="195"/>
        <v>17.961764</v>
      </c>
      <c r="R306" s="153">
        <f t="shared" si="195"/>
        <v>-2.48</v>
      </c>
      <c r="S306" s="149">
        <f t="shared" si="195"/>
        <v>11.852428</v>
      </c>
      <c r="T306" s="153">
        <f t="shared" si="195"/>
        <v>8.247349</v>
      </c>
      <c r="U306" s="153">
        <f t="shared" si="195"/>
        <v>1.444583</v>
      </c>
      <c r="V306" s="153">
        <f t="shared" si="195"/>
        <v>0.417914</v>
      </c>
      <c r="W306" s="153">
        <f t="shared" si="195"/>
        <v>0.295895</v>
      </c>
      <c r="X306" s="153">
        <f t="shared" si="195"/>
        <v>0.093024</v>
      </c>
      <c r="Y306" s="153">
        <f t="shared" si="126"/>
        <v>0</v>
      </c>
      <c r="Z306" s="153">
        <f t="shared" si="127"/>
        <v>1.353663</v>
      </c>
      <c r="AA306" s="153">
        <f t="shared" si="128"/>
        <v>0.976415</v>
      </c>
      <c r="AB306" s="153">
        <f t="shared" si="167"/>
        <v>0.427268</v>
      </c>
      <c r="AC306" s="153">
        <f t="shared" si="168"/>
        <v>0.0241</v>
      </c>
      <c r="AD306" s="153">
        <f t="shared" si="169"/>
        <v>0</v>
      </c>
      <c r="AE306" s="153">
        <f t="shared" si="170"/>
        <v>0.0168</v>
      </c>
      <c r="AF306" s="153">
        <f t="shared" si="171"/>
        <v>0</v>
      </c>
    </row>
    <row r="307" ht="15" customHeight="1" spans="1:32">
      <c r="A307" s="7" t="s">
        <v>134</v>
      </c>
      <c r="B307" s="10" t="s">
        <v>135</v>
      </c>
      <c r="C307" s="146">
        <f t="shared" si="165"/>
        <v>0.47933</v>
      </c>
      <c r="D307" s="146">
        <f t="shared" ref="D307:AF307" si="196">D225/10000</f>
        <v>0</v>
      </c>
      <c r="E307" s="146">
        <f t="shared" si="196"/>
        <v>0.47933</v>
      </c>
      <c r="F307" s="146">
        <f t="shared" si="196"/>
        <v>0</v>
      </c>
      <c r="G307" s="146">
        <f t="shared" si="196"/>
        <v>0</v>
      </c>
      <c r="H307" s="149">
        <f t="shared" si="196"/>
        <v>0</v>
      </c>
      <c r="I307" s="149">
        <f t="shared" si="196"/>
        <v>0</v>
      </c>
      <c r="J307" s="146">
        <f t="shared" si="196"/>
        <v>0</v>
      </c>
      <c r="K307" s="146">
        <f t="shared" si="196"/>
        <v>0</v>
      </c>
      <c r="L307" s="146">
        <f t="shared" si="196"/>
        <v>0</v>
      </c>
      <c r="M307" s="149">
        <f t="shared" si="196"/>
        <v>0</v>
      </c>
      <c r="N307" s="146">
        <f t="shared" si="196"/>
        <v>0</v>
      </c>
      <c r="O307" s="146">
        <f t="shared" si="196"/>
        <v>0</v>
      </c>
      <c r="P307" s="149">
        <f t="shared" si="196"/>
        <v>0</v>
      </c>
      <c r="Q307" s="146">
        <f t="shared" si="196"/>
        <v>0</v>
      </c>
      <c r="R307" s="146">
        <f t="shared" si="196"/>
        <v>0</v>
      </c>
      <c r="S307" s="149">
        <f t="shared" si="196"/>
        <v>0</v>
      </c>
      <c r="T307" s="146">
        <f t="shared" si="196"/>
        <v>0</v>
      </c>
      <c r="U307" s="146">
        <f t="shared" si="196"/>
        <v>0</v>
      </c>
      <c r="V307" s="146">
        <f t="shared" si="196"/>
        <v>0</v>
      </c>
      <c r="W307" s="146">
        <f t="shared" si="196"/>
        <v>0</v>
      </c>
      <c r="X307" s="146">
        <f t="shared" si="196"/>
        <v>0</v>
      </c>
      <c r="Y307" s="146">
        <f t="shared" si="126"/>
        <v>0</v>
      </c>
      <c r="Z307" s="146">
        <f t="shared" si="127"/>
        <v>0</v>
      </c>
      <c r="AA307" s="146">
        <f t="shared" si="128"/>
        <v>0</v>
      </c>
      <c r="AB307" s="146">
        <f t="shared" si="167"/>
        <v>0</v>
      </c>
      <c r="AC307" s="146">
        <f t="shared" si="168"/>
        <v>0</v>
      </c>
      <c r="AD307" s="146">
        <f t="shared" si="169"/>
        <v>0</v>
      </c>
      <c r="AE307" s="146">
        <f t="shared" si="170"/>
        <v>0</v>
      </c>
      <c r="AF307" s="146">
        <f t="shared" si="171"/>
        <v>0</v>
      </c>
    </row>
    <row r="308" ht="15" customHeight="1" spans="1:32">
      <c r="A308" s="7"/>
      <c r="B308" s="13" t="s">
        <v>136</v>
      </c>
      <c r="C308" s="146">
        <f t="shared" si="165"/>
        <v>98.764836</v>
      </c>
      <c r="D308" s="146">
        <f t="shared" ref="D308:AF308" si="197">D226/10000</f>
        <v>0</v>
      </c>
      <c r="E308" s="146">
        <f t="shared" si="197"/>
        <v>25.241768</v>
      </c>
      <c r="F308" s="146">
        <f t="shared" si="197"/>
        <v>0</v>
      </c>
      <c r="G308" s="146">
        <f t="shared" si="197"/>
        <v>4.7863</v>
      </c>
      <c r="H308" s="149">
        <f t="shared" si="197"/>
        <v>67.068737</v>
      </c>
      <c r="I308" s="149">
        <f t="shared" si="197"/>
        <v>0</v>
      </c>
      <c r="J308" s="146">
        <f t="shared" si="197"/>
        <v>0</v>
      </c>
      <c r="K308" s="146">
        <f t="shared" si="197"/>
        <v>0</v>
      </c>
      <c r="L308" s="146">
        <f t="shared" si="197"/>
        <v>0</v>
      </c>
      <c r="M308" s="149">
        <f t="shared" si="197"/>
        <v>0</v>
      </c>
      <c r="N308" s="146">
        <f t="shared" si="197"/>
        <v>0</v>
      </c>
      <c r="O308" s="146">
        <f t="shared" si="197"/>
        <v>0</v>
      </c>
      <c r="P308" s="149">
        <f t="shared" si="197"/>
        <v>0</v>
      </c>
      <c r="Q308" s="146">
        <f t="shared" si="197"/>
        <v>0</v>
      </c>
      <c r="R308" s="146">
        <f t="shared" si="197"/>
        <v>0</v>
      </c>
      <c r="S308" s="149">
        <f t="shared" si="197"/>
        <v>1.668031</v>
      </c>
      <c r="T308" s="146">
        <f t="shared" si="197"/>
        <v>0.567042</v>
      </c>
      <c r="U308" s="146">
        <f t="shared" si="197"/>
        <v>0.349259</v>
      </c>
      <c r="V308" s="146">
        <f t="shared" si="197"/>
        <v>0</v>
      </c>
      <c r="W308" s="146">
        <f t="shared" si="197"/>
        <v>0.068162</v>
      </c>
      <c r="X308" s="146">
        <f t="shared" si="197"/>
        <v>0.110214</v>
      </c>
      <c r="Y308" s="146">
        <f t="shared" si="126"/>
        <v>0</v>
      </c>
      <c r="Z308" s="146">
        <f t="shared" si="127"/>
        <v>0.573354</v>
      </c>
      <c r="AA308" s="146">
        <f t="shared" si="128"/>
        <v>0.341563</v>
      </c>
      <c r="AB308" s="146">
        <f t="shared" si="167"/>
        <v>0.003848</v>
      </c>
      <c r="AC308" s="146">
        <f t="shared" si="168"/>
        <v>0.003848</v>
      </c>
      <c r="AD308" s="146">
        <f t="shared" si="169"/>
        <v>0</v>
      </c>
      <c r="AE308" s="146">
        <f t="shared" si="170"/>
        <v>0</v>
      </c>
      <c r="AF308" s="146">
        <f t="shared" si="171"/>
        <v>0</v>
      </c>
    </row>
    <row r="309" ht="15" customHeight="1" spans="1:32">
      <c r="A309" s="7"/>
      <c r="B309" s="13" t="s">
        <v>137</v>
      </c>
      <c r="C309" s="146">
        <f t="shared" si="165"/>
        <v>1717.094339</v>
      </c>
      <c r="D309" s="146">
        <f t="shared" ref="D309:AF309" si="198">D227/10000</f>
        <v>0</v>
      </c>
      <c r="E309" s="146">
        <f t="shared" si="198"/>
        <v>33.312459</v>
      </c>
      <c r="F309" s="146">
        <f t="shared" si="198"/>
        <v>13.2</v>
      </c>
      <c r="G309" s="146">
        <f t="shared" si="198"/>
        <v>263.487894</v>
      </c>
      <c r="H309" s="149">
        <f t="shared" si="198"/>
        <v>1144.338255</v>
      </c>
      <c r="I309" s="149">
        <f t="shared" si="198"/>
        <v>20.208</v>
      </c>
      <c r="J309" s="146">
        <f t="shared" si="198"/>
        <v>0</v>
      </c>
      <c r="K309" s="146">
        <f t="shared" si="198"/>
        <v>20.208</v>
      </c>
      <c r="L309" s="146">
        <f t="shared" si="198"/>
        <v>0</v>
      </c>
      <c r="M309" s="149">
        <f t="shared" si="198"/>
        <v>59.795999</v>
      </c>
      <c r="N309" s="146">
        <f t="shared" si="198"/>
        <v>46.571999</v>
      </c>
      <c r="O309" s="146">
        <f t="shared" si="198"/>
        <v>13.224</v>
      </c>
      <c r="P309" s="149">
        <f t="shared" si="198"/>
        <v>64.511998</v>
      </c>
      <c r="Q309" s="146">
        <f t="shared" si="198"/>
        <v>47.951998</v>
      </c>
      <c r="R309" s="146">
        <f t="shared" si="198"/>
        <v>16.56</v>
      </c>
      <c r="S309" s="149">
        <f t="shared" si="198"/>
        <v>118.239734</v>
      </c>
      <c r="T309" s="146">
        <f t="shared" si="198"/>
        <v>15.911785</v>
      </c>
      <c r="U309" s="146">
        <f t="shared" si="198"/>
        <v>35.298933</v>
      </c>
      <c r="V309" s="146">
        <f t="shared" si="198"/>
        <v>0</v>
      </c>
      <c r="W309" s="146">
        <f t="shared" si="198"/>
        <v>11.445079</v>
      </c>
      <c r="X309" s="146">
        <f t="shared" si="198"/>
        <v>14.368864</v>
      </c>
      <c r="Y309" s="146">
        <f t="shared" si="126"/>
        <v>1.461892</v>
      </c>
      <c r="Z309" s="146">
        <f t="shared" si="127"/>
        <v>39.753181</v>
      </c>
      <c r="AA309" s="146">
        <f t="shared" si="128"/>
        <v>20.993317</v>
      </c>
      <c r="AB309" s="146">
        <f t="shared" si="167"/>
        <v>2.673724</v>
      </c>
      <c r="AC309" s="146">
        <f t="shared" si="168"/>
        <v>1.461892</v>
      </c>
      <c r="AD309" s="146">
        <f t="shared" si="169"/>
        <v>1.599</v>
      </c>
      <c r="AE309" s="146">
        <f t="shared" si="170"/>
        <v>6.6</v>
      </c>
      <c r="AF309" s="146">
        <f t="shared" si="171"/>
        <v>1.971</v>
      </c>
    </row>
    <row r="310" ht="15" customHeight="1" spans="1:32">
      <c r="A310" s="7"/>
      <c r="B310" s="13" t="s">
        <v>84</v>
      </c>
      <c r="C310" s="146">
        <f t="shared" si="165"/>
        <v>215.356126</v>
      </c>
      <c r="D310" s="146">
        <f t="shared" ref="D310:AF310" si="199">D228/10000</f>
        <v>0</v>
      </c>
      <c r="E310" s="146">
        <f t="shared" si="199"/>
        <v>23.110518</v>
      </c>
      <c r="F310" s="146">
        <f t="shared" si="199"/>
        <v>1.434498</v>
      </c>
      <c r="G310" s="146">
        <f t="shared" si="199"/>
        <v>41.132873</v>
      </c>
      <c r="H310" s="149">
        <f t="shared" si="199"/>
        <v>121.270611</v>
      </c>
      <c r="I310" s="149">
        <f t="shared" si="199"/>
        <v>2.196086</v>
      </c>
      <c r="J310" s="146">
        <f t="shared" si="199"/>
        <v>0</v>
      </c>
      <c r="K310" s="146">
        <f t="shared" si="199"/>
        <v>2.196086</v>
      </c>
      <c r="L310" s="146">
        <f t="shared" si="199"/>
        <v>0</v>
      </c>
      <c r="M310" s="149">
        <f t="shared" si="199"/>
        <v>6.498277</v>
      </c>
      <c r="N310" s="146">
        <f t="shared" si="199"/>
        <v>5.061171</v>
      </c>
      <c r="O310" s="146">
        <f t="shared" si="199"/>
        <v>1.437106</v>
      </c>
      <c r="P310" s="149">
        <f t="shared" si="199"/>
        <v>7.010784</v>
      </c>
      <c r="Q310" s="146">
        <f t="shared" si="199"/>
        <v>5.211141</v>
      </c>
      <c r="R310" s="146">
        <f t="shared" si="199"/>
        <v>1.799643</v>
      </c>
      <c r="S310" s="149">
        <f t="shared" si="199"/>
        <v>12.702479</v>
      </c>
      <c r="T310" s="146">
        <f t="shared" si="199"/>
        <v>1.630657</v>
      </c>
      <c r="U310" s="146">
        <f t="shared" si="199"/>
        <v>3.674061</v>
      </c>
      <c r="V310" s="146">
        <f t="shared" si="199"/>
        <v>0</v>
      </c>
      <c r="W310" s="146">
        <f t="shared" si="199"/>
        <v>1.099669</v>
      </c>
      <c r="X310" s="146">
        <f t="shared" si="199"/>
        <v>1.429585</v>
      </c>
      <c r="Y310" s="146">
        <f t="shared" si="126"/>
        <v>0.136661</v>
      </c>
      <c r="Z310" s="146">
        <f t="shared" si="127"/>
        <v>4.731846</v>
      </c>
      <c r="AA310" s="146">
        <f t="shared" si="128"/>
        <v>2.161022</v>
      </c>
      <c r="AB310" s="146">
        <f t="shared" si="167"/>
        <v>0.251625</v>
      </c>
      <c r="AC310" s="146">
        <f t="shared" si="168"/>
        <v>0.138341</v>
      </c>
      <c r="AD310" s="146">
        <f t="shared" si="169"/>
        <v>0.176577</v>
      </c>
      <c r="AE310" s="146">
        <f t="shared" si="170"/>
        <v>0.728838</v>
      </c>
      <c r="AF310" s="146">
        <f t="shared" si="171"/>
        <v>0.217658</v>
      </c>
    </row>
    <row r="311" ht="15" customHeight="1" spans="1:32">
      <c r="A311" s="7"/>
      <c r="B311" s="13" t="s">
        <v>138</v>
      </c>
      <c r="C311" s="146">
        <f t="shared" si="165"/>
        <v>67.426181</v>
      </c>
      <c r="D311" s="146">
        <f t="shared" ref="D311:AF311" si="200">D229/10000</f>
        <v>0</v>
      </c>
      <c r="E311" s="146">
        <f t="shared" si="200"/>
        <v>17.754465</v>
      </c>
      <c r="F311" s="146">
        <f t="shared" si="200"/>
        <v>0</v>
      </c>
      <c r="G311" s="146">
        <f t="shared" si="200"/>
        <v>0</v>
      </c>
      <c r="H311" s="149">
        <f t="shared" si="200"/>
        <v>49.671716</v>
      </c>
      <c r="I311" s="149">
        <f t="shared" si="200"/>
        <v>0</v>
      </c>
      <c r="J311" s="146">
        <f t="shared" si="200"/>
        <v>0</v>
      </c>
      <c r="K311" s="146">
        <f t="shared" si="200"/>
        <v>0</v>
      </c>
      <c r="L311" s="146">
        <f t="shared" si="200"/>
        <v>0</v>
      </c>
      <c r="M311" s="149">
        <f t="shared" si="200"/>
        <v>0</v>
      </c>
      <c r="N311" s="146">
        <f t="shared" si="200"/>
        <v>0</v>
      </c>
      <c r="O311" s="146">
        <f t="shared" si="200"/>
        <v>0</v>
      </c>
      <c r="P311" s="149">
        <f t="shared" si="200"/>
        <v>0</v>
      </c>
      <c r="Q311" s="146">
        <f t="shared" si="200"/>
        <v>0</v>
      </c>
      <c r="R311" s="146">
        <f t="shared" si="200"/>
        <v>0</v>
      </c>
      <c r="S311" s="149">
        <f t="shared" si="200"/>
        <v>0</v>
      </c>
      <c r="T311" s="146">
        <f t="shared" si="200"/>
        <v>0</v>
      </c>
      <c r="U311" s="146">
        <f t="shared" si="200"/>
        <v>0</v>
      </c>
      <c r="V311" s="146">
        <f t="shared" si="200"/>
        <v>0</v>
      </c>
      <c r="W311" s="146">
        <f t="shared" si="200"/>
        <v>0</v>
      </c>
      <c r="X311" s="146">
        <f t="shared" si="200"/>
        <v>0</v>
      </c>
      <c r="Y311" s="146">
        <f t="shared" si="126"/>
        <v>0</v>
      </c>
      <c r="Z311" s="146">
        <f t="shared" si="127"/>
        <v>0</v>
      </c>
      <c r="AA311" s="146">
        <f t="shared" si="128"/>
        <v>0</v>
      </c>
      <c r="AB311" s="146">
        <f t="shared" si="167"/>
        <v>0</v>
      </c>
      <c r="AC311" s="146">
        <f t="shared" si="168"/>
        <v>0</v>
      </c>
      <c r="AD311" s="146">
        <f t="shared" si="169"/>
        <v>0</v>
      </c>
      <c r="AE311" s="146">
        <f t="shared" si="170"/>
        <v>0</v>
      </c>
      <c r="AF311" s="146">
        <f t="shared" si="171"/>
        <v>0</v>
      </c>
    </row>
    <row r="312" ht="15" customHeight="1" spans="1:32">
      <c r="A312" s="7"/>
      <c r="B312" s="13" t="s">
        <v>139</v>
      </c>
      <c r="C312" s="146">
        <f t="shared" si="165"/>
        <v>9.147421</v>
      </c>
      <c r="D312" s="146">
        <f t="shared" ref="D312:AF312" si="201">D230/10000</f>
        <v>0</v>
      </c>
      <c r="E312" s="146">
        <f t="shared" si="201"/>
        <v>2.318575</v>
      </c>
      <c r="F312" s="146">
        <f t="shared" si="201"/>
        <v>0</v>
      </c>
      <c r="G312" s="146">
        <f t="shared" si="201"/>
        <v>0.003</v>
      </c>
      <c r="H312" s="149">
        <f t="shared" si="201"/>
        <v>5.975046</v>
      </c>
      <c r="I312" s="149">
        <f t="shared" si="201"/>
        <v>0</v>
      </c>
      <c r="J312" s="146">
        <f t="shared" si="201"/>
        <v>0</v>
      </c>
      <c r="K312" s="146">
        <f t="shared" si="201"/>
        <v>0</v>
      </c>
      <c r="L312" s="146">
        <f t="shared" si="201"/>
        <v>0</v>
      </c>
      <c r="M312" s="149">
        <f t="shared" si="201"/>
        <v>0.0668</v>
      </c>
      <c r="N312" s="146">
        <f t="shared" si="201"/>
        <v>0.0668</v>
      </c>
      <c r="O312" s="146">
        <f t="shared" si="201"/>
        <v>0</v>
      </c>
      <c r="P312" s="149">
        <f t="shared" si="201"/>
        <v>0</v>
      </c>
      <c r="Q312" s="146">
        <f t="shared" si="201"/>
        <v>0</v>
      </c>
      <c r="R312" s="146">
        <f t="shared" si="201"/>
        <v>0</v>
      </c>
      <c r="S312" s="149">
        <f t="shared" si="201"/>
        <v>0.784</v>
      </c>
      <c r="T312" s="146">
        <f t="shared" si="201"/>
        <v>0.448</v>
      </c>
      <c r="U312" s="146">
        <f t="shared" si="201"/>
        <v>0.336</v>
      </c>
      <c r="V312" s="146">
        <f t="shared" si="201"/>
        <v>0</v>
      </c>
      <c r="W312" s="146">
        <f t="shared" si="201"/>
        <v>0</v>
      </c>
      <c r="X312" s="146">
        <f t="shared" si="201"/>
        <v>0</v>
      </c>
      <c r="Y312" s="146">
        <f t="shared" si="126"/>
        <v>0</v>
      </c>
      <c r="Z312" s="146">
        <f t="shared" si="127"/>
        <v>0</v>
      </c>
      <c r="AA312" s="146">
        <f t="shared" si="128"/>
        <v>0.336</v>
      </c>
      <c r="AB312" s="146">
        <f t="shared" si="167"/>
        <v>0</v>
      </c>
      <c r="AC312" s="146">
        <f t="shared" si="168"/>
        <v>0</v>
      </c>
      <c r="AD312" s="146">
        <f t="shared" si="169"/>
        <v>0</v>
      </c>
      <c r="AE312" s="146">
        <f t="shared" si="170"/>
        <v>0</v>
      </c>
      <c r="AF312" s="146">
        <f t="shared" si="171"/>
        <v>0</v>
      </c>
    </row>
    <row r="313" ht="15" customHeight="1" spans="1:32">
      <c r="A313" s="7"/>
      <c r="B313" s="13" t="s">
        <v>140</v>
      </c>
      <c r="C313" s="146">
        <f t="shared" si="165"/>
        <v>7.985886</v>
      </c>
      <c r="D313" s="146">
        <f t="shared" ref="D313:AF313" si="202">D231/10000</f>
        <v>0</v>
      </c>
      <c r="E313" s="146">
        <f t="shared" si="202"/>
        <v>0.672566</v>
      </c>
      <c r="F313" s="146">
        <f t="shared" si="202"/>
        <v>0</v>
      </c>
      <c r="G313" s="146">
        <f t="shared" si="202"/>
        <v>0</v>
      </c>
      <c r="H313" s="149">
        <f t="shared" si="202"/>
        <v>4.950495</v>
      </c>
      <c r="I313" s="149">
        <f t="shared" si="202"/>
        <v>0</v>
      </c>
      <c r="J313" s="146">
        <f t="shared" si="202"/>
        <v>0</v>
      </c>
      <c r="K313" s="146">
        <f t="shared" si="202"/>
        <v>0</v>
      </c>
      <c r="L313" s="146">
        <f t="shared" si="202"/>
        <v>0</v>
      </c>
      <c r="M313" s="149">
        <f t="shared" si="202"/>
        <v>0</v>
      </c>
      <c r="N313" s="146">
        <f t="shared" si="202"/>
        <v>0</v>
      </c>
      <c r="O313" s="146">
        <f t="shared" si="202"/>
        <v>0</v>
      </c>
      <c r="P313" s="149">
        <f t="shared" si="202"/>
        <v>2.384906</v>
      </c>
      <c r="Q313" s="146">
        <f t="shared" si="202"/>
        <v>0</v>
      </c>
      <c r="R313" s="146">
        <f t="shared" si="202"/>
        <v>2.384906</v>
      </c>
      <c r="S313" s="149">
        <f t="shared" si="202"/>
        <v>-0.022081</v>
      </c>
      <c r="T313" s="146">
        <f t="shared" si="202"/>
        <v>0</v>
      </c>
      <c r="U313" s="146">
        <f t="shared" si="202"/>
        <v>0</v>
      </c>
      <c r="V313" s="146">
        <f t="shared" si="202"/>
        <v>0</v>
      </c>
      <c r="W313" s="146">
        <f t="shared" si="202"/>
        <v>-0.022081</v>
      </c>
      <c r="X313" s="146">
        <f t="shared" si="202"/>
        <v>0</v>
      </c>
      <c r="Y313" s="146">
        <f t="shared" si="126"/>
        <v>0</v>
      </c>
      <c r="Z313" s="146">
        <f t="shared" si="127"/>
        <v>0</v>
      </c>
      <c r="AA313" s="146">
        <f t="shared" si="128"/>
        <v>0</v>
      </c>
      <c r="AB313" s="146">
        <f t="shared" si="167"/>
        <v>0</v>
      </c>
      <c r="AC313" s="146">
        <f t="shared" si="168"/>
        <v>0</v>
      </c>
      <c r="AD313" s="146">
        <f t="shared" si="169"/>
        <v>0</v>
      </c>
      <c r="AE313" s="146">
        <f t="shared" si="170"/>
        <v>0</v>
      </c>
      <c r="AF313" s="146">
        <f t="shared" si="171"/>
        <v>0</v>
      </c>
    </row>
    <row r="314" ht="15" customHeight="1" spans="1:32">
      <c r="A314" s="7"/>
      <c r="B314" s="13" t="s">
        <v>141</v>
      </c>
      <c r="C314" s="146">
        <f t="shared" si="165"/>
        <v>1192.457379</v>
      </c>
      <c r="D314" s="146">
        <f t="shared" ref="D314:AF314" si="203">D232/10000</f>
        <v>0</v>
      </c>
      <c r="E314" s="146">
        <f t="shared" si="203"/>
        <v>381.087117</v>
      </c>
      <c r="F314" s="146">
        <f t="shared" si="203"/>
        <v>0</v>
      </c>
      <c r="G314" s="146">
        <f t="shared" si="203"/>
        <v>11.509588</v>
      </c>
      <c r="H314" s="149">
        <f t="shared" si="203"/>
        <v>792.294934</v>
      </c>
      <c r="I314" s="149">
        <f t="shared" si="203"/>
        <v>0.688936</v>
      </c>
      <c r="J314" s="146">
        <f t="shared" si="203"/>
        <v>0</v>
      </c>
      <c r="K314" s="146">
        <f t="shared" si="203"/>
        <v>0.688936</v>
      </c>
      <c r="L314" s="146">
        <f t="shared" si="203"/>
        <v>0</v>
      </c>
      <c r="M314" s="149">
        <f t="shared" si="203"/>
        <v>4.612704</v>
      </c>
      <c r="N314" s="146">
        <f t="shared" si="203"/>
        <v>4.612704</v>
      </c>
      <c r="O314" s="146">
        <f t="shared" si="203"/>
        <v>0</v>
      </c>
      <c r="P314" s="149">
        <f t="shared" si="203"/>
        <v>0</v>
      </c>
      <c r="Q314" s="146">
        <f t="shared" si="203"/>
        <v>0</v>
      </c>
      <c r="R314" s="146">
        <f t="shared" si="203"/>
        <v>0</v>
      </c>
      <c r="S314" s="149">
        <f t="shared" si="203"/>
        <v>2.2641</v>
      </c>
      <c r="T314" s="146">
        <f t="shared" si="203"/>
        <v>0</v>
      </c>
      <c r="U314" s="146">
        <f t="shared" si="203"/>
        <v>0</v>
      </c>
      <c r="V314" s="146">
        <f t="shared" si="203"/>
        <v>0</v>
      </c>
      <c r="W314" s="146">
        <f t="shared" si="203"/>
        <v>0</v>
      </c>
      <c r="X314" s="146">
        <f t="shared" si="203"/>
        <v>0</v>
      </c>
      <c r="Y314" s="146">
        <f t="shared" ref="Y314:Y327" si="204">Y232/10000</f>
        <v>0</v>
      </c>
      <c r="Z314" s="146">
        <f t="shared" ref="Z314:Z327" si="205">Z232/10000</f>
        <v>2.2641</v>
      </c>
      <c r="AA314" s="146">
        <f t="shared" ref="AA314:AA327" si="206">AA232/10000</f>
        <v>0</v>
      </c>
      <c r="AB314" s="146">
        <f t="shared" si="167"/>
        <v>0</v>
      </c>
      <c r="AC314" s="146">
        <f t="shared" si="168"/>
        <v>0</v>
      </c>
      <c r="AD314" s="146">
        <f t="shared" si="169"/>
        <v>0</v>
      </c>
      <c r="AE314" s="146">
        <f t="shared" si="170"/>
        <v>0</v>
      </c>
      <c r="AF314" s="146">
        <f t="shared" si="171"/>
        <v>0</v>
      </c>
    </row>
    <row r="315" ht="15" customHeight="1" spans="1:32">
      <c r="A315" s="7"/>
      <c r="B315" s="13" t="s">
        <v>142</v>
      </c>
      <c r="C315" s="146">
        <f t="shared" si="165"/>
        <v>517.723313</v>
      </c>
      <c r="D315" s="146">
        <f t="shared" ref="D315:AF315" si="207">D233/10000</f>
        <v>0</v>
      </c>
      <c r="E315" s="146">
        <f t="shared" si="207"/>
        <v>187.407817</v>
      </c>
      <c r="F315" s="146">
        <f t="shared" si="207"/>
        <v>0</v>
      </c>
      <c r="G315" s="146">
        <f t="shared" si="207"/>
        <v>0</v>
      </c>
      <c r="H315" s="149">
        <f t="shared" si="207"/>
        <v>330.015496</v>
      </c>
      <c r="I315" s="149">
        <f t="shared" si="207"/>
        <v>0</v>
      </c>
      <c r="J315" s="146">
        <f t="shared" si="207"/>
        <v>0</v>
      </c>
      <c r="K315" s="146">
        <f t="shared" si="207"/>
        <v>0</v>
      </c>
      <c r="L315" s="146">
        <f t="shared" si="207"/>
        <v>0</v>
      </c>
      <c r="M315" s="149">
        <f t="shared" si="207"/>
        <v>0</v>
      </c>
      <c r="N315" s="146">
        <f t="shared" si="207"/>
        <v>0</v>
      </c>
      <c r="O315" s="146">
        <f t="shared" si="207"/>
        <v>0</v>
      </c>
      <c r="P315" s="149">
        <f t="shared" si="207"/>
        <v>0.1</v>
      </c>
      <c r="Q315" s="146">
        <f t="shared" si="207"/>
        <v>0</v>
      </c>
      <c r="R315" s="146">
        <f t="shared" si="207"/>
        <v>0.1</v>
      </c>
      <c r="S315" s="149">
        <f t="shared" si="207"/>
        <v>0.2</v>
      </c>
      <c r="T315" s="146">
        <f t="shared" si="207"/>
        <v>0</v>
      </c>
      <c r="U315" s="146">
        <f t="shared" si="207"/>
        <v>0</v>
      </c>
      <c r="V315" s="146">
        <f t="shared" si="207"/>
        <v>0</v>
      </c>
      <c r="W315" s="146">
        <f t="shared" si="207"/>
        <v>0</v>
      </c>
      <c r="X315" s="146">
        <f t="shared" si="207"/>
        <v>0</v>
      </c>
      <c r="Y315" s="146">
        <f t="shared" si="204"/>
        <v>0</v>
      </c>
      <c r="Z315" s="146">
        <f t="shared" si="205"/>
        <v>0.2</v>
      </c>
      <c r="AA315" s="146">
        <f t="shared" si="206"/>
        <v>0</v>
      </c>
      <c r="AB315" s="146">
        <f t="shared" si="167"/>
        <v>0</v>
      </c>
      <c r="AC315" s="146">
        <f t="shared" si="168"/>
        <v>0</v>
      </c>
      <c r="AD315" s="146">
        <f t="shared" si="169"/>
        <v>0</v>
      </c>
      <c r="AE315" s="146">
        <f t="shared" si="170"/>
        <v>0</v>
      </c>
      <c r="AF315" s="146">
        <f t="shared" si="171"/>
        <v>0</v>
      </c>
    </row>
    <row r="316" ht="15" customHeight="1" spans="1:32">
      <c r="A316" s="7"/>
      <c r="B316" s="13" t="s">
        <v>143</v>
      </c>
      <c r="C316" s="146">
        <f t="shared" si="165"/>
        <v>0</v>
      </c>
      <c r="D316" s="146">
        <f t="shared" ref="D316:AF316" si="208">D234/10000</f>
        <v>0</v>
      </c>
      <c r="E316" s="146">
        <f t="shared" si="208"/>
        <v>0</v>
      </c>
      <c r="F316" s="146">
        <f t="shared" si="208"/>
        <v>0</v>
      </c>
      <c r="G316" s="146">
        <f t="shared" si="208"/>
        <v>0</v>
      </c>
      <c r="H316" s="149">
        <f t="shared" si="208"/>
        <v>0</v>
      </c>
      <c r="I316" s="149">
        <f t="shared" si="208"/>
        <v>0</v>
      </c>
      <c r="J316" s="146">
        <f t="shared" si="208"/>
        <v>0</v>
      </c>
      <c r="K316" s="146">
        <f t="shared" si="208"/>
        <v>0</v>
      </c>
      <c r="L316" s="146">
        <f t="shared" si="208"/>
        <v>0</v>
      </c>
      <c r="M316" s="149">
        <f t="shared" si="208"/>
        <v>0</v>
      </c>
      <c r="N316" s="146">
        <f t="shared" si="208"/>
        <v>0</v>
      </c>
      <c r="O316" s="146">
        <f t="shared" si="208"/>
        <v>0</v>
      </c>
      <c r="P316" s="149">
        <f t="shared" si="208"/>
        <v>0</v>
      </c>
      <c r="Q316" s="146">
        <f t="shared" si="208"/>
        <v>0</v>
      </c>
      <c r="R316" s="146">
        <f t="shared" si="208"/>
        <v>0</v>
      </c>
      <c r="S316" s="149">
        <f t="shared" si="208"/>
        <v>0</v>
      </c>
      <c r="T316" s="146">
        <f t="shared" si="208"/>
        <v>0</v>
      </c>
      <c r="U316" s="146">
        <f t="shared" si="208"/>
        <v>0</v>
      </c>
      <c r="V316" s="146">
        <f t="shared" si="208"/>
        <v>0</v>
      </c>
      <c r="W316" s="146">
        <f t="shared" si="208"/>
        <v>0</v>
      </c>
      <c r="X316" s="146">
        <f t="shared" si="208"/>
        <v>0</v>
      </c>
      <c r="Y316" s="146">
        <f t="shared" si="204"/>
        <v>0</v>
      </c>
      <c r="Z316" s="146">
        <f t="shared" si="205"/>
        <v>0</v>
      </c>
      <c r="AA316" s="146">
        <f t="shared" si="206"/>
        <v>0</v>
      </c>
      <c r="AB316" s="146">
        <f t="shared" si="167"/>
        <v>0</v>
      </c>
      <c r="AC316" s="146">
        <f t="shared" si="168"/>
        <v>0</v>
      </c>
      <c r="AD316" s="146">
        <f t="shared" si="169"/>
        <v>0</v>
      </c>
      <c r="AE316" s="146">
        <f t="shared" si="170"/>
        <v>0</v>
      </c>
      <c r="AF316" s="146">
        <f t="shared" si="171"/>
        <v>0</v>
      </c>
    </row>
    <row r="317" ht="15" customHeight="1" spans="1:32">
      <c r="A317" s="7"/>
      <c r="B317" s="13" t="s">
        <v>144</v>
      </c>
      <c r="C317" s="146">
        <f t="shared" si="165"/>
        <v>567.14675</v>
      </c>
      <c r="D317" s="146">
        <f t="shared" ref="D317:AF317" si="209">D235/10000</f>
        <v>0</v>
      </c>
      <c r="E317" s="146">
        <f t="shared" si="209"/>
        <v>393.870155</v>
      </c>
      <c r="F317" s="146">
        <f t="shared" si="209"/>
        <v>0</v>
      </c>
      <c r="G317" s="146">
        <f t="shared" si="209"/>
        <v>16.943293</v>
      </c>
      <c r="H317" s="149">
        <f t="shared" si="209"/>
        <v>151.315518</v>
      </c>
      <c r="I317" s="149">
        <f t="shared" si="209"/>
        <v>1.277446</v>
      </c>
      <c r="J317" s="146">
        <f t="shared" si="209"/>
        <v>0</v>
      </c>
      <c r="K317" s="146">
        <f t="shared" si="209"/>
        <v>1.277446</v>
      </c>
      <c r="L317" s="146">
        <f t="shared" si="209"/>
        <v>0</v>
      </c>
      <c r="M317" s="149">
        <f t="shared" si="209"/>
        <v>1.638778</v>
      </c>
      <c r="N317" s="146">
        <f t="shared" si="209"/>
        <v>0.939574</v>
      </c>
      <c r="O317" s="146">
        <f t="shared" si="209"/>
        <v>0.699204</v>
      </c>
      <c r="P317" s="149">
        <f t="shared" si="209"/>
        <v>2.10156</v>
      </c>
      <c r="Q317" s="146">
        <f t="shared" si="209"/>
        <v>1.772349</v>
      </c>
      <c r="R317" s="146">
        <f t="shared" si="209"/>
        <v>0.329211</v>
      </c>
      <c r="S317" s="149">
        <f t="shared" si="209"/>
        <v>0</v>
      </c>
      <c r="T317" s="146">
        <f t="shared" si="209"/>
        <v>0</v>
      </c>
      <c r="U317" s="146">
        <f t="shared" si="209"/>
        <v>0</v>
      </c>
      <c r="V317" s="146">
        <f t="shared" si="209"/>
        <v>0</v>
      </c>
      <c r="W317" s="146">
        <f t="shared" si="209"/>
        <v>0</v>
      </c>
      <c r="X317" s="146">
        <f t="shared" si="209"/>
        <v>0</v>
      </c>
      <c r="Y317" s="146">
        <f t="shared" si="204"/>
        <v>0</v>
      </c>
      <c r="Z317" s="146">
        <f t="shared" si="205"/>
        <v>0</v>
      </c>
      <c r="AA317" s="146">
        <f t="shared" si="206"/>
        <v>0</v>
      </c>
      <c r="AB317" s="146">
        <f t="shared" si="167"/>
        <v>0</v>
      </c>
      <c r="AC317" s="146">
        <f t="shared" si="168"/>
        <v>0</v>
      </c>
      <c r="AD317" s="146">
        <f t="shared" si="169"/>
        <v>0</v>
      </c>
      <c r="AE317" s="146">
        <f t="shared" si="170"/>
        <v>0</v>
      </c>
      <c r="AF317" s="146">
        <f t="shared" si="171"/>
        <v>0</v>
      </c>
    </row>
    <row r="318" ht="15" customHeight="1" spans="1:32">
      <c r="A318" s="7"/>
      <c r="B318" s="13" t="s">
        <v>145</v>
      </c>
      <c r="C318" s="146">
        <f t="shared" si="165"/>
        <v>768.96901</v>
      </c>
      <c r="D318" s="146">
        <f t="shared" ref="D318:AF318" si="210">D236/10000</f>
        <v>0</v>
      </c>
      <c r="E318" s="146">
        <f t="shared" si="210"/>
        <v>731.304846</v>
      </c>
      <c r="F318" s="146">
        <f t="shared" si="210"/>
        <v>0</v>
      </c>
      <c r="G318" s="146">
        <f t="shared" si="210"/>
        <v>0</v>
      </c>
      <c r="H318" s="149">
        <f t="shared" si="210"/>
        <v>31.244519</v>
      </c>
      <c r="I318" s="149">
        <f t="shared" si="210"/>
        <v>0</v>
      </c>
      <c r="J318" s="146">
        <f t="shared" si="210"/>
        <v>0</v>
      </c>
      <c r="K318" s="146">
        <f t="shared" si="210"/>
        <v>0</v>
      </c>
      <c r="L318" s="146">
        <f t="shared" si="210"/>
        <v>0</v>
      </c>
      <c r="M318" s="149">
        <f t="shared" si="210"/>
        <v>6.419645</v>
      </c>
      <c r="N318" s="146">
        <f t="shared" si="210"/>
        <v>6.419645</v>
      </c>
      <c r="O318" s="146">
        <f t="shared" si="210"/>
        <v>0</v>
      </c>
      <c r="P318" s="149">
        <f t="shared" si="210"/>
        <v>0</v>
      </c>
      <c r="Q318" s="146">
        <f t="shared" si="210"/>
        <v>0</v>
      </c>
      <c r="R318" s="146">
        <f t="shared" si="210"/>
        <v>0</v>
      </c>
      <c r="S318" s="149">
        <f t="shared" si="210"/>
        <v>0</v>
      </c>
      <c r="T318" s="146">
        <f t="shared" si="210"/>
        <v>0</v>
      </c>
      <c r="U318" s="146">
        <f t="shared" si="210"/>
        <v>0</v>
      </c>
      <c r="V318" s="146">
        <f t="shared" si="210"/>
        <v>0</v>
      </c>
      <c r="W318" s="146">
        <f t="shared" si="210"/>
        <v>0</v>
      </c>
      <c r="X318" s="146">
        <f t="shared" si="210"/>
        <v>0</v>
      </c>
      <c r="Y318" s="146">
        <f t="shared" si="204"/>
        <v>0</v>
      </c>
      <c r="Z318" s="146">
        <f t="shared" si="205"/>
        <v>0</v>
      </c>
      <c r="AA318" s="146">
        <f t="shared" si="206"/>
        <v>0</v>
      </c>
      <c r="AB318" s="146">
        <f t="shared" si="167"/>
        <v>0</v>
      </c>
      <c r="AC318" s="146">
        <f t="shared" si="168"/>
        <v>0</v>
      </c>
      <c r="AD318" s="146">
        <f t="shared" si="169"/>
        <v>0</v>
      </c>
      <c r="AE318" s="146">
        <f t="shared" si="170"/>
        <v>0</v>
      </c>
      <c r="AF318" s="146">
        <f t="shared" si="171"/>
        <v>0</v>
      </c>
    </row>
    <row r="319" ht="15" customHeight="1" spans="1:32">
      <c r="A319" s="7"/>
      <c r="B319" s="13" t="s">
        <v>146</v>
      </c>
      <c r="C319" s="146">
        <f t="shared" si="165"/>
        <v>357.74326</v>
      </c>
      <c r="D319" s="146">
        <f t="shared" ref="D319:AF319" si="211">D237/10000</f>
        <v>-416.666666666667</v>
      </c>
      <c r="E319" s="146">
        <f t="shared" si="211"/>
        <v>68.103079</v>
      </c>
      <c r="F319" s="146">
        <f t="shared" si="211"/>
        <v>1.72706</v>
      </c>
      <c r="G319" s="146">
        <f t="shared" si="211"/>
        <v>46.8762</v>
      </c>
      <c r="H319" s="149">
        <f t="shared" si="211"/>
        <v>608.792342666667</v>
      </c>
      <c r="I319" s="149">
        <f t="shared" si="211"/>
        <v>2.853364</v>
      </c>
      <c r="J319" s="146">
        <f t="shared" si="211"/>
        <v>0</v>
      </c>
      <c r="K319" s="146">
        <f t="shared" si="211"/>
        <v>2.853364</v>
      </c>
      <c r="L319" s="146">
        <f t="shared" si="211"/>
        <v>0</v>
      </c>
      <c r="M319" s="149">
        <f t="shared" si="211"/>
        <v>8.511967</v>
      </c>
      <c r="N319" s="146">
        <f t="shared" si="211"/>
        <v>6.504567</v>
      </c>
      <c r="O319" s="146">
        <f t="shared" si="211"/>
        <v>2.0074</v>
      </c>
      <c r="P319" s="149">
        <f t="shared" si="211"/>
        <v>9.118698</v>
      </c>
      <c r="Q319" s="146">
        <f t="shared" si="211"/>
        <v>6.70353</v>
      </c>
      <c r="R319" s="146">
        <f t="shared" si="211"/>
        <v>2.415168</v>
      </c>
      <c r="S319" s="149">
        <f t="shared" si="211"/>
        <v>28.427216</v>
      </c>
      <c r="T319" s="146">
        <f t="shared" si="211"/>
        <v>3.539545</v>
      </c>
      <c r="U319" s="146">
        <f t="shared" si="211"/>
        <v>7.225646</v>
      </c>
      <c r="V319" s="146">
        <f t="shared" si="211"/>
        <v>0</v>
      </c>
      <c r="W319" s="146">
        <f t="shared" si="211"/>
        <v>6.56871</v>
      </c>
      <c r="X319" s="146">
        <f t="shared" si="211"/>
        <v>8.14326</v>
      </c>
      <c r="Y319" s="146">
        <f t="shared" si="204"/>
        <v>1.179</v>
      </c>
      <c r="Z319" s="146">
        <f t="shared" si="205"/>
        <v>1.771055</v>
      </c>
      <c r="AA319" s="146">
        <f t="shared" si="206"/>
        <v>1.677912</v>
      </c>
      <c r="AB319" s="146">
        <f t="shared" si="167"/>
        <v>1.84761</v>
      </c>
      <c r="AC319" s="146">
        <f t="shared" si="168"/>
        <v>1.84761</v>
      </c>
      <c r="AD319" s="146">
        <f t="shared" si="169"/>
        <v>0.191712</v>
      </c>
      <c r="AE319" s="146">
        <f t="shared" si="170"/>
        <v>0.86353</v>
      </c>
      <c r="AF319" s="146">
        <f t="shared" si="171"/>
        <v>0.797272</v>
      </c>
    </row>
    <row r="320" ht="15" customHeight="1" spans="1:32">
      <c r="A320" s="7"/>
      <c r="B320" s="13" t="s">
        <v>147</v>
      </c>
      <c r="C320" s="146">
        <f t="shared" si="165"/>
        <v>0</v>
      </c>
      <c r="D320" s="146">
        <f t="shared" ref="D320:AF320" si="212">D238/10000</f>
        <v>0</v>
      </c>
      <c r="E320" s="146">
        <f t="shared" si="212"/>
        <v>0</v>
      </c>
      <c r="F320" s="146">
        <f t="shared" si="212"/>
        <v>0</v>
      </c>
      <c r="G320" s="146">
        <f t="shared" si="212"/>
        <v>0</v>
      </c>
      <c r="H320" s="149">
        <f t="shared" si="212"/>
        <v>0</v>
      </c>
      <c r="I320" s="149">
        <f t="shared" si="212"/>
        <v>0</v>
      </c>
      <c r="J320" s="146">
        <f t="shared" si="212"/>
        <v>0</v>
      </c>
      <c r="K320" s="146">
        <f t="shared" si="212"/>
        <v>0</v>
      </c>
      <c r="L320" s="146">
        <f t="shared" si="212"/>
        <v>0</v>
      </c>
      <c r="M320" s="149">
        <f t="shared" si="212"/>
        <v>0</v>
      </c>
      <c r="N320" s="146">
        <f t="shared" si="212"/>
        <v>0</v>
      </c>
      <c r="O320" s="146">
        <f t="shared" si="212"/>
        <v>0</v>
      </c>
      <c r="P320" s="149">
        <f t="shared" si="212"/>
        <v>0</v>
      </c>
      <c r="Q320" s="146">
        <f t="shared" si="212"/>
        <v>0</v>
      </c>
      <c r="R320" s="146">
        <f t="shared" si="212"/>
        <v>0</v>
      </c>
      <c r="S320" s="149">
        <f t="shared" si="212"/>
        <v>0</v>
      </c>
      <c r="T320" s="146">
        <f t="shared" si="212"/>
        <v>0</v>
      </c>
      <c r="U320" s="146">
        <f t="shared" si="212"/>
        <v>0</v>
      </c>
      <c r="V320" s="146">
        <f t="shared" si="212"/>
        <v>0</v>
      </c>
      <c r="W320" s="146">
        <f t="shared" si="212"/>
        <v>0</v>
      </c>
      <c r="X320" s="146">
        <f t="shared" si="212"/>
        <v>0</v>
      </c>
      <c r="Y320" s="146">
        <f t="shared" si="204"/>
        <v>0</v>
      </c>
      <c r="Z320" s="146">
        <f t="shared" si="205"/>
        <v>0</v>
      </c>
      <c r="AA320" s="146">
        <f t="shared" si="206"/>
        <v>0</v>
      </c>
      <c r="AB320" s="146">
        <f t="shared" si="167"/>
        <v>0</v>
      </c>
      <c r="AC320" s="146">
        <f t="shared" si="168"/>
        <v>0</v>
      </c>
      <c r="AD320" s="146">
        <f t="shared" si="169"/>
        <v>0</v>
      </c>
      <c r="AE320" s="146">
        <f t="shared" si="170"/>
        <v>0</v>
      </c>
      <c r="AF320" s="146">
        <f t="shared" si="171"/>
        <v>0</v>
      </c>
    </row>
    <row r="321" ht="15" customHeight="1" spans="1:32">
      <c r="A321" s="7"/>
      <c r="B321" s="19" t="s">
        <v>96</v>
      </c>
      <c r="C321" s="153">
        <f t="shared" si="165"/>
        <v>5520.293831</v>
      </c>
      <c r="D321" s="153">
        <f t="shared" ref="D321:AF321" si="213">D239/10000</f>
        <v>-416.666666666667</v>
      </c>
      <c r="E321" s="153">
        <f t="shared" si="213"/>
        <v>1864.662695</v>
      </c>
      <c r="F321" s="153">
        <f t="shared" si="213"/>
        <v>16.361558</v>
      </c>
      <c r="G321" s="153">
        <f t="shared" si="213"/>
        <v>384.739148</v>
      </c>
      <c r="H321" s="149">
        <f t="shared" si="213"/>
        <v>3306.93766966667</v>
      </c>
      <c r="I321" s="149">
        <f t="shared" si="213"/>
        <v>27.223832</v>
      </c>
      <c r="J321" s="153">
        <f t="shared" si="213"/>
        <v>0</v>
      </c>
      <c r="K321" s="153">
        <f t="shared" si="213"/>
        <v>27.223832</v>
      </c>
      <c r="L321" s="153">
        <f t="shared" si="213"/>
        <v>0</v>
      </c>
      <c r="M321" s="149">
        <f t="shared" si="213"/>
        <v>87.54417</v>
      </c>
      <c r="N321" s="153">
        <f t="shared" si="213"/>
        <v>70.17646</v>
      </c>
      <c r="O321" s="153">
        <f t="shared" si="213"/>
        <v>17.36771</v>
      </c>
      <c r="P321" s="149">
        <f t="shared" si="213"/>
        <v>85.227946</v>
      </c>
      <c r="Q321" s="153">
        <f t="shared" si="213"/>
        <v>61.639018</v>
      </c>
      <c r="R321" s="153">
        <f t="shared" si="213"/>
        <v>23.588928</v>
      </c>
      <c r="S321" s="149">
        <f t="shared" si="213"/>
        <v>164.263479</v>
      </c>
      <c r="T321" s="153">
        <f t="shared" si="213"/>
        <v>22.097029</v>
      </c>
      <c r="U321" s="153">
        <f t="shared" si="213"/>
        <v>46.883899</v>
      </c>
      <c r="V321" s="153">
        <f t="shared" si="213"/>
        <v>0</v>
      </c>
      <c r="W321" s="153">
        <f t="shared" si="213"/>
        <v>19.159539</v>
      </c>
      <c r="X321" s="153">
        <f t="shared" si="213"/>
        <v>24.051923</v>
      </c>
      <c r="Y321" s="153">
        <f t="shared" si="204"/>
        <v>2.777553</v>
      </c>
      <c r="Z321" s="153">
        <f t="shared" si="205"/>
        <v>49.293536</v>
      </c>
      <c r="AA321" s="153">
        <f t="shared" si="206"/>
        <v>25.509814</v>
      </c>
      <c r="AB321" s="153">
        <f t="shared" si="167"/>
        <v>4.776807</v>
      </c>
      <c r="AC321" s="153">
        <f t="shared" si="168"/>
        <v>3.451691</v>
      </c>
      <c r="AD321" s="153">
        <f t="shared" si="169"/>
        <v>1.967289</v>
      </c>
      <c r="AE321" s="153">
        <f t="shared" si="170"/>
        <v>8.192368</v>
      </c>
      <c r="AF321" s="153">
        <f t="shared" si="171"/>
        <v>2.98593</v>
      </c>
    </row>
    <row r="322" ht="15" customHeight="1" spans="1:32">
      <c r="A322" s="7" t="s">
        <v>148</v>
      </c>
      <c r="B322" s="10" t="s">
        <v>149</v>
      </c>
      <c r="C322" s="146">
        <f t="shared" si="165"/>
        <v>0</v>
      </c>
      <c r="D322" s="146">
        <f t="shared" ref="D322:AF322" si="214">D240/10000</f>
        <v>0</v>
      </c>
      <c r="E322" s="146">
        <f t="shared" si="214"/>
        <v>0</v>
      </c>
      <c r="F322" s="146">
        <f t="shared" si="214"/>
        <v>0</v>
      </c>
      <c r="G322" s="146">
        <f t="shared" si="214"/>
        <v>0</v>
      </c>
      <c r="H322" s="149">
        <f t="shared" si="214"/>
        <v>0</v>
      </c>
      <c r="I322" s="149">
        <f t="shared" si="214"/>
        <v>0</v>
      </c>
      <c r="J322" s="146">
        <f t="shared" si="214"/>
        <v>0</v>
      </c>
      <c r="K322" s="146">
        <f t="shared" si="214"/>
        <v>0</v>
      </c>
      <c r="L322" s="146">
        <f t="shared" si="214"/>
        <v>0</v>
      </c>
      <c r="M322" s="149">
        <f t="shared" si="214"/>
        <v>0</v>
      </c>
      <c r="N322" s="146">
        <f t="shared" si="214"/>
        <v>0</v>
      </c>
      <c r="O322" s="146">
        <f t="shared" si="214"/>
        <v>0</v>
      </c>
      <c r="P322" s="149">
        <f t="shared" si="214"/>
        <v>0</v>
      </c>
      <c r="Q322" s="146">
        <f t="shared" si="214"/>
        <v>0</v>
      </c>
      <c r="R322" s="146">
        <f t="shared" si="214"/>
        <v>0</v>
      </c>
      <c r="S322" s="149">
        <f t="shared" si="214"/>
        <v>0</v>
      </c>
      <c r="T322" s="146">
        <f t="shared" si="214"/>
        <v>0</v>
      </c>
      <c r="U322" s="146">
        <f t="shared" si="214"/>
        <v>0</v>
      </c>
      <c r="V322" s="146">
        <f t="shared" si="214"/>
        <v>0</v>
      </c>
      <c r="W322" s="146">
        <f t="shared" si="214"/>
        <v>0</v>
      </c>
      <c r="X322" s="146">
        <f t="shared" si="214"/>
        <v>0</v>
      </c>
      <c r="Y322" s="146">
        <f t="shared" si="204"/>
        <v>0</v>
      </c>
      <c r="Z322" s="146">
        <f t="shared" si="205"/>
        <v>0</v>
      </c>
      <c r="AA322" s="146">
        <f t="shared" si="206"/>
        <v>0</v>
      </c>
      <c r="AB322" s="146">
        <f t="shared" si="167"/>
        <v>0</v>
      </c>
      <c r="AC322" s="146">
        <f t="shared" si="168"/>
        <v>0</v>
      </c>
      <c r="AD322" s="146">
        <f t="shared" si="169"/>
        <v>0</v>
      </c>
      <c r="AE322" s="146">
        <f t="shared" si="170"/>
        <v>0</v>
      </c>
      <c r="AF322" s="146">
        <f t="shared" si="171"/>
        <v>0</v>
      </c>
    </row>
    <row r="323" ht="15" customHeight="1" spans="1:32">
      <c r="A323" s="7"/>
      <c r="B323" s="10" t="s">
        <v>150</v>
      </c>
      <c r="C323" s="146">
        <f t="shared" si="165"/>
        <v>0</v>
      </c>
      <c r="D323" s="146">
        <f t="shared" ref="D323:AF323" si="215">D241/10000</f>
        <v>0</v>
      </c>
      <c r="E323" s="146">
        <f t="shared" si="215"/>
        <v>0</v>
      </c>
      <c r="F323" s="146">
        <f t="shared" si="215"/>
        <v>0</v>
      </c>
      <c r="G323" s="146">
        <f t="shared" si="215"/>
        <v>0</v>
      </c>
      <c r="H323" s="149">
        <f t="shared" si="215"/>
        <v>0</v>
      </c>
      <c r="I323" s="149">
        <f t="shared" si="215"/>
        <v>0</v>
      </c>
      <c r="J323" s="146">
        <f t="shared" si="215"/>
        <v>0</v>
      </c>
      <c r="K323" s="146">
        <f t="shared" si="215"/>
        <v>0</v>
      </c>
      <c r="L323" s="146">
        <f t="shared" si="215"/>
        <v>0</v>
      </c>
      <c r="M323" s="149">
        <f t="shared" si="215"/>
        <v>0</v>
      </c>
      <c r="N323" s="146">
        <f t="shared" si="215"/>
        <v>0</v>
      </c>
      <c r="O323" s="146">
        <f t="shared" si="215"/>
        <v>0</v>
      </c>
      <c r="P323" s="149">
        <f t="shared" si="215"/>
        <v>0</v>
      </c>
      <c r="Q323" s="146">
        <f t="shared" si="215"/>
        <v>0</v>
      </c>
      <c r="R323" s="146">
        <f t="shared" si="215"/>
        <v>0</v>
      </c>
      <c r="S323" s="149">
        <f t="shared" si="215"/>
        <v>0</v>
      </c>
      <c r="T323" s="146">
        <f t="shared" si="215"/>
        <v>0</v>
      </c>
      <c r="U323" s="146">
        <f t="shared" si="215"/>
        <v>0</v>
      </c>
      <c r="V323" s="146">
        <f t="shared" si="215"/>
        <v>0</v>
      </c>
      <c r="W323" s="146">
        <f t="shared" si="215"/>
        <v>0</v>
      </c>
      <c r="X323" s="146">
        <f t="shared" si="215"/>
        <v>0</v>
      </c>
      <c r="Y323" s="146">
        <f t="shared" si="204"/>
        <v>0</v>
      </c>
      <c r="Z323" s="146">
        <f t="shared" si="205"/>
        <v>0</v>
      </c>
      <c r="AA323" s="146">
        <f t="shared" si="206"/>
        <v>0</v>
      </c>
      <c r="AB323" s="146">
        <f t="shared" si="167"/>
        <v>0</v>
      </c>
      <c r="AC323" s="146">
        <f t="shared" si="168"/>
        <v>0</v>
      </c>
      <c r="AD323" s="146">
        <f t="shared" si="169"/>
        <v>0</v>
      </c>
      <c r="AE323" s="146">
        <f t="shared" si="170"/>
        <v>0</v>
      </c>
      <c r="AF323" s="146">
        <f t="shared" si="171"/>
        <v>0</v>
      </c>
    </row>
    <row r="324" ht="15" customHeight="1" spans="1:32">
      <c r="A324" s="7"/>
      <c r="B324" s="10" t="s">
        <v>151</v>
      </c>
      <c r="C324" s="146">
        <f t="shared" si="165"/>
        <v>0.332388</v>
      </c>
      <c r="D324" s="146">
        <f t="shared" ref="D324:AF324" si="216">D242/10000</f>
        <v>0</v>
      </c>
      <c r="E324" s="146">
        <f t="shared" si="216"/>
        <v>0.26633</v>
      </c>
      <c r="F324" s="146">
        <f t="shared" si="216"/>
        <v>0</v>
      </c>
      <c r="G324" s="146">
        <f t="shared" si="216"/>
        <v>0</v>
      </c>
      <c r="H324" s="149">
        <f t="shared" si="216"/>
        <v>0.066058</v>
      </c>
      <c r="I324" s="149">
        <f t="shared" si="216"/>
        <v>0</v>
      </c>
      <c r="J324" s="146">
        <f t="shared" si="216"/>
        <v>0</v>
      </c>
      <c r="K324" s="146">
        <f t="shared" si="216"/>
        <v>0</v>
      </c>
      <c r="L324" s="146">
        <f t="shared" si="216"/>
        <v>0</v>
      </c>
      <c r="M324" s="149">
        <f t="shared" si="216"/>
        <v>0</v>
      </c>
      <c r="N324" s="146">
        <f t="shared" si="216"/>
        <v>0</v>
      </c>
      <c r="O324" s="146">
        <f t="shared" si="216"/>
        <v>0</v>
      </c>
      <c r="P324" s="149">
        <f t="shared" si="216"/>
        <v>0</v>
      </c>
      <c r="Q324" s="146">
        <f t="shared" si="216"/>
        <v>0</v>
      </c>
      <c r="R324" s="146">
        <f t="shared" si="216"/>
        <v>0</v>
      </c>
      <c r="S324" s="149">
        <f t="shared" si="216"/>
        <v>0</v>
      </c>
      <c r="T324" s="146">
        <f t="shared" si="216"/>
        <v>0</v>
      </c>
      <c r="U324" s="146">
        <f t="shared" si="216"/>
        <v>0</v>
      </c>
      <c r="V324" s="146">
        <f t="shared" si="216"/>
        <v>0</v>
      </c>
      <c r="W324" s="146">
        <f t="shared" si="216"/>
        <v>0</v>
      </c>
      <c r="X324" s="146">
        <f t="shared" si="216"/>
        <v>0</v>
      </c>
      <c r="Y324" s="146">
        <f t="shared" si="204"/>
        <v>0</v>
      </c>
      <c r="Z324" s="146">
        <f t="shared" si="205"/>
        <v>0</v>
      </c>
      <c r="AA324" s="146">
        <f t="shared" si="206"/>
        <v>0</v>
      </c>
      <c r="AB324" s="146">
        <f t="shared" si="167"/>
        <v>0</v>
      </c>
      <c r="AC324" s="146">
        <f t="shared" si="168"/>
        <v>0</v>
      </c>
      <c r="AD324" s="146">
        <f t="shared" si="169"/>
        <v>0</v>
      </c>
      <c r="AE324" s="146">
        <f t="shared" si="170"/>
        <v>0</v>
      </c>
      <c r="AF324" s="146">
        <f t="shared" si="171"/>
        <v>0</v>
      </c>
    </row>
    <row r="325" ht="15" customHeight="1" spans="1:35">
      <c r="A325" s="7"/>
      <c r="B325" s="10" t="s">
        <v>152</v>
      </c>
      <c r="C325" s="146">
        <f t="shared" si="165"/>
        <v>11.258276</v>
      </c>
      <c r="D325" s="146">
        <f t="shared" ref="D325:AF325" si="217">D243/10000</f>
        <v>0</v>
      </c>
      <c r="E325" s="146">
        <f t="shared" si="217"/>
        <v>0</v>
      </c>
      <c r="F325" s="146">
        <f t="shared" si="217"/>
        <v>0</v>
      </c>
      <c r="G325" s="146">
        <f t="shared" si="217"/>
        <v>0</v>
      </c>
      <c r="H325" s="149">
        <f t="shared" si="217"/>
        <v>11.258276</v>
      </c>
      <c r="I325" s="149">
        <f t="shared" si="217"/>
        <v>0</v>
      </c>
      <c r="J325" s="146">
        <f t="shared" si="217"/>
        <v>0</v>
      </c>
      <c r="K325" s="146">
        <f t="shared" si="217"/>
        <v>0</v>
      </c>
      <c r="L325" s="146">
        <f t="shared" si="217"/>
        <v>0</v>
      </c>
      <c r="M325" s="149">
        <f t="shared" si="217"/>
        <v>0</v>
      </c>
      <c r="N325" s="146">
        <f t="shared" si="217"/>
        <v>0</v>
      </c>
      <c r="O325" s="146">
        <f t="shared" si="217"/>
        <v>0</v>
      </c>
      <c r="P325" s="149">
        <f t="shared" si="217"/>
        <v>0</v>
      </c>
      <c r="Q325" s="146">
        <f t="shared" si="217"/>
        <v>0</v>
      </c>
      <c r="R325" s="146">
        <f t="shared" si="217"/>
        <v>0</v>
      </c>
      <c r="S325" s="149">
        <f t="shared" si="217"/>
        <v>0</v>
      </c>
      <c r="T325" s="146">
        <f t="shared" si="217"/>
        <v>0</v>
      </c>
      <c r="U325" s="146">
        <f t="shared" si="217"/>
        <v>0</v>
      </c>
      <c r="V325" s="146">
        <f t="shared" si="217"/>
        <v>0</v>
      </c>
      <c r="W325" s="146">
        <f t="shared" si="217"/>
        <v>0</v>
      </c>
      <c r="X325" s="146">
        <f t="shared" si="217"/>
        <v>0</v>
      </c>
      <c r="Y325" s="146">
        <f t="shared" si="204"/>
        <v>0</v>
      </c>
      <c r="Z325" s="146">
        <f t="shared" si="205"/>
        <v>0</v>
      </c>
      <c r="AA325" s="146">
        <f t="shared" si="206"/>
        <v>0</v>
      </c>
      <c r="AB325" s="146">
        <f t="shared" si="167"/>
        <v>0</v>
      </c>
      <c r="AC325" s="146">
        <f t="shared" si="168"/>
        <v>0</v>
      </c>
      <c r="AD325" s="146">
        <f t="shared" si="169"/>
        <v>0</v>
      </c>
      <c r="AE325" s="146">
        <f t="shared" si="170"/>
        <v>0</v>
      </c>
      <c r="AF325" s="146">
        <f t="shared" si="171"/>
        <v>0</v>
      </c>
      <c r="AH325" s="117" t="s">
        <v>153</v>
      </c>
      <c r="AI325">
        <f>W327-AA327-AB327</f>
        <v>223.426900000429</v>
      </c>
    </row>
    <row r="326" ht="15" customHeight="1" spans="1:35">
      <c r="A326" s="7"/>
      <c r="B326" s="20" t="s">
        <v>96</v>
      </c>
      <c r="C326" s="149">
        <f t="shared" si="165"/>
        <v>11.590664</v>
      </c>
      <c r="D326" s="149">
        <f t="shared" ref="D326:AF326" si="218">D244/10000</f>
        <v>0</v>
      </c>
      <c r="E326" s="149">
        <f t="shared" si="218"/>
        <v>0.26633</v>
      </c>
      <c r="F326" s="149">
        <f t="shared" si="218"/>
        <v>0</v>
      </c>
      <c r="G326" s="149">
        <f t="shared" si="218"/>
        <v>0</v>
      </c>
      <c r="H326" s="149">
        <f t="shared" si="218"/>
        <v>11.324334</v>
      </c>
      <c r="I326" s="149">
        <f t="shared" si="218"/>
        <v>0</v>
      </c>
      <c r="J326" s="149">
        <f t="shared" si="218"/>
        <v>0</v>
      </c>
      <c r="K326" s="149">
        <f t="shared" si="218"/>
        <v>0</v>
      </c>
      <c r="L326" s="149">
        <f t="shared" si="218"/>
        <v>0</v>
      </c>
      <c r="M326" s="149">
        <f t="shared" si="218"/>
        <v>0</v>
      </c>
      <c r="N326" s="149">
        <f t="shared" si="218"/>
        <v>0</v>
      </c>
      <c r="O326" s="149">
        <f t="shared" si="218"/>
        <v>0</v>
      </c>
      <c r="P326" s="149">
        <f t="shared" si="218"/>
        <v>0</v>
      </c>
      <c r="Q326" s="149">
        <f t="shared" si="218"/>
        <v>0</v>
      </c>
      <c r="R326" s="149">
        <f t="shared" si="218"/>
        <v>0</v>
      </c>
      <c r="S326" s="149">
        <f t="shared" si="218"/>
        <v>0</v>
      </c>
      <c r="T326" s="149">
        <f t="shared" si="218"/>
        <v>0</v>
      </c>
      <c r="U326" s="149">
        <f t="shared" si="218"/>
        <v>0</v>
      </c>
      <c r="V326" s="149">
        <f t="shared" si="218"/>
        <v>0</v>
      </c>
      <c r="W326" s="149">
        <f t="shared" si="218"/>
        <v>0</v>
      </c>
      <c r="X326" s="149">
        <f t="shared" si="218"/>
        <v>0</v>
      </c>
      <c r="Y326" s="149">
        <f t="shared" si="204"/>
        <v>0</v>
      </c>
      <c r="Z326" s="149">
        <f t="shared" si="205"/>
        <v>0</v>
      </c>
      <c r="AA326" s="153">
        <f t="shared" si="206"/>
        <v>0</v>
      </c>
      <c r="AB326" s="153">
        <f t="shared" si="167"/>
        <v>0</v>
      </c>
      <c r="AC326" s="153">
        <f t="shared" si="168"/>
        <v>0</v>
      </c>
      <c r="AD326" s="153">
        <f t="shared" si="169"/>
        <v>0</v>
      </c>
      <c r="AE326" s="153">
        <f t="shared" si="170"/>
        <v>0</v>
      </c>
      <c r="AF326" s="153">
        <f t="shared" si="171"/>
        <v>0</v>
      </c>
      <c r="AH326" s="117" t="s">
        <v>154</v>
      </c>
      <c r="AI326" s="152" t="e">
        <f>U327-AC327-AD327-AE327-AF327-#REF!</f>
        <v>#REF!</v>
      </c>
    </row>
    <row r="327" ht="15" customHeight="1" spans="1:35">
      <c r="A327" s="21" t="s">
        <v>2</v>
      </c>
      <c r="B327" s="21"/>
      <c r="C327" s="149">
        <f t="shared" si="165"/>
        <v>38485.371277</v>
      </c>
      <c r="D327" s="149">
        <f t="shared" ref="D327:AF327" si="219">D245/10000</f>
        <v>-474.467437666667</v>
      </c>
      <c r="E327" s="149">
        <f t="shared" si="219"/>
        <v>14292.817396</v>
      </c>
      <c r="F327" s="149">
        <f t="shared" si="219"/>
        <v>168.248447</v>
      </c>
      <c r="G327" s="149">
        <f t="shared" si="219"/>
        <v>573.510972</v>
      </c>
      <c r="H327" s="149">
        <f t="shared" si="219"/>
        <v>17128.3016666667</v>
      </c>
      <c r="I327" s="149">
        <f t="shared" si="219"/>
        <v>685.664784</v>
      </c>
      <c r="J327" s="149">
        <f t="shared" si="219"/>
        <v>181.567692</v>
      </c>
      <c r="K327" s="149">
        <f t="shared" si="219"/>
        <v>256.674601</v>
      </c>
      <c r="L327" s="149">
        <f t="shared" si="219"/>
        <v>247.422491</v>
      </c>
      <c r="M327" s="149">
        <f t="shared" si="219"/>
        <v>534.822989</v>
      </c>
      <c r="N327" s="149">
        <f t="shared" si="219"/>
        <v>443.067444</v>
      </c>
      <c r="O327" s="149">
        <f t="shared" si="219"/>
        <v>91.755545</v>
      </c>
      <c r="P327" s="149">
        <f t="shared" si="219"/>
        <v>528.043817</v>
      </c>
      <c r="Q327" s="149">
        <f t="shared" si="219"/>
        <v>367.175843</v>
      </c>
      <c r="R327" s="149">
        <f t="shared" si="219"/>
        <v>160.867974</v>
      </c>
      <c r="S327" s="149">
        <f t="shared" si="219"/>
        <v>5048.428643</v>
      </c>
      <c r="T327" s="149">
        <f t="shared" si="219"/>
        <v>2219.730963</v>
      </c>
      <c r="U327" s="149">
        <f t="shared" si="219"/>
        <v>970.189853</v>
      </c>
      <c r="V327" s="149">
        <f t="shared" si="219"/>
        <v>405.350082</v>
      </c>
      <c r="W327" s="149">
        <f t="shared" si="219"/>
        <v>1012.992065</v>
      </c>
      <c r="X327" s="149">
        <f t="shared" si="219"/>
        <v>131.274966</v>
      </c>
      <c r="Y327" s="149">
        <f t="shared" si="204"/>
        <v>80.283087</v>
      </c>
      <c r="Z327" s="149">
        <f t="shared" si="205"/>
        <v>228.607627</v>
      </c>
      <c r="AA327" s="153">
        <f t="shared" si="206"/>
        <v>595.887879999571</v>
      </c>
      <c r="AB327" s="153">
        <f t="shared" si="167"/>
        <v>193.677285</v>
      </c>
      <c r="AC327" s="153">
        <f t="shared" si="168"/>
        <v>106.345697002213</v>
      </c>
      <c r="AD327" s="153">
        <f t="shared" si="169"/>
        <v>59.058897</v>
      </c>
      <c r="AE327" s="153">
        <f t="shared" si="170"/>
        <v>12.2341639982156</v>
      </c>
      <c r="AF327" s="153">
        <f t="shared" si="171"/>
        <v>2.98593</v>
      </c>
      <c r="AH327" s="117"/>
      <c r="AI327" s="117"/>
    </row>
    <row r="331" spans="3:26">
      <c r="C331">
        <f>C327-考核利润!B130</f>
        <v>0</v>
      </c>
      <c r="D331">
        <f>D327-考核利润!C130</f>
        <v>0</v>
      </c>
      <c r="E331">
        <f>E327-考核利润!D130</f>
        <v>0</v>
      </c>
      <c r="F331">
        <f>F327-考核利润!E130</f>
        <v>0</v>
      </c>
      <c r="G331">
        <f>G327-考核利润!F130</f>
        <v>0</v>
      </c>
      <c r="H331">
        <f>H327-考核利润!G130</f>
        <v>0</v>
      </c>
      <c r="I331">
        <f>I327-考核利润!H130</f>
        <v>0</v>
      </c>
      <c r="J331">
        <f>J327-考核利润!I130</f>
        <v>0</v>
      </c>
      <c r="K331">
        <f>K327-考核利润!J130</f>
        <v>0</v>
      </c>
      <c r="L331">
        <f>L327-考核利润!K130</f>
        <v>0</v>
      </c>
      <c r="M331">
        <f>M327-考核利润!L130</f>
        <v>0</v>
      </c>
      <c r="N331">
        <f>N327-考核利润!M130</f>
        <v>0</v>
      </c>
      <c r="O331">
        <f>O327-考核利润!N130</f>
        <v>0</v>
      </c>
      <c r="P331">
        <f>P327-考核利润!O130</f>
        <v>0</v>
      </c>
      <c r="Q331">
        <f>Q327-考核利润!P130</f>
        <v>0</v>
      </c>
      <c r="R331">
        <f>R327-考核利润!Q130</f>
        <v>0</v>
      </c>
      <c r="S331">
        <f>S327-考核利润!R130</f>
        <v>0</v>
      </c>
      <c r="T331">
        <f>T327-考核利润!S130</f>
        <v>0</v>
      </c>
      <c r="U331">
        <f>U327-考核利润!T130</f>
        <v>0</v>
      </c>
      <c r="V331">
        <f>V327-考核利润!U130</f>
        <v>0</v>
      </c>
      <c r="W331">
        <f>W327-考核利润!V130</f>
        <v>0</v>
      </c>
      <c r="X331">
        <f>X327-考核利润!W130</f>
        <v>0</v>
      </c>
      <c r="Y331">
        <f>Y327-考核利润!X130</f>
        <v>0</v>
      </c>
      <c r="Z331">
        <f>Z327-考核利润!Y130</f>
        <v>0</v>
      </c>
    </row>
  </sheetData>
  <mergeCells count="24">
    <mergeCell ref="A81:B81"/>
    <mergeCell ref="A163:B163"/>
    <mergeCell ref="A245:B245"/>
    <mergeCell ref="A327:B327"/>
    <mergeCell ref="A3:A23"/>
    <mergeCell ref="A24:A37"/>
    <mergeCell ref="A38:A60"/>
    <mergeCell ref="A61:A75"/>
    <mergeCell ref="A76:A80"/>
    <mergeCell ref="A85:A105"/>
    <mergeCell ref="A106:A119"/>
    <mergeCell ref="A120:A142"/>
    <mergeCell ref="A143:A157"/>
    <mergeCell ref="A158:A162"/>
    <mergeCell ref="A167:A187"/>
    <mergeCell ref="A188:A201"/>
    <mergeCell ref="A202:A224"/>
    <mergeCell ref="A225:A239"/>
    <mergeCell ref="A240:A244"/>
    <mergeCell ref="A249:A269"/>
    <mergeCell ref="A270:A283"/>
    <mergeCell ref="A284:A306"/>
    <mergeCell ref="A307:A321"/>
    <mergeCell ref="A322:A326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33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F28" sqref="F28"/>
    </sheetView>
  </sheetViews>
  <sheetFormatPr defaultColWidth="9" defaultRowHeight="16.5"/>
  <cols>
    <col min="1" max="1" width="8.875" style="102" customWidth="1"/>
    <col min="2" max="2" width="5.625" style="102" customWidth="1"/>
    <col min="3" max="3" width="44.875" style="102" customWidth="1"/>
    <col min="4" max="4" width="27.5083333333333" style="103" customWidth="1"/>
    <col min="5" max="5" width="12.875" style="103" customWidth="1"/>
    <col min="6" max="6" width="13.2666666666667" style="103" customWidth="1"/>
    <col min="7" max="7" width="13.65" style="103" customWidth="1"/>
    <col min="8" max="8" width="15.0083333333333" style="103" customWidth="1"/>
    <col min="9" max="9" width="10.875" style="103" customWidth="1"/>
    <col min="10" max="10" width="10.5083333333333" style="103" customWidth="1"/>
    <col min="11" max="11" width="34.625" style="102" customWidth="1"/>
    <col min="12" max="12" width="9" style="102"/>
    <col min="16" max="16384" width="9" style="102"/>
  </cols>
  <sheetData>
    <row r="1" ht="13.5" spans="1:11">
      <c r="A1" s="104" t="s">
        <v>155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ht="13.5" spans="1:1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ht="21" customHeight="1" spans="1:11">
      <c r="A3" s="105" t="s">
        <v>73</v>
      </c>
      <c r="B3" s="105" t="s">
        <v>156</v>
      </c>
      <c r="C3" s="105" t="s">
        <v>157</v>
      </c>
      <c r="D3" s="105" t="s">
        <v>158</v>
      </c>
      <c r="E3" s="105" t="s">
        <v>159</v>
      </c>
      <c r="F3" s="105" t="s">
        <v>160</v>
      </c>
      <c r="G3" s="105" t="s">
        <v>161</v>
      </c>
      <c r="H3" s="105" t="s">
        <v>160</v>
      </c>
      <c r="I3" s="105" t="s">
        <v>162</v>
      </c>
      <c r="J3" s="105" t="s">
        <v>163</v>
      </c>
      <c r="K3" s="105" t="s">
        <v>164</v>
      </c>
    </row>
    <row r="4" ht="19" customHeight="1" spans="1:12">
      <c r="A4" s="106" t="s">
        <v>165</v>
      </c>
      <c r="B4" s="107">
        <v>1</v>
      </c>
      <c r="C4" s="108" t="s">
        <v>166</v>
      </c>
      <c r="D4" s="109" t="s">
        <v>39</v>
      </c>
      <c r="E4" s="109" t="s">
        <v>16</v>
      </c>
      <c r="F4" s="110">
        <v>1416695.68</v>
      </c>
      <c r="G4" s="110" t="s">
        <v>7</v>
      </c>
      <c r="H4" s="111">
        <f t="shared" ref="H4:H27" si="0">-F4</f>
        <v>-1416695.68</v>
      </c>
      <c r="I4" s="110" t="s">
        <v>167</v>
      </c>
      <c r="J4" s="110" t="s">
        <v>168</v>
      </c>
      <c r="K4" s="113" t="s">
        <v>166</v>
      </c>
      <c r="L4" s="102" t="b">
        <f>C4=K4</f>
        <v>1</v>
      </c>
    </row>
    <row r="5" ht="19" customHeight="1" spans="1:12">
      <c r="A5" s="112"/>
      <c r="B5" s="107">
        <v>2</v>
      </c>
      <c r="C5" s="108" t="s">
        <v>169</v>
      </c>
      <c r="D5" s="109" t="s">
        <v>28</v>
      </c>
      <c r="E5" s="109" t="s">
        <v>16</v>
      </c>
      <c r="F5" s="110">
        <v>-805736.08</v>
      </c>
      <c r="G5" s="110" t="s">
        <v>4</v>
      </c>
      <c r="H5" s="111">
        <f t="shared" si="0"/>
        <v>805736.08</v>
      </c>
      <c r="I5" s="110" t="s">
        <v>167</v>
      </c>
      <c r="J5" s="110" t="s">
        <v>168</v>
      </c>
      <c r="K5" s="113" t="s">
        <v>170</v>
      </c>
      <c r="L5" s="102" t="b">
        <f t="shared" ref="L5:L15" si="1">C5=K5</f>
        <v>0</v>
      </c>
    </row>
    <row r="6" ht="19" customHeight="1" spans="1:12">
      <c r="A6" s="112"/>
      <c r="B6" s="107">
        <v>3</v>
      </c>
      <c r="C6" s="108" t="s">
        <v>171</v>
      </c>
      <c r="D6" s="109" t="s">
        <v>39</v>
      </c>
      <c r="E6" s="109" t="s">
        <v>16</v>
      </c>
      <c r="F6" s="110">
        <v>-753610</v>
      </c>
      <c r="G6" s="110" t="s">
        <v>17</v>
      </c>
      <c r="H6" s="111">
        <f t="shared" si="0"/>
        <v>753610</v>
      </c>
      <c r="I6" s="110" t="s">
        <v>167</v>
      </c>
      <c r="J6" s="110" t="s">
        <v>168</v>
      </c>
      <c r="K6" s="113" t="s">
        <v>172</v>
      </c>
      <c r="L6" s="102" t="b">
        <f t="shared" si="1"/>
        <v>0</v>
      </c>
    </row>
    <row r="7" ht="19" customHeight="1" spans="1:12">
      <c r="A7" s="112"/>
      <c r="B7" s="107">
        <v>4</v>
      </c>
      <c r="C7" s="108" t="s">
        <v>173</v>
      </c>
      <c r="D7" s="109" t="s">
        <v>34</v>
      </c>
      <c r="E7" s="109" t="s">
        <v>16</v>
      </c>
      <c r="F7" s="110">
        <v>345566.03</v>
      </c>
      <c r="G7" s="110" t="s">
        <v>13</v>
      </c>
      <c r="H7" s="111">
        <f t="shared" si="0"/>
        <v>-345566.03</v>
      </c>
      <c r="I7" s="110" t="s">
        <v>168</v>
      </c>
      <c r="J7" s="110" t="s">
        <v>168</v>
      </c>
      <c r="K7" s="113" t="s">
        <v>169</v>
      </c>
      <c r="L7" s="102" t="b">
        <f t="shared" si="1"/>
        <v>0</v>
      </c>
    </row>
    <row r="8" ht="19" customHeight="1" spans="1:12">
      <c r="A8" s="112"/>
      <c r="B8" s="107">
        <v>5</v>
      </c>
      <c r="C8" s="108" t="s">
        <v>174</v>
      </c>
      <c r="D8" s="109" t="s">
        <v>34</v>
      </c>
      <c r="E8" s="109" t="s">
        <v>16</v>
      </c>
      <c r="F8" s="110">
        <v>-1706937.96</v>
      </c>
      <c r="G8" s="110" t="s">
        <v>7</v>
      </c>
      <c r="H8" s="111">
        <f t="shared" si="0"/>
        <v>1706937.96</v>
      </c>
      <c r="I8" s="110" t="s">
        <v>168</v>
      </c>
      <c r="J8" s="110" t="s">
        <v>168</v>
      </c>
      <c r="K8" s="113" t="s">
        <v>171</v>
      </c>
      <c r="L8" s="102" t="b">
        <f t="shared" si="1"/>
        <v>0</v>
      </c>
    </row>
    <row r="9" ht="19" customHeight="1" spans="1:12">
      <c r="A9" s="112"/>
      <c r="B9" s="107">
        <v>6</v>
      </c>
      <c r="C9" s="108" t="s">
        <v>172</v>
      </c>
      <c r="D9" s="108" t="s">
        <v>39</v>
      </c>
      <c r="E9" s="108" t="s">
        <v>13</v>
      </c>
      <c r="F9" s="110">
        <v>-1726141.97</v>
      </c>
      <c r="G9" s="110" t="s">
        <v>14</v>
      </c>
      <c r="H9" s="111">
        <f t="shared" si="0"/>
        <v>1726141.97</v>
      </c>
      <c r="I9" s="110" t="s">
        <v>167</v>
      </c>
      <c r="J9" s="110" t="s">
        <v>168</v>
      </c>
      <c r="K9" s="113" t="s">
        <v>175</v>
      </c>
      <c r="L9" s="102" t="b">
        <f t="shared" si="1"/>
        <v>0</v>
      </c>
    </row>
    <row r="10" ht="19" customHeight="1" spans="1:12">
      <c r="A10" s="112"/>
      <c r="B10" s="107">
        <v>7</v>
      </c>
      <c r="C10" s="108" t="s">
        <v>170</v>
      </c>
      <c r="D10" s="108" t="s">
        <v>28</v>
      </c>
      <c r="E10" s="108" t="s">
        <v>13</v>
      </c>
      <c r="F10" s="110">
        <v>-837280</v>
      </c>
      <c r="G10" s="110" t="s">
        <v>4</v>
      </c>
      <c r="H10" s="111">
        <f t="shared" si="0"/>
        <v>837280</v>
      </c>
      <c r="I10" s="110" t="s">
        <v>167</v>
      </c>
      <c r="J10" s="110" t="s">
        <v>168</v>
      </c>
      <c r="K10" s="113" t="s">
        <v>176</v>
      </c>
      <c r="L10" s="102" t="b">
        <f t="shared" si="1"/>
        <v>0</v>
      </c>
    </row>
    <row r="11" ht="19" customHeight="1" spans="1:12">
      <c r="A11" s="112"/>
      <c r="B11" s="107">
        <v>8</v>
      </c>
      <c r="C11" s="113" t="s">
        <v>177</v>
      </c>
      <c r="D11" s="108" t="s">
        <v>34</v>
      </c>
      <c r="E11" s="108" t="s">
        <v>13</v>
      </c>
      <c r="F11" s="110">
        <v>-1004300.98</v>
      </c>
      <c r="G11" s="110" t="s">
        <v>4</v>
      </c>
      <c r="H11" s="111">
        <f t="shared" si="0"/>
        <v>1004300.98</v>
      </c>
      <c r="I11" s="110" t="s">
        <v>168</v>
      </c>
      <c r="J11" s="110" t="s">
        <v>168</v>
      </c>
      <c r="K11" s="113" t="s">
        <v>178</v>
      </c>
      <c r="L11" s="102" t="b">
        <f t="shared" si="1"/>
        <v>0</v>
      </c>
    </row>
    <row r="12" ht="19" customHeight="1" spans="1:12">
      <c r="A12" s="112"/>
      <c r="B12" s="107">
        <v>9</v>
      </c>
      <c r="C12" s="108" t="s">
        <v>175</v>
      </c>
      <c r="D12" s="108" t="s">
        <v>39</v>
      </c>
      <c r="E12" s="108" t="s">
        <v>13</v>
      </c>
      <c r="F12" s="110">
        <v>-647590</v>
      </c>
      <c r="G12" s="110" t="s">
        <v>4</v>
      </c>
      <c r="H12" s="111">
        <f t="shared" si="0"/>
        <v>647590</v>
      </c>
      <c r="I12" s="110" t="s">
        <v>167</v>
      </c>
      <c r="J12" s="110" t="s">
        <v>168</v>
      </c>
      <c r="K12" s="113" t="s">
        <v>173</v>
      </c>
      <c r="L12" s="102" t="b">
        <f t="shared" si="1"/>
        <v>0</v>
      </c>
    </row>
    <row r="13" ht="19" customHeight="1" spans="1:12">
      <c r="A13" s="112"/>
      <c r="B13" s="107">
        <v>10</v>
      </c>
      <c r="C13" s="108" t="s">
        <v>176</v>
      </c>
      <c r="D13" s="108" t="s">
        <v>34</v>
      </c>
      <c r="E13" s="108" t="s">
        <v>13</v>
      </c>
      <c r="F13" s="110">
        <v>-2210038.89</v>
      </c>
      <c r="G13" s="110" t="s">
        <v>4</v>
      </c>
      <c r="H13" s="111">
        <f t="shared" si="0"/>
        <v>2210038.89</v>
      </c>
      <c r="I13" s="110" t="s">
        <v>168</v>
      </c>
      <c r="J13" s="110" t="s">
        <v>168</v>
      </c>
      <c r="K13" s="113" t="s">
        <v>179</v>
      </c>
      <c r="L13" s="102" t="b">
        <f t="shared" si="1"/>
        <v>0</v>
      </c>
    </row>
    <row r="14" ht="19" customHeight="1" spans="1:12">
      <c r="A14" s="112"/>
      <c r="B14" s="107">
        <v>11</v>
      </c>
      <c r="C14" s="108" t="s">
        <v>178</v>
      </c>
      <c r="D14" s="108" t="s">
        <v>28</v>
      </c>
      <c r="E14" s="108" t="s">
        <v>13</v>
      </c>
      <c r="F14" s="110">
        <v>-211342.47</v>
      </c>
      <c r="G14" s="110" t="s">
        <v>4</v>
      </c>
      <c r="H14" s="111">
        <f t="shared" si="0"/>
        <v>211342.47</v>
      </c>
      <c r="I14" s="110" t="s">
        <v>167</v>
      </c>
      <c r="J14" s="110" t="s">
        <v>168</v>
      </c>
      <c r="K14" s="113" t="s">
        <v>179</v>
      </c>
      <c r="L14" s="102" t="b">
        <f t="shared" si="1"/>
        <v>0</v>
      </c>
    </row>
    <row r="15" ht="19" customHeight="1" spans="1:12">
      <c r="A15" s="112"/>
      <c r="B15" s="107">
        <v>12</v>
      </c>
      <c r="C15" s="108" t="s">
        <v>179</v>
      </c>
      <c r="D15" s="108" t="s">
        <v>39</v>
      </c>
      <c r="E15" s="108" t="s">
        <v>13</v>
      </c>
      <c r="F15" s="110">
        <v>-6645065.25333333</v>
      </c>
      <c r="G15" s="110" t="s">
        <v>4</v>
      </c>
      <c r="H15" s="111">
        <f t="shared" si="0"/>
        <v>6645065.25333333</v>
      </c>
      <c r="I15" s="110" t="s">
        <v>167</v>
      </c>
      <c r="J15" s="110" t="s">
        <v>167</v>
      </c>
      <c r="K15" s="113" t="s">
        <v>180</v>
      </c>
      <c r="L15" s="102" t="b">
        <f t="shared" si="1"/>
        <v>0</v>
      </c>
    </row>
    <row r="16" ht="19" customHeight="1" spans="1:11">
      <c r="A16" s="112"/>
      <c r="B16" s="107">
        <v>13</v>
      </c>
      <c r="C16" s="114" t="s">
        <v>179</v>
      </c>
      <c r="D16" s="109" t="s">
        <v>46</v>
      </c>
      <c r="E16" s="110" t="s">
        <v>13</v>
      </c>
      <c r="F16" s="110">
        <v>-6645065.25333333</v>
      </c>
      <c r="G16" s="110" t="s">
        <v>4</v>
      </c>
      <c r="H16" s="111">
        <f t="shared" si="0"/>
        <v>6645065.25333333</v>
      </c>
      <c r="I16" s="110" t="s">
        <v>167</v>
      </c>
      <c r="J16" s="110" t="s">
        <v>167</v>
      </c>
      <c r="K16" s="113"/>
    </row>
    <row r="17" ht="19" customHeight="1" spans="1:11">
      <c r="A17" s="112"/>
      <c r="B17" s="107">
        <v>14</v>
      </c>
      <c r="C17" s="113" t="s">
        <v>180</v>
      </c>
      <c r="D17" s="110" t="s">
        <v>34</v>
      </c>
      <c r="E17" s="110" t="s">
        <v>13</v>
      </c>
      <c r="F17" s="110">
        <v>-38333.3333333333</v>
      </c>
      <c r="G17" s="110" t="s">
        <v>17</v>
      </c>
      <c r="H17" s="111">
        <f t="shared" si="0"/>
        <v>38333.3333333333</v>
      </c>
      <c r="I17" s="110" t="s">
        <v>168</v>
      </c>
      <c r="J17" s="110" t="s">
        <v>168</v>
      </c>
      <c r="K17" s="113"/>
    </row>
    <row r="18" ht="19" customHeight="1" spans="1:11">
      <c r="A18" s="112"/>
      <c r="B18" s="107">
        <v>15</v>
      </c>
      <c r="C18" s="108"/>
      <c r="D18" s="108"/>
      <c r="E18" s="108"/>
      <c r="F18" s="110"/>
      <c r="G18" s="110"/>
      <c r="H18" s="111">
        <f t="shared" si="0"/>
        <v>0</v>
      </c>
      <c r="I18" s="110" t="str">
        <f>IF(OR(D18="其中：利息收入",D18="公允价值变动收益",D18="利息支出",D18="其他综合收益的税后净额"),"不计","计")</f>
        <v>计</v>
      </c>
      <c r="J18" s="110" t="str">
        <f>IF(D18="其他综合收益的税后净额","不计","计")</f>
        <v>计</v>
      </c>
      <c r="K18" s="113"/>
    </row>
    <row r="19" ht="19" customHeight="1" spans="1:11">
      <c r="A19" s="112"/>
      <c r="B19" s="107">
        <v>16</v>
      </c>
      <c r="C19" s="108" t="s">
        <v>181</v>
      </c>
      <c r="D19" s="108" t="s">
        <v>41</v>
      </c>
      <c r="E19" s="109" t="s">
        <v>7</v>
      </c>
      <c r="F19" s="110">
        <v>-477722.09</v>
      </c>
      <c r="G19" s="110" t="s">
        <v>3</v>
      </c>
      <c r="H19" s="111">
        <f t="shared" si="0"/>
        <v>477722.09</v>
      </c>
      <c r="I19" s="110" t="str">
        <f>IF(OR(D19="其中：利息收入",D19="公允价值变动收益",D19="利息支出",D19="其他综合收益的税后净额"),"不计","计")</f>
        <v>计</v>
      </c>
      <c r="J19" s="110" t="str">
        <f>IF(D19="其他综合收益的税后净额","不计","计")</f>
        <v>计</v>
      </c>
      <c r="K19" s="113"/>
    </row>
    <row r="20" ht="19" customHeight="1" spans="1:11">
      <c r="A20" s="112"/>
      <c r="B20" s="107">
        <v>17</v>
      </c>
      <c r="C20" s="108" t="s">
        <v>182</v>
      </c>
      <c r="D20" s="108" t="s">
        <v>31</v>
      </c>
      <c r="E20" s="109" t="s">
        <v>7</v>
      </c>
      <c r="F20" s="110">
        <v>-130600.86</v>
      </c>
      <c r="G20" s="110" t="s">
        <v>5</v>
      </c>
      <c r="H20" s="111">
        <f t="shared" si="0"/>
        <v>130600.86</v>
      </c>
      <c r="I20" s="110" t="str">
        <f>IF(OR(D20="其中：利息收入",D20="公允价值变动收益",D20="利息支出",D20="其他综合收益的税后净额"),"不计","计")</f>
        <v>计</v>
      </c>
      <c r="J20" s="110" t="str">
        <f>IF(D20="其他综合收益的税后净额","不计","计")</f>
        <v>计</v>
      </c>
      <c r="K20" s="113"/>
    </row>
    <row r="21" ht="19" customHeight="1" spans="1:11">
      <c r="A21" s="112"/>
      <c r="B21" s="107">
        <v>18</v>
      </c>
      <c r="C21" s="108" t="s">
        <v>182</v>
      </c>
      <c r="D21" s="109" t="s">
        <v>28</v>
      </c>
      <c r="E21" s="109" t="s">
        <v>7</v>
      </c>
      <c r="F21" s="110">
        <v>-34407.46</v>
      </c>
      <c r="G21" s="110" t="s">
        <v>5</v>
      </c>
      <c r="H21" s="111">
        <f t="shared" si="0"/>
        <v>34407.46</v>
      </c>
      <c r="I21" s="110" t="str">
        <f>IF(OR(D21="其中：利息收入",D21="公允价值变动收益",D21="利息支出",D21="其他综合收益的税后净额"),"不计","计")</f>
        <v>不计</v>
      </c>
      <c r="J21" s="110" t="str">
        <f>IF(D21="其他综合收益的税后净额","不计","计")</f>
        <v>计</v>
      </c>
      <c r="K21" s="113"/>
    </row>
    <row r="22" ht="19" customHeight="1" spans="1:11">
      <c r="A22" s="112"/>
      <c r="B22" s="107">
        <v>19</v>
      </c>
      <c r="C22" s="113" t="s">
        <v>183</v>
      </c>
      <c r="D22" s="110" t="s">
        <v>46</v>
      </c>
      <c r="E22" s="110" t="s">
        <v>3</v>
      </c>
      <c r="F22" s="109">
        <v>-3211637.24166667</v>
      </c>
      <c r="G22" s="110" t="s">
        <v>7</v>
      </c>
      <c r="H22" s="111">
        <f t="shared" si="0"/>
        <v>3211637.24166667</v>
      </c>
      <c r="I22" s="110" t="s">
        <v>167</v>
      </c>
      <c r="J22" s="110" t="s">
        <v>167</v>
      </c>
      <c r="K22" s="113"/>
    </row>
    <row r="23" ht="19" customHeight="1" spans="1:11">
      <c r="A23" s="112"/>
      <c r="B23" s="107">
        <v>20</v>
      </c>
      <c r="C23" s="113" t="s">
        <v>184</v>
      </c>
      <c r="D23" s="110" t="s">
        <v>46</v>
      </c>
      <c r="E23" s="110" t="s">
        <v>3</v>
      </c>
      <c r="F23" s="109">
        <v>1637648.15</v>
      </c>
      <c r="G23" s="110" t="s">
        <v>7</v>
      </c>
      <c r="H23" s="111">
        <f t="shared" si="0"/>
        <v>-1637648.15</v>
      </c>
      <c r="I23" s="110" t="s">
        <v>167</v>
      </c>
      <c r="J23" s="110" t="s">
        <v>167</v>
      </c>
      <c r="K23" s="113"/>
    </row>
    <row r="24" ht="19" customHeight="1" spans="1:11">
      <c r="A24" s="112"/>
      <c r="B24" s="107">
        <v>21</v>
      </c>
      <c r="C24" s="114" t="s">
        <v>185</v>
      </c>
      <c r="D24" s="108" t="s">
        <v>31</v>
      </c>
      <c r="E24" s="110" t="s">
        <v>7</v>
      </c>
      <c r="F24" s="115">
        <v>-17079590.16</v>
      </c>
      <c r="G24" s="110" t="s">
        <v>3</v>
      </c>
      <c r="H24" s="111">
        <f t="shared" si="0"/>
        <v>17079590.16</v>
      </c>
      <c r="I24" s="110" t="s">
        <v>167</v>
      </c>
      <c r="J24" s="110" t="s">
        <v>167</v>
      </c>
      <c r="K24" s="113"/>
    </row>
    <row r="25" ht="19" customHeight="1" spans="1:11">
      <c r="A25" s="112"/>
      <c r="B25" s="107">
        <v>22</v>
      </c>
      <c r="C25" s="114" t="s">
        <v>185</v>
      </c>
      <c r="D25" s="109" t="s">
        <v>41</v>
      </c>
      <c r="E25" s="110" t="s">
        <v>3</v>
      </c>
      <c r="F25" s="115">
        <v>-17079590.16</v>
      </c>
      <c r="G25" s="110" t="s">
        <v>7</v>
      </c>
      <c r="H25" s="111">
        <f t="shared" si="0"/>
        <v>17079590.16</v>
      </c>
      <c r="I25" s="110" t="s">
        <v>167</v>
      </c>
      <c r="J25" s="110" t="s">
        <v>167</v>
      </c>
      <c r="K25" s="113"/>
    </row>
    <row r="26" ht="19" customHeight="1" spans="1:11">
      <c r="A26" s="112"/>
      <c r="B26" s="107">
        <v>23</v>
      </c>
      <c r="C26" s="114" t="s">
        <v>186</v>
      </c>
      <c r="D26" s="109" t="s">
        <v>31</v>
      </c>
      <c r="E26" s="110" t="s">
        <v>7</v>
      </c>
      <c r="F26" s="115">
        <v>186099.98</v>
      </c>
      <c r="G26" s="110" t="s">
        <v>3</v>
      </c>
      <c r="H26" s="111">
        <f t="shared" si="0"/>
        <v>-186099.98</v>
      </c>
      <c r="I26" s="110" t="s">
        <v>167</v>
      </c>
      <c r="J26" s="110" t="s">
        <v>167</v>
      </c>
      <c r="K26" s="113"/>
    </row>
    <row r="27" ht="19" customHeight="1" spans="1:11">
      <c r="A27" s="112"/>
      <c r="B27" s="107">
        <v>24</v>
      </c>
      <c r="C27" s="113"/>
      <c r="D27" s="110"/>
      <c r="E27" s="110"/>
      <c r="F27" s="110"/>
      <c r="G27" s="110"/>
      <c r="H27" s="111">
        <f t="shared" si="0"/>
        <v>0</v>
      </c>
      <c r="I27" s="110" t="str">
        <f t="shared" ref="I27:I33" si="2">IF(OR(D27="其中：利息收入",D27="公允价值变动收益",D27="利息支出",D27="其他综合收益的税后净额"),"不计","计")</f>
        <v>计</v>
      </c>
      <c r="J27" s="110" t="str">
        <f t="shared" ref="J27:J33" si="3">IF(D27="其他综合收益的税后净额","不计","计")</f>
        <v>计</v>
      </c>
      <c r="K27" s="113"/>
    </row>
    <row r="28" ht="19" customHeight="1" spans="1:11">
      <c r="A28" s="106" t="s">
        <v>187</v>
      </c>
      <c r="B28" s="107">
        <v>25</v>
      </c>
      <c r="C28" s="113"/>
      <c r="D28" s="110"/>
      <c r="E28" s="110"/>
      <c r="F28" s="116"/>
      <c r="G28" s="110"/>
      <c r="H28" s="111"/>
      <c r="I28" s="110" t="str">
        <f t="shared" si="2"/>
        <v>计</v>
      </c>
      <c r="J28" s="110" t="str">
        <f t="shared" si="3"/>
        <v>计</v>
      </c>
      <c r="K28" s="113"/>
    </row>
    <row r="29" ht="19" customHeight="1" spans="1:11">
      <c r="A29" s="112"/>
      <c r="B29" s="107">
        <v>26</v>
      </c>
      <c r="C29" s="113"/>
      <c r="D29" s="110"/>
      <c r="E29" s="110"/>
      <c r="F29" s="116"/>
      <c r="G29" s="110"/>
      <c r="H29" s="111"/>
      <c r="I29" s="110" t="str">
        <f t="shared" si="2"/>
        <v>计</v>
      </c>
      <c r="J29" s="110" t="str">
        <f t="shared" si="3"/>
        <v>计</v>
      </c>
      <c r="K29" s="113"/>
    </row>
    <row r="30" ht="19" customHeight="1" spans="1:11">
      <c r="A30" s="112"/>
      <c r="B30" s="107">
        <v>27</v>
      </c>
      <c r="C30" s="117" t="s">
        <v>188</v>
      </c>
      <c r="D30" s="110" t="s">
        <v>33</v>
      </c>
      <c r="E30" s="110" t="s">
        <v>10</v>
      </c>
      <c r="F30" s="118">
        <v>-472137.485</v>
      </c>
      <c r="G30" s="110" t="s">
        <v>7</v>
      </c>
      <c r="H30" s="111">
        <f>-F30</f>
        <v>472137.485</v>
      </c>
      <c r="I30" s="110" t="str">
        <f t="shared" si="2"/>
        <v>计</v>
      </c>
      <c r="J30" s="110" t="str">
        <f t="shared" si="3"/>
        <v>计</v>
      </c>
      <c r="K30" s="113"/>
    </row>
    <row r="31" ht="19" customHeight="1" spans="1:11">
      <c r="A31" s="112"/>
      <c r="B31" s="107">
        <v>28</v>
      </c>
      <c r="C31" s="117" t="s">
        <v>189</v>
      </c>
      <c r="D31" s="110" t="s">
        <v>33</v>
      </c>
      <c r="E31" s="110" t="s">
        <v>10</v>
      </c>
      <c r="F31" s="118">
        <v>-132436.76</v>
      </c>
      <c r="G31" s="110" t="s">
        <v>14</v>
      </c>
      <c r="H31" s="111">
        <f>-F31</f>
        <v>132436.76</v>
      </c>
      <c r="I31" s="110" t="str">
        <f t="shared" si="2"/>
        <v>计</v>
      </c>
      <c r="J31" s="110" t="str">
        <f t="shared" si="3"/>
        <v>计</v>
      </c>
      <c r="K31" s="113"/>
    </row>
    <row r="32" ht="19" customHeight="1" spans="1:11">
      <c r="A32" s="112"/>
      <c r="B32" s="107">
        <v>29</v>
      </c>
      <c r="C32" s="117" t="s">
        <v>190</v>
      </c>
      <c r="D32" s="110" t="s">
        <v>33</v>
      </c>
      <c r="E32" s="110" t="s">
        <v>10</v>
      </c>
      <c r="F32" s="118">
        <v>-1114996.75</v>
      </c>
      <c r="G32" s="110" t="s">
        <v>14</v>
      </c>
      <c r="H32" s="111">
        <f>-F32</f>
        <v>1114996.75</v>
      </c>
      <c r="I32" s="110" t="str">
        <f t="shared" si="2"/>
        <v>计</v>
      </c>
      <c r="J32" s="110" t="str">
        <f t="shared" si="3"/>
        <v>计</v>
      </c>
      <c r="K32" s="113"/>
    </row>
    <row r="33" ht="19" customHeight="1" spans="1:11">
      <c r="A33" s="112"/>
      <c r="B33" s="107">
        <v>30</v>
      </c>
      <c r="C33" s="117" t="s">
        <v>191</v>
      </c>
      <c r="D33" s="110" t="s">
        <v>33</v>
      </c>
      <c r="E33" s="110" t="s">
        <v>10</v>
      </c>
      <c r="F33" s="118">
        <v>-20825.7</v>
      </c>
      <c r="G33" s="110" t="s">
        <v>7</v>
      </c>
      <c r="H33" s="111">
        <f t="shared" ref="H33:H58" si="4">-F33</f>
        <v>20825.7</v>
      </c>
      <c r="I33" s="110" t="str">
        <f t="shared" si="2"/>
        <v>计</v>
      </c>
      <c r="J33" s="110" t="str">
        <f t="shared" si="3"/>
        <v>计</v>
      </c>
      <c r="K33" s="113"/>
    </row>
    <row r="34" ht="19" customHeight="1" spans="1:11">
      <c r="A34" s="112"/>
      <c r="B34" s="107">
        <v>31</v>
      </c>
      <c r="C34" s="119" t="s">
        <v>192</v>
      </c>
      <c r="D34" s="110" t="s">
        <v>39</v>
      </c>
      <c r="E34" s="110" t="s">
        <v>9</v>
      </c>
      <c r="F34" s="110">
        <v>1693167.27</v>
      </c>
      <c r="G34" s="110" t="s">
        <v>3</v>
      </c>
      <c r="H34" s="111">
        <f t="shared" si="4"/>
        <v>-1693167.27</v>
      </c>
      <c r="I34" s="110" t="str">
        <f t="shared" ref="I34:I57" si="5">IF(OR(D34="其中：利息收入",D34="公允价值变动收益",D34="利息支出",D34="其他综合收益的税后净额"),"不计","计")</f>
        <v>不计</v>
      </c>
      <c r="J34" s="110" t="str">
        <f t="shared" ref="J34:J57" si="6">IF(D34="其他综合收益的税后净额","不计","计")</f>
        <v>计</v>
      </c>
      <c r="K34" s="113"/>
    </row>
    <row r="35" ht="19" customHeight="1" spans="1:11">
      <c r="A35" s="112"/>
      <c r="B35" s="107">
        <v>32</v>
      </c>
      <c r="C35" s="117" t="s">
        <v>193</v>
      </c>
      <c r="D35" s="110" t="s">
        <v>33</v>
      </c>
      <c r="E35" s="110" t="s">
        <v>10</v>
      </c>
      <c r="F35" s="45">
        <v>-68137.866</v>
      </c>
      <c r="G35" s="110" t="s">
        <v>7</v>
      </c>
      <c r="H35" s="111">
        <f t="shared" si="4"/>
        <v>68137.866</v>
      </c>
      <c r="I35" s="110" t="str">
        <f t="shared" si="5"/>
        <v>计</v>
      </c>
      <c r="J35" s="110" t="str">
        <f t="shared" si="6"/>
        <v>计</v>
      </c>
      <c r="K35" s="113"/>
    </row>
    <row r="36" ht="19" customHeight="1" spans="1:11">
      <c r="A36" s="112"/>
      <c r="B36" s="107">
        <v>33</v>
      </c>
      <c r="C36" t="s">
        <v>194</v>
      </c>
      <c r="D36" s="110" t="s">
        <v>33</v>
      </c>
      <c r="E36" s="110" t="s">
        <v>9</v>
      </c>
      <c r="F36" s="110">
        <v>-6279.87</v>
      </c>
      <c r="G36" s="110" t="s">
        <v>7</v>
      </c>
      <c r="H36" s="111">
        <f t="shared" si="4"/>
        <v>6279.87</v>
      </c>
      <c r="I36" s="110" t="str">
        <f t="shared" si="5"/>
        <v>计</v>
      </c>
      <c r="J36" s="110" t="str">
        <f t="shared" si="6"/>
        <v>计</v>
      </c>
      <c r="K36" s="113"/>
    </row>
    <row r="37" ht="19" customHeight="1" spans="1:11">
      <c r="A37" s="112"/>
      <c r="B37" s="107">
        <v>34</v>
      </c>
      <c r="C37" t="s">
        <v>195</v>
      </c>
      <c r="D37" s="110" t="s">
        <v>33</v>
      </c>
      <c r="E37" s="110" t="s">
        <v>10</v>
      </c>
      <c r="F37" s="110">
        <v>-244586.42</v>
      </c>
      <c r="G37" s="110" t="s">
        <v>7</v>
      </c>
      <c r="H37" s="111">
        <f t="shared" si="4"/>
        <v>244586.42</v>
      </c>
      <c r="I37" s="110" t="str">
        <f t="shared" si="5"/>
        <v>计</v>
      </c>
      <c r="J37" s="110" t="str">
        <f t="shared" si="6"/>
        <v>计</v>
      </c>
      <c r="K37" s="113"/>
    </row>
    <row r="38" ht="19" customHeight="1" spans="1:11">
      <c r="A38" s="112"/>
      <c r="B38" s="107">
        <v>35</v>
      </c>
      <c r="C38" t="s">
        <v>196</v>
      </c>
      <c r="D38" s="110" t="s">
        <v>33</v>
      </c>
      <c r="E38" s="110" t="s">
        <v>10</v>
      </c>
      <c r="F38" s="110">
        <v>-35967.28</v>
      </c>
      <c r="G38" s="110" t="s">
        <v>7</v>
      </c>
      <c r="H38" s="111">
        <f t="shared" ref="H38:H43" si="7">-F38</f>
        <v>35967.28</v>
      </c>
      <c r="I38" s="110" t="str">
        <f t="shared" si="5"/>
        <v>计</v>
      </c>
      <c r="J38" s="110" t="str">
        <f t="shared" si="6"/>
        <v>计</v>
      </c>
      <c r="K38" s="113"/>
    </row>
    <row r="39" ht="19" customHeight="1" spans="1:11">
      <c r="A39" s="112"/>
      <c r="B39" s="107">
        <v>36</v>
      </c>
      <c r="C39" t="s">
        <v>197</v>
      </c>
      <c r="D39" s="110" t="s">
        <v>33</v>
      </c>
      <c r="E39" s="110" t="s">
        <v>10</v>
      </c>
      <c r="F39" s="110">
        <v>-2338508.1</v>
      </c>
      <c r="G39" s="110" t="s">
        <v>7</v>
      </c>
      <c r="H39" s="111">
        <f t="shared" si="7"/>
        <v>2338508.1</v>
      </c>
      <c r="I39" s="110" t="str">
        <f t="shared" si="5"/>
        <v>计</v>
      </c>
      <c r="J39" s="110" t="str">
        <f t="shared" si="6"/>
        <v>计</v>
      </c>
      <c r="K39" s="113"/>
    </row>
    <row r="40" ht="19" customHeight="1" spans="1:11">
      <c r="A40" s="112"/>
      <c r="B40" s="107">
        <v>37</v>
      </c>
      <c r="C40" t="s">
        <v>198</v>
      </c>
      <c r="D40" s="110" t="s">
        <v>33</v>
      </c>
      <c r="E40" s="110" t="s">
        <v>10</v>
      </c>
      <c r="F40" s="110">
        <v>-273545.35</v>
      </c>
      <c r="G40" s="110" t="s">
        <v>7</v>
      </c>
      <c r="H40" s="111">
        <f t="shared" si="7"/>
        <v>273545.35</v>
      </c>
      <c r="I40" s="110" t="str">
        <f t="shared" si="5"/>
        <v>计</v>
      </c>
      <c r="J40" s="110" t="str">
        <f t="shared" si="6"/>
        <v>计</v>
      </c>
      <c r="K40" s="113"/>
    </row>
    <row r="41" ht="19" customHeight="1" spans="1:11">
      <c r="A41" s="112"/>
      <c r="B41" s="107">
        <v>38</v>
      </c>
      <c r="C41" t="s">
        <v>199</v>
      </c>
      <c r="D41" s="110" t="s">
        <v>33</v>
      </c>
      <c r="E41" s="110" t="s">
        <v>10</v>
      </c>
      <c r="F41" s="110">
        <v>-152631.99</v>
      </c>
      <c r="G41" s="110" t="s">
        <v>7</v>
      </c>
      <c r="H41" s="111">
        <f t="shared" si="7"/>
        <v>152631.99</v>
      </c>
      <c r="I41" s="110" t="str">
        <f t="shared" si="5"/>
        <v>计</v>
      </c>
      <c r="J41" s="110" t="str">
        <f t="shared" si="6"/>
        <v>计</v>
      </c>
      <c r="K41" s="113"/>
    </row>
    <row r="42" ht="19" customHeight="1" spans="1:11">
      <c r="A42" s="112"/>
      <c r="B42" s="107">
        <v>39</v>
      </c>
      <c r="C42" t="s">
        <v>200</v>
      </c>
      <c r="D42" s="110" t="s">
        <v>33</v>
      </c>
      <c r="E42" s="110" t="s">
        <v>10</v>
      </c>
      <c r="F42" s="110">
        <v>-129029.14</v>
      </c>
      <c r="G42" s="110" t="s">
        <v>7</v>
      </c>
      <c r="H42" s="111">
        <f t="shared" si="7"/>
        <v>129029.14</v>
      </c>
      <c r="I42" s="110" t="str">
        <f t="shared" si="5"/>
        <v>计</v>
      </c>
      <c r="J42" s="110" t="str">
        <f t="shared" si="6"/>
        <v>计</v>
      </c>
      <c r="K42" s="113"/>
    </row>
    <row r="43" ht="19" customHeight="1" spans="1:11">
      <c r="A43" s="112"/>
      <c r="B43" s="107">
        <v>40</v>
      </c>
      <c r="C43" t="s">
        <v>201</v>
      </c>
      <c r="D43" s="110" t="s">
        <v>33</v>
      </c>
      <c r="E43" s="110" t="s">
        <v>10</v>
      </c>
      <c r="F43" s="110">
        <v>-112303.26</v>
      </c>
      <c r="G43" s="110" t="s">
        <v>7</v>
      </c>
      <c r="H43" s="111">
        <f t="shared" si="7"/>
        <v>112303.26</v>
      </c>
      <c r="I43" s="110" t="str">
        <f t="shared" si="5"/>
        <v>计</v>
      </c>
      <c r="J43" s="110" t="str">
        <f t="shared" si="6"/>
        <v>计</v>
      </c>
      <c r="K43" s="113"/>
    </row>
    <row r="44" ht="19" customHeight="1" spans="1:11">
      <c r="A44" s="112"/>
      <c r="B44" s="107">
        <v>41</v>
      </c>
      <c r="C44" t="s">
        <v>202</v>
      </c>
      <c r="D44" s="110" t="s">
        <v>33</v>
      </c>
      <c r="E44" s="110" t="s">
        <v>10</v>
      </c>
      <c r="F44" s="110">
        <v>-115294.99</v>
      </c>
      <c r="G44" s="110" t="s">
        <v>7</v>
      </c>
      <c r="H44" s="111">
        <f t="shared" si="4"/>
        <v>115294.99</v>
      </c>
      <c r="I44" s="110" t="str">
        <f t="shared" si="5"/>
        <v>计</v>
      </c>
      <c r="J44" s="110" t="str">
        <f t="shared" si="6"/>
        <v>计</v>
      </c>
      <c r="K44" s="113"/>
    </row>
    <row r="45" ht="19" customHeight="1" spans="1:11">
      <c r="A45" s="112"/>
      <c r="B45" s="107">
        <v>42</v>
      </c>
      <c r="C45" t="s">
        <v>203</v>
      </c>
      <c r="D45" s="110" t="s">
        <v>33</v>
      </c>
      <c r="E45" s="110" t="s">
        <v>10</v>
      </c>
      <c r="F45" s="110">
        <v>-36886.64</v>
      </c>
      <c r="G45" s="110" t="s">
        <v>7</v>
      </c>
      <c r="H45" s="111">
        <f t="shared" si="4"/>
        <v>36886.64</v>
      </c>
      <c r="I45" s="110" t="str">
        <f t="shared" si="5"/>
        <v>计</v>
      </c>
      <c r="J45" s="110" t="str">
        <f t="shared" si="6"/>
        <v>计</v>
      </c>
      <c r="K45" s="113"/>
    </row>
    <row r="46" ht="19" customHeight="1" spans="1:11">
      <c r="A46" s="112"/>
      <c r="B46" s="107">
        <v>43</v>
      </c>
      <c r="C46" t="s">
        <v>204</v>
      </c>
      <c r="D46" s="110" t="s">
        <v>33</v>
      </c>
      <c r="E46" s="110" t="s">
        <v>10</v>
      </c>
      <c r="F46" s="110">
        <v>-88519.7</v>
      </c>
      <c r="G46" s="110" t="s">
        <v>7</v>
      </c>
      <c r="H46" s="111">
        <f t="shared" si="4"/>
        <v>88519.7</v>
      </c>
      <c r="I46" s="110" t="str">
        <f t="shared" si="5"/>
        <v>计</v>
      </c>
      <c r="J46" s="110" t="str">
        <f t="shared" si="6"/>
        <v>计</v>
      </c>
      <c r="K46" s="113"/>
    </row>
    <row r="47" ht="19" customHeight="1" spans="1:11">
      <c r="A47" s="112"/>
      <c r="B47" s="107">
        <v>44</v>
      </c>
      <c r="C47" t="s">
        <v>205</v>
      </c>
      <c r="D47" s="110" t="s">
        <v>33</v>
      </c>
      <c r="E47" s="110" t="s">
        <v>10</v>
      </c>
      <c r="F47" s="110">
        <v>-145886.59</v>
      </c>
      <c r="G47" s="110" t="s">
        <v>7</v>
      </c>
      <c r="H47" s="111">
        <f t="shared" si="4"/>
        <v>145886.59</v>
      </c>
      <c r="I47" s="110" t="str">
        <f t="shared" si="5"/>
        <v>计</v>
      </c>
      <c r="J47" s="110" t="str">
        <f t="shared" si="6"/>
        <v>计</v>
      </c>
      <c r="K47" s="113"/>
    </row>
    <row r="48" ht="19" customHeight="1" spans="1:11">
      <c r="A48" s="112"/>
      <c r="B48" s="107">
        <v>45</v>
      </c>
      <c r="C48" t="s">
        <v>206</v>
      </c>
      <c r="D48" s="110" t="s">
        <v>33</v>
      </c>
      <c r="E48" s="110" t="s">
        <v>10</v>
      </c>
      <c r="F48" s="110">
        <v>-114338.8</v>
      </c>
      <c r="G48" s="110" t="s">
        <v>7</v>
      </c>
      <c r="H48" s="111">
        <f t="shared" si="4"/>
        <v>114338.8</v>
      </c>
      <c r="I48" s="110" t="str">
        <f t="shared" si="5"/>
        <v>计</v>
      </c>
      <c r="J48" s="110" t="str">
        <f t="shared" si="6"/>
        <v>计</v>
      </c>
      <c r="K48" s="113"/>
    </row>
    <row r="49" ht="19" customHeight="1" spans="1:11">
      <c r="A49" s="112"/>
      <c r="B49" s="107">
        <v>46</v>
      </c>
      <c r="C49" t="s">
        <v>207</v>
      </c>
      <c r="D49" s="110" t="s">
        <v>33</v>
      </c>
      <c r="E49" s="110" t="s">
        <v>10</v>
      </c>
      <c r="F49" s="110">
        <v>-3383.7</v>
      </c>
      <c r="G49" s="110" t="s">
        <v>7</v>
      </c>
      <c r="H49" s="111">
        <f t="shared" si="4"/>
        <v>3383.7</v>
      </c>
      <c r="I49" s="110" t="str">
        <f t="shared" si="5"/>
        <v>计</v>
      </c>
      <c r="J49" s="110" t="str">
        <f t="shared" si="6"/>
        <v>计</v>
      </c>
      <c r="K49" s="113"/>
    </row>
    <row r="50" ht="19" customHeight="1" spans="1:11">
      <c r="A50" s="112"/>
      <c r="B50" s="107">
        <v>47</v>
      </c>
      <c r="C50" t="s">
        <v>208</v>
      </c>
      <c r="D50" s="110" t="s">
        <v>33</v>
      </c>
      <c r="E50" s="110" t="s">
        <v>10</v>
      </c>
      <c r="F50" s="110">
        <v>-225248.23</v>
      </c>
      <c r="G50" s="110" t="s">
        <v>7</v>
      </c>
      <c r="H50" s="111">
        <f t="shared" si="4"/>
        <v>225248.23</v>
      </c>
      <c r="I50" s="110" t="str">
        <f t="shared" si="5"/>
        <v>计</v>
      </c>
      <c r="J50" s="110" t="str">
        <f t="shared" si="6"/>
        <v>计</v>
      </c>
      <c r="K50" s="113"/>
    </row>
    <row r="51" ht="19" customHeight="1" spans="1:11">
      <c r="A51" s="112"/>
      <c r="B51" s="107">
        <v>48</v>
      </c>
      <c r="C51" t="s">
        <v>209</v>
      </c>
      <c r="D51" s="110" t="s">
        <v>33</v>
      </c>
      <c r="E51" s="110" t="s">
        <v>10</v>
      </c>
      <c r="F51" s="110">
        <v>-126905.27</v>
      </c>
      <c r="G51" s="110" t="s">
        <v>7</v>
      </c>
      <c r="H51" s="111">
        <f t="shared" si="4"/>
        <v>126905.27</v>
      </c>
      <c r="I51" s="110" t="str">
        <f t="shared" si="5"/>
        <v>计</v>
      </c>
      <c r="J51" s="110" t="str">
        <f t="shared" si="6"/>
        <v>计</v>
      </c>
      <c r="K51" s="113"/>
    </row>
    <row r="52" ht="19" customHeight="1" spans="1:11">
      <c r="A52" s="112"/>
      <c r="B52" s="107">
        <v>49</v>
      </c>
      <c r="C52" t="s">
        <v>210</v>
      </c>
      <c r="D52" s="110" t="s">
        <v>33</v>
      </c>
      <c r="E52" s="110" t="s">
        <v>10</v>
      </c>
      <c r="F52" s="110">
        <v>-303512.86</v>
      </c>
      <c r="G52" s="110" t="s">
        <v>7</v>
      </c>
      <c r="H52" s="111">
        <f t="shared" si="4"/>
        <v>303512.86</v>
      </c>
      <c r="I52" s="110" t="str">
        <f t="shared" si="5"/>
        <v>计</v>
      </c>
      <c r="J52" s="110" t="str">
        <f t="shared" si="6"/>
        <v>计</v>
      </c>
      <c r="K52" s="113"/>
    </row>
    <row r="53" ht="19" customHeight="1" spans="1:11">
      <c r="A53" s="112"/>
      <c r="B53" s="107">
        <v>50</v>
      </c>
      <c r="C53" t="s">
        <v>211</v>
      </c>
      <c r="D53" s="110" t="s">
        <v>33</v>
      </c>
      <c r="E53" s="110" t="s">
        <v>10</v>
      </c>
      <c r="F53" s="110">
        <v>-13431.11</v>
      </c>
      <c r="G53" s="110" t="s">
        <v>7</v>
      </c>
      <c r="H53" s="111">
        <f t="shared" si="4"/>
        <v>13431.11</v>
      </c>
      <c r="I53" s="110" t="str">
        <f t="shared" si="5"/>
        <v>计</v>
      </c>
      <c r="J53" s="110" t="str">
        <f t="shared" si="6"/>
        <v>计</v>
      </c>
      <c r="K53" s="113"/>
    </row>
    <row r="54" ht="19" customHeight="1" spans="1:11">
      <c r="A54" s="112"/>
      <c r="B54" s="107">
        <v>51</v>
      </c>
      <c r="C54" t="s">
        <v>212</v>
      </c>
      <c r="D54" s="110" t="s">
        <v>33</v>
      </c>
      <c r="E54" s="110" t="s">
        <v>10</v>
      </c>
      <c r="F54" s="110">
        <v>-76050.78</v>
      </c>
      <c r="G54" s="110" t="s">
        <v>7</v>
      </c>
      <c r="H54" s="111">
        <f t="shared" si="4"/>
        <v>76050.78</v>
      </c>
      <c r="I54" s="110" t="str">
        <f t="shared" si="5"/>
        <v>计</v>
      </c>
      <c r="J54" s="110" t="str">
        <f t="shared" si="6"/>
        <v>计</v>
      </c>
      <c r="K54" s="113"/>
    </row>
    <row r="55" ht="19" customHeight="1" spans="1:11">
      <c r="A55" s="112"/>
      <c r="B55" s="107">
        <v>52</v>
      </c>
      <c r="C55" t="s">
        <v>213</v>
      </c>
      <c r="D55" s="110" t="s">
        <v>33</v>
      </c>
      <c r="E55" s="110" t="s">
        <v>10</v>
      </c>
      <c r="F55" s="110">
        <v>-140841.9</v>
      </c>
      <c r="G55" s="110" t="s">
        <v>7</v>
      </c>
      <c r="H55" s="111">
        <f t="shared" si="4"/>
        <v>140841.9</v>
      </c>
      <c r="I55" s="110" t="str">
        <f t="shared" si="5"/>
        <v>计</v>
      </c>
      <c r="J55" s="110" t="str">
        <f t="shared" si="6"/>
        <v>计</v>
      </c>
      <c r="K55" s="113"/>
    </row>
    <row r="56" ht="19" customHeight="1" spans="1:11">
      <c r="A56" s="112"/>
      <c r="B56" s="107">
        <v>53</v>
      </c>
      <c r="C56" s="113"/>
      <c r="D56" s="110"/>
      <c r="E56" s="110"/>
      <c r="F56" s="116"/>
      <c r="G56" s="110"/>
      <c r="H56" s="111">
        <f t="shared" si="4"/>
        <v>0</v>
      </c>
      <c r="I56" s="110" t="str">
        <f t="shared" si="5"/>
        <v>计</v>
      </c>
      <c r="J56" s="110" t="str">
        <f t="shared" si="6"/>
        <v>计</v>
      </c>
      <c r="K56" s="113"/>
    </row>
    <row r="57" ht="19" customHeight="1" spans="1:11">
      <c r="A57" s="112"/>
      <c r="B57" s="107">
        <v>54</v>
      </c>
      <c r="C57" s="113"/>
      <c r="D57" s="110"/>
      <c r="E57" s="110"/>
      <c r="F57" s="116"/>
      <c r="G57" s="110"/>
      <c r="H57" s="111">
        <f t="shared" si="4"/>
        <v>0</v>
      </c>
      <c r="I57" s="110" t="str">
        <f t="shared" si="5"/>
        <v>计</v>
      </c>
      <c r="J57" s="110" t="str">
        <f t="shared" si="6"/>
        <v>计</v>
      </c>
      <c r="K57" s="113"/>
    </row>
    <row r="58" ht="19" customHeight="1" spans="1:11">
      <c r="A58" s="112"/>
      <c r="B58" s="107">
        <v>55</v>
      </c>
      <c r="C58" s="113"/>
      <c r="D58" s="110"/>
      <c r="E58" s="110"/>
      <c r="F58" s="116"/>
      <c r="G58" s="110"/>
      <c r="H58" s="111">
        <f t="shared" si="4"/>
        <v>0</v>
      </c>
      <c r="I58" s="110" t="str">
        <f t="shared" ref="I54:I72" si="8">IF(OR(D58="其中：利息收入",D58="公允价值变动收益",D58="利息支出",D58="其他综合收益的税后净额"),"不计","计")</f>
        <v>计</v>
      </c>
      <c r="J58" s="110" t="str">
        <f t="shared" ref="J54:J72" si="9">IF(D58="其他综合收益的税后净额","不计","计")</f>
        <v>计</v>
      </c>
      <c r="K58" s="113"/>
    </row>
    <row r="59" ht="19" customHeight="1" spans="1:11">
      <c r="A59" s="112"/>
      <c r="B59" s="107">
        <v>56</v>
      </c>
      <c r="C59" s="113"/>
      <c r="D59" s="110"/>
      <c r="E59" s="110"/>
      <c r="F59" s="116"/>
      <c r="G59" s="110"/>
      <c r="H59" s="111">
        <f t="shared" ref="H54:H72" si="10">-F59</f>
        <v>0</v>
      </c>
      <c r="I59" s="110" t="str">
        <f t="shared" si="8"/>
        <v>计</v>
      </c>
      <c r="J59" s="110" t="str">
        <f t="shared" si="9"/>
        <v>计</v>
      </c>
      <c r="K59" s="113"/>
    </row>
    <row r="60" ht="19" customHeight="1" spans="1:11">
      <c r="A60" s="112"/>
      <c r="B60" s="107">
        <v>57</v>
      </c>
      <c r="C60" s="113"/>
      <c r="D60" s="110"/>
      <c r="E60" s="110"/>
      <c r="F60" s="116"/>
      <c r="G60" s="110"/>
      <c r="H60" s="111">
        <f t="shared" si="10"/>
        <v>0</v>
      </c>
      <c r="I60" s="110" t="str">
        <f t="shared" si="8"/>
        <v>计</v>
      </c>
      <c r="J60" s="110" t="str">
        <f t="shared" si="9"/>
        <v>计</v>
      </c>
      <c r="K60" s="113"/>
    </row>
    <row r="61" ht="19" customHeight="1" spans="1:11">
      <c r="A61" s="112"/>
      <c r="B61" s="107">
        <v>58</v>
      </c>
      <c r="C61" s="113"/>
      <c r="D61" s="110"/>
      <c r="E61" s="110"/>
      <c r="F61" s="116"/>
      <c r="G61" s="110"/>
      <c r="H61" s="111">
        <f t="shared" si="10"/>
        <v>0</v>
      </c>
      <c r="I61" s="110" t="str">
        <f t="shared" si="8"/>
        <v>计</v>
      </c>
      <c r="J61" s="110" t="str">
        <f t="shared" si="9"/>
        <v>计</v>
      </c>
      <c r="K61" s="113"/>
    </row>
    <row r="62" ht="19" customHeight="1" spans="1:11">
      <c r="A62" s="112"/>
      <c r="B62" s="107">
        <v>59</v>
      </c>
      <c r="C62" t="s">
        <v>214</v>
      </c>
      <c r="D62" s="110" t="s">
        <v>32</v>
      </c>
      <c r="E62" s="110" t="s">
        <v>19</v>
      </c>
      <c r="F62" s="110">
        <v>884905.660377358</v>
      </c>
      <c r="G62" s="110" t="s">
        <v>3</v>
      </c>
      <c r="H62" s="111">
        <f t="shared" si="10"/>
        <v>-884905.660377358</v>
      </c>
      <c r="I62" s="110" t="str">
        <f t="shared" si="8"/>
        <v>计</v>
      </c>
      <c r="J62" s="110" t="str">
        <f t="shared" si="9"/>
        <v>计</v>
      </c>
      <c r="K62" s="113"/>
    </row>
    <row r="63" ht="19" customHeight="1" spans="1:11">
      <c r="A63" s="112"/>
      <c r="B63" s="107">
        <v>60</v>
      </c>
      <c r="C63" t="s">
        <v>215</v>
      </c>
      <c r="D63" s="110" t="s">
        <v>28</v>
      </c>
      <c r="E63" s="110" t="s">
        <v>19</v>
      </c>
      <c r="F63" s="110">
        <v>1754958.90410959</v>
      </c>
      <c r="G63" s="110" t="s">
        <v>3</v>
      </c>
      <c r="H63" s="111">
        <f t="shared" si="10"/>
        <v>-1754958.90410959</v>
      </c>
      <c r="I63" s="110" t="str">
        <f t="shared" si="8"/>
        <v>不计</v>
      </c>
      <c r="J63" s="110" t="str">
        <f t="shared" si="9"/>
        <v>计</v>
      </c>
      <c r="K63" s="113"/>
    </row>
    <row r="64" ht="19" customHeight="1" spans="1:11">
      <c r="A64" s="112"/>
      <c r="B64" s="107">
        <v>61</v>
      </c>
      <c r="C64" s="113" t="s">
        <v>214</v>
      </c>
      <c r="D64" s="110" t="s">
        <v>32</v>
      </c>
      <c r="E64" s="110" t="s">
        <v>20</v>
      </c>
      <c r="F64" s="116">
        <v>471698.113207547</v>
      </c>
      <c r="G64" s="110" t="s">
        <v>3</v>
      </c>
      <c r="H64" s="111">
        <f t="shared" si="10"/>
        <v>-471698.113207547</v>
      </c>
      <c r="I64" s="110" t="str">
        <f t="shared" si="8"/>
        <v>计</v>
      </c>
      <c r="J64" s="110" t="str">
        <f t="shared" si="9"/>
        <v>计</v>
      </c>
      <c r="K64" s="113"/>
    </row>
    <row r="65" ht="19" customHeight="1" spans="1:11">
      <c r="A65" s="112"/>
      <c r="B65" s="107">
        <v>62</v>
      </c>
      <c r="C65" s="113" t="s">
        <v>214</v>
      </c>
      <c r="D65" s="110" t="s">
        <v>32</v>
      </c>
      <c r="E65" s="110" t="s">
        <v>21</v>
      </c>
      <c r="F65" s="116">
        <v>141509.433962264</v>
      </c>
      <c r="G65" s="110" t="s">
        <v>3</v>
      </c>
      <c r="H65" s="111">
        <f t="shared" si="10"/>
        <v>-141509.433962264</v>
      </c>
      <c r="I65" s="110" t="str">
        <f t="shared" si="8"/>
        <v>计</v>
      </c>
      <c r="J65" s="110" t="str">
        <f t="shared" si="9"/>
        <v>计</v>
      </c>
      <c r="K65" s="113"/>
    </row>
    <row r="66" ht="19" customHeight="1" spans="1:11">
      <c r="A66" s="112"/>
      <c r="B66" s="107">
        <v>63</v>
      </c>
      <c r="C66" s="113" t="s">
        <v>215</v>
      </c>
      <c r="D66" s="110" t="s">
        <v>28</v>
      </c>
      <c r="E66" s="110" t="s">
        <v>21</v>
      </c>
      <c r="F66" s="116">
        <v>36712.3287671233</v>
      </c>
      <c r="G66" s="110" t="s">
        <v>3</v>
      </c>
      <c r="H66" s="111">
        <f t="shared" si="10"/>
        <v>-36712.3287671233</v>
      </c>
      <c r="I66" s="110" t="str">
        <f t="shared" si="8"/>
        <v>不计</v>
      </c>
      <c r="J66" s="110" t="str">
        <f t="shared" si="9"/>
        <v>计</v>
      </c>
      <c r="K66" s="113"/>
    </row>
    <row r="67" ht="19" customHeight="1" spans="1:11">
      <c r="A67" s="112"/>
      <c r="B67" s="107">
        <v>64</v>
      </c>
      <c r="C67" s="113" t="s">
        <v>215</v>
      </c>
      <c r="D67" s="110" t="s">
        <v>28</v>
      </c>
      <c r="E67" s="110" t="s">
        <v>22</v>
      </c>
      <c r="F67" s="116">
        <v>139726.02739726</v>
      </c>
      <c r="G67" s="110" t="s">
        <v>3</v>
      </c>
      <c r="H67" s="111">
        <f t="shared" si="10"/>
        <v>-139726.02739726</v>
      </c>
      <c r="I67" s="110" t="str">
        <f t="shared" si="8"/>
        <v>不计</v>
      </c>
      <c r="J67" s="110" t="str">
        <f t="shared" si="9"/>
        <v>计</v>
      </c>
      <c r="K67" s="113"/>
    </row>
    <row r="68" ht="19" customHeight="1" spans="1:11">
      <c r="A68" s="112"/>
      <c r="B68" s="107">
        <v>65</v>
      </c>
      <c r="C68" s="108" t="s">
        <v>216</v>
      </c>
      <c r="D68" s="108" t="s">
        <v>39</v>
      </c>
      <c r="E68" s="108" t="s">
        <v>13</v>
      </c>
      <c r="F68" s="110">
        <v>315412.87</v>
      </c>
      <c r="G68" s="109" t="s">
        <v>4</v>
      </c>
      <c r="H68" s="111">
        <f t="shared" si="10"/>
        <v>-315412.87</v>
      </c>
      <c r="I68" s="110" t="str">
        <f t="shared" si="8"/>
        <v>不计</v>
      </c>
      <c r="J68" s="110" t="str">
        <f t="shared" si="9"/>
        <v>计</v>
      </c>
      <c r="K68" s="113"/>
    </row>
    <row r="69" ht="19" customHeight="1" spans="1:11">
      <c r="A69" s="112"/>
      <c r="B69" s="107">
        <v>66</v>
      </c>
      <c r="C69" s="108" t="s">
        <v>217</v>
      </c>
      <c r="D69" s="108" t="s">
        <v>34</v>
      </c>
      <c r="E69" s="108" t="s">
        <v>13</v>
      </c>
      <c r="F69" s="110">
        <v>-13207.26</v>
      </c>
      <c r="G69" s="109" t="s">
        <v>4</v>
      </c>
      <c r="H69" s="111">
        <f t="shared" si="10"/>
        <v>13207.26</v>
      </c>
      <c r="I69" s="110" t="str">
        <f t="shared" si="8"/>
        <v>计</v>
      </c>
      <c r="J69" s="110" t="str">
        <f t="shared" si="9"/>
        <v>计</v>
      </c>
      <c r="K69" s="113"/>
    </row>
    <row r="70" ht="19" customHeight="1" spans="1:11">
      <c r="A70" s="112"/>
      <c r="B70" s="107">
        <v>67</v>
      </c>
      <c r="C70" s="108" t="s">
        <v>218</v>
      </c>
      <c r="D70" s="108" t="s">
        <v>34</v>
      </c>
      <c r="E70" s="108" t="s">
        <v>13</v>
      </c>
      <c r="F70" s="110">
        <v>1741200</v>
      </c>
      <c r="G70" s="109" t="s">
        <v>14</v>
      </c>
      <c r="H70" s="111">
        <f t="shared" si="10"/>
        <v>-1741200</v>
      </c>
      <c r="I70" s="110" t="str">
        <f t="shared" si="8"/>
        <v>计</v>
      </c>
      <c r="J70" s="110" t="str">
        <f t="shared" si="9"/>
        <v>计</v>
      </c>
      <c r="K70" s="113"/>
    </row>
    <row r="71" ht="19" customHeight="1" spans="1:11">
      <c r="A71" s="112"/>
      <c r="B71" s="107">
        <v>68</v>
      </c>
      <c r="C71" s="108"/>
      <c r="D71" s="108"/>
      <c r="E71" s="108"/>
      <c r="F71" s="110"/>
      <c r="G71" s="109"/>
      <c r="H71" s="111">
        <f t="shared" si="10"/>
        <v>0</v>
      </c>
      <c r="I71" s="110" t="str">
        <f t="shared" si="8"/>
        <v>计</v>
      </c>
      <c r="J71" s="110" t="str">
        <f t="shared" si="9"/>
        <v>计</v>
      </c>
      <c r="K71" s="113"/>
    </row>
    <row r="72" ht="19" customHeight="1" spans="1:11">
      <c r="A72" s="112"/>
      <c r="B72" s="107">
        <v>69</v>
      </c>
      <c r="C72" s="108"/>
      <c r="D72" s="108"/>
      <c r="E72" s="108"/>
      <c r="F72" s="110"/>
      <c r="G72" s="109"/>
      <c r="H72" s="111">
        <f t="shared" si="10"/>
        <v>0</v>
      </c>
      <c r="I72" s="110" t="str">
        <f t="shared" si="8"/>
        <v>计</v>
      </c>
      <c r="J72" s="110" t="str">
        <f t="shared" si="9"/>
        <v>计</v>
      </c>
      <c r="K72" s="113"/>
    </row>
    <row r="73" ht="19" customHeight="1" spans="1:11">
      <c r="A73" s="120"/>
      <c r="B73" s="121"/>
      <c r="C73" s="122"/>
      <c r="D73" s="122"/>
      <c r="E73" s="122"/>
      <c r="F73" s="123"/>
      <c r="G73" s="123"/>
      <c r="H73" s="123"/>
      <c r="I73" s="127"/>
      <c r="J73" s="127"/>
      <c r="K73" s="126"/>
    </row>
    <row r="74" ht="19" customHeight="1" spans="1:11">
      <c r="A74" s="107" t="s">
        <v>219</v>
      </c>
      <c r="B74" s="107">
        <v>1</v>
      </c>
      <c r="C74" s="124" t="s">
        <v>220</v>
      </c>
      <c r="D74" s="110" t="s">
        <v>146</v>
      </c>
      <c r="E74" s="110" t="s">
        <v>3</v>
      </c>
      <c r="F74" s="110">
        <v>-4166666.66666667</v>
      </c>
      <c r="G74" s="110" t="s">
        <v>7</v>
      </c>
      <c r="H74" s="111">
        <f>-F74</f>
        <v>4166666.66666667</v>
      </c>
      <c r="I74" s="110"/>
      <c r="J74" s="110"/>
      <c r="K74" s="26" t="s">
        <v>45</v>
      </c>
    </row>
    <row r="75" ht="19" customHeight="1" spans="1:11">
      <c r="A75" s="107"/>
      <c r="B75" s="107">
        <v>2</v>
      </c>
      <c r="C75" s="113" t="s">
        <v>221</v>
      </c>
      <c r="D75" s="110" t="s">
        <v>79</v>
      </c>
      <c r="E75" s="110" t="s">
        <v>3</v>
      </c>
      <c r="F75" s="110">
        <f>-14448-2376</f>
        <v>-16824</v>
      </c>
      <c r="G75" s="110" t="s">
        <v>7</v>
      </c>
      <c r="H75" s="111">
        <f>-F75</f>
        <v>16824</v>
      </c>
      <c r="I75" s="110"/>
      <c r="J75" s="110"/>
      <c r="K75" s="26" t="s">
        <v>45</v>
      </c>
    </row>
    <row r="76" ht="19" customHeight="1" spans="1:11">
      <c r="A76" s="107"/>
      <c r="B76" s="107">
        <v>3</v>
      </c>
      <c r="C76" s="113" t="s">
        <v>222</v>
      </c>
      <c r="D76" s="110" t="s">
        <v>79</v>
      </c>
      <c r="E76" s="110" t="s">
        <v>3</v>
      </c>
      <c r="F76" s="110">
        <v>-5840</v>
      </c>
      <c r="G76" s="110" t="s">
        <v>11</v>
      </c>
      <c r="H76" s="111">
        <f>-F76</f>
        <v>5840</v>
      </c>
      <c r="I76" s="110"/>
      <c r="J76" s="110"/>
      <c r="K76" s="26" t="s">
        <v>45</v>
      </c>
    </row>
    <row r="77" ht="19" customHeight="1" spans="1:11">
      <c r="A77" s="107"/>
      <c r="B77" s="107">
        <v>4</v>
      </c>
      <c r="C77" s="113" t="s">
        <v>221</v>
      </c>
      <c r="D77" s="110" t="s">
        <v>79</v>
      </c>
      <c r="E77" s="110" t="s">
        <v>3</v>
      </c>
      <c r="F77" s="110">
        <f>-1136-2970</f>
        <v>-4106</v>
      </c>
      <c r="G77" s="110" t="s">
        <v>9</v>
      </c>
      <c r="H77" s="111">
        <f>-F77</f>
        <v>4106</v>
      </c>
      <c r="I77" s="110"/>
      <c r="J77" s="110"/>
      <c r="K77" s="26" t="s">
        <v>45</v>
      </c>
    </row>
    <row r="78" ht="19" customHeight="1" spans="1:11">
      <c r="A78" s="107"/>
      <c r="B78" s="107">
        <v>5</v>
      </c>
      <c r="C78" s="113" t="s">
        <v>221</v>
      </c>
      <c r="D78" s="110" t="s">
        <v>79</v>
      </c>
      <c r="E78" s="110" t="s">
        <v>3</v>
      </c>
      <c r="F78" s="110">
        <v>-5256</v>
      </c>
      <c r="G78" s="110" t="s">
        <v>14</v>
      </c>
      <c r="H78" s="111">
        <f t="shared" ref="H74:H83" si="11">-F78</f>
        <v>5256</v>
      </c>
      <c r="I78" s="110"/>
      <c r="J78" s="110"/>
      <c r="K78" s="26" t="s">
        <v>45</v>
      </c>
    </row>
    <row r="79" ht="19" customHeight="1" spans="1:11">
      <c r="A79" s="107"/>
      <c r="B79" s="107">
        <v>6</v>
      </c>
      <c r="C79" s="113" t="s">
        <v>221</v>
      </c>
      <c r="D79" s="110" t="s">
        <v>79</v>
      </c>
      <c r="E79" s="110" t="s">
        <v>3</v>
      </c>
      <c r="F79" s="110">
        <v>-2372</v>
      </c>
      <c r="G79" s="110" t="s">
        <v>24</v>
      </c>
      <c r="H79" s="111">
        <f t="shared" si="11"/>
        <v>2372</v>
      </c>
      <c r="I79" s="110"/>
      <c r="J79" s="110"/>
      <c r="K79" s="26" t="s">
        <v>45</v>
      </c>
    </row>
    <row r="80" ht="19" customHeight="1" spans="1:11">
      <c r="A80" s="107"/>
      <c r="B80" s="107">
        <v>7</v>
      </c>
      <c r="C80" s="113" t="s">
        <v>221</v>
      </c>
      <c r="D80" s="110" t="s">
        <v>79</v>
      </c>
      <c r="E80" s="110" t="s">
        <v>3</v>
      </c>
      <c r="F80" s="110">
        <v>-6330</v>
      </c>
      <c r="G80" s="110" t="s">
        <v>20</v>
      </c>
      <c r="H80" s="111">
        <f t="shared" si="11"/>
        <v>6330</v>
      </c>
      <c r="I80" s="110"/>
      <c r="J80" s="110"/>
      <c r="K80" s="26" t="s">
        <v>45</v>
      </c>
    </row>
    <row r="81" ht="19" customHeight="1" spans="1:11">
      <c r="A81" s="107"/>
      <c r="B81" s="107">
        <v>8</v>
      </c>
      <c r="C81" s="113" t="s">
        <v>221</v>
      </c>
      <c r="D81" s="110" t="s">
        <v>79</v>
      </c>
      <c r="E81" s="110" t="s">
        <v>3</v>
      </c>
      <c r="F81" s="110">
        <v>-1460</v>
      </c>
      <c r="G81" s="110" t="s">
        <v>17</v>
      </c>
      <c r="H81" s="111">
        <f t="shared" si="11"/>
        <v>1460</v>
      </c>
      <c r="I81" s="110"/>
      <c r="J81" s="110"/>
      <c r="K81" s="26" t="s">
        <v>45</v>
      </c>
    </row>
    <row r="82" ht="19" customHeight="1" spans="1:11">
      <c r="A82" s="107"/>
      <c r="B82" s="107">
        <v>9</v>
      </c>
      <c r="C82" s="113" t="s">
        <v>223</v>
      </c>
      <c r="D82" s="110" t="s">
        <v>79</v>
      </c>
      <c r="E82" s="110" t="s">
        <v>3</v>
      </c>
      <c r="F82" s="110">
        <v>-1460</v>
      </c>
      <c r="G82" s="110" t="s">
        <v>19</v>
      </c>
      <c r="H82" s="111">
        <f t="shared" si="11"/>
        <v>1460</v>
      </c>
      <c r="I82" s="110"/>
      <c r="J82" s="110"/>
      <c r="K82" s="26" t="s">
        <v>45</v>
      </c>
    </row>
    <row r="83" ht="19" customHeight="1" spans="1:11">
      <c r="A83" s="107"/>
      <c r="B83" s="107">
        <v>10</v>
      </c>
      <c r="C83" s="113" t="s">
        <v>222</v>
      </c>
      <c r="D83" s="110" t="s">
        <v>79</v>
      </c>
      <c r="E83" s="110" t="s">
        <v>3</v>
      </c>
      <c r="F83" s="110">
        <v>-1460</v>
      </c>
      <c r="G83" s="110" t="s">
        <v>25</v>
      </c>
      <c r="H83" s="111">
        <f t="shared" si="11"/>
        <v>1460</v>
      </c>
      <c r="I83" s="110"/>
      <c r="J83" s="110"/>
      <c r="K83" s="26" t="s">
        <v>45</v>
      </c>
    </row>
    <row r="84" ht="19" customHeight="1" spans="1:11">
      <c r="A84" s="125"/>
      <c r="B84" s="125"/>
      <c r="C84" s="126"/>
      <c r="D84" s="127"/>
      <c r="E84" s="127"/>
      <c r="F84" s="127"/>
      <c r="G84" s="127"/>
      <c r="H84" s="127"/>
      <c r="I84" s="127"/>
      <c r="J84" s="127"/>
      <c r="K84" s="126"/>
    </row>
    <row r="85" ht="19" customHeight="1" spans="1:11">
      <c r="A85" s="107" t="s">
        <v>224</v>
      </c>
      <c r="B85" s="107">
        <v>1</v>
      </c>
      <c r="C85" s="113" t="s">
        <v>225</v>
      </c>
      <c r="D85" s="110" t="s">
        <v>76</v>
      </c>
      <c r="E85" s="110" t="s">
        <v>19</v>
      </c>
      <c r="F85" s="110">
        <v>300000</v>
      </c>
      <c r="G85" s="110" t="s">
        <v>3</v>
      </c>
      <c r="H85" s="111">
        <f>-F85</f>
        <v>-300000</v>
      </c>
      <c r="I85" s="110"/>
      <c r="J85" s="110"/>
      <c r="K85" s="26" t="s">
        <v>45</v>
      </c>
    </row>
    <row r="86" ht="19" customHeight="1" spans="1:11">
      <c r="A86" s="107"/>
      <c r="B86" s="107">
        <v>2</v>
      </c>
      <c r="C86" s="113" t="s">
        <v>226</v>
      </c>
      <c r="D86" s="110" t="s">
        <v>108</v>
      </c>
      <c r="E86" s="110" t="s">
        <v>19</v>
      </c>
      <c r="F86" s="110">
        <v>6000</v>
      </c>
      <c r="G86" s="110" t="s">
        <v>3</v>
      </c>
      <c r="H86" s="111">
        <f t="shared" ref="H86:H94" si="12">-F86</f>
        <v>-6000</v>
      </c>
      <c r="I86" s="110"/>
      <c r="J86" s="110"/>
      <c r="K86" s="26" t="s">
        <v>45</v>
      </c>
    </row>
    <row r="87" ht="19" customHeight="1" spans="1:11">
      <c r="A87" s="107"/>
      <c r="B87" s="107">
        <v>3</v>
      </c>
      <c r="C87" s="113" t="s">
        <v>222</v>
      </c>
      <c r="D87" s="110" t="s">
        <v>79</v>
      </c>
      <c r="E87" s="110" t="s">
        <v>3</v>
      </c>
      <c r="F87" s="110">
        <v>-2920</v>
      </c>
      <c r="G87" s="110" t="s">
        <v>20</v>
      </c>
      <c r="H87" s="111">
        <f t="shared" si="12"/>
        <v>2920</v>
      </c>
      <c r="I87" s="110"/>
      <c r="J87" s="110"/>
      <c r="K87" s="26" t="s">
        <v>45</v>
      </c>
    </row>
    <row r="88" ht="19" customHeight="1" spans="1:11">
      <c r="A88" s="107"/>
      <c r="B88" s="107">
        <v>4</v>
      </c>
      <c r="C88" s="113" t="s">
        <v>222</v>
      </c>
      <c r="D88" s="110" t="s">
        <v>79</v>
      </c>
      <c r="E88" s="110" t="s">
        <v>3</v>
      </c>
      <c r="F88" s="110">
        <v>-10010</v>
      </c>
      <c r="G88" s="110" t="s">
        <v>19</v>
      </c>
      <c r="H88" s="111">
        <f t="shared" si="12"/>
        <v>10010</v>
      </c>
      <c r="I88" s="110"/>
      <c r="J88" s="110"/>
      <c r="K88" s="26" t="s">
        <v>45</v>
      </c>
    </row>
    <row r="89" ht="19" customHeight="1" spans="1:11">
      <c r="A89" s="107"/>
      <c r="B89" s="107">
        <v>5</v>
      </c>
      <c r="C89" s="113" t="s">
        <v>186</v>
      </c>
      <c r="D89" s="110" t="s">
        <v>79</v>
      </c>
      <c r="E89" s="110" t="s">
        <v>3</v>
      </c>
      <c r="F89" s="110">
        <v>-186099.98</v>
      </c>
      <c r="G89" s="110" t="s">
        <v>7</v>
      </c>
      <c r="H89" s="111">
        <f t="shared" si="12"/>
        <v>186099.98</v>
      </c>
      <c r="I89" s="110"/>
      <c r="J89" s="110"/>
      <c r="K89" s="26" t="s">
        <v>45</v>
      </c>
    </row>
    <row r="90" ht="19" customHeight="1" spans="1:11">
      <c r="A90" s="107"/>
      <c r="B90" s="107">
        <v>6</v>
      </c>
      <c r="C90" s="113" t="s">
        <v>227</v>
      </c>
      <c r="D90" s="110" t="s">
        <v>126</v>
      </c>
      <c r="E90" s="110" t="s">
        <v>10</v>
      </c>
      <c r="F90" s="110">
        <v>-13336</v>
      </c>
      <c r="G90" s="110" t="s">
        <v>14</v>
      </c>
      <c r="H90" s="111">
        <f t="shared" si="12"/>
        <v>13336</v>
      </c>
      <c r="I90" s="110"/>
      <c r="J90" s="110"/>
      <c r="K90" s="26" t="s">
        <v>45</v>
      </c>
    </row>
    <row r="91" ht="19" customHeight="1" spans="1:11">
      <c r="A91" s="107"/>
      <c r="B91" s="107">
        <v>7</v>
      </c>
      <c r="C91" s="113"/>
      <c r="D91" s="110"/>
      <c r="E91" s="110"/>
      <c r="F91" s="110"/>
      <c r="G91" s="110"/>
      <c r="H91" s="111">
        <f t="shared" si="12"/>
        <v>0</v>
      </c>
      <c r="I91" s="110"/>
      <c r="J91" s="110"/>
      <c r="K91" s="26" t="s">
        <v>45</v>
      </c>
    </row>
    <row r="92" ht="19" customHeight="1" spans="1:11">
      <c r="A92" s="107"/>
      <c r="B92" s="107">
        <v>8</v>
      </c>
      <c r="C92" s="113"/>
      <c r="D92" s="110"/>
      <c r="E92" s="110"/>
      <c r="F92" s="110"/>
      <c r="G92" s="110"/>
      <c r="H92" s="111">
        <f t="shared" si="12"/>
        <v>0</v>
      </c>
      <c r="I92" s="110"/>
      <c r="J92" s="110"/>
      <c r="K92" s="26" t="s">
        <v>45</v>
      </c>
    </row>
    <row r="93" ht="19" customHeight="1" spans="1:11">
      <c r="A93" s="107"/>
      <c r="B93" s="107">
        <v>9</v>
      </c>
      <c r="C93" s="113"/>
      <c r="D93" s="110"/>
      <c r="E93" s="110"/>
      <c r="F93" s="110"/>
      <c r="G93" s="110"/>
      <c r="H93" s="111">
        <f t="shared" si="12"/>
        <v>0</v>
      </c>
      <c r="I93" s="110"/>
      <c r="J93" s="110"/>
      <c r="K93" s="26" t="s">
        <v>45</v>
      </c>
    </row>
    <row r="94" ht="19" customHeight="1" spans="1:11">
      <c r="A94" s="107"/>
      <c r="B94" s="107">
        <v>10</v>
      </c>
      <c r="C94" s="113"/>
      <c r="D94" s="110"/>
      <c r="E94" s="110"/>
      <c r="F94" s="110"/>
      <c r="G94" s="110"/>
      <c r="H94" s="111">
        <f t="shared" si="12"/>
        <v>0</v>
      </c>
      <c r="I94" s="110"/>
      <c r="J94" s="110"/>
      <c r="K94" s="26" t="s">
        <v>45</v>
      </c>
    </row>
    <row r="95" spans="1:11">
      <c r="A95" s="128"/>
      <c r="B95" s="128"/>
      <c r="C95" s="128"/>
      <c r="D95" s="129"/>
      <c r="E95" s="129"/>
      <c r="F95" s="129"/>
      <c r="G95" s="129"/>
      <c r="H95" s="129"/>
      <c r="I95" s="131" t="s">
        <v>228</v>
      </c>
      <c r="J95" s="132">
        <v>0.0072</v>
      </c>
      <c r="K95" s="133"/>
    </row>
    <row r="96" spans="1:11">
      <c r="A96" s="106" t="s">
        <v>229</v>
      </c>
      <c r="B96" s="113"/>
      <c r="C96" s="113" t="str">
        <f>C4</f>
        <v>国融安享2号浮动盈亏</v>
      </c>
      <c r="D96" s="26" t="s">
        <v>44</v>
      </c>
      <c r="E96" s="130" t="str">
        <f>E4</f>
        <v>证券投资部</v>
      </c>
      <c r="F96" s="111">
        <f>ROUND(IF(I4="计",F4*$J$95,0),2)</f>
        <v>0</v>
      </c>
      <c r="G96" s="130" t="str">
        <f>G4</f>
        <v>经纪业务</v>
      </c>
      <c r="H96" s="111">
        <f>-F96</f>
        <v>0</v>
      </c>
      <c r="I96" s="110"/>
      <c r="J96" s="110"/>
      <c r="K96" s="113"/>
    </row>
    <row r="97" spans="1:11">
      <c r="A97" s="112"/>
      <c r="B97" s="113"/>
      <c r="C97" s="113" t="str">
        <f t="shared" ref="C97:C128" si="13">C5</f>
        <v>资金运营部2906账户回购利息</v>
      </c>
      <c r="D97" s="26" t="s">
        <v>44</v>
      </c>
      <c r="E97" s="130" t="str">
        <f t="shared" ref="E97:E128" si="14">E5</f>
        <v>证券投资部</v>
      </c>
      <c r="F97" s="111">
        <f t="shared" ref="F97:F128" si="15">ROUND(IF(I5="计",F5*$J$95,0),2)</f>
        <v>0</v>
      </c>
      <c r="G97" s="130" t="str">
        <f t="shared" ref="G97:G128" si="16">G5</f>
        <v>财富证券总部</v>
      </c>
      <c r="H97" s="111">
        <f t="shared" ref="H97:H128" si="17">-F97</f>
        <v>0</v>
      </c>
      <c r="I97" s="110"/>
      <c r="J97" s="110"/>
      <c r="K97" s="113"/>
    </row>
    <row r="98" spans="1:11">
      <c r="A98" s="112"/>
      <c r="B98" s="113"/>
      <c r="C98" s="113" t="str">
        <f t="shared" si="13"/>
        <v>西部超导浮动盈亏</v>
      </c>
      <c r="D98" s="26" t="s">
        <v>44</v>
      </c>
      <c r="E98" s="130" t="str">
        <f t="shared" si="14"/>
        <v>证券投资部</v>
      </c>
      <c r="F98" s="111">
        <f t="shared" si="15"/>
        <v>0</v>
      </c>
      <c r="G98" s="130" t="str">
        <f t="shared" si="16"/>
        <v>做市业务部</v>
      </c>
      <c r="H98" s="111">
        <f t="shared" si="17"/>
        <v>0</v>
      </c>
      <c r="I98" s="110"/>
      <c r="J98" s="110"/>
      <c r="K98" s="113"/>
    </row>
    <row r="99" spans="1:11">
      <c r="A99" s="112"/>
      <c r="B99" s="113"/>
      <c r="C99" s="113" t="str">
        <f t="shared" si="13"/>
        <v>固收期货投资收益</v>
      </c>
      <c r="D99" s="26" t="s">
        <v>44</v>
      </c>
      <c r="E99" s="130" t="str">
        <f t="shared" si="14"/>
        <v>证券投资部</v>
      </c>
      <c r="F99" s="111">
        <f t="shared" si="15"/>
        <v>2488.08</v>
      </c>
      <c r="G99" s="130" t="str">
        <f t="shared" si="16"/>
        <v>固定收益部</v>
      </c>
      <c r="H99" s="111">
        <f t="shared" si="17"/>
        <v>-2488.08</v>
      </c>
      <c r="I99" s="110"/>
      <c r="J99" s="110"/>
      <c r="K99" s="113"/>
    </row>
    <row r="100" spans="1:11">
      <c r="A100" s="112"/>
      <c r="B100" s="113"/>
      <c r="C100" s="113" t="str">
        <f t="shared" si="13"/>
        <v>国融安享2号投资收益</v>
      </c>
      <c r="D100" s="26" t="s">
        <v>44</v>
      </c>
      <c r="E100" s="130" t="str">
        <f t="shared" si="14"/>
        <v>证券投资部</v>
      </c>
      <c r="F100" s="111">
        <f t="shared" si="15"/>
        <v>-12289.95</v>
      </c>
      <c r="G100" s="130" t="str">
        <f t="shared" si="16"/>
        <v>经纪业务</v>
      </c>
      <c r="H100" s="111">
        <f t="shared" si="17"/>
        <v>12289.95</v>
      </c>
      <c r="I100" s="110"/>
      <c r="J100" s="110"/>
      <c r="K100" s="113"/>
    </row>
    <row r="101" spans="1:11">
      <c r="A101" s="112"/>
      <c r="B101" s="113"/>
      <c r="C101" s="113" t="str">
        <f t="shared" si="13"/>
        <v>华润睿致87号浮动盈亏</v>
      </c>
      <c r="D101" s="26" t="s">
        <v>44</v>
      </c>
      <c r="E101" s="130" t="str">
        <f t="shared" si="14"/>
        <v>固定收益部</v>
      </c>
      <c r="F101" s="111">
        <f t="shared" si="15"/>
        <v>0</v>
      </c>
      <c r="G101" s="130" t="str">
        <f t="shared" si="16"/>
        <v>投顾业务部</v>
      </c>
      <c r="H101" s="111">
        <f t="shared" si="17"/>
        <v>0</v>
      </c>
      <c r="I101" s="110"/>
      <c r="J101" s="110"/>
      <c r="K101" s="113"/>
    </row>
    <row r="102" spans="1:11">
      <c r="A102" s="112"/>
      <c r="B102" s="113"/>
      <c r="C102" s="113" t="str">
        <f t="shared" si="13"/>
        <v>公司购买湖南债利息收入</v>
      </c>
      <c r="D102" s="26" t="s">
        <v>44</v>
      </c>
      <c r="E102" s="130" t="str">
        <f t="shared" si="14"/>
        <v>固定收益部</v>
      </c>
      <c r="F102" s="111">
        <f t="shared" si="15"/>
        <v>0</v>
      </c>
      <c r="G102" s="130" t="str">
        <f t="shared" si="16"/>
        <v>财富证券总部</v>
      </c>
      <c r="H102" s="111">
        <f t="shared" si="17"/>
        <v>0</v>
      </c>
      <c r="I102" s="110"/>
      <c r="J102" s="110"/>
      <c r="K102" s="113"/>
    </row>
    <row r="103" spans="1:11">
      <c r="A103" s="112"/>
      <c r="B103" s="113"/>
      <c r="C103" s="113" t="str">
        <f t="shared" si="13"/>
        <v>公司购买湖南债投资收益</v>
      </c>
      <c r="D103" s="26" t="s">
        <v>44</v>
      </c>
      <c r="E103" s="130" t="str">
        <f t="shared" si="14"/>
        <v>固定收益部</v>
      </c>
      <c r="F103" s="111">
        <f t="shared" si="15"/>
        <v>-7230.97</v>
      </c>
      <c r="G103" s="130" t="str">
        <f t="shared" si="16"/>
        <v>财富证券总部</v>
      </c>
      <c r="H103" s="111">
        <f t="shared" si="17"/>
        <v>7230.97</v>
      </c>
      <c r="I103" s="110"/>
      <c r="J103" s="110"/>
      <c r="K103" s="113"/>
    </row>
    <row r="104" spans="1:11">
      <c r="A104" s="112"/>
      <c r="B104" s="113"/>
      <c r="C104" s="113" t="str">
        <f t="shared" si="13"/>
        <v>公司购买湖南债浮动盈亏</v>
      </c>
      <c r="D104" s="26" t="s">
        <v>44</v>
      </c>
      <c r="E104" s="130" t="str">
        <f t="shared" si="14"/>
        <v>固定收益部</v>
      </c>
      <c r="F104" s="111">
        <f t="shared" si="15"/>
        <v>0</v>
      </c>
      <c r="G104" s="130" t="str">
        <f t="shared" si="16"/>
        <v>财富证券总部</v>
      </c>
      <c r="H104" s="111">
        <f t="shared" si="17"/>
        <v>0</v>
      </c>
      <c r="I104" s="110"/>
      <c r="J104" s="110"/>
      <c r="K104" s="113"/>
    </row>
    <row r="105" spans="1:11">
      <c r="A105" s="112"/>
      <c r="B105" s="113"/>
      <c r="C105" s="113" t="str">
        <f t="shared" si="13"/>
        <v>公司委托现金管理收益</v>
      </c>
      <c r="D105" s="26" t="s">
        <v>44</v>
      </c>
      <c r="E105" s="130" t="str">
        <f t="shared" si="14"/>
        <v>固定收益部</v>
      </c>
      <c r="F105" s="111">
        <f t="shared" si="15"/>
        <v>-15912.28</v>
      </c>
      <c r="G105" s="130" t="str">
        <f t="shared" si="16"/>
        <v>财富证券总部</v>
      </c>
      <c r="H105" s="111">
        <f t="shared" si="17"/>
        <v>15912.28</v>
      </c>
      <c r="I105" s="110"/>
      <c r="J105" s="110"/>
      <c r="K105" s="113"/>
    </row>
    <row r="106" spans="1:11">
      <c r="A106" s="112"/>
      <c r="B106" s="113"/>
      <c r="C106" s="113" t="str">
        <f t="shared" si="13"/>
        <v>处置账户方正债兑息收入</v>
      </c>
      <c r="D106" s="26" t="s">
        <v>44</v>
      </c>
      <c r="E106" s="130" t="str">
        <f t="shared" si="14"/>
        <v>固定收益部</v>
      </c>
      <c r="F106" s="111">
        <f t="shared" si="15"/>
        <v>0</v>
      </c>
      <c r="G106" s="130" t="str">
        <f t="shared" si="16"/>
        <v>财富证券总部</v>
      </c>
      <c r="H106" s="111">
        <f t="shared" si="17"/>
        <v>0</v>
      </c>
      <c r="I106" s="110"/>
      <c r="J106" s="110"/>
      <c r="K106" s="113"/>
    </row>
    <row r="107" spans="1:11">
      <c r="A107" s="112"/>
      <c r="B107" s="113"/>
      <c r="C107" s="113" t="str">
        <f t="shared" si="13"/>
        <v>信用减值损失调整</v>
      </c>
      <c r="D107" s="26" t="s">
        <v>44</v>
      </c>
      <c r="E107" s="130" t="str">
        <f t="shared" si="14"/>
        <v>固定收益部</v>
      </c>
      <c r="F107" s="111">
        <f t="shared" si="15"/>
        <v>0</v>
      </c>
      <c r="G107" s="130" t="str">
        <f t="shared" si="16"/>
        <v>财富证券总部</v>
      </c>
      <c r="H107" s="111">
        <f t="shared" si="17"/>
        <v>0</v>
      </c>
      <c r="I107" s="110"/>
      <c r="J107" s="110"/>
      <c r="K107" s="113"/>
    </row>
    <row r="108" spans="1:11">
      <c r="A108" s="112"/>
      <c r="B108" s="113"/>
      <c r="C108" s="113" t="str">
        <f t="shared" si="13"/>
        <v>信用减值损失调整</v>
      </c>
      <c r="D108" s="26" t="s">
        <v>44</v>
      </c>
      <c r="E108" s="130" t="str">
        <f t="shared" si="14"/>
        <v>固定收益部</v>
      </c>
      <c r="F108" s="111">
        <f t="shared" si="15"/>
        <v>0</v>
      </c>
      <c r="G108" s="130" t="str">
        <f t="shared" si="16"/>
        <v>财富证券总部</v>
      </c>
      <c r="H108" s="111">
        <f t="shared" si="17"/>
        <v>0</v>
      </c>
      <c r="I108" s="110"/>
      <c r="J108" s="110"/>
      <c r="K108" s="113"/>
    </row>
    <row r="109" spans="1:11">
      <c r="A109" s="112"/>
      <c r="B109" s="113"/>
      <c r="C109" s="113" t="str">
        <f t="shared" si="13"/>
        <v>做市业务部委托现金管理收益</v>
      </c>
      <c r="D109" s="26" t="s">
        <v>44</v>
      </c>
      <c r="E109" s="130" t="str">
        <f t="shared" si="14"/>
        <v>固定收益部</v>
      </c>
      <c r="F109" s="111">
        <f t="shared" si="15"/>
        <v>-276</v>
      </c>
      <c r="G109" s="130" t="str">
        <f t="shared" si="16"/>
        <v>做市业务部</v>
      </c>
      <c r="H109" s="111">
        <f t="shared" si="17"/>
        <v>276</v>
      </c>
      <c r="I109" s="110"/>
      <c r="J109" s="110"/>
      <c r="K109" s="113"/>
    </row>
    <row r="110" spans="1:11">
      <c r="A110" s="112"/>
      <c r="B110" s="113"/>
      <c r="C110" s="113">
        <f t="shared" si="13"/>
        <v>0</v>
      </c>
      <c r="D110" s="26" t="s">
        <v>44</v>
      </c>
      <c r="E110" s="130">
        <f t="shared" si="14"/>
        <v>0</v>
      </c>
      <c r="F110" s="111">
        <f t="shared" si="15"/>
        <v>0</v>
      </c>
      <c r="G110" s="130">
        <f t="shared" si="16"/>
        <v>0</v>
      </c>
      <c r="H110" s="111">
        <f t="shared" si="17"/>
        <v>0</v>
      </c>
      <c r="I110" s="110"/>
      <c r="J110" s="110"/>
      <c r="K110" s="113"/>
    </row>
    <row r="111" spans="1:11">
      <c r="A111" s="112"/>
      <c r="B111" s="113"/>
      <c r="C111" s="113" t="str">
        <f t="shared" si="13"/>
        <v>反向IB收入调整</v>
      </c>
      <c r="D111" s="26" t="s">
        <v>44</v>
      </c>
      <c r="E111" s="130" t="str">
        <f t="shared" si="14"/>
        <v>经纪业务</v>
      </c>
      <c r="F111" s="111">
        <f t="shared" si="15"/>
        <v>-3439.6</v>
      </c>
      <c r="G111" s="130" t="str">
        <f t="shared" si="16"/>
        <v>其他</v>
      </c>
      <c r="H111" s="111">
        <f t="shared" si="17"/>
        <v>3439.6</v>
      </c>
      <c r="I111" s="110"/>
      <c r="J111" s="110"/>
      <c r="K111" s="113"/>
    </row>
    <row r="112" spans="1:11">
      <c r="A112" s="112"/>
      <c r="B112" s="113"/>
      <c r="C112" s="113" t="str">
        <f t="shared" si="13"/>
        <v> BGS0108-20191980基金服务部所开发的客户产生的净佣金，按照营业部10%，基金服务部90%分成</v>
      </c>
      <c r="D112" s="26" t="s">
        <v>44</v>
      </c>
      <c r="E112" s="130" t="str">
        <f t="shared" si="14"/>
        <v>经纪业务</v>
      </c>
      <c r="F112" s="111">
        <f t="shared" si="15"/>
        <v>-940.33</v>
      </c>
      <c r="G112" s="130" t="str">
        <f t="shared" si="16"/>
        <v>基金服务部</v>
      </c>
      <c r="H112" s="111">
        <f t="shared" si="17"/>
        <v>940.33</v>
      </c>
      <c r="I112" s="110"/>
      <c r="J112" s="110"/>
      <c r="K112" s="113"/>
    </row>
    <row r="113" spans="1:11">
      <c r="A113" s="112"/>
      <c r="B113" s="113"/>
      <c r="C113" s="113" t="str">
        <f t="shared" si="13"/>
        <v> BGS0108-20191980基金服务部所开发的客户产生的净佣金，按照营业部10%，基金服务部90%分成</v>
      </c>
      <c r="D113" s="26" t="s">
        <v>44</v>
      </c>
      <c r="E113" s="130" t="str">
        <f t="shared" si="14"/>
        <v>经纪业务</v>
      </c>
      <c r="F113" s="111">
        <f t="shared" si="15"/>
        <v>0</v>
      </c>
      <c r="G113" s="130" t="str">
        <f t="shared" si="16"/>
        <v>基金服务部</v>
      </c>
      <c r="H113" s="111">
        <f t="shared" si="17"/>
        <v>0</v>
      </c>
      <c r="I113" s="110"/>
      <c r="J113" s="110"/>
      <c r="K113" s="113"/>
    </row>
    <row r="114" spans="1:11">
      <c r="A114" s="112"/>
      <c r="B114" s="113"/>
      <c r="C114" s="113" t="str">
        <f t="shared" si="13"/>
        <v>2019年计提单项减值损失（30%）</v>
      </c>
      <c r="D114" s="26" t="s">
        <v>44</v>
      </c>
      <c r="E114" s="130" t="str">
        <f t="shared" si="14"/>
        <v>其他</v>
      </c>
      <c r="F114" s="111">
        <f t="shared" si="15"/>
        <v>0</v>
      </c>
      <c r="G114" s="130" t="str">
        <f t="shared" si="16"/>
        <v>经纪业务</v>
      </c>
      <c r="H114" s="111">
        <f t="shared" si="17"/>
        <v>0</v>
      </c>
      <c r="I114" s="110"/>
      <c r="J114" s="110"/>
      <c r="K114" s="113"/>
    </row>
    <row r="115" spans="1:11">
      <c r="A115" s="112"/>
      <c r="B115" s="113"/>
      <c r="C115" s="113" t="str">
        <f t="shared" si="13"/>
        <v>2020年计提单项减值损失（50%）</v>
      </c>
      <c r="D115" s="26" t="s">
        <v>44</v>
      </c>
      <c r="E115" s="130" t="str">
        <f t="shared" si="14"/>
        <v>其他</v>
      </c>
      <c r="F115" s="111">
        <f t="shared" si="15"/>
        <v>0</v>
      </c>
      <c r="G115" s="130" t="str">
        <f t="shared" si="16"/>
        <v>经纪业务</v>
      </c>
      <c r="H115" s="111">
        <f t="shared" si="17"/>
        <v>0</v>
      </c>
      <c r="I115" s="110"/>
      <c r="J115" s="110"/>
      <c r="K115" s="113"/>
    </row>
    <row r="116" spans="1:11">
      <c r="A116" s="112"/>
      <c r="B116" s="113"/>
      <c r="C116" s="113" t="str">
        <f t="shared" si="13"/>
        <v>科目间调整</v>
      </c>
      <c r="D116" s="26" t="s">
        <v>44</v>
      </c>
      <c r="E116" s="130" t="str">
        <f t="shared" si="14"/>
        <v>经纪业务</v>
      </c>
      <c r="F116" s="111">
        <f t="shared" si="15"/>
        <v>0</v>
      </c>
      <c r="G116" s="130" t="str">
        <f t="shared" si="16"/>
        <v>其他</v>
      </c>
      <c r="H116" s="111">
        <f t="shared" si="17"/>
        <v>0</v>
      </c>
      <c r="I116" s="110"/>
      <c r="J116" s="110"/>
      <c r="K116" s="113"/>
    </row>
    <row r="117" spans="1:11">
      <c r="A117" s="112"/>
      <c r="B117" s="113"/>
      <c r="C117" s="113" t="str">
        <f t="shared" si="13"/>
        <v>科目间调整</v>
      </c>
      <c r="D117" s="26" t="s">
        <v>44</v>
      </c>
      <c r="E117" s="130" t="str">
        <f t="shared" si="14"/>
        <v>其他</v>
      </c>
      <c r="F117" s="111">
        <f t="shared" si="15"/>
        <v>0</v>
      </c>
      <c r="G117" s="130" t="str">
        <f t="shared" si="16"/>
        <v>经纪业务</v>
      </c>
      <c r="H117" s="111">
        <f t="shared" si="17"/>
        <v>0</v>
      </c>
      <c r="I117" s="110"/>
      <c r="J117" s="110"/>
      <c r="K117" s="113"/>
    </row>
    <row r="118" spans="1:11">
      <c r="A118" s="112"/>
      <c r="B118" s="113"/>
      <c r="C118" s="113" t="str">
        <f t="shared" si="13"/>
        <v>经纪人佣金支出中营销奖励（从收入抵扣中调至营销活动费）</v>
      </c>
      <c r="D118" s="26" t="s">
        <v>44</v>
      </c>
      <c r="E118" s="130" t="str">
        <f t="shared" si="14"/>
        <v>经纪业务</v>
      </c>
      <c r="F118" s="111">
        <f t="shared" si="15"/>
        <v>0</v>
      </c>
      <c r="G118" s="130" t="str">
        <f t="shared" si="16"/>
        <v>其他</v>
      </c>
      <c r="H118" s="111">
        <f t="shared" si="17"/>
        <v>0</v>
      </c>
      <c r="I118" s="110"/>
      <c r="J118" s="110"/>
      <c r="K118" s="113"/>
    </row>
    <row r="119" spans="1:11">
      <c r="A119" s="112"/>
      <c r="B119" s="113"/>
      <c r="C119" s="113">
        <f t="shared" si="13"/>
        <v>0</v>
      </c>
      <c r="D119" s="26" t="s">
        <v>44</v>
      </c>
      <c r="E119" s="130">
        <f t="shared" si="14"/>
        <v>0</v>
      </c>
      <c r="F119" s="111">
        <f t="shared" si="15"/>
        <v>0</v>
      </c>
      <c r="G119" s="130">
        <f t="shared" si="16"/>
        <v>0</v>
      </c>
      <c r="H119" s="111">
        <f t="shared" si="17"/>
        <v>0</v>
      </c>
      <c r="I119" s="110"/>
      <c r="J119" s="110"/>
      <c r="K119" s="113"/>
    </row>
    <row r="120" spans="1:11">
      <c r="A120" s="112"/>
      <c r="B120" s="113"/>
      <c r="C120" s="113">
        <f t="shared" si="13"/>
        <v>0</v>
      </c>
      <c r="D120" s="26" t="s">
        <v>44</v>
      </c>
      <c r="E120" s="130">
        <f t="shared" si="14"/>
        <v>0</v>
      </c>
      <c r="F120" s="111">
        <f t="shared" si="15"/>
        <v>0</v>
      </c>
      <c r="G120" s="130">
        <f t="shared" si="16"/>
        <v>0</v>
      </c>
      <c r="H120" s="111">
        <f t="shared" si="17"/>
        <v>0</v>
      </c>
      <c r="I120" s="110"/>
      <c r="J120" s="110"/>
      <c r="K120" s="113"/>
    </row>
    <row r="121" spans="1:11">
      <c r="A121" s="112"/>
      <c r="B121" s="113"/>
      <c r="C121" s="113">
        <f t="shared" si="13"/>
        <v>0</v>
      </c>
      <c r="D121" s="26" t="s">
        <v>44</v>
      </c>
      <c r="E121" s="130">
        <f t="shared" si="14"/>
        <v>0</v>
      </c>
      <c r="F121" s="111">
        <f t="shared" si="15"/>
        <v>0</v>
      </c>
      <c r="G121" s="130">
        <f t="shared" si="16"/>
        <v>0</v>
      </c>
      <c r="H121" s="111">
        <f t="shared" si="17"/>
        <v>0</v>
      </c>
      <c r="I121" s="110"/>
      <c r="J121" s="110"/>
      <c r="K121" s="113"/>
    </row>
    <row r="122" spans="1:11">
      <c r="A122" s="112"/>
      <c r="B122" s="113"/>
      <c r="C122" s="113" t="str">
        <f t="shared" si="13"/>
        <v>珠江6号收入50%给曙光</v>
      </c>
      <c r="D122" s="26" t="s">
        <v>44</v>
      </c>
      <c r="E122" s="130" t="str">
        <f t="shared" si="14"/>
        <v>固收配置部</v>
      </c>
      <c r="F122" s="111">
        <f t="shared" si="15"/>
        <v>-3399.39</v>
      </c>
      <c r="G122" s="130" t="str">
        <f t="shared" si="16"/>
        <v>经纪业务</v>
      </c>
      <c r="H122" s="111">
        <f t="shared" si="17"/>
        <v>3399.39</v>
      </c>
      <c r="I122" s="110"/>
      <c r="J122" s="110"/>
      <c r="K122" s="113"/>
    </row>
    <row r="123" spans="1:11">
      <c r="A123" s="112"/>
      <c r="B123" s="113"/>
      <c r="C123" s="113" t="str">
        <f t="shared" si="13"/>
        <v>珠江8号收入划投顾部</v>
      </c>
      <c r="D123" s="26" t="s">
        <v>44</v>
      </c>
      <c r="E123" s="130" t="str">
        <f t="shared" si="14"/>
        <v>固收配置部</v>
      </c>
      <c r="F123" s="111">
        <f t="shared" si="15"/>
        <v>-953.54</v>
      </c>
      <c r="G123" s="130" t="str">
        <f t="shared" si="16"/>
        <v>投顾业务部</v>
      </c>
      <c r="H123" s="111">
        <f t="shared" si="17"/>
        <v>953.54</v>
      </c>
      <c r="I123" s="110"/>
      <c r="J123" s="110"/>
      <c r="K123" s="113"/>
    </row>
    <row r="124" spans="1:11">
      <c r="A124" s="112"/>
      <c r="B124" s="113"/>
      <c r="C124" s="113" t="str">
        <f t="shared" si="13"/>
        <v>珠江10号收入划投顾部</v>
      </c>
      <c r="D124" s="26" t="s">
        <v>44</v>
      </c>
      <c r="E124" s="130" t="str">
        <f t="shared" si="14"/>
        <v>固收配置部</v>
      </c>
      <c r="F124" s="111">
        <f t="shared" si="15"/>
        <v>-8027.98</v>
      </c>
      <c r="G124" s="130" t="str">
        <f t="shared" si="16"/>
        <v>投顾业务部</v>
      </c>
      <c r="H124" s="111">
        <f t="shared" si="17"/>
        <v>8027.98</v>
      </c>
      <c r="I124" s="110"/>
      <c r="J124" s="110"/>
      <c r="K124" s="113"/>
    </row>
    <row r="125" spans="1:11">
      <c r="A125" s="112"/>
      <c r="B125" s="113"/>
      <c r="C125" s="113" t="str">
        <f t="shared" si="13"/>
        <v>珠江22号划50%收入给兰州营业部</v>
      </c>
      <c r="D125" s="26" t="s">
        <v>44</v>
      </c>
      <c r="E125" s="130" t="str">
        <f t="shared" si="14"/>
        <v>固收配置部</v>
      </c>
      <c r="F125" s="111">
        <f t="shared" si="15"/>
        <v>-149.95</v>
      </c>
      <c r="G125" s="130" t="str">
        <f t="shared" si="16"/>
        <v>经纪业务</v>
      </c>
      <c r="H125" s="111">
        <f t="shared" si="17"/>
        <v>149.95</v>
      </c>
      <c r="I125" s="110"/>
      <c r="J125" s="110"/>
      <c r="K125" s="113"/>
    </row>
    <row r="126" spans="1:11">
      <c r="A126" s="112"/>
      <c r="B126" s="113"/>
      <c r="C126" s="113" t="str">
        <f t="shared" si="13"/>
        <v>星城8号公允价值变动调出</v>
      </c>
      <c r="D126" s="26" t="s">
        <v>44</v>
      </c>
      <c r="E126" s="130" t="str">
        <f t="shared" si="14"/>
        <v>权益配置部</v>
      </c>
      <c r="F126" s="111">
        <f t="shared" si="15"/>
        <v>0</v>
      </c>
      <c r="G126" s="130" t="str">
        <f t="shared" si="16"/>
        <v>其他</v>
      </c>
      <c r="H126" s="111">
        <f t="shared" si="17"/>
        <v>0</v>
      </c>
      <c r="I126" s="110"/>
      <c r="J126" s="110"/>
      <c r="K126" s="113"/>
    </row>
    <row r="127" spans="1:11">
      <c r="A127" s="112"/>
      <c r="B127" s="113"/>
      <c r="C127" s="113" t="str">
        <f t="shared" si="13"/>
        <v>珠江18号收入划哈尔滨（BGS0108-20190011，管理费收入60%各营业部，其余为固收产品部）</v>
      </c>
      <c r="D127" s="26" t="s">
        <v>44</v>
      </c>
      <c r="E127" s="130" t="str">
        <f t="shared" si="14"/>
        <v>固收配置部</v>
      </c>
      <c r="F127" s="111">
        <f t="shared" si="15"/>
        <v>-490.59</v>
      </c>
      <c r="G127" s="130" t="str">
        <f t="shared" si="16"/>
        <v>经纪业务</v>
      </c>
      <c r="H127" s="111">
        <f t="shared" si="17"/>
        <v>490.59</v>
      </c>
      <c r="I127" s="110"/>
      <c r="J127" s="110"/>
      <c r="K127" s="113"/>
    </row>
    <row r="128" spans="1:11">
      <c r="A128" s="112"/>
      <c r="B128" s="113"/>
      <c r="C128" s="113" t="str">
        <f t="shared" si="13"/>
        <v>润泽优享1号20200228-20200831销售费用划营业部（见签字件）</v>
      </c>
      <c r="D128" s="26" t="s">
        <v>44</v>
      </c>
      <c r="E128" s="130" t="str">
        <f t="shared" si="14"/>
        <v>权益配置部</v>
      </c>
      <c r="F128" s="111">
        <f t="shared" si="15"/>
        <v>-45.22</v>
      </c>
      <c r="G128" s="130" t="str">
        <f t="shared" si="16"/>
        <v>经纪业务</v>
      </c>
      <c r="H128" s="111">
        <f t="shared" si="17"/>
        <v>45.22</v>
      </c>
      <c r="I128" s="110"/>
      <c r="J128" s="110"/>
      <c r="K128" s="113"/>
    </row>
    <row r="129" spans="1:11">
      <c r="A129" s="112"/>
      <c r="B129" s="113"/>
      <c r="C129" s="113" t="str">
        <f t="shared" ref="C129:C145" si="18">C37</f>
        <v>财富湘融1号20200101-20201231期间销售费划营业部</v>
      </c>
      <c r="D129" s="26" t="s">
        <v>44</v>
      </c>
      <c r="E129" s="130" t="str">
        <f t="shared" ref="E129:E145" si="19">E37</f>
        <v>固收配置部</v>
      </c>
      <c r="F129" s="111">
        <f t="shared" ref="F129:F145" si="20">ROUND(IF(I37="计",F37*$J$95,0),2)</f>
        <v>-1761.02</v>
      </c>
      <c r="G129" s="130" t="str">
        <f t="shared" ref="G129:G145" si="21">G37</f>
        <v>经纪业务</v>
      </c>
      <c r="H129" s="111">
        <f t="shared" ref="H129:H145" si="22">-F129</f>
        <v>1761.02</v>
      </c>
      <c r="I129" s="110"/>
      <c r="J129" s="110"/>
      <c r="K129" s="113"/>
    </row>
    <row r="130" spans="1:11">
      <c r="A130" s="112"/>
      <c r="B130" s="113"/>
      <c r="C130" s="113" t="str">
        <f t="shared" si="18"/>
        <v>财富湘融2号20200101-20201231期间销售费划营业部</v>
      </c>
      <c r="D130" s="26" t="s">
        <v>44</v>
      </c>
      <c r="E130" s="130" t="str">
        <f t="shared" si="19"/>
        <v>固收配置部</v>
      </c>
      <c r="F130" s="111">
        <f t="shared" si="20"/>
        <v>-258.96</v>
      </c>
      <c r="G130" s="130" t="str">
        <f t="shared" si="21"/>
        <v>经纪业务</v>
      </c>
      <c r="H130" s="111">
        <f t="shared" si="22"/>
        <v>258.96</v>
      </c>
      <c r="I130" s="110"/>
      <c r="J130" s="110"/>
      <c r="K130" s="113"/>
    </row>
    <row r="131" spans="1:11">
      <c r="A131" s="112"/>
      <c r="B131" s="113"/>
      <c r="C131" s="113" t="str">
        <f t="shared" si="18"/>
        <v>财富1号20191219-20200519期间销售费划营业部</v>
      </c>
      <c r="D131" s="26" t="s">
        <v>44</v>
      </c>
      <c r="E131" s="130" t="str">
        <f t="shared" si="19"/>
        <v>固收配置部</v>
      </c>
      <c r="F131" s="111">
        <f t="shared" si="20"/>
        <v>-16837.26</v>
      </c>
      <c r="G131" s="130" t="str">
        <f t="shared" si="21"/>
        <v>经纪业务</v>
      </c>
      <c r="H131" s="111">
        <f t="shared" si="22"/>
        <v>16837.26</v>
      </c>
      <c r="I131" s="110"/>
      <c r="J131" s="110"/>
      <c r="K131" s="113"/>
    </row>
    <row r="132" spans="1:11">
      <c r="A132" s="112"/>
      <c r="B132" s="113"/>
      <c r="C132" s="113" t="str">
        <f t="shared" si="18"/>
        <v>财富2号10-11期（1202-0601）销售费用划营业部（见签字件）</v>
      </c>
      <c r="D132" s="26" t="s">
        <v>44</v>
      </c>
      <c r="E132" s="130" t="str">
        <f t="shared" si="19"/>
        <v>固收配置部</v>
      </c>
      <c r="F132" s="111">
        <f t="shared" si="20"/>
        <v>-1969.53</v>
      </c>
      <c r="G132" s="130" t="str">
        <f t="shared" si="21"/>
        <v>经纪业务</v>
      </c>
      <c r="H132" s="111">
        <f t="shared" si="22"/>
        <v>1969.53</v>
      </c>
      <c r="I132" s="110"/>
      <c r="J132" s="110"/>
      <c r="K132" s="113"/>
    </row>
    <row r="133" spans="1:11">
      <c r="A133" s="112"/>
      <c r="B133" s="113"/>
      <c r="C133" s="113" t="str">
        <f t="shared" si="18"/>
        <v>财富3号5期（2020101-20200427）销售费用划营业部（见签字件）</v>
      </c>
      <c r="D133" s="26" t="s">
        <v>44</v>
      </c>
      <c r="E133" s="130" t="str">
        <f t="shared" si="19"/>
        <v>固收配置部</v>
      </c>
      <c r="F133" s="111">
        <f t="shared" si="20"/>
        <v>-1098.95</v>
      </c>
      <c r="G133" s="130" t="str">
        <f t="shared" si="21"/>
        <v>经纪业务</v>
      </c>
      <c r="H133" s="111">
        <f t="shared" si="22"/>
        <v>1098.95</v>
      </c>
      <c r="I133" s="110"/>
      <c r="J133" s="110"/>
      <c r="K133" s="113"/>
    </row>
    <row r="134" spans="1:11">
      <c r="A134" s="112"/>
      <c r="B134" s="113"/>
      <c r="C134" s="113" t="str">
        <f t="shared" si="18"/>
        <v>财富4号2期（20191129-20200529）销售费用划营业部（见签字件）</v>
      </c>
      <c r="D134" s="26" t="s">
        <v>44</v>
      </c>
      <c r="E134" s="130" t="str">
        <f t="shared" si="19"/>
        <v>固收配置部</v>
      </c>
      <c r="F134" s="111">
        <f t="shared" si="20"/>
        <v>-929.01</v>
      </c>
      <c r="G134" s="130" t="str">
        <f t="shared" si="21"/>
        <v>经纪业务</v>
      </c>
      <c r="H134" s="111">
        <f t="shared" si="22"/>
        <v>929.01</v>
      </c>
      <c r="I134" s="110"/>
      <c r="J134" s="110"/>
      <c r="K134" s="113"/>
    </row>
    <row r="135" spans="1:11">
      <c r="A135" s="112"/>
      <c r="B135" s="113"/>
      <c r="C135" s="113" t="str">
        <f t="shared" si="18"/>
        <v>财富5号3-4期（20191216-20200615）销售费用划营业部（见签字件）</v>
      </c>
      <c r="D135" s="26" t="s">
        <v>44</v>
      </c>
      <c r="E135" s="130" t="str">
        <f t="shared" si="19"/>
        <v>固收配置部</v>
      </c>
      <c r="F135" s="111">
        <f t="shared" si="20"/>
        <v>-808.58</v>
      </c>
      <c r="G135" s="130" t="str">
        <f t="shared" si="21"/>
        <v>经纪业务</v>
      </c>
      <c r="H135" s="111">
        <f t="shared" si="22"/>
        <v>808.58</v>
      </c>
      <c r="I135" s="110"/>
      <c r="J135" s="110"/>
      <c r="K135" s="113"/>
    </row>
    <row r="136" spans="1:11">
      <c r="A136" s="112"/>
      <c r="B136" s="113"/>
      <c r="C136" s="113" t="str">
        <f t="shared" si="18"/>
        <v>财富1个月001期20191209-20200407销售费用划营业部（见签字件）</v>
      </c>
      <c r="D136" s="26" t="s">
        <v>44</v>
      </c>
      <c r="E136" s="130" t="str">
        <f t="shared" si="19"/>
        <v>固收配置部</v>
      </c>
      <c r="F136" s="111">
        <f t="shared" si="20"/>
        <v>-830.12</v>
      </c>
      <c r="G136" s="130" t="str">
        <f t="shared" si="21"/>
        <v>经纪业务</v>
      </c>
      <c r="H136" s="111">
        <f t="shared" si="22"/>
        <v>830.12</v>
      </c>
      <c r="I136" s="110"/>
      <c r="J136" s="110"/>
      <c r="K136" s="113"/>
    </row>
    <row r="137" spans="1:11">
      <c r="A137" s="112"/>
      <c r="B137" s="113"/>
      <c r="C137" s="113" t="str">
        <f t="shared" si="18"/>
        <v>财富1个月002期20200101-20200407销售费用划营业部（见签字件）</v>
      </c>
      <c r="D137" s="26" t="s">
        <v>44</v>
      </c>
      <c r="E137" s="130" t="str">
        <f t="shared" si="19"/>
        <v>固收配置部</v>
      </c>
      <c r="F137" s="111">
        <f t="shared" si="20"/>
        <v>-265.58</v>
      </c>
      <c r="G137" s="130" t="str">
        <f t="shared" si="21"/>
        <v>经纪业务</v>
      </c>
      <c r="H137" s="111">
        <f t="shared" si="22"/>
        <v>265.58</v>
      </c>
      <c r="I137" s="110"/>
      <c r="J137" s="110"/>
      <c r="K137" s="113"/>
    </row>
    <row r="138" spans="1:11">
      <c r="A138" s="112"/>
      <c r="B138" s="113"/>
      <c r="C138" s="113" t="str">
        <f t="shared" si="18"/>
        <v>财富3个月001期2000101-20200515期间销售费划营业部</v>
      </c>
      <c r="D138" s="26" t="s">
        <v>44</v>
      </c>
      <c r="E138" s="130" t="str">
        <f t="shared" si="19"/>
        <v>固收配置部</v>
      </c>
      <c r="F138" s="111">
        <f t="shared" si="20"/>
        <v>-637.34</v>
      </c>
      <c r="G138" s="130" t="str">
        <f t="shared" si="21"/>
        <v>经纪业务</v>
      </c>
      <c r="H138" s="111">
        <f t="shared" si="22"/>
        <v>637.34</v>
      </c>
      <c r="I138" s="110"/>
      <c r="J138" s="110"/>
      <c r="K138" s="113"/>
    </row>
    <row r="139" spans="1:11">
      <c r="A139" s="112"/>
      <c r="B139" s="113"/>
      <c r="C139" s="113" t="str">
        <f t="shared" si="18"/>
        <v>财富6个月001期20200101-20200728销售费用划营业部（见签字件）</v>
      </c>
      <c r="D139" s="26" t="s">
        <v>44</v>
      </c>
      <c r="E139" s="130" t="str">
        <f t="shared" si="19"/>
        <v>固收配置部</v>
      </c>
      <c r="F139" s="111">
        <f t="shared" si="20"/>
        <v>-1050.38</v>
      </c>
      <c r="G139" s="130" t="str">
        <f t="shared" si="21"/>
        <v>经纪业务</v>
      </c>
      <c r="H139" s="111">
        <f t="shared" si="22"/>
        <v>1050.38</v>
      </c>
      <c r="I139" s="110"/>
      <c r="J139" s="110"/>
      <c r="K139" s="113"/>
    </row>
    <row r="140" spans="1:11">
      <c r="A140" s="112"/>
      <c r="B140" s="113"/>
      <c r="C140" s="113" t="str">
        <f t="shared" si="18"/>
        <v>财富6个月002期20200106-20200706销售费用划营业部（见签字件）</v>
      </c>
      <c r="D140" s="26" t="s">
        <v>44</v>
      </c>
      <c r="E140" s="130" t="str">
        <f t="shared" si="19"/>
        <v>固收配置部</v>
      </c>
      <c r="F140" s="111">
        <f t="shared" si="20"/>
        <v>-823.24</v>
      </c>
      <c r="G140" s="130" t="str">
        <f t="shared" si="21"/>
        <v>经纪业务</v>
      </c>
      <c r="H140" s="111">
        <f t="shared" si="22"/>
        <v>823.24</v>
      </c>
      <c r="I140" s="110"/>
      <c r="J140" s="110"/>
      <c r="K140" s="113"/>
    </row>
    <row r="141" spans="1:11">
      <c r="A141" s="112"/>
      <c r="B141" s="113"/>
      <c r="C141" s="113" t="str">
        <f t="shared" si="18"/>
        <v>财富601产品2期20200203-20200803期间销售费划营业部（见签字件）</v>
      </c>
      <c r="D141" s="26" t="s">
        <v>44</v>
      </c>
      <c r="E141" s="130" t="str">
        <f t="shared" si="19"/>
        <v>固收配置部</v>
      </c>
      <c r="F141" s="111">
        <f t="shared" si="20"/>
        <v>-24.36</v>
      </c>
      <c r="G141" s="130" t="str">
        <f t="shared" si="21"/>
        <v>经纪业务</v>
      </c>
      <c r="H141" s="111">
        <f t="shared" si="22"/>
        <v>24.36</v>
      </c>
      <c r="I141" s="110"/>
      <c r="J141" s="110"/>
      <c r="K141" s="113"/>
    </row>
    <row r="142" spans="1:11">
      <c r="A142" s="112"/>
      <c r="B142" s="113"/>
      <c r="C142" s="113" t="str">
        <f t="shared" si="18"/>
        <v>财富9个月002期20200101-20200720期间销售费划营业部（见签字件）</v>
      </c>
      <c r="D142" s="26" t="s">
        <v>44</v>
      </c>
      <c r="E142" s="130" t="str">
        <f t="shared" si="19"/>
        <v>固收配置部</v>
      </c>
      <c r="F142" s="111">
        <f t="shared" si="20"/>
        <v>-1621.79</v>
      </c>
      <c r="G142" s="130" t="str">
        <f t="shared" si="21"/>
        <v>经纪业务</v>
      </c>
      <c r="H142" s="111">
        <f t="shared" si="22"/>
        <v>1621.79</v>
      </c>
      <c r="I142" s="110"/>
      <c r="J142" s="110"/>
      <c r="K142" s="113"/>
    </row>
    <row r="143" spans="1:11">
      <c r="A143" s="112"/>
      <c r="B143" s="113"/>
      <c r="C143" s="113" t="str">
        <f t="shared" si="18"/>
        <v>财富12个月001期（20200101-20201231）销售费用划营业部（见签字件）</v>
      </c>
      <c r="D143" s="26" t="s">
        <v>44</v>
      </c>
      <c r="E143" s="130" t="str">
        <f t="shared" si="19"/>
        <v>固收配置部</v>
      </c>
      <c r="F143" s="111">
        <f t="shared" si="20"/>
        <v>-913.72</v>
      </c>
      <c r="G143" s="130" t="str">
        <f t="shared" si="21"/>
        <v>经纪业务</v>
      </c>
      <c r="H143" s="111">
        <f t="shared" si="22"/>
        <v>913.72</v>
      </c>
      <c r="I143" s="110"/>
      <c r="J143" s="110"/>
      <c r="K143" s="113"/>
    </row>
    <row r="144" spans="1:11">
      <c r="A144" s="112"/>
      <c r="B144" s="113"/>
      <c r="C144" s="113" t="str">
        <f t="shared" si="18"/>
        <v>财富12个月002期（20200101-20201231）销售费用划营业部（见签字件）</v>
      </c>
      <c r="D144" s="26" t="s">
        <v>44</v>
      </c>
      <c r="E144" s="130" t="str">
        <f t="shared" si="19"/>
        <v>固收配置部</v>
      </c>
      <c r="F144" s="111">
        <f t="shared" si="20"/>
        <v>-2185.29</v>
      </c>
      <c r="G144" s="130" t="str">
        <f t="shared" si="21"/>
        <v>经纪业务</v>
      </c>
      <c r="H144" s="111">
        <f t="shared" si="22"/>
        <v>2185.29</v>
      </c>
      <c r="I144" s="110"/>
      <c r="J144" s="110"/>
      <c r="K144" s="113"/>
    </row>
    <row r="145" spans="1:11">
      <c r="A145" s="134"/>
      <c r="B145" s="113"/>
      <c r="C145" s="113" t="str">
        <f t="shared" si="18"/>
        <v>财富12个月003期（20200101-20200608）销售费用划营业部（见签字件）</v>
      </c>
      <c r="D145" s="26" t="s">
        <v>44</v>
      </c>
      <c r="E145" s="130" t="str">
        <f t="shared" si="19"/>
        <v>固收配置部</v>
      </c>
      <c r="F145" s="111">
        <f t="shared" si="20"/>
        <v>-96.7</v>
      </c>
      <c r="G145" s="130" t="str">
        <f t="shared" si="21"/>
        <v>经纪业务</v>
      </c>
      <c r="H145" s="111">
        <f t="shared" si="22"/>
        <v>96.7</v>
      </c>
      <c r="I145" s="110"/>
      <c r="J145" s="110"/>
      <c r="K145" s="113"/>
    </row>
    <row r="146" spans="1:11">
      <c r="A146" s="135"/>
      <c r="B146" s="113"/>
      <c r="C146" s="113" t="str">
        <f t="shared" ref="C146:C165" si="23">C54</f>
        <v>财富12个月005期（20200101-20200806）销售费用划营业部（见签字件）</v>
      </c>
      <c r="D146" s="26" t="s">
        <v>44</v>
      </c>
      <c r="E146" s="130" t="str">
        <f t="shared" ref="E146:E165" si="24">E54</f>
        <v>固收配置部</v>
      </c>
      <c r="F146" s="111">
        <f t="shared" ref="F146:F165" si="25">ROUND(IF(I54="计",F54*$J$95,0),2)</f>
        <v>-547.57</v>
      </c>
      <c r="G146" s="130" t="str">
        <f t="shared" ref="G146:G165" si="26">G54</f>
        <v>经纪业务</v>
      </c>
      <c r="H146" s="111">
        <f t="shared" ref="H146:H165" si="27">-F146</f>
        <v>547.57</v>
      </c>
      <c r="I146" s="110"/>
      <c r="J146" s="110"/>
      <c r="K146" s="113"/>
    </row>
    <row r="147" spans="1:11">
      <c r="A147" s="135"/>
      <c r="B147" s="113"/>
      <c r="C147" s="113" t="str">
        <f t="shared" si="23"/>
        <v>财富12个月006期（20200101-20200817）销售费用划营业部（见签字件）</v>
      </c>
      <c r="D147" s="26" t="s">
        <v>44</v>
      </c>
      <c r="E147" s="130" t="str">
        <f t="shared" si="24"/>
        <v>固收配置部</v>
      </c>
      <c r="F147" s="111">
        <f t="shared" si="25"/>
        <v>-1014.06</v>
      </c>
      <c r="G147" s="130" t="str">
        <f t="shared" si="26"/>
        <v>经纪业务</v>
      </c>
      <c r="H147" s="111">
        <f t="shared" si="27"/>
        <v>1014.06</v>
      </c>
      <c r="I147" s="110"/>
      <c r="J147" s="110"/>
      <c r="K147" s="113"/>
    </row>
    <row r="148" spans="1:11">
      <c r="A148" s="135"/>
      <c r="B148" s="113"/>
      <c r="C148" s="113">
        <f t="shared" si="23"/>
        <v>0</v>
      </c>
      <c r="D148" s="26" t="s">
        <v>44</v>
      </c>
      <c r="E148" s="130">
        <f t="shared" si="24"/>
        <v>0</v>
      </c>
      <c r="F148" s="111">
        <f t="shared" si="25"/>
        <v>0</v>
      </c>
      <c r="G148" s="130">
        <f t="shared" si="26"/>
        <v>0</v>
      </c>
      <c r="H148" s="111">
        <f t="shared" si="27"/>
        <v>0</v>
      </c>
      <c r="I148" s="110"/>
      <c r="J148" s="110"/>
      <c r="K148" s="113"/>
    </row>
    <row r="149" spans="1:11">
      <c r="A149" s="135"/>
      <c r="B149" s="113"/>
      <c r="C149" s="113">
        <f t="shared" si="23"/>
        <v>0</v>
      </c>
      <c r="D149" s="26" t="s">
        <v>44</v>
      </c>
      <c r="E149" s="130">
        <f t="shared" si="24"/>
        <v>0</v>
      </c>
      <c r="F149" s="111">
        <f t="shared" si="25"/>
        <v>0</v>
      </c>
      <c r="G149" s="130">
        <f t="shared" si="26"/>
        <v>0</v>
      </c>
      <c r="H149" s="111">
        <f t="shared" si="27"/>
        <v>0</v>
      </c>
      <c r="I149" s="110"/>
      <c r="J149" s="110"/>
      <c r="K149" s="113"/>
    </row>
    <row r="150" spans="1:11">
      <c r="A150" s="135"/>
      <c r="B150" s="113"/>
      <c r="C150" s="113">
        <f t="shared" si="23"/>
        <v>0</v>
      </c>
      <c r="D150" s="26" t="s">
        <v>44</v>
      </c>
      <c r="E150" s="130">
        <f t="shared" si="24"/>
        <v>0</v>
      </c>
      <c r="F150" s="111">
        <f t="shared" si="25"/>
        <v>0</v>
      </c>
      <c r="G150" s="130">
        <f t="shared" si="26"/>
        <v>0</v>
      </c>
      <c r="H150" s="111">
        <f t="shared" si="27"/>
        <v>0</v>
      </c>
      <c r="I150" s="110"/>
      <c r="J150" s="110"/>
      <c r="K150" s="113"/>
    </row>
    <row r="151" spans="1:11">
      <c r="A151" s="135"/>
      <c r="B151" s="113"/>
      <c r="C151" s="113">
        <f t="shared" si="23"/>
        <v>0</v>
      </c>
      <c r="D151" s="26" t="s">
        <v>44</v>
      </c>
      <c r="E151" s="130">
        <f t="shared" si="24"/>
        <v>0</v>
      </c>
      <c r="F151" s="111">
        <f t="shared" si="25"/>
        <v>0</v>
      </c>
      <c r="G151" s="130">
        <f t="shared" si="26"/>
        <v>0</v>
      </c>
      <c r="H151" s="111">
        <f t="shared" si="27"/>
        <v>0</v>
      </c>
      <c r="I151" s="110"/>
      <c r="J151" s="110"/>
      <c r="K151" s="113"/>
    </row>
    <row r="152" spans="1:11">
      <c r="A152" s="135"/>
      <c r="B152" s="113"/>
      <c r="C152" s="113">
        <f t="shared" si="23"/>
        <v>0</v>
      </c>
      <c r="D152" s="26" t="s">
        <v>44</v>
      </c>
      <c r="E152" s="130">
        <f t="shared" si="24"/>
        <v>0</v>
      </c>
      <c r="F152" s="111">
        <f t="shared" si="25"/>
        <v>0</v>
      </c>
      <c r="G152" s="130">
        <f t="shared" si="26"/>
        <v>0</v>
      </c>
      <c r="H152" s="111">
        <f t="shared" si="27"/>
        <v>0</v>
      </c>
      <c r="I152" s="110"/>
      <c r="J152" s="110"/>
      <c r="K152" s="113"/>
    </row>
    <row r="153" spans="1:11">
      <c r="A153" s="135"/>
      <c r="B153" s="113"/>
      <c r="C153" s="113">
        <f t="shared" si="23"/>
        <v>0</v>
      </c>
      <c r="D153" s="26" t="s">
        <v>44</v>
      </c>
      <c r="E153" s="130">
        <f t="shared" si="24"/>
        <v>0</v>
      </c>
      <c r="F153" s="111">
        <f t="shared" si="25"/>
        <v>0</v>
      </c>
      <c r="G153" s="130">
        <f t="shared" si="26"/>
        <v>0</v>
      </c>
      <c r="H153" s="111">
        <f t="shared" si="27"/>
        <v>0</v>
      </c>
      <c r="I153" s="110"/>
      <c r="J153" s="110"/>
      <c r="K153" s="113"/>
    </row>
    <row r="154" spans="1:11">
      <c r="A154" s="135"/>
      <c r="B154" s="113"/>
      <c r="C154" s="113" t="str">
        <f t="shared" si="23"/>
        <v>去年开票入账今年收到的收入</v>
      </c>
      <c r="D154" s="26" t="s">
        <v>44</v>
      </c>
      <c r="E154" s="130" t="str">
        <f t="shared" si="24"/>
        <v>债券融资部</v>
      </c>
      <c r="F154" s="111">
        <f t="shared" si="25"/>
        <v>6371.32</v>
      </c>
      <c r="G154" s="130" t="str">
        <f t="shared" si="26"/>
        <v>其他</v>
      </c>
      <c r="H154" s="111">
        <f t="shared" si="27"/>
        <v>-6371.32</v>
      </c>
      <c r="I154" s="110"/>
      <c r="J154" s="110"/>
      <c r="K154" s="113"/>
    </row>
    <row r="155" spans="1:11">
      <c r="A155" s="135"/>
      <c r="B155" s="113"/>
      <c r="C155" s="113" t="str">
        <f t="shared" si="23"/>
        <v>债券募集款收付时间差利息收入</v>
      </c>
      <c r="D155" s="26" t="s">
        <v>44</v>
      </c>
      <c r="E155" s="130" t="str">
        <f t="shared" si="24"/>
        <v>债券融资部</v>
      </c>
      <c r="F155" s="111">
        <f t="shared" si="25"/>
        <v>0</v>
      </c>
      <c r="G155" s="130" t="str">
        <f t="shared" si="26"/>
        <v>其他</v>
      </c>
      <c r="H155" s="111">
        <f t="shared" si="27"/>
        <v>0</v>
      </c>
      <c r="I155" s="110"/>
      <c r="J155" s="110"/>
      <c r="K155" s="113"/>
    </row>
    <row r="156" spans="1:11">
      <c r="A156" s="135"/>
      <c r="B156" s="113"/>
      <c r="C156" s="113" t="str">
        <f t="shared" si="23"/>
        <v>去年开票入账今年收到的收入</v>
      </c>
      <c r="D156" s="26" t="s">
        <v>44</v>
      </c>
      <c r="E156" s="130" t="str">
        <f t="shared" si="24"/>
        <v>股权融资部</v>
      </c>
      <c r="F156" s="111">
        <f t="shared" si="25"/>
        <v>3396.23</v>
      </c>
      <c r="G156" s="130" t="str">
        <f t="shared" si="26"/>
        <v>其他</v>
      </c>
      <c r="H156" s="111">
        <f t="shared" si="27"/>
        <v>-3396.23</v>
      </c>
      <c r="I156" s="110"/>
      <c r="J156" s="110"/>
      <c r="K156" s="113"/>
    </row>
    <row r="157" spans="1:11">
      <c r="A157" s="135"/>
      <c r="B157" s="113"/>
      <c r="C157" s="113" t="str">
        <f t="shared" si="23"/>
        <v>去年开票入账今年收到的收入</v>
      </c>
      <c r="D157" s="26" t="s">
        <v>44</v>
      </c>
      <c r="E157" s="130" t="str">
        <f t="shared" si="24"/>
        <v>财务顾问部</v>
      </c>
      <c r="F157" s="111">
        <f t="shared" si="25"/>
        <v>1018.87</v>
      </c>
      <c r="G157" s="130" t="str">
        <f t="shared" si="26"/>
        <v>其他</v>
      </c>
      <c r="H157" s="111">
        <f t="shared" si="27"/>
        <v>-1018.87</v>
      </c>
      <c r="I157" s="110"/>
      <c r="J157" s="110"/>
      <c r="K157" s="113"/>
    </row>
    <row r="158" spans="1:11">
      <c r="A158" s="135"/>
      <c r="B158" s="113"/>
      <c r="C158" s="113" t="str">
        <f t="shared" si="23"/>
        <v>债券募集款收付时间差利息收入</v>
      </c>
      <c r="D158" s="26" t="s">
        <v>44</v>
      </c>
      <c r="E158" s="130" t="str">
        <f t="shared" si="24"/>
        <v>财务顾问部</v>
      </c>
      <c r="F158" s="111">
        <f t="shared" si="25"/>
        <v>0</v>
      </c>
      <c r="G158" s="130" t="str">
        <f t="shared" si="26"/>
        <v>其他</v>
      </c>
      <c r="H158" s="111">
        <f t="shared" si="27"/>
        <v>0</v>
      </c>
      <c r="I158" s="110"/>
      <c r="J158" s="110"/>
      <c r="K158" s="113"/>
    </row>
    <row r="159" spans="1:11">
      <c r="A159" s="135"/>
      <c r="B159" s="113"/>
      <c r="C159" s="113" t="str">
        <f t="shared" si="23"/>
        <v>债券募集款收付时间差利息收入</v>
      </c>
      <c r="D159" s="26" t="s">
        <v>44</v>
      </c>
      <c r="E159" s="130" t="str">
        <f t="shared" si="24"/>
        <v>北京投行部</v>
      </c>
      <c r="F159" s="111">
        <f t="shared" si="25"/>
        <v>0</v>
      </c>
      <c r="G159" s="130" t="str">
        <f t="shared" si="26"/>
        <v>其他</v>
      </c>
      <c r="H159" s="111">
        <f t="shared" si="27"/>
        <v>0</v>
      </c>
      <c r="I159" s="110"/>
      <c r="J159" s="110"/>
      <c r="K159" s="113"/>
    </row>
    <row r="160" spans="1:11">
      <c r="A160" s="135"/>
      <c r="B160" s="113"/>
      <c r="C160" s="113" t="str">
        <f t="shared" si="23"/>
        <v>公司购买基金浮动盈亏</v>
      </c>
      <c r="D160" s="26" t="s">
        <v>44</v>
      </c>
      <c r="E160" s="130" t="str">
        <f t="shared" si="24"/>
        <v>固定收益部</v>
      </c>
      <c r="F160" s="111">
        <f t="shared" si="25"/>
        <v>0</v>
      </c>
      <c r="G160" s="130" t="str">
        <f t="shared" si="26"/>
        <v>财富证券总部</v>
      </c>
      <c r="H160" s="111">
        <f t="shared" si="27"/>
        <v>0</v>
      </c>
      <c r="I160" s="110"/>
      <c r="J160" s="110"/>
      <c r="K160" s="113"/>
    </row>
    <row r="161" spans="1:11">
      <c r="A161" s="135"/>
      <c r="B161" s="113"/>
      <c r="C161" s="113" t="str">
        <f t="shared" si="23"/>
        <v>公司购买基金投资收益</v>
      </c>
      <c r="D161" s="26" t="s">
        <v>44</v>
      </c>
      <c r="E161" s="130" t="str">
        <f t="shared" si="24"/>
        <v>固定收益部</v>
      </c>
      <c r="F161" s="111">
        <f t="shared" si="25"/>
        <v>-95.09</v>
      </c>
      <c r="G161" s="130" t="str">
        <f t="shared" si="26"/>
        <v>财富证券总部</v>
      </c>
      <c r="H161" s="111">
        <f t="shared" si="27"/>
        <v>95.09</v>
      </c>
      <c r="I161" s="110"/>
      <c r="J161" s="110"/>
      <c r="K161" s="113"/>
    </row>
    <row r="162" spans="1:11">
      <c r="A162" s="135"/>
      <c r="B162" s="113"/>
      <c r="C162" s="113" t="str">
        <f t="shared" si="23"/>
        <v>华润睿致87号投资收益调整</v>
      </c>
      <c r="D162" s="26" t="s">
        <v>44</v>
      </c>
      <c r="E162" s="130" t="str">
        <f t="shared" si="24"/>
        <v>固定收益部</v>
      </c>
      <c r="F162" s="111">
        <f t="shared" si="25"/>
        <v>12536.64</v>
      </c>
      <c r="G162" s="130" t="str">
        <f t="shared" si="26"/>
        <v>投顾业务部</v>
      </c>
      <c r="H162" s="111">
        <f t="shared" si="27"/>
        <v>-12536.64</v>
      </c>
      <c r="I162" s="110"/>
      <c r="J162" s="110"/>
      <c r="K162" s="113"/>
    </row>
    <row r="163" spans="1:11">
      <c r="A163" s="135"/>
      <c r="B163" s="113"/>
      <c r="C163" s="113">
        <f t="shared" si="23"/>
        <v>0</v>
      </c>
      <c r="D163" s="26" t="s">
        <v>44</v>
      </c>
      <c r="E163" s="130">
        <f t="shared" si="24"/>
        <v>0</v>
      </c>
      <c r="F163" s="111">
        <f t="shared" si="25"/>
        <v>0</v>
      </c>
      <c r="G163" s="130">
        <f t="shared" si="26"/>
        <v>0</v>
      </c>
      <c r="H163" s="111">
        <f t="shared" si="27"/>
        <v>0</v>
      </c>
      <c r="I163" s="110"/>
      <c r="J163" s="110"/>
      <c r="K163" s="113"/>
    </row>
    <row r="164" spans="1:11">
      <c r="A164" s="135"/>
      <c r="B164" s="113"/>
      <c r="C164" s="113">
        <f t="shared" si="23"/>
        <v>0</v>
      </c>
      <c r="D164" s="26" t="s">
        <v>44</v>
      </c>
      <c r="E164" s="130">
        <f t="shared" si="24"/>
        <v>0</v>
      </c>
      <c r="F164" s="111">
        <f t="shared" si="25"/>
        <v>0</v>
      </c>
      <c r="G164" s="130">
        <f t="shared" si="26"/>
        <v>0</v>
      </c>
      <c r="H164" s="111">
        <f t="shared" si="27"/>
        <v>0</v>
      </c>
      <c r="I164" s="110"/>
      <c r="J164" s="110"/>
      <c r="K164" s="113"/>
    </row>
    <row r="165" spans="1:11">
      <c r="A165" s="128"/>
      <c r="B165" s="128"/>
      <c r="C165" s="128"/>
      <c r="D165" s="129"/>
      <c r="E165" s="129"/>
      <c r="F165" s="136"/>
      <c r="G165" s="129"/>
      <c r="H165" s="136"/>
      <c r="I165" s="131" t="s">
        <v>230</v>
      </c>
      <c r="J165" s="137">
        <v>0.006</v>
      </c>
      <c r="K165" s="128"/>
    </row>
    <row r="166" spans="1:11">
      <c r="A166" s="106" t="s">
        <v>231</v>
      </c>
      <c r="B166" s="113"/>
      <c r="C166" s="113" t="str">
        <f>C4</f>
        <v>国融安享2号浮动盈亏</v>
      </c>
      <c r="D166" s="97" t="s">
        <v>81</v>
      </c>
      <c r="E166" s="130" t="str">
        <f>E4</f>
        <v>证券投资部</v>
      </c>
      <c r="F166" s="111">
        <f>IF(J4="计",ROUND(F4*$J$165,2),0)</f>
        <v>8500.17</v>
      </c>
      <c r="G166" s="130" t="str">
        <f>G4</f>
        <v>经纪业务</v>
      </c>
      <c r="H166" s="111">
        <f>-F166</f>
        <v>-8500.17</v>
      </c>
      <c r="I166" s="110"/>
      <c r="J166" s="110"/>
      <c r="K166" s="26" t="s">
        <v>45</v>
      </c>
    </row>
    <row r="167" spans="1:11">
      <c r="A167" s="112"/>
      <c r="B167" s="113"/>
      <c r="C167" s="113" t="str">
        <f t="shared" ref="C167:C198" si="28">C5</f>
        <v>资金运营部2906账户回购利息</v>
      </c>
      <c r="D167" s="97" t="s">
        <v>81</v>
      </c>
      <c r="E167" s="130" t="str">
        <f t="shared" ref="E167:E198" si="29">E5</f>
        <v>证券投资部</v>
      </c>
      <c r="F167" s="111">
        <f t="shared" ref="F167:F198" si="30">IF(J5="计",ROUND(F5*$J$165,2),0)</f>
        <v>-4834.42</v>
      </c>
      <c r="G167" s="130" t="str">
        <f t="shared" ref="G167:G198" si="31">G5</f>
        <v>财富证券总部</v>
      </c>
      <c r="H167" s="111">
        <f t="shared" ref="H167:H198" si="32">-F167</f>
        <v>4834.42</v>
      </c>
      <c r="I167" s="110"/>
      <c r="J167" s="110"/>
      <c r="K167" s="26" t="s">
        <v>45</v>
      </c>
    </row>
    <row r="168" spans="1:11">
      <c r="A168" s="112"/>
      <c r="B168" s="113"/>
      <c r="C168" s="113" t="str">
        <f t="shared" si="28"/>
        <v>西部超导浮动盈亏</v>
      </c>
      <c r="D168" s="97" t="s">
        <v>81</v>
      </c>
      <c r="E168" s="130" t="str">
        <f t="shared" si="29"/>
        <v>证券投资部</v>
      </c>
      <c r="F168" s="111">
        <f t="shared" si="30"/>
        <v>-4521.66</v>
      </c>
      <c r="G168" s="130" t="str">
        <f t="shared" si="31"/>
        <v>做市业务部</v>
      </c>
      <c r="H168" s="111">
        <f t="shared" si="32"/>
        <v>4521.66</v>
      </c>
      <c r="I168" s="110"/>
      <c r="J168" s="110"/>
      <c r="K168" s="26" t="s">
        <v>45</v>
      </c>
    </row>
    <row r="169" spans="1:11">
      <c r="A169" s="112"/>
      <c r="B169" s="113"/>
      <c r="C169" s="113" t="str">
        <f t="shared" si="28"/>
        <v>固收期货投资收益</v>
      </c>
      <c r="D169" s="97" t="s">
        <v>81</v>
      </c>
      <c r="E169" s="130" t="str">
        <f t="shared" si="29"/>
        <v>证券投资部</v>
      </c>
      <c r="F169" s="111">
        <f t="shared" si="30"/>
        <v>2073.4</v>
      </c>
      <c r="G169" s="130" t="str">
        <f t="shared" si="31"/>
        <v>固定收益部</v>
      </c>
      <c r="H169" s="111">
        <f t="shared" si="32"/>
        <v>-2073.4</v>
      </c>
      <c r="I169" s="110"/>
      <c r="J169" s="110"/>
      <c r="K169" s="26" t="s">
        <v>45</v>
      </c>
    </row>
    <row r="170" spans="1:11">
      <c r="A170" s="112"/>
      <c r="B170" s="113"/>
      <c r="C170" s="113" t="str">
        <f t="shared" si="28"/>
        <v>国融安享2号投资收益</v>
      </c>
      <c r="D170" s="97" t="s">
        <v>81</v>
      </c>
      <c r="E170" s="130" t="str">
        <f t="shared" si="29"/>
        <v>证券投资部</v>
      </c>
      <c r="F170" s="111">
        <f t="shared" si="30"/>
        <v>-10241.63</v>
      </c>
      <c r="G170" s="130" t="str">
        <f t="shared" si="31"/>
        <v>经纪业务</v>
      </c>
      <c r="H170" s="111">
        <f t="shared" si="32"/>
        <v>10241.63</v>
      </c>
      <c r="I170" s="110"/>
      <c r="J170" s="110"/>
      <c r="K170" s="26" t="s">
        <v>45</v>
      </c>
    </row>
    <row r="171" spans="1:11">
      <c r="A171" s="112"/>
      <c r="B171" s="113"/>
      <c r="C171" s="113" t="str">
        <f t="shared" si="28"/>
        <v>华润睿致87号浮动盈亏</v>
      </c>
      <c r="D171" s="97" t="s">
        <v>81</v>
      </c>
      <c r="E171" s="130" t="str">
        <f t="shared" si="29"/>
        <v>固定收益部</v>
      </c>
      <c r="F171" s="111">
        <f t="shared" si="30"/>
        <v>-10356.85</v>
      </c>
      <c r="G171" s="130" t="str">
        <f t="shared" si="31"/>
        <v>投顾业务部</v>
      </c>
      <c r="H171" s="111">
        <f t="shared" si="32"/>
        <v>10356.85</v>
      </c>
      <c r="I171" s="110"/>
      <c r="J171" s="110"/>
      <c r="K171" s="26" t="s">
        <v>45</v>
      </c>
    </row>
    <row r="172" spans="1:11">
      <c r="A172" s="112"/>
      <c r="B172" s="113"/>
      <c r="C172" s="113" t="str">
        <f t="shared" si="28"/>
        <v>公司购买湖南债利息收入</v>
      </c>
      <c r="D172" s="97" t="s">
        <v>81</v>
      </c>
      <c r="E172" s="130" t="str">
        <f t="shared" si="29"/>
        <v>固定收益部</v>
      </c>
      <c r="F172" s="111">
        <f t="shared" si="30"/>
        <v>-5023.68</v>
      </c>
      <c r="G172" s="130" t="str">
        <f t="shared" si="31"/>
        <v>财富证券总部</v>
      </c>
      <c r="H172" s="111">
        <f t="shared" si="32"/>
        <v>5023.68</v>
      </c>
      <c r="I172" s="110"/>
      <c r="J172" s="110"/>
      <c r="K172" s="26" t="s">
        <v>45</v>
      </c>
    </row>
    <row r="173" spans="1:11">
      <c r="A173" s="112"/>
      <c r="B173" s="113"/>
      <c r="C173" s="113" t="str">
        <f t="shared" si="28"/>
        <v>公司购买湖南债投资收益</v>
      </c>
      <c r="D173" s="97" t="s">
        <v>81</v>
      </c>
      <c r="E173" s="130" t="str">
        <f t="shared" si="29"/>
        <v>固定收益部</v>
      </c>
      <c r="F173" s="111">
        <f t="shared" si="30"/>
        <v>-6025.81</v>
      </c>
      <c r="G173" s="130" t="str">
        <f t="shared" si="31"/>
        <v>财富证券总部</v>
      </c>
      <c r="H173" s="111">
        <f t="shared" si="32"/>
        <v>6025.81</v>
      </c>
      <c r="I173" s="110"/>
      <c r="J173" s="110"/>
      <c r="K173" s="26" t="s">
        <v>45</v>
      </c>
    </row>
    <row r="174" spans="1:11">
      <c r="A174" s="112"/>
      <c r="B174" s="113"/>
      <c r="C174" s="113" t="str">
        <f t="shared" si="28"/>
        <v>公司购买湖南债浮动盈亏</v>
      </c>
      <c r="D174" s="97" t="s">
        <v>81</v>
      </c>
      <c r="E174" s="130" t="str">
        <f t="shared" si="29"/>
        <v>固定收益部</v>
      </c>
      <c r="F174" s="111">
        <f t="shared" si="30"/>
        <v>-3885.54</v>
      </c>
      <c r="G174" s="130" t="str">
        <f t="shared" si="31"/>
        <v>财富证券总部</v>
      </c>
      <c r="H174" s="111">
        <f t="shared" si="32"/>
        <v>3885.54</v>
      </c>
      <c r="I174" s="110"/>
      <c r="J174" s="110"/>
      <c r="K174" s="26" t="s">
        <v>45</v>
      </c>
    </row>
    <row r="175" spans="1:11">
      <c r="A175" s="112"/>
      <c r="B175" s="113"/>
      <c r="C175" s="113" t="str">
        <f t="shared" si="28"/>
        <v>公司委托现金管理收益</v>
      </c>
      <c r="D175" s="97" t="s">
        <v>81</v>
      </c>
      <c r="E175" s="130" t="str">
        <f t="shared" si="29"/>
        <v>固定收益部</v>
      </c>
      <c r="F175" s="111">
        <f t="shared" si="30"/>
        <v>-13260.23</v>
      </c>
      <c r="G175" s="130" t="str">
        <f t="shared" si="31"/>
        <v>财富证券总部</v>
      </c>
      <c r="H175" s="111">
        <f t="shared" si="32"/>
        <v>13260.23</v>
      </c>
      <c r="I175" s="110"/>
      <c r="J175" s="110"/>
      <c r="K175" s="26" t="s">
        <v>45</v>
      </c>
    </row>
    <row r="176" spans="1:11">
      <c r="A176" s="112"/>
      <c r="B176" s="113"/>
      <c r="C176" s="113" t="str">
        <f t="shared" si="28"/>
        <v>处置账户方正债兑息收入</v>
      </c>
      <c r="D176" s="97" t="s">
        <v>81</v>
      </c>
      <c r="E176" s="130" t="str">
        <f t="shared" si="29"/>
        <v>固定收益部</v>
      </c>
      <c r="F176" s="111">
        <f t="shared" si="30"/>
        <v>-1268.05</v>
      </c>
      <c r="G176" s="130" t="str">
        <f t="shared" si="31"/>
        <v>财富证券总部</v>
      </c>
      <c r="H176" s="111">
        <f t="shared" si="32"/>
        <v>1268.05</v>
      </c>
      <c r="I176" s="110"/>
      <c r="J176" s="110"/>
      <c r="K176" s="26" t="s">
        <v>45</v>
      </c>
    </row>
    <row r="177" spans="1:11">
      <c r="A177" s="112"/>
      <c r="B177" s="113"/>
      <c r="C177" s="113" t="str">
        <f t="shared" si="28"/>
        <v>信用减值损失调整</v>
      </c>
      <c r="D177" s="97" t="s">
        <v>81</v>
      </c>
      <c r="E177" s="130" t="str">
        <f t="shared" si="29"/>
        <v>固定收益部</v>
      </c>
      <c r="F177" s="111">
        <f t="shared" si="30"/>
        <v>0</v>
      </c>
      <c r="G177" s="130" t="str">
        <f t="shared" si="31"/>
        <v>财富证券总部</v>
      </c>
      <c r="H177" s="111">
        <f t="shared" si="32"/>
        <v>0</v>
      </c>
      <c r="I177" s="110"/>
      <c r="J177" s="110"/>
      <c r="K177" s="26" t="s">
        <v>45</v>
      </c>
    </row>
    <row r="178" spans="1:11">
      <c r="A178" s="112"/>
      <c r="B178" s="113"/>
      <c r="C178" s="113" t="str">
        <f t="shared" si="28"/>
        <v>信用减值损失调整</v>
      </c>
      <c r="D178" s="97" t="s">
        <v>81</v>
      </c>
      <c r="E178" s="130" t="str">
        <f t="shared" si="29"/>
        <v>固定收益部</v>
      </c>
      <c r="F178" s="111">
        <f t="shared" si="30"/>
        <v>0</v>
      </c>
      <c r="G178" s="130" t="str">
        <f t="shared" si="31"/>
        <v>财富证券总部</v>
      </c>
      <c r="H178" s="111">
        <f t="shared" si="32"/>
        <v>0</v>
      </c>
      <c r="I178" s="110"/>
      <c r="J178" s="110"/>
      <c r="K178" s="26" t="s">
        <v>45</v>
      </c>
    </row>
    <row r="179" spans="1:11">
      <c r="A179" s="112"/>
      <c r="B179" s="113"/>
      <c r="C179" s="113" t="str">
        <f t="shared" si="28"/>
        <v>做市业务部委托现金管理收益</v>
      </c>
      <c r="D179" s="97" t="s">
        <v>81</v>
      </c>
      <c r="E179" s="130" t="str">
        <f t="shared" si="29"/>
        <v>固定收益部</v>
      </c>
      <c r="F179" s="111">
        <f t="shared" si="30"/>
        <v>-230</v>
      </c>
      <c r="G179" s="130" t="str">
        <f t="shared" si="31"/>
        <v>做市业务部</v>
      </c>
      <c r="H179" s="111">
        <f t="shared" si="32"/>
        <v>230</v>
      </c>
      <c r="I179" s="110"/>
      <c r="J179" s="110"/>
      <c r="K179" s="26" t="s">
        <v>45</v>
      </c>
    </row>
    <row r="180" spans="1:11">
      <c r="A180" s="112"/>
      <c r="B180" s="113"/>
      <c r="C180" s="113">
        <f t="shared" si="28"/>
        <v>0</v>
      </c>
      <c r="D180" s="97" t="s">
        <v>81</v>
      </c>
      <c r="E180" s="130">
        <f t="shared" si="29"/>
        <v>0</v>
      </c>
      <c r="F180" s="111">
        <f t="shared" si="30"/>
        <v>0</v>
      </c>
      <c r="G180" s="130">
        <f t="shared" si="31"/>
        <v>0</v>
      </c>
      <c r="H180" s="111">
        <f t="shared" si="32"/>
        <v>0</v>
      </c>
      <c r="I180" s="110"/>
      <c r="J180" s="110"/>
      <c r="K180" s="26" t="s">
        <v>45</v>
      </c>
    </row>
    <row r="181" spans="1:11">
      <c r="A181" s="112"/>
      <c r="B181" s="113"/>
      <c r="C181" s="113" t="str">
        <f t="shared" si="28"/>
        <v>反向IB收入调整</v>
      </c>
      <c r="D181" s="97" t="s">
        <v>81</v>
      </c>
      <c r="E181" s="130" t="str">
        <f t="shared" si="29"/>
        <v>经纪业务</v>
      </c>
      <c r="F181" s="111">
        <f t="shared" si="30"/>
        <v>-2866.33</v>
      </c>
      <c r="G181" s="130" t="str">
        <f t="shared" si="31"/>
        <v>其他</v>
      </c>
      <c r="H181" s="111">
        <f t="shared" si="32"/>
        <v>2866.33</v>
      </c>
      <c r="I181" s="110"/>
      <c r="J181" s="110"/>
      <c r="K181" s="26" t="s">
        <v>45</v>
      </c>
    </row>
    <row r="182" spans="1:11">
      <c r="A182" s="112"/>
      <c r="B182" s="113"/>
      <c r="C182" s="113" t="str">
        <f t="shared" si="28"/>
        <v> BGS0108-20191980基金服务部所开发的客户产生的净佣金，按照营业部10%，基金服务部90%分成</v>
      </c>
      <c r="D182" s="97" t="s">
        <v>81</v>
      </c>
      <c r="E182" s="130" t="str">
        <f t="shared" si="29"/>
        <v>经纪业务</v>
      </c>
      <c r="F182" s="111">
        <f t="shared" si="30"/>
        <v>-783.61</v>
      </c>
      <c r="G182" s="130" t="str">
        <f t="shared" si="31"/>
        <v>基金服务部</v>
      </c>
      <c r="H182" s="111">
        <f t="shared" si="32"/>
        <v>783.61</v>
      </c>
      <c r="I182" s="110"/>
      <c r="J182" s="110"/>
      <c r="K182" s="26" t="s">
        <v>45</v>
      </c>
    </row>
    <row r="183" spans="1:11">
      <c r="A183" s="112"/>
      <c r="B183" s="113"/>
      <c r="C183" s="113" t="str">
        <f t="shared" si="28"/>
        <v> BGS0108-20191980基金服务部所开发的客户产生的净佣金，按照营业部10%，基金服务部90%分成</v>
      </c>
      <c r="D183" s="97" t="s">
        <v>81</v>
      </c>
      <c r="E183" s="130" t="str">
        <f t="shared" si="29"/>
        <v>经纪业务</v>
      </c>
      <c r="F183" s="111">
        <f t="shared" si="30"/>
        <v>-206.44</v>
      </c>
      <c r="G183" s="130" t="str">
        <f t="shared" si="31"/>
        <v>基金服务部</v>
      </c>
      <c r="H183" s="111">
        <f t="shared" si="32"/>
        <v>206.44</v>
      </c>
      <c r="I183" s="110"/>
      <c r="J183" s="110"/>
      <c r="K183" s="26" t="s">
        <v>45</v>
      </c>
    </row>
    <row r="184" spans="1:11">
      <c r="A184" s="112"/>
      <c r="B184" s="113"/>
      <c r="C184" s="113" t="str">
        <f t="shared" si="28"/>
        <v>2019年计提单项减值损失（30%）</v>
      </c>
      <c r="D184" s="97" t="s">
        <v>81</v>
      </c>
      <c r="E184" s="130" t="str">
        <f t="shared" si="29"/>
        <v>其他</v>
      </c>
      <c r="F184" s="111">
        <f t="shared" si="30"/>
        <v>0</v>
      </c>
      <c r="G184" s="130" t="str">
        <f t="shared" si="31"/>
        <v>经纪业务</v>
      </c>
      <c r="H184" s="111">
        <f t="shared" si="32"/>
        <v>0</v>
      </c>
      <c r="I184" s="110"/>
      <c r="J184" s="110"/>
      <c r="K184" s="26" t="s">
        <v>45</v>
      </c>
    </row>
    <row r="185" spans="1:11">
      <c r="A185" s="112"/>
      <c r="B185" s="113"/>
      <c r="C185" s="113" t="str">
        <f t="shared" si="28"/>
        <v>2020年计提单项减值损失（50%）</v>
      </c>
      <c r="D185" s="97" t="s">
        <v>81</v>
      </c>
      <c r="E185" s="130" t="str">
        <f t="shared" si="29"/>
        <v>其他</v>
      </c>
      <c r="F185" s="111">
        <f t="shared" si="30"/>
        <v>0</v>
      </c>
      <c r="G185" s="130" t="str">
        <f t="shared" si="31"/>
        <v>经纪业务</v>
      </c>
      <c r="H185" s="111">
        <f t="shared" si="32"/>
        <v>0</v>
      </c>
      <c r="I185" s="110"/>
      <c r="J185" s="110"/>
      <c r="K185" s="26" t="s">
        <v>45</v>
      </c>
    </row>
    <row r="186" spans="1:11">
      <c r="A186" s="112"/>
      <c r="B186" s="113"/>
      <c r="C186" s="113" t="str">
        <f t="shared" si="28"/>
        <v>科目间调整</v>
      </c>
      <c r="D186" s="97" t="s">
        <v>81</v>
      </c>
      <c r="E186" s="130" t="str">
        <f t="shared" si="29"/>
        <v>经纪业务</v>
      </c>
      <c r="F186" s="111">
        <f t="shared" si="30"/>
        <v>0</v>
      </c>
      <c r="G186" s="130" t="str">
        <f t="shared" si="31"/>
        <v>其他</v>
      </c>
      <c r="H186" s="111">
        <f t="shared" si="32"/>
        <v>0</v>
      </c>
      <c r="I186" s="110"/>
      <c r="J186" s="110"/>
      <c r="K186" s="26" t="s">
        <v>45</v>
      </c>
    </row>
    <row r="187" spans="1:11">
      <c r="A187" s="112"/>
      <c r="B187" s="113"/>
      <c r="C187" s="113" t="str">
        <f t="shared" si="28"/>
        <v>科目间调整</v>
      </c>
      <c r="D187" s="97" t="s">
        <v>81</v>
      </c>
      <c r="E187" s="130" t="str">
        <f t="shared" si="29"/>
        <v>其他</v>
      </c>
      <c r="F187" s="111">
        <f t="shared" si="30"/>
        <v>0</v>
      </c>
      <c r="G187" s="130" t="str">
        <f t="shared" si="31"/>
        <v>经纪业务</v>
      </c>
      <c r="H187" s="111">
        <f t="shared" si="32"/>
        <v>0</v>
      </c>
      <c r="I187" s="110"/>
      <c r="J187" s="110"/>
      <c r="K187" s="26" t="s">
        <v>45</v>
      </c>
    </row>
    <row r="188" spans="1:11">
      <c r="A188" s="112"/>
      <c r="B188" s="113"/>
      <c r="C188" s="113" t="str">
        <f t="shared" si="28"/>
        <v>经纪人佣金支出中营销奖励（从收入抵扣中调至营销活动费）</v>
      </c>
      <c r="D188" s="97" t="s">
        <v>81</v>
      </c>
      <c r="E188" s="130" t="str">
        <f t="shared" si="29"/>
        <v>经纪业务</v>
      </c>
      <c r="F188" s="111">
        <f t="shared" si="30"/>
        <v>0</v>
      </c>
      <c r="G188" s="130" t="str">
        <f t="shared" si="31"/>
        <v>其他</v>
      </c>
      <c r="H188" s="111">
        <f t="shared" si="32"/>
        <v>0</v>
      </c>
      <c r="I188" s="110"/>
      <c r="J188" s="110"/>
      <c r="K188" s="26" t="s">
        <v>45</v>
      </c>
    </row>
    <row r="189" spans="1:11">
      <c r="A189" s="112"/>
      <c r="B189" s="113"/>
      <c r="C189" s="113">
        <f t="shared" si="28"/>
        <v>0</v>
      </c>
      <c r="D189" s="97" t="s">
        <v>81</v>
      </c>
      <c r="E189" s="130">
        <f t="shared" si="29"/>
        <v>0</v>
      </c>
      <c r="F189" s="111">
        <f t="shared" si="30"/>
        <v>0</v>
      </c>
      <c r="G189" s="130">
        <f t="shared" si="31"/>
        <v>0</v>
      </c>
      <c r="H189" s="111">
        <f t="shared" si="32"/>
        <v>0</v>
      </c>
      <c r="I189" s="110"/>
      <c r="J189" s="110"/>
      <c r="K189" s="26" t="s">
        <v>45</v>
      </c>
    </row>
    <row r="190" spans="1:11">
      <c r="A190" s="112"/>
      <c r="B190" s="113"/>
      <c r="C190" s="113">
        <f t="shared" si="28"/>
        <v>0</v>
      </c>
      <c r="D190" s="97" t="s">
        <v>81</v>
      </c>
      <c r="E190" s="130">
        <f t="shared" si="29"/>
        <v>0</v>
      </c>
      <c r="F190" s="111">
        <f t="shared" si="30"/>
        <v>0</v>
      </c>
      <c r="G190" s="130">
        <f t="shared" si="31"/>
        <v>0</v>
      </c>
      <c r="H190" s="111">
        <f t="shared" si="32"/>
        <v>0</v>
      </c>
      <c r="I190" s="110"/>
      <c r="J190" s="110"/>
      <c r="K190" s="26" t="s">
        <v>45</v>
      </c>
    </row>
    <row r="191" spans="1:11">
      <c r="A191" s="112"/>
      <c r="B191" s="113"/>
      <c r="C191" s="113">
        <f t="shared" si="28"/>
        <v>0</v>
      </c>
      <c r="D191" s="97" t="s">
        <v>81</v>
      </c>
      <c r="E191" s="130">
        <f t="shared" si="29"/>
        <v>0</v>
      </c>
      <c r="F191" s="111">
        <f t="shared" si="30"/>
        <v>0</v>
      </c>
      <c r="G191" s="130">
        <f t="shared" si="31"/>
        <v>0</v>
      </c>
      <c r="H191" s="111">
        <f t="shared" si="32"/>
        <v>0</v>
      </c>
      <c r="I191" s="110"/>
      <c r="J191" s="110"/>
      <c r="K191" s="26" t="s">
        <v>45</v>
      </c>
    </row>
    <row r="192" spans="1:11">
      <c r="A192" s="112"/>
      <c r="B192" s="113"/>
      <c r="C192" s="113" t="str">
        <f t="shared" si="28"/>
        <v>珠江6号收入50%给曙光</v>
      </c>
      <c r="D192" s="97" t="s">
        <v>81</v>
      </c>
      <c r="E192" s="130" t="str">
        <f t="shared" si="29"/>
        <v>固收配置部</v>
      </c>
      <c r="F192" s="111">
        <f t="shared" si="30"/>
        <v>-2832.82</v>
      </c>
      <c r="G192" s="130" t="str">
        <f t="shared" si="31"/>
        <v>经纪业务</v>
      </c>
      <c r="H192" s="111">
        <f t="shared" si="32"/>
        <v>2832.82</v>
      </c>
      <c r="I192" s="110"/>
      <c r="J192" s="110"/>
      <c r="K192" s="26" t="s">
        <v>45</v>
      </c>
    </row>
    <row r="193" spans="1:11">
      <c r="A193" s="112"/>
      <c r="B193" s="113"/>
      <c r="C193" s="113" t="str">
        <f t="shared" si="28"/>
        <v>珠江8号收入划投顾部</v>
      </c>
      <c r="D193" s="97" t="s">
        <v>81</v>
      </c>
      <c r="E193" s="130" t="str">
        <f t="shared" si="29"/>
        <v>固收配置部</v>
      </c>
      <c r="F193" s="111">
        <f t="shared" si="30"/>
        <v>-794.62</v>
      </c>
      <c r="G193" s="130" t="str">
        <f t="shared" si="31"/>
        <v>投顾业务部</v>
      </c>
      <c r="H193" s="111">
        <f t="shared" si="32"/>
        <v>794.62</v>
      </c>
      <c r="I193" s="110"/>
      <c r="J193" s="110"/>
      <c r="K193" s="26" t="s">
        <v>45</v>
      </c>
    </row>
    <row r="194" spans="1:11">
      <c r="A194" s="112"/>
      <c r="B194" s="113"/>
      <c r="C194" s="113" t="str">
        <f t="shared" si="28"/>
        <v>珠江10号收入划投顾部</v>
      </c>
      <c r="D194" s="97" t="s">
        <v>81</v>
      </c>
      <c r="E194" s="130" t="str">
        <f t="shared" si="29"/>
        <v>固收配置部</v>
      </c>
      <c r="F194" s="111">
        <f t="shared" si="30"/>
        <v>-6689.98</v>
      </c>
      <c r="G194" s="130" t="str">
        <f t="shared" si="31"/>
        <v>投顾业务部</v>
      </c>
      <c r="H194" s="111">
        <f t="shared" si="32"/>
        <v>6689.98</v>
      </c>
      <c r="I194" s="110"/>
      <c r="J194" s="110"/>
      <c r="K194" s="26" t="s">
        <v>45</v>
      </c>
    </row>
    <row r="195" spans="1:11">
      <c r="A195" s="112"/>
      <c r="B195" s="113"/>
      <c r="C195" s="113" t="str">
        <f t="shared" si="28"/>
        <v>珠江22号划50%收入给兰州营业部</v>
      </c>
      <c r="D195" s="97" t="s">
        <v>81</v>
      </c>
      <c r="E195" s="130" t="str">
        <f t="shared" si="29"/>
        <v>固收配置部</v>
      </c>
      <c r="F195" s="111">
        <f t="shared" si="30"/>
        <v>-124.95</v>
      </c>
      <c r="G195" s="130" t="str">
        <f t="shared" si="31"/>
        <v>经纪业务</v>
      </c>
      <c r="H195" s="111">
        <f t="shared" si="32"/>
        <v>124.95</v>
      </c>
      <c r="I195" s="110"/>
      <c r="J195" s="110"/>
      <c r="K195" s="26" t="s">
        <v>45</v>
      </c>
    </row>
    <row r="196" spans="1:11">
      <c r="A196" s="112"/>
      <c r="B196" s="113"/>
      <c r="C196" s="113" t="str">
        <f t="shared" si="28"/>
        <v>星城8号公允价值变动调出</v>
      </c>
      <c r="D196" s="97" t="s">
        <v>81</v>
      </c>
      <c r="E196" s="130" t="str">
        <f t="shared" si="29"/>
        <v>权益配置部</v>
      </c>
      <c r="F196" s="111">
        <f t="shared" si="30"/>
        <v>10159</v>
      </c>
      <c r="G196" s="130" t="str">
        <f t="shared" si="31"/>
        <v>其他</v>
      </c>
      <c r="H196" s="111">
        <f t="shared" si="32"/>
        <v>-10159</v>
      </c>
      <c r="I196" s="110"/>
      <c r="J196" s="110"/>
      <c r="K196" s="26" t="s">
        <v>45</v>
      </c>
    </row>
    <row r="197" spans="1:11">
      <c r="A197" s="112"/>
      <c r="B197" s="113"/>
      <c r="C197" s="113" t="str">
        <f t="shared" si="28"/>
        <v>珠江18号收入划哈尔滨（BGS0108-20190011，管理费收入60%各营业部，其余为固收产品部）</v>
      </c>
      <c r="D197" s="97" t="s">
        <v>81</v>
      </c>
      <c r="E197" s="130" t="str">
        <f t="shared" si="29"/>
        <v>固收配置部</v>
      </c>
      <c r="F197" s="111">
        <f t="shared" si="30"/>
        <v>-408.83</v>
      </c>
      <c r="G197" s="130" t="str">
        <f t="shared" si="31"/>
        <v>经纪业务</v>
      </c>
      <c r="H197" s="111">
        <f t="shared" si="32"/>
        <v>408.83</v>
      </c>
      <c r="I197" s="110"/>
      <c r="J197" s="110"/>
      <c r="K197" s="26" t="s">
        <v>45</v>
      </c>
    </row>
    <row r="198" spans="1:11">
      <c r="A198" s="112"/>
      <c r="B198" s="113"/>
      <c r="C198" s="113" t="str">
        <f t="shared" si="28"/>
        <v>润泽优享1号20200228-20200831销售费用划营业部（见签字件）</v>
      </c>
      <c r="D198" s="97" t="s">
        <v>81</v>
      </c>
      <c r="E198" s="130" t="str">
        <f t="shared" si="29"/>
        <v>权益配置部</v>
      </c>
      <c r="F198" s="111">
        <f t="shared" si="30"/>
        <v>-37.68</v>
      </c>
      <c r="G198" s="130" t="str">
        <f t="shared" si="31"/>
        <v>经纪业务</v>
      </c>
      <c r="H198" s="111">
        <f t="shared" si="32"/>
        <v>37.68</v>
      </c>
      <c r="I198" s="110"/>
      <c r="J198" s="110"/>
      <c r="K198" s="26" t="s">
        <v>45</v>
      </c>
    </row>
    <row r="199" spans="1:11">
      <c r="A199" s="112"/>
      <c r="B199" s="113"/>
      <c r="C199" s="113" t="str">
        <f t="shared" ref="C199:C230" si="33">C37</f>
        <v>财富湘融1号20200101-20201231期间销售费划营业部</v>
      </c>
      <c r="D199" s="97" t="s">
        <v>81</v>
      </c>
      <c r="E199" s="130" t="str">
        <f t="shared" ref="E199:E230" si="34">E37</f>
        <v>固收配置部</v>
      </c>
      <c r="F199" s="111">
        <f t="shared" ref="F199:F230" si="35">IF(J37="计",ROUND(F37*$J$165,2),0)</f>
        <v>-1467.52</v>
      </c>
      <c r="G199" s="130" t="str">
        <f t="shared" ref="G199:G230" si="36">G37</f>
        <v>经纪业务</v>
      </c>
      <c r="H199" s="111">
        <f t="shared" ref="H199:H230" si="37">-F199</f>
        <v>1467.52</v>
      </c>
      <c r="I199" s="110"/>
      <c r="J199" s="110"/>
      <c r="K199" s="26" t="s">
        <v>45</v>
      </c>
    </row>
    <row r="200" spans="1:11">
      <c r="A200" s="112"/>
      <c r="B200" s="113"/>
      <c r="C200" s="113" t="str">
        <f t="shared" si="33"/>
        <v>财富湘融2号20200101-20201231期间销售费划营业部</v>
      </c>
      <c r="D200" s="97" t="s">
        <v>81</v>
      </c>
      <c r="E200" s="130" t="str">
        <f t="shared" si="34"/>
        <v>固收配置部</v>
      </c>
      <c r="F200" s="111">
        <f t="shared" si="35"/>
        <v>-215.8</v>
      </c>
      <c r="G200" s="130" t="str">
        <f t="shared" si="36"/>
        <v>经纪业务</v>
      </c>
      <c r="H200" s="111">
        <f t="shared" si="37"/>
        <v>215.8</v>
      </c>
      <c r="I200" s="110"/>
      <c r="J200" s="110"/>
      <c r="K200" s="26" t="s">
        <v>45</v>
      </c>
    </row>
    <row r="201" spans="1:11">
      <c r="A201" s="112"/>
      <c r="B201" s="113"/>
      <c r="C201" s="113" t="str">
        <f t="shared" si="33"/>
        <v>财富1号20191219-20200519期间销售费划营业部</v>
      </c>
      <c r="D201" s="97" t="s">
        <v>81</v>
      </c>
      <c r="E201" s="130" t="str">
        <f t="shared" si="34"/>
        <v>固收配置部</v>
      </c>
      <c r="F201" s="111">
        <f t="shared" si="35"/>
        <v>-14031.05</v>
      </c>
      <c r="G201" s="130" t="str">
        <f t="shared" si="36"/>
        <v>经纪业务</v>
      </c>
      <c r="H201" s="111">
        <f t="shared" si="37"/>
        <v>14031.05</v>
      </c>
      <c r="I201" s="110"/>
      <c r="J201" s="110"/>
      <c r="K201" s="26" t="s">
        <v>45</v>
      </c>
    </row>
    <row r="202" spans="1:11">
      <c r="A202" s="112"/>
      <c r="B202" s="113"/>
      <c r="C202" s="113" t="str">
        <f t="shared" si="33"/>
        <v>财富2号10-11期（1202-0601）销售费用划营业部（见签字件）</v>
      </c>
      <c r="D202" s="97" t="s">
        <v>81</v>
      </c>
      <c r="E202" s="130" t="str">
        <f t="shared" si="34"/>
        <v>固收配置部</v>
      </c>
      <c r="F202" s="111">
        <f t="shared" si="35"/>
        <v>-1641.27</v>
      </c>
      <c r="G202" s="130" t="str">
        <f t="shared" si="36"/>
        <v>经纪业务</v>
      </c>
      <c r="H202" s="111">
        <f t="shared" si="37"/>
        <v>1641.27</v>
      </c>
      <c r="I202" s="110"/>
      <c r="J202" s="110"/>
      <c r="K202" s="26" t="s">
        <v>45</v>
      </c>
    </row>
    <row r="203" spans="1:11">
      <c r="A203" s="112"/>
      <c r="B203" s="113"/>
      <c r="C203" s="113" t="str">
        <f t="shared" si="33"/>
        <v>财富3号5期（2020101-20200427）销售费用划营业部（见签字件）</v>
      </c>
      <c r="D203" s="97" t="s">
        <v>81</v>
      </c>
      <c r="E203" s="130" t="str">
        <f t="shared" si="34"/>
        <v>固收配置部</v>
      </c>
      <c r="F203" s="111">
        <f t="shared" si="35"/>
        <v>-915.79</v>
      </c>
      <c r="G203" s="130" t="str">
        <f t="shared" si="36"/>
        <v>经纪业务</v>
      </c>
      <c r="H203" s="111">
        <f t="shared" si="37"/>
        <v>915.79</v>
      </c>
      <c r="I203" s="110"/>
      <c r="J203" s="110"/>
      <c r="K203" s="26" t="s">
        <v>45</v>
      </c>
    </row>
    <row r="204" spans="1:11">
      <c r="A204" s="112"/>
      <c r="B204" s="113"/>
      <c r="C204" s="113" t="str">
        <f t="shared" si="33"/>
        <v>财富4号2期（20191129-20200529）销售费用划营业部（见签字件）</v>
      </c>
      <c r="D204" s="97" t="s">
        <v>81</v>
      </c>
      <c r="E204" s="130" t="str">
        <f t="shared" si="34"/>
        <v>固收配置部</v>
      </c>
      <c r="F204" s="111">
        <f t="shared" si="35"/>
        <v>-774.17</v>
      </c>
      <c r="G204" s="130" t="str">
        <f t="shared" si="36"/>
        <v>经纪业务</v>
      </c>
      <c r="H204" s="111">
        <f t="shared" si="37"/>
        <v>774.17</v>
      </c>
      <c r="I204" s="110"/>
      <c r="J204" s="110"/>
      <c r="K204" s="26" t="s">
        <v>45</v>
      </c>
    </row>
    <row r="205" spans="1:11">
      <c r="A205" s="112"/>
      <c r="B205" s="113"/>
      <c r="C205" s="113" t="str">
        <f t="shared" si="33"/>
        <v>财富5号3-4期（20191216-20200615）销售费用划营业部（见签字件）</v>
      </c>
      <c r="D205" s="97" t="s">
        <v>81</v>
      </c>
      <c r="E205" s="130" t="str">
        <f t="shared" si="34"/>
        <v>固收配置部</v>
      </c>
      <c r="F205" s="111">
        <f t="shared" si="35"/>
        <v>-673.82</v>
      </c>
      <c r="G205" s="130" t="str">
        <f t="shared" si="36"/>
        <v>经纪业务</v>
      </c>
      <c r="H205" s="111">
        <f t="shared" si="37"/>
        <v>673.82</v>
      </c>
      <c r="I205" s="110"/>
      <c r="J205" s="110"/>
      <c r="K205" s="26" t="s">
        <v>45</v>
      </c>
    </row>
    <row r="206" spans="1:11">
      <c r="A206" s="112"/>
      <c r="B206" s="113"/>
      <c r="C206" s="113" t="str">
        <f t="shared" si="33"/>
        <v>财富1个月001期20191209-20200407销售费用划营业部（见签字件）</v>
      </c>
      <c r="D206" s="97" t="s">
        <v>81</v>
      </c>
      <c r="E206" s="130" t="str">
        <f t="shared" si="34"/>
        <v>固收配置部</v>
      </c>
      <c r="F206" s="111">
        <f t="shared" si="35"/>
        <v>-691.77</v>
      </c>
      <c r="G206" s="130" t="str">
        <f t="shared" si="36"/>
        <v>经纪业务</v>
      </c>
      <c r="H206" s="111">
        <f t="shared" si="37"/>
        <v>691.77</v>
      </c>
      <c r="I206" s="110"/>
      <c r="J206" s="110"/>
      <c r="K206" s="26" t="s">
        <v>45</v>
      </c>
    </row>
    <row r="207" spans="1:11">
      <c r="A207" s="112"/>
      <c r="B207" s="113"/>
      <c r="C207" s="113" t="str">
        <f t="shared" si="33"/>
        <v>财富1个月002期20200101-20200407销售费用划营业部（见签字件）</v>
      </c>
      <c r="D207" s="97" t="s">
        <v>81</v>
      </c>
      <c r="E207" s="130" t="str">
        <f t="shared" si="34"/>
        <v>固收配置部</v>
      </c>
      <c r="F207" s="111">
        <f t="shared" si="35"/>
        <v>-221.32</v>
      </c>
      <c r="G207" s="130" t="str">
        <f t="shared" si="36"/>
        <v>经纪业务</v>
      </c>
      <c r="H207" s="111">
        <f t="shared" si="37"/>
        <v>221.32</v>
      </c>
      <c r="I207" s="110"/>
      <c r="J207" s="110"/>
      <c r="K207" s="26" t="s">
        <v>45</v>
      </c>
    </row>
    <row r="208" spans="1:11">
      <c r="A208" s="112"/>
      <c r="B208" s="113"/>
      <c r="C208" s="113" t="str">
        <f t="shared" si="33"/>
        <v>财富3个月001期2000101-20200515期间销售费划营业部</v>
      </c>
      <c r="D208" s="97" t="s">
        <v>81</v>
      </c>
      <c r="E208" s="130" t="str">
        <f t="shared" si="34"/>
        <v>固收配置部</v>
      </c>
      <c r="F208" s="111">
        <f t="shared" si="35"/>
        <v>-531.12</v>
      </c>
      <c r="G208" s="130" t="str">
        <f t="shared" si="36"/>
        <v>经纪业务</v>
      </c>
      <c r="H208" s="111">
        <f t="shared" si="37"/>
        <v>531.12</v>
      </c>
      <c r="I208" s="110"/>
      <c r="J208" s="110"/>
      <c r="K208" s="26" t="s">
        <v>45</v>
      </c>
    </row>
    <row r="209" spans="1:11">
      <c r="A209" s="112"/>
      <c r="B209" s="113"/>
      <c r="C209" s="113" t="str">
        <f t="shared" si="33"/>
        <v>财富6个月001期20200101-20200728销售费用划营业部（见签字件）</v>
      </c>
      <c r="D209" s="97" t="s">
        <v>81</v>
      </c>
      <c r="E209" s="130" t="str">
        <f t="shared" si="34"/>
        <v>固收配置部</v>
      </c>
      <c r="F209" s="111">
        <f t="shared" si="35"/>
        <v>-875.32</v>
      </c>
      <c r="G209" s="130" t="str">
        <f t="shared" si="36"/>
        <v>经纪业务</v>
      </c>
      <c r="H209" s="111">
        <f t="shared" si="37"/>
        <v>875.32</v>
      </c>
      <c r="I209" s="110"/>
      <c r="J209" s="110"/>
      <c r="K209" s="26" t="s">
        <v>45</v>
      </c>
    </row>
    <row r="210" spans="1:11">
      <c r="A210" s="112"/>
      <c r="B210" s="113"/>
      <c r="C210" s="113" t="str">
        <f t="shared" si="33"/>
        <v>财富6个月002期20200106-20200706销售费用划营业部（见签字件）</v>
      </c>
      <c r="D210" s="97" t="s">
        <v>81</v>
      </c>
      <c r="E210" s="130" t="str">
        <f t="shared" si="34"/>
        <v>固收配置部</v>
      </c>
      <c r="F210" s="111">
        <f t="shared" si="35"/>
        <v>-686.03</v>
      </c>
      <c r="G210" s="130" t="str">
        <f t="shared" si="36"/>
        <v>经纪业务</v>
      </c>
      <c r="H210" s="111">
        <f t="shared" si="37"/>
        <v>686.03</v>
      </c>
      <c r="I210" s="110"/>
      <c r="J210" s="110"/>
      <c r="K210" s="26" t="s">
        <v>45</v>
      </c>
    </row>
    <row r="211" spans="1:11">
      <c r="A211" s="112"/>
      <c r="B211" s="113"/>
      <c r="C211" s="113" t="str">
        <f t="shared" si="33"/>
        <v>财富601产品2期20200203-20200803期间销售费划营业部（见签字件）</v>
      </c>
      <c r="D211" s="97" t="s">
        <v>81</v>
      </c>
      <c r="E211" s="130" t="str">
        <f t="shared" si="34"/>
        <v>固收配置部</v>
      </c>
      <c r="F211" s="111">
        <f t="shared" si="35"/>
        <v>-20.3</v>
      </c>
      <c r="G211" s="130" t="str">
        <f t="shared" si="36"/>
        <v>经纪业务</v>
      </c>
      <c r="H211" s="111">
        <f t="shared" si="37"/>
        <v>20.3</v>
      </c>
      <c r="I211" s="110"/>
      <c r="J211" s="110"/>
      <c r="K211" s="26" t="s">
        <v>45</v>
      </c>
    </row>
    <row r="212" spans="1:11">
      <c r="A212" s="112"/>
      <c r="B212" s="113"/>
      <c r="C212" s="113" t="str">
        <f t="shared" si="33"/>
        <v>财富9个月002期20200101-20200720期间销售费划营业部（见签字件）</v>
      </c>
      <c r="D212" s="97" t="s">
        <v>81</v>
      </c>
      <c r="E212" s="130" t="str">
        <f t="shared" si="34"/>
        <v>固收配置部</v>
      </c>
      <c r="F212" s="111">
        <f t="shared" si="35"/>
        <v>-1351.49</v>
      </c>
      <c r="G212" s="130" t="str">
        <f t="shared" si="36"/>
        <v>经纪业务</v>
      </c>
      <c r="H212" s="111">
        <f t="shared" si="37"/>
        <v>1351.49</v>
      </c>
      <c r="I212" s="110"/>
      <c r="J212" s="110"/>
      <c r="K212" s="26" t="s">
        <v>45</v>
      </c>
    </row>
    <row r="213" spans="1:11">
      <c r="A213" s="112"/>
      <c r="B213" s="113"/>
      <c r="C213" s="113" t="str">
        <f t="shared" si="33"/>
        <v>财富12个月001期（20200101-20201231）销售费用划营业部（见签字件）</v>
      </c>
      <c r="D213" s="97" t="s">
        <v>81</v>
      </c>
      <c r="E213" s="130" t="str">
        <f t="shared" si="34"/>
        <v>固收配置部</v>
      </c>
      <c r="F213" s="111">
        <f t="shared" si="35"/>
        <v>-761.43</v>
      </c>
      <c r="G213" s="130" t="str">
        <f t="shared" si="36"/>
        <v>经纪业务</v>
      </c>
      <c r="H213" s="111">
        <f t="shared" si="37"/>
        <v>761.43</v>
      </c>
      <c r="I213" s="110"/>
      <c r="J213" s="110"/>
      <c r="K213" s="26" t="s">
        <v>45</v>
      </c>
    </row>
    <row r="214" spans="1:11">
      <c r="A214" s="112"/>
      <c r="B214" s="113"/>
      <c r="C214" s="113" t="str">
        <f t="shared" si="33"/>
        <v>财富12个月002期（20200101-20201231）销售费用划营业部（见签字件）</v>
      </c>
      <c r="D214" s="97" t="s">
        <v>81</v>
      </c>
      <c r="E214" s="130" t="str">
        <f t="shared" si="34"/>
        <v>固收配置部</v>
      </c>
      <c r="F214" s="111">
        <f t="shared" si="35"/>
        <v>-1821.08</v>
      </c>
      <c r="G214" s="130" t="str">
        <f t="shared" si="36"/>
        <v>经纪业务</v>
      </c>
      <c r="H214" s="111">
        <f t="shared" si="37"/>
        <v>1821.08</v>
      </c>
      <c r="I214" s="110"/>
      <c r="J214" s="110"/>
      <c r="K214" s="26" t="s">
        <v>45</v>
      </c>
    </row>
    <row r="215" spans="1:11">
      <c r="A215" s="134"/>
      <c r="B215" s="113"/>
      <c r="C215" s="113" t="str">
        <f t="shared" si="33"/>
        <v>财富12个月003期（20200101-20200608）销售费用划营业部（见签字件）</v>
      </c>
      <c r="D215" s="97" t="s">
        <v>81</v>
      </c>
      <c r="E215" s="130" t="str">
        <f t="shared" si="34"/>
        <v>固收配置部</v>
      </c>
      <c r="F215" s="111">
        <f t="shared" si="35"/>
        <v>-80.59</v>
      </c>
      <c r="G215" s="130" t="str">
        <f t="shared" si="36"/>
        <v>经纪业务</v>
      </c>
      <c r="H215" s="111">
        <f t="shared" si="37"/>
        <v>80.59</v>
      </c>
      <c r="I215" s="110"/>
      <c r="J215" s="110"/>
      <c r="K215" s="26" t="s">
        <v>45</v>
      </c>
    </row>
    <row r="216" spans="1:11">
      <c r="A216" s="113"/>
      <c r="B216" s="113"/>
      <c r="C216" s="113" t="str">
        <f t="shared" ref="C216:C233" si="38">C54</f>
        <v>财富12个月005期（20200101-20200806）销售费用划营业部（见签字件）</v>
      </c>
      <c r="D216" s="97" t="s">
        <v>81</v>
      </c>
      <c r="E216" s="130" t="str">
        <f t="shared" ref="E216:E233" si="39">E54</f>
        <v>固收配置部</v>
      </c>
      <c r="F216" s="111">
        <f t="shared" ref="F216:F233" si="40">IF(J54="计",ROUND(F54*$J$165,2),0)</f>
        <v>-456.3</v>
      </c>
      <c r="G216" s="130" t="str">
        <f t="shared" ref="G216:G233" si="41">G54</f>
        <v>经纪业务</v>
      </c>
      <c r="H216" s="111">
        <f t="shared" ref="H216:H233" si="42">-F216</f>
        <v>456.3</v>
      </c>
      <c r="I216" s="110"/>
      <c r="J216" s="110"/>
      <c r="K216" s="26" t="s">
        <v>45</v>
      </c>
    </row>
    <row r="217" spans="1:11">
      <c r="A217" s="113"/>
      <c r="B217" s="113"/>
      <c r="C217" s="113" t="str">
        <f t="shared" si="38"/>
        <v>财富12个月006期（20200101-20200817）销售费用划营业部（见签字件）</v>
      </c>
      <c r="D217" s="97" t="s">
        <v>81</v>
      </c>
      <c r="E217" s="130" t="str">
        <f t="shared" si="39"/>
        <v>固收配置部</v>
      </c>
      <c r="F217" s="111">
        <f t="shared" si="40"/>
        <v>-845.05</v>
      </c>
      <c r="G217" s="130" t="str">
        <f t="shared" si="41"/>
        <v>经纪业务</v>
      </c>
      <c r="H217" s="111">
        <f t="shared" si="42"/>
        <v>845.05</v>
      </c>
      <c r="I217" s="110"/>
      <c r="J217" s="110"/>
      <c r="K217" s="26" t="s">
        <v>45</v>
      </c>
    </row>
    <row r="218" spans="1:11">
      <c r="A218" s="113"/>
      <c r="B218" s="113"/>
      <c r="C218" s="113">
        <f t="shared" si="38"/>
        <v>0</v>
      </c>
      <c r="D218" s="97" t="s">
        <v>81</v>
      </c>
      <c r="E218" s="130">
        <f t="shared" si="39"/>
        <v>0</v>
      </c>
      <c r="F218" s="111">
        <f t="shared" si="40"/>
        <v>0</v>
      </c>
      <c r="G218" s="130">
        <f t="shared" si="41"/>
        <v>0</v>
      </c>
      <c r="H218" s="111">
        <f t="shared" si="42"/>
        <v>0</v>
      </c>
      <c r="I218" s="110"/>
      <c r="J218" s="110"/>
      <c r="K218" s="26" t="s">
        <v>45</v>
      </c>
    </row>
    <row r="219" spans="1:11">
      <c r="A219" s="113"/>
      <c r="B219" s="113"/>
      <c r="C219" s="113">
        <f t="shared" si="38"/>
        <v>0</v>
      </c>
      <c r="D219" s="97" t="s">
        <v>81</v>
      </c>
      <c r="E219" s="130">
        <f t="shared" si="39"/>
        <v>0</v>
      </c>
      <c r="F219" s="111">
        <f t="shared" si="40"/>
        <v>0</v>
      </c>
      <c r="G219" s="130">
        <f t="shared" si="41"/>
        <v>0</v>
      </c>
      <c r="H219" s="111">
        <f t="shared" si="42"/>
        <v>0</v>
      </c>
      <c r="I219" s="110"/>
      <c r="J219" s="110"/>
      <c r="K219" s="26" t="s">
        <v>45</v>
      </c>
    </row>
    <row r="220" spans="1:11">
      <c r="A220" s="113"/>
      <c r="B220" s="113"/>
      <c r="C220" s="113">
        <f t="shared" si="38"/>
        <v>0</v>
      </c>
      <c r="D220" s="97" t="s">
        <v>81</v>
      </c>
      <c r="E220" s="130">
        <f t="shared" si="39"/>
        <v>0</v>
      </c>
      <c r="F220" s="111">
        <f t="shared" si="40"/>
        <v>0</v>
      </c>
      <c r="G220" s="130">
        <f t="shared" si="41"/>
        <v>0</v>
      </c>
      <c r="H220" s="111">
        <f t="shared" si="42"/>
        <v>0</v>
      </c>
      <c r="I220" s="110"/>
      <c r="J220" s="110"/>
      <c r="K220" s="26" t="s">
        <v>45</v>
      </c>
    </row>
    <row r="221" spans="1:11">
      <c r="A221" s="113"/>
      <c r="B221" s="113"/>
      <c r="C221" s="113">
        <f t="shared" si="38"/>
        <v>0</v>
      </c>
      <c r="D221" s="97" t="s">
        <v>81</v>
      </c>
      <c r="E221" s="130">
        <f t="shared" si="39"/>
        <v>0</v>
      </c>
      <c r="F221" s="111">
        <f t="shared" si="40"/>
        <v>0</v>
      </c>
      <c r="G221" s="130">
        <f t="shared" si="41"/>
        <v>0</v>
      </c>
      <c r="H221" s="111">
        <f t="shared" si="42"/>
        <v>0</v>
      </c>
      <c r="I221" s="110"/>
      <c r="J221" s="110"/>
      <c r="K221" s="26" t="s">
        <v>45</v>
      </c>
    </row>
    <row r="222" spans="1:11">
      <c r="A222" s="113"/>
      <c r="B222" s="113"/>
      <c r="C222" s="113">
        <f t="shared" si="38"/>
        <v>0</v>
      </c>
      <c r="D222" s="97" t="s">
        <v>81</v>
      </c>
      <c r="E222" s="130">
        <f t="shared" si="39"/>
        <v>0</v>
      </c>
      <c r="F222" s="111">
        <f t="shared" si="40"/>
        <v>0</v>
      </c>
      <c r="G222" s="130">
        <f t="shared" si="41"/>
        <v>0</v>
      </c>
      <c r="H222" s="111">
        <f t="shared" si="42"/>
        <v>0</v>
      </c>
      <c r="I222" s="110"/>
      <c r="J222" s="110"/>
      <c r="K222" s="26" t="s">
        <v>45</v>
      </c>
    </row>
    <row r="223" spans="1:11">
      <c r="A223" s="113"/>
      <c r="B223" s="113"/>
      <c r="C223" s="113">
        <f t="shared" si="38"/>
        <v>0</v>
      </c>
      <c r="D223" s="97" t="s">
        <v>81</v>
      </c>
      <c r="E223" s="130">
        <f t="shared" si="39"/>
        <v>0</v>
      </c>
      <c r="F223" s="111">
        <f t="shared" si="40"/>
        <v>0</v>
      </c>
      <c r="G223" s="130">
        <f t="shared" si="41"/>
        <v>0</v>
      </c>
      <c r="H223" s="111">
        <f t="shared" si="42"/>
        <v>0</v>
      </c>
      <c r="I223" s="110"/>
      <c r="J223" s="110"/>
      <c r="K223" s="26" t="s">
        <v>45</v>
      </c>
    </row>
    <row r="224" spans="1:11">
      <c r="A224" s="113"/>
      <c r="B224" s="113"/>
      <c r="C224" s="113" t="str">
        <f t="shared" si="38"/>
        <v>去年开票入账今年收到的收入</v>
      </c>
      <c r="D224" s="97" t="s">
        <v>81</v>
      </c>
      <c r="E224" s="130" t="str">
        <f t="shared" si="39"/>
        <v>债券融资部</v>
      </c>
      <c r="F224" s="111">
        <f t="shared" si="40"/>
        <v>5309.43</v>
      </c>
      <c r="G224" s="130" t="str">
        <f t="shared" si="41"/>
        <v>其他</v>
      </c>
      <c r="H224" s="111">
        <f t="shared" si="42"/>
        <v>-5309.43</v>
      </c>
      <c r="I224" s="110"/>
      <c r="J224" s="110"/>
      <c r="K224" s="26" t="s">
        <v>45</v>
      </c>
    </row>
    <row r="225" spans="1:11">
      <c r="A225" s="113"/>
      <c r="B225" s="113"/>
      <c r="C225" s="113" t="str">
        <f t="shared" si="38"/>
        <v>债券募集款收付时间差利息收入</v>
      </c>
      <c r="D225" s="97" t="s">
        <v>81</v>
      </c>
      <c r="E225" s="130" t="str">
        <f t="shared" si="39"/>
        <v>债券融资部</v>
      </c>
      <c r="F225" s="111">
        <f t="shared" si="40"/>
        <v>10529.75</v>
      </c>
      <c r="G225" s="130" t="str">
        <f t="shared" si="41"/>
        <v>其他</v>
      </c>
      <c r="H225" s="111">
        <f t="shared" si="42"/>
        <v>-10529.75</v>
      </c>
      <c r="I225" s="110"/>
      <c r="J225" s="110"/>
      <c r="K225" s="26" t="s">
        <v>45</v>
      </c>
    </row>
    <row r="226" spans="1:11">
      <c r="A226" s="113"/>
      <c r="B226" s="113"/>
      <c r="C226" s="113" t="str">
        <f t="shared" si="38"/>
        <v>去年开票入账今年收到的收入</v>
      </c>
      <c r="D226" s="97" t="s">
        <v>81</v>
      </c>
      <c r="E226" s="130" t="str">
        <f t="shared" si="39"/>
        <v>股权融资部</v>
      </c>
      <c r="F226" s="111">
        <f t="shared" si="40"/>
        <v>2830.19</v>
      </c>
      <c r="G226" s="130" t="str">
        <f t="shared" si="41"/>
        <v>其他</v>
      </c>
      <c r="H226" s="111">
        <f t="shared" si="42"/>
        <v>-2830.19</v>
      </c>
      <c r="I226" s="110"/>
      <c r="J226" s="110"/>
      <c r="K226" s="26" t="s">
        <v>45</v>
      </c>
    </row>
    <row r="227" spans="1:11">
      <c r="A227" s="113"/>
      <c r="B227" s="113"/>
      <c r="C227" s="113" t="str">
        <f t="shared" si="38"/>
        <v>去年开票入账今年收到的收入</v>
      </c>
      <c r="D227" s="97" t="s">
        <v>81</v>
      </c>
      <c r="E227" s="130" t="str">
        <f t="shared" si="39"/>
        <v>财务顾问部</v>
      </c>
      <c r="F227" s="111">
        <f t="shared" si="40"/>
        <v>849.06</v>
      </c>
      <c r="G227" s="130" t="str">
        <f t="shared" si="41"/>
        <v>其他</v>
      </c>
      <c r="H227" s="111">
        <f t="shared" si="42"/>
        <v>-849.06</v>
      </c>
      <c r="I227" s="110"/>
      <c r="J227" s="110"/>
      <c r="K227" s="26" t="s">
        <v>45</v>
      </c>
    </row>
    <row r="228" spans="1:11">
      <c r="A228" s="113"/>
      <c r="B228" s="113"/>
      <c r="C228" s="113" t="str">
        <f t="shared" si="38"/>
        <v>债券募集款收付时间差利息收入</v>
      </c>
      <c r="D228" s="97" t="s">
        <v>81</v>
      </c>
      <c r="E228" s="130" t="str">
        <f t="shared" si="39"/>
        <v>财务顾问部</v>
      </c>
      <c r="F228" s="111">
        <f t="shared" si="40"/>
        <v>220.27</v>
      </c>
      <c r="G228" s="130" t="str">
        <f t="shared" si="41"/>
        <v>其他</v>
      </c>
      <c r="H228" s="111">
        <f t="shared" si="42"/>
        <v>-220.27</v>
      </c>
      <c r="I228" s="110"/>
      <c r="J228" s="110"/>
      <c r="K228" s="26" t="s">
        <v>45</v>
      </c>
    </row>
    <row r="229" spans="1:11">
      <c r="A229" s="113"/>
      <c r="B229" s="113"/>
      <c r="C229" s="113" t="str">
        <f t="shared" si="38"/>
        <v>债券募集款收付时间差利息收入</v>
      </c>
      <c r="D229" s="97" t="s">
        <v>81</v>
      </c>
      <c r="E229" s="130" t="str">
        <f t="shared" si="39"/>
        <v>北京投行部</v>
      </c>
      <c r="F229" s="111">
        <f t="shared" si="40"/>
        <v>838.36</v>
      </c>
      <c r="G229" s="130" t="str">
        <f t="shared" si="41"/>
        <v>其他</v>
      </c>
      <c r="H229" s="111">
        <f t="shared" si="42"/>
        <v>-838.36</v>
      </c>
      <c r="I229" s="110"/>
      <c r="J229" s="110"/>
      <c r="K229" s="26" t="s">
        <v>45</v>
      </c>
    </row>
    <row r="230" spans="1:11">
      <c r="A230" s="113"/>
      <c r="B230" s="113"/>
      <c r="C230" s="113" t="str">
        <f t="shared" si="38"/>
        <v>公司购买基金浮动盈亏</v>
      </c>
      <c r="D230" s="97" t="s">
        <v>81</v>
      </c>
      <c r="E230" s="130" t="str">
        <f t="shared" si="39"/>
        <v>固定收益部</v>
      </c>
      <c r="F230" s="111">
        <f t="shared" si="40"/>
        <v>1892.48</v>
      </c>
      <c r="G230" s="130" t="str">
        <f t="shared" si="41"/>
        <v>财富证券总部</v>
      </c>
      <c r="H230" s="111">
        <f t="shared" si="42"/>
        <v>-1892.48</v>
      </c>
      <c r="I230" s="110"/>
      <c r="J230" s="110"/>
      <c r="K230" s="26" t="s">
        <v>45</v>
      </c>
    </row>
    <row r="231" spans="1:11">
      <c r="A231" s="113"/>
      <c r="B231" s="113"/>
      <c r="C231" s="113" t="str">
        <f t="shared" si="38"/>
        <v>公司购买基金投资收益</v>
      </c>
      <c r="D231" s="97" t="s">
        <v>81</v>
      </c>
      <c r="E231" s="130" t="str">
        <f t="shared" si="39"/>
        <v>固定收益部</v>
      </c>
      <c r="F231" s="111">
        <f t="shared" si="40"/>
        <v>-79.24</v>
      </c>
      <c r="G231" s="130" t="str">
        <f t="shared" si="41"/>
        <v>财富证券总部</v>
      </c>
      <c r="H231" s="111">
        <f t="shared" si="42"/>
        <v>79.24</v>
      </c>
      <c r="I231" s="110"/>
      <c r="J231" s="110"/>
      <c r="K231" s="26" t="s">
        <v>45</v>
      </c>
    </row>
    <row r="232" spans="1:11">
      <c r="A232" s="113"/>
      <c r="B232" s="113"/>
      <c r="C232" s="113" t="str">
        <f t="shared" si="38"/>
        <v>华润睿致87号投资收益调整</v>
      </c>
      <c r="D232" s="97" t="s">
        <v>81</v>
      </c>
      <c r="E232" s="130" t="str">
        <f t="shared" si="39"/>
        <v>固定收益部</v>
      </c>
      <c r="F232" s="111">
        <f t="shared" si="40"/>
        <v>10447.2</v>
      </c>
      <c r="G232" s="130" t="str">
        <f t="shared" si="41"/>
        <v>投顾业务部</v>
      </c>
      <c r="H232" s="111">
        <f t="shared" si="42"/>
        <v>-10447.2</v>
      </c>
      <c r="I232" s="110"/>
      <c r="J232" s="110"/>
      <c r="K232" s="26" t="s">
        <v>45</v>
      </c>
    </row>
    <row r="233" spans="1:11">
      <c r="A233" s="113"/>
      <c r="B233" s="113"/>
      <c r="C233" s="113">
        <f t="shared" si="38"/>
        <v>0</v>
      </c>
      <c r="D233" s="97" t="s">
        <v>81</v>
      </c>
      <c r="E233" s="130">
        <f t="shared" si="39"/>
        <v>0</v>
      </c>
      <c r="F233" s="111">
        <f t="shared" si="40"/>
        <v>0</v>
      </c>
      <c r="G233" s="130">
        <f t="shared" si="41"/>
        <v>0</v>
      </c>
      <c r="H233" s="111">
        <f t="shared" si="42"/>
        <v>0</v>
      </c>
      <c r="I233" s="110"/>
      <c r="J233" s="110"/>
      <c r="K233" s="26" t="s">
        <v>45</v>
      </c>
    </row>
  </sheetData>
  <autoFilter ref="A3:O72">
    <extLst/>
  </autoFilter>
  <mergeCells count="7">
    <mergeCell ref="A4:A27"/>
    <mergeCell ref="A28:A72"/>
    <mergeCell ref="A74:A83"/>
    <mergeCell ref="A85:A94"/>
    <mergeCell ref="A96:A145"/>
    <mergeCell ref="A166:A215"/>
    <mergeCell ref="A1:K2"/>
  </mergeCells>
  <dataValidations count="10">
    <dataValidation type="list" allowBlank="1" showInputMessage="1" showErrorMessage="1" sqref="D4 D16 D21 D24 D25 D26 D27 D5:D9 D10:D11 D12:D13 D19:D20">
      <formula1>索引!$A$3:$A$26</formula1>
    </dataValidation>
    <dataValidation type="list" allowBlank="1" showInputMessage="1" showErrorMessage="1" sqref="D17 E17">
      <formula1>[10]索引!#REF!</formula1>
    </dataValidation>
    <dataValidation type="list" allowBlank="1" showInputMessage="1" showErrorMessage="1" sqref="J4 J19 J20 I21 J21 I26:J26 I27 J27 I73 I4:I18 I19:I20 I33:I53 I58:I72 J5:J18 J33:J53 J58:J72 I28:J32 I54:J57">
      <formula1>索引!$D$3:$D$4</formula1>
    </dataValidation>
    <dataValidation type="list" allowBlank="1" showInputMessage="1" showErrorMessage="1" sqref="D28:D29 D56:D59 D60:D61 D64:D67 E28:E29 E56:E59 E60:E61 E64:E67 G28:G29 G56:G59 G60:G61 G64:G67">
      <formula1>[4]索引!#REF!</formula1>
    </dataValidation>
    <dataValidation type="list" allowBlank="1" showInputMessage="1" showErrorMessage="1" sqref="D74 E74 D75 G85 G86 D87 G89 D76:D83 E75:E76 E77:E83 E87:E89 G74:G75">
      <formula1>[2]索引!#REF!</formula1>
    </dataValidation>
    <dataValidation type="list" allowBlank="1" showInputMessage="1" showErrorMessage="1" sqref="D35 E35 G35 D30:D34 D36:D45 D46:D50 D51:D55 D62:D63 E30:E34 E36:E45 E46:E50 E51:E55 E62:E63 G30:G34 G36:G45 G46:G49 G50:G55 G62:G63">
      <formula1>[6]索引!#REF!</formula1>
    </dataValidation>
    <dataValidation type="list" allowBlank="1" showInputMessage="1" showErrorMessage="1" sqref="D14 D15 D18 D68:D73 E68:E73 G68:G69 G70:G71 G72:G73">
      <formula1>[1]索引!#REF!</formula1>
    </dataValidation>
    <dataValidation type="list" allowBlank="1" showInputMessage="1" showErrorMessage="1" sqref="E12 G14 E15 G15 E16 G16 G17 E18 G18 E22 G22 E23 G23 E24 G24 E25 G25 E26 G26 E27 G27 E84 G84 G87 G88 E4:E9 E10:E11 E13:E14 E19:E21 E85:E86 E90:E94 G4:G9 G10:G11 G12:G13 G19:G21 G76:G78 G79:G83 G90:G94">
      <formula1>索引!$C$3:$C$20</formula1>
    </dataValidation>
    <dataValidation type="list" allowBlank="1" showInputMessage="1" showErrorMessage="1" sqref="D22 I22:J22 D23 I25:J25 I23:J24">
      <formula1>[3]索引!#REF!</formula1>
    </dataValidation>
    <dataValidation type="list" allowBlank="1" showInputMessage="1" showErrorMessage="1" sqref="D84:D86 D88:D94">
      <formula1>索引!$B$3:$B$100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3:D75"/>
  <sheetViews>
    <sheetView workbookViewId="0">
      <selection activeCell="C24" sqref="C24"/>
    </sheetView>
  </sheetViews>
  <sheetFormatPr defaultColWidth="9" defaultRowHeight="16.5" outlineLevelCol="3"/>
  <cols>
    <col min="1" max="1" width="57.25" style="82" customWidth="1"/>
    <col min="2" max="3" width="14.875" style="82" customWidth="1"/>
  </cols>
  <sheetData>
    <row r="3" spans="1:4">
      <c r="A3" s="26" t="s">
        <v>28</v>
      </c>
      <c r="B3" s="83" t="s">
        <v>76</v>
      </c>
      <c r="C3" s="84" t="s">
        <v>3</v>
      </c>
      <c r="D3" s="85" t="s">
        <v>168</v>
      </c>
    </row>
    <row r="4" spans="1:4">
      <c r="A4" s="26" t="s">
        <v>29</v>
      </c>
      <c r="B4" s="86" t="s">
        <v>77</v>
      </c>
      <c r="C4" s="87" t="s">
        <v>4</v>
      </c>
      <c r="D4" s="85" t="s">
        <v>167</v>
      </c>
    </row>
    <row r="5" spans="1:4">
      <c r="A5" s="24" t="s">
        <v>30</v>
      </c>
      <c r="B5" s="86" t="s">
        <v>78</v>
      </c>
      <c r="C5" s="87" t="s">
        <v>5</v>
      </c>
      <c r="D5" s="88"/>
    </row>
    <row r="6" spans="1:3">
      <c r="A6" s="26" t="s">
        <v>31</v>
      </c>
      <c r="B6" s="86" t="s">
        <v>79</v>
      </c>
      <c r="C6" s="87" t="s">
        <v>6</v>
      </c>
    </row>
    <row r="7" spans="1:3">
      <c r="A7" s="26" t="s">
        <v>32</v>
      </c>
      <c r="B7" s="86" t="s">
        <v>80</v>
      </c>
      <c r="C7" s="87" t="s">
        <v>7</v>
      </c>
    </row>
    <row r="8" spans="1:3">
      <c r="A8" s="26" t="s">
        <v>33</v>
      </c>
      <c r="B8" s="86" t="s">
        <v>81</v>
      </c>
      <c r="C8" s="87" t="s">
        <v>9</v>
      </c>
    </row>
    <row r="9" spans="1:3">
      <c r="A9" s="24" t="s">
        <v>34</v>
      </c>
      <c r="B9" s="86" t="s">
        <v>82</v>
      </c>
      <c r="C9" s="87" t="s">
        <v>10</v>
      </c>
    </row>
    <row r="10" spans="1:3">
      <c r="A10" s="26" t="s">
        <v>35</v>
      </c>
      <c r="B10" s="86" t="s">
        <v>83</v>
      </c>
      <c r="C10" s="87" t="s">
        <v>11</v>
      </c>
    </row>
    <row r="11" spans="1:3">
      <c r="A11" s="24" t="s">
        <v>36</v>
      </c>
      <c r="B11" s="86" t="s">
        <v>84</v>
      </c>
      <c r="C11" s="89" t="s">
        <v>13</v>
      </c>
    </row>
    <row r="12" spans="1:3">
      <c r="A12" s="24" t="s">
        <v>37</v>
      </c>
      <c r="B12" s="90" t="s">
        <v>85</v>
      </c>
      <c r="C12" s="89" t="s">
        <v>14</v>
      </c>
    </row>
    <row r="13" spans="1:3">
      <c r="A13" s="24" t="s">
        <v>38</v>
      </c>
      <c r="B13" s="90" t="s">
        <v>86</v>
      </c>
      <c r="C13" s="89" t="s">
        <v>16</v>
      </c>
    </row>
    <row r="14" spans="1:3">
      <c r="A14" s="24" t="s">
        <v>39</v>
      </c>
      <c r="B14" s="90" t="s">
        <v>87</v>
      </c>
      <c r="C14" s="89" t="s">
        <v>17</v>
      </c>
    </row>
    <row r="15" spans="1:3">
      <c r="A15" s="24" t="s">
        <v>40</v>
      </c>
      <c r="B15" s="90" t="s">
        <v>88</v>
      </c>
      <c r="C15" s="89" t="s">
        <v>19</v>
      </c>
    </row>
    <row r="16" spans="1:3">
      <c r="A16" s="24" t="s">
        <v>41</v>
      </c>
      <c r="B16" s="90" t="s">
        <v>89</v>
      </c>
      <c r="C16" s="91" t="s">
        <v>20</v>
      </c>
    </row>
    <row r="17" spans="1:3">
      <c r="A17" s="24" t="s">
        <v>42</v>
      </c>
      <c r="B17" s="90" t="s">
        <v>90</v>
      </c>
      <c r="C17" s="91" t="s">
        <v>21</v>
      </c>
    </row>
    <row r="18" spans="1:3">
      <c r="A18" s="26" t="s">
        <v>44</v>
      </c>
      <c r="B18" s="90" t="s">
        <v>91</v>
      </c>
      <c r="C18" s="91" t="s">
        <v>232</v>
      </c>
    </row>
    <row r="19" spans="1:3">
      <c r="A19" s="26" t="s">
        <v>45</v>
      </c>
      <c r="B19" s="90" t="s">
        <v>92</v>
      </c>
      <c r="C19" s="92" t="s">
        <v>24</v>
      </c>
    </row>
    <row r="20" spans="1:3">
      <c r="A20" s="26" t="s">
        <v>46</v>
      </c>
      <c r="B20" s="93" t="s">
        <v>93</v>
      </c>
      <c r="C20" s="91" t="s">
        <v>25</v>
      </c>
    </row>
    <row r="21" spans="1:3">
      <c r="A21" s="26" t="s">
        <v>47</v>
      </c>
      <c r="B21" s="93" t="s">
        <v>94</v>
      </c>
      <c r="C21" s="91" t="s">
        <v>23</v>
      </c>
    </row>
    <row r="22" spans="1:3">
      <c r="A22" s="26" t="s">
        <v>48</v>
      </c>
      <c r="B22" s="93" t="s">
        <v>95</v>
      </c>
      <c r="C22" s="94"/>
    </row>
    <row r="23" spans="1:3">
      <c r="A23" s="26" t="s">
        <v>50</v>
      </c>
      <c r="B23" s="95" t="s">
        <v>98</v>
      </c>
      <c r="C23" s="94"/>
    </row>
    <row r="24" spans="1:3">
      <c r="A24" s="26" t="s">
        <v>51</v>
      </c>
      <c r="B24" s="93" t="s">
        <v>99</v>
      </c>
      <c r="C24" s="94"/>
    </row>
    <row r="25" spans="1:3">
      <c r="A25" s="26" t="s">
        <v>53</v>
      </c>
      <c r="B25" s="93" t="s">
        <v>100</v>
      </c>
      <c r="C25" s="94"/>
    </row>
    <row r="26" spans="1:3">
      <c r="A26" s="96" t="s">
        <v>55</v>
      </c>
      <c r="B26" s="97" t="s">
        <v>101</v>
      </c>
      <c r="C26" s="94"/>
    </row>
    <row r="27" spans="2:3">
      <c r="B27" s="97" t="s">
        <v>102</v>
      </c>
      <c r="C27" s="94"/>
    </row>
    <row r="28" spans="2:3">
      <c r="B28" s="97" t="s">
        <v>103</v>
      </c>
      <c r="C28" s="94"/>
    </row>
    <row r="29" spans="2:3">
      <c r="B29" s="97" t="s">
        <v>104</v>
      </c>
      <c r="C29" s="94"/>
    </row>
    <row r="30" spans="2:3">
      <c r="B30" s="97" t="s">
        <v>105</v>
      </c>
      <c r="C30" s="94"/>
    </row>
    <row r="31" spans="2:3">
      <c r="B31" s="97" t="s">
        <v>106</v>
      </c>
      <c r="C31" s="94"/>
    </row>
    <row r="32" spans="2:3">
      <c r="B32" s="97" t="s">
        <v>107</v>
      </c>
      <c r="C32" s="94"/>
    </row>
    <row r="33" spans="2:3">
      <c r="B33" s="97" t="s">
        <v>108</v>
      </c>
      <c r="C33" s="94"/>
    </row>
    <row r="34" spans="2:3">
      <c r="B34" s="97" t="s">
        <v>109</v>
      </c>
      <c r="C34" s="94"/>
    </row>
    <row r="35" spans="2:3">
      <c r="B35" s="97" t="s">
        <v>110</v>
      </c>
      <c r="C35" s="98"/>
    </row>
    <row r="36" spans="2:3">
      <c r="B36" s="97" t="s">
        <v>112</v>
      </c>
      <c r="C36" s="98"/>
    </row>
    <row r="37" spans="2:3">
      <c r="B37" s="97" t="s">
        <v>113</v>
      </c>
      <c r="C37" s="98"/>
    </row>
    <row r="38" spans="2:3">
      <c r="B38" s="97" t="s">
        <v>114</v>
      </c>
      <c r="C38" s="98"/>
    </row>
    <row r="39" spans="2:3">
      <c r="B39" s="99" t="s">
        <v>115</v>
      </c>
      <c r="C39" s="98"/>
    </row>
    <row r="40" spans="2:3">
      <c r="B40" s="99" t="s">
        <v>116</v>
      </c>
      <c r="C40" s="98"/>
    </row>
    <row r="41" spans="2:3">
      <c r="B41" s="99" t="s">
        <v>117</v>
      </c>
      <c r="C41" s="98"/>
    </row>
    <row r="42" spans="2:3">
      <c r="B42" s="99" t="s">
        <v>118</v>
      </c>
      <c r="C42" s="94"/>
    </row>
    <row r="43" spans="2:3">
      <c r="B43" s="99" t="s">
        <v>119</v>
      </c>
      <c r="C43" s="94"/>
    </row>
    <row r="44" spans="2:3">
      <c r="B44" s="99" t="s">
        <v>120</v>
      </c>
      <c r="C44" s="100"/>
    </row>
    <row r="45" spans="2:3">
      <c r="B45" s="99" t="s">
        <v>121</v>
      </c>
      <c r="C45" s="100"/>
    </row>
    <row r="46" spans="2:3">
      <c r="B46" s="97" t="s">
        <v>122</v>
      </c>
      <c r="C46" s="100"/>
    </row>
    <row r="47" spans="2:3">
      <c r="B47" s="97" t="s">
        <v>123</v>
      </c>
      <c r="C47" s="100"/>
    </row>
    <row r="48" spans="2:3">
      <c r="B48" s="101" t="s">
        <v>124</v>
      </c>
      <c r="C48" s="94"/>
    </row>
    <row r="49" spans="2:3">
      <c r="B49" s="101" t="s">
        <v>125</v>
      </c>
      <c r="C49" s="94"/>
    </row>
    <row r="50" spans="2:3">
      <c r="B50" s="101" t="s">
        <v>126</v>
      </c>
      <c r="C50" s="94"/>
    </row>
    <row r="51" spans="2:3">
      <c r="B51" s="101" t="s">
        <v>127</v>
      </c>
      <c r="C51" s="94"/>
    </row>
    <row r="52" spans="2:3">
      <c r="B52" s="97" t="s">
        <v>128</v>
      </c>
      <c r="C52" s="94"/>
    </row>
    <row r="53" spans="2:3">
      <c r="B53" s="97" t="s">
        <v>129</v>
      </c>
      <c r="C53" s="94"/>
    </row>
    <row r="54" spans="2:3">
      <c r="B54" s="97" t="s">
        <v>130</v>
      </c>
      <c r="C54" s="98"/>
    </row>
    <row r="55" spans="2:3">
      <c r="B55" s="97" t="s">
        <v>131</v>
      </c>
      <c r="C55" s="94"/>
    </row>
    <row r="56" spans="2:3">
      <c r="B56" s="97" t="s">
        <v>132</v>
      </c>
      <c r="C56" s="94"/>
    </row>
    <row r="57" spans="2:3">
      <c r="B57" s="97" t="s">
        <v>133</v>
      </c>
      <c r="C57" s="94"/>
    </row>
    <row r="58" spans="2:3">
      <c r="B58" s="99" t="s">
        <v>135</v>
      </c>
      <c r="C58" s="94"/>
    </row>
    <row r="59" spans="2:3">
      <c r="B59" s="97" t="s">
        <v>136</v>
      </c>
      <c r="C59" s="94"/>
    </row>
    <row r="60" spans="2:3">
      <c r="B60" s="97" t="s">
        <v>137</v>
      </c>
      <c r="C60" s="94"/>
    </row>
    <row r="61" spans="2:3">
      <c r="B61" s="97" t="s">
        <v>84</v>
      </c>
      <c r="C61" s="94"/>
    </row>
    <row r="62" spans="2:3">
      <c r="B62" s="97" t="s">
        <v>138</v>
      </c>
      <c r="C62" s="94"/>
    </row>
    <row r="63" spans="2:3">
      <c r="B63" s="97" t="s">
        <v>139</v>
      </c>
      <c r="C63" s="94"/>
    </row>
    <row r="64" spans="2:3">
      <c r="B64" s="97" t="s">
        <v>140</v>
      </c>
      <c r="C64" s="94"/>
    </row>
    <row r="65" spans="2:3">
      <c r="B65" s="97" t="s">
        <v>141</v>
      </c>
      <c r="C65" s="94"/>
    </row>
    <row r="66" spans="2:3">
      <c r="B66" s="97" t="s">
        <v>142</v>
      </c>
      <c r="C66" s="94"/>
    </row>
    <row r="67" spans="2:3">
      <c r="B67" s="97" t="s">
        <v>143</v>
      </c>
      <c r="C67" s="94"/>
    </row>
    <row r="68" spans="2:3">
      <c r="B68" s="97" t="s">
        <v>144</v>
      </c>
      <c r="C68" s="98"/>
    </row>
    <row r="69" spans="2:3">
      <c r="B69" s="97" t="s">
        <v>145</v>
      </c>
      <c r="C69" s="98"/>
    </row>
    <row r="70" spans="2:3">
      <c r="B70" s="97" t="s">
        <v>146</v>
      </c>
      <c r="C70" s="98"/>
    </row>
    <row r="71" spans="2:3">
      <c r="B71" s="97" t="s">
        <v>147</v>
      </c>
      <c r="C71" s="98"/>
    </row>
    <row r="72" spans="2:2">
      <c r="B72" s="99" t="s">
        <v>149</v>
      </c>
    </row>
    <row r="73" spans="2:2">
      <c r="B73" s="99" t="s">
        <v>150</v>
      </c>
    </row>
    <row r="74" spans="2:2">
      <c r="B74" s="99" t="s">
        <v>151</v>
      </c>
    </row>
    <row r="75" spans="2:2">
      <c r="B75" s="99" t="s">
        <v>152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B57"/>
  <sheetViews>
    <sheetView workbookViewId="0">
      <selection activeCell="F7" sqref="F7"/>
    </sheetView>
  </sheetViews>
  <sheetFormatPr defaultColWidth="9" defaultRowHeight="13.5"/>
  <cols>
    <col min="1" max="1" width="39.125" style="45" customWidth="1"/>
    <col min="2" max="3" width="22.625" style="45" customWidth="1"/>
    <col min="4" max="5" width="19.375" style="45" customWidth="1"/>
    <col min="6" max="6" width="18.25" style="45" customWidth="1"/>
    <col min="7" max="7" width="20.375" style="45" customWidth="1"/>
    <col min="8" max="8" width="21.5083333333333" style="45" customWidth="1"/>
    <col min="9" max="9" width="19.375" style="45" customWidth="1"/>
    <col min="10" max="10" width="10.375" style="45" customWidth="1"/>
    <col min="11" max="11" width="16" style="45" customWidth="1"/>
    <col min="12" max="12" width="10.375" style="45" customWidth="1"/>
    <col min="13" max="14" width="17.125" style="45" customWidth="1"/>
    <col min="15" max="20" width="18.25" style="45" customWidth="1"/>
    <col min="21" max="21" width="16" style="45" customWidth="1"/>
    <col min="22" max="22" width="17.125" style="45" customWidth="1"/>
    <col min="23" max="23" width="18.25" style="45" customWidth="1"/>
    <col min="24" max="25" width="17.125" style="45" customWidth="1"/>
    <col min="26" max="26" width="18.25" style="45" customWidth="1"/>
    <col min="27" max="27" width="17.125" style="45" customWidth="1"/>
    <col min="28" max="28" width="16" style="45" customWidth="1"/>
    <col min="29" max="29" width="17.125" style="45" customWidth="1"/>
    <col min="30" max="30" width="16" style="45" customWidth="1"/>
    <col min="31" max="32" width="17.125" style="45" customWidth="1"/>
    <col min="33" max="34" width="18.25" style="45" customWidth="1"/>
    <col min="35" max="36" width="17.125" style="45" customWidth="1"/>
    <col min="37" max="37" width="18.25" style="45" customWidth="1"/>
    <col min="38" max="40" width="17.125" style="45" customWidth="1"/>
    <col min="41" max="41" width="18.25" style="45" customWidth="1"/>
    <col min="42" max="47" width="17.125" style="45" customWidth="1"/>
    <col min="48" max="48" width="16" style="45" customWidth="1"/>
    <col min="49" max="49" width="17.125" style="45" customWidth="1"/>
    <col min="50" max="51" width="16" style="45" customWidth="1"/>
    <col min="52" max="53" width="17.125" style="45" customWidth="1"/>
    <col min="54" max="69" width="16" style="45" customWidth="1"/>
    <col min="70" max="70" width="17.125" style="45" customWidth="1"/>
    <col min="71" max="72" width="16" style="45" customWidth="1"/>
    <col min="73" max="73" width="13.75" style="45" customWidth="1"/>
    <col min="74" max="76" width="16" style="45" customWidth="1"/>
    <col min="77" max="77" width="18.25" style="45" customWidth="1"/>
    <col min="78" max="78" width="16" style="45" customWidth="1"/>
    <col min="79" max="79" width="17.125" style="45" customWidth="1"/>
    <col min="80" max="80" width="14.875" style="45" customWidth="1"/>
    <col min="81" max="81" width="16" style="45" customWidth="1"/>
    <col min="82" max="82" width="14.875" style="45" customWidth="1"/>
    <col min="83" max="85" width="16" style="45" customWidth="1"/>
    <col min="86" max="86" width="17.125" style="45" customWidth="1"/>
    <col min="87" max="88" width="16" style="45" customWidth="1"/>
    <col min="89" max="89" width="13.75" style="45" customWidth="1"/>
    <col min="90" max="91" width="16" style="45" customWidth="1"/>
    <col min="92" max="92" width="14.875" style="45" customWidth="1"/>
    <col min="93" max="93" width="16" style="45" customWidth="1"/>
    <col min="94" max="94" width="13.75" style="45" customWidth="1"/>
    <col min="95" max="95" width="17.125" style="45" customWidth="1"/>
    <col min="96" max="96" width="14.875" style="45" customWidth="1"/>
    <col min="97" max="97" width="17.125" style="45" customWidth="1"/>
    <col min="98" max="102" width="16" style="45" customWidth="1"/>
    <col min="103" max="103" width="17.125" style="45" customWidth="1"/>
    <col min="104" max="104" width="14.875" style="45" customWidth="1"/>
    <col min="105" max="105" width="20.375" style="45" customWidth="1"/>
    <col min="106" max="110" width="16" style="45" customWidth="1"/>
    <col min="111" max="111" width="22.125" style="45" customWidth="1"/>
    <col min="112" max="112" width="15.375" style="45" customWidth="1"/>
    <col min="113" max="114" width="20.375" style="45" customWidth="1"/>
    <col min="115" max="115" width="17.125" style="45" customWidth="1"/>
    <col min="116" max="116" width="18.75" style="45" customWidth="1"/>
    <col min="117" max="117" width="15.375" style="45" customWidth="1"/>
    <col min="118" max="118" width="17.125" style="45" customWidth="1"/>
    <col min="119" max="119" width="15.375" style="45" customWidth="1"/>
    <col min="120" max="121" width="17.125" style="45" customWidth="1"/>
    <col min="122" max="122" width="22.125" style="45" customWidth="1"/>
    <col min="123" max="123" width="15.375" style="45" customWidth="1"/>
    <col min="124" max="124" width="12.75" style="45" customWidth="1"/>
    <col min="125" max="16384" width="9" style="45"/>
  </cols>
  <sheetData>
    <row r="1" s="46" customFormat="1" spans="1:132">
      <c r="A1" s="62" t="s">
        <v>1</v>
      </c>
      <c r="B1" s="63" t="s">
        <v>233</v>
      </c>
      <c r="C1" s="64" t="s">
        <v>234</v>
      </c>
      <c r="D1" s="63" t="s">
        <v>235</v>
      </c>
      <c r="E1" s="63" t="s">
        <v>236</v>
      </c>
      <c r="F1" s="63" t="s">
        <v>237</v>
      </c>
      <c r="G1" s="63" t="s">
        <v>238</v>
      </c>
      <c r="H1" s="63" t="s">
        <v>239</v>
      </c>
      <c r="I1" s="52" t="s">
        <v>4</v>
      </c>
      <c r="J1" s="52" t="s">
        <v>240</v>
      </c>
      <c r="K1" s="52" t="s">
        <v>241</v>
      </c>
      <c r="L1" s="52" t="s">
        <v>242</v>
      </c>
      <c r="M1" s="52" t="s">
        <v>243</v>
      </c>
      <c r="N1" s="52" t="s">
        <v>5</v>
      </c>
      <c r="O1" s="52" t="s">
        <v>7</v>
      </c>
      <c r="P1" s="52" t="s">
        <v>244</v>
      </c>
      <c r="Q1" s="52" t="s">
        <v>245</v>
      </c>
      <c r="R1" s="52" t="s">
        <v>246</v>
      </c>
      <c r="S1" s="52" t="s">
        <v>6</v>
      </c>
      <c r="T1" s="52" t="s">
        <v>13</v>
      </c>
      <c r="U1" s="52" t="s">
        <v>14</v>
      </c>
      <c r="V1" s="52" t="s">
        <v>16</v>
      </c>
      <c r="W1" s="52" t="s">
        <v>17</v>
      </c>
      <c r="X1" s="52" t="s">
        <v>25</v>
      </c>
      <c r="Y1" s="52" t="s">
        <v>24</v>
      </c>
      <c r="Z1" s="56" t="s">
        <v>19</v>
      </c>
      <c r="AA1" s="56" t="s">
        <v>20</v>
      </c>
      <c r="AB1" s="56" t="s">
        <v>21</v>
      </c>
      <c r="AC1" s="56" t="s">
        <v>22</v>
      </c>
      <c r="AD1" s="56" t="s">
        <v>23</v>
      </c>
      <c r="AE1" s="56" t="s">
        <v>11</v>
      </c>
      <c r="AF1" s="56" t="s">
        <v>9</v>
      </c>
      <c r="AG1" s="56" t="s">
        <v>10</v>
      </c>
      <c r="AH1" s="56" t="s">
        <v>247</v>
      </c>
      <c r="AI1" s="56" t="s">
        <v>248</v>
      </c>
      <c r="AJ1" s="56" t="s">
        <v>249</v>
      </c>
      <c r="AK1" s="56" t="s">
        <v>250</v>
      </c>
      <c r="AL1" s="56" t="s">
        <v>251</v>
      </c>
      <c r="AM1" s="52" t="s">
        <v>252</v>
      </c>
      <c r="AN1" s="52" t="s">
        <v>253</v>
      </c>
      <c r="AO1" s="52" t="s">
        <v>254</v>
      </c>
      <c r="AP1" s="52" t="s">
        <v>255</v>
      </c>
      <c r="AQ1" s="52" t="s">
        <v>256</v>
      </c>
      <c r="AR1" s="52" t="s">
        <v>257</v>
      </c>
      <c r="AS1" s="52" t="s">
        <v>258</v>
      </c>
      <c r="AT1" s="52" t="s">
        <v>259</v>
      </c>
      <c r="AU1" s="52" t="s">
        <v>260</v>
      </c>
      <c r="AV1" s="52" t="s">
        <v>261</v>
      </c>
      <c r="AW1" s="52" t="s">
        <v>262</v>
      </c>
      <c r="AX1" s="52" t="s">
        <v>263</v>
      </c>
      <c r="AY1" s="52" t="s">
        <v>264</v>
      </c>
      <c r="AZ1" s="52" t="s">
        <v>265</v>
      </c>
      <c r="BA1" s="52" t="s">
        <v>266</v>
      </c>
      <c r="BB1" s="52" t="s">
        <v>267</v>
      </c>
      <c r="BC1" s="52" t="s">
        <v>268</v>
      </c>
      <c r="BD1" s="52" t="s">
        <v>269</v>
      </c>
      <c r="BE1" s="52" t="s">
        <v>270</v>
      </c>
      <c r="BF1" s="52" t="s">
        <v>271</v>
      </c>
      <c r="BG1" s="52" t="s">
        <v>272</v>
      </c>
      <c r="BH1" s="52" t="s">
        <v>273</v>
      </c>
      <c r="BI1" s="52" t="s">
        <v>274</v>
      </c>
      <c r="BJ1" s="52" t="s">
        <v>275</v>
      </c>
      <c r="BK1" s="52" t="s">
        <v>276</v>
      </c>
      <c r="BL1" s="52" t="s">
        <v>277</v>
      </c>
      <c r="BM1" s="52" t="s">
        <v>278</v>
      </c>
      <c r="BN1" s="52" t="s">
        <v>279</v>
      </c>
      <c r="BO1" s="52" t="s">
        <v>280</v>
      </c>
      <c r="BP1" s="52" t="s">
        <v>281</v>
      </c>
      <c r="BQ1" s="52" t="s">
        <v>282</v>
      </c>
      <c r="BR1" s="52" t="s">
        <v>283</v>
      </c>
      <c r="BS1" s="52" t="s">
        <v>284</v>
      </c>
      <c r="BT1" s="52" t="s">
        <v>285</v>
      </c>
      <c r="BU1" s="52" t="s">
        <v>286</v>
      </c>
      <c r="BV1" s="52" t="s">
        <v>287</v>
      </c>
      <c r="BW1" s="52" t="s">
        <v>288</v>
      </c>
      <c r="BX1" s="52" t="s">
        <v>289</v>
      </c>
      <c r="BY1" s="52" t="s">
        <v>290</v>
      </c>
      <c r="BZ1" s="52" t="s">
        <v>291</v>
      </c>
      <c r="CA1" s="52" t="s">
        <v>292</v>
      </c>
      <c r="CB1" s="52" t="s">
        <v>293</v>
      </c>
      <c r="CC1" s="52" t="s">
        <v>294</v>
      </c>
      <c r="CD1" s="52" t="s">
        <v>295</v>
      </c>
      <c r="CE1" s="52" t="s">
        <v>296</v>
      </c>
      <c r="CF1" s="52" t="s">
        <v>297</v>
      </c>
      <c r="CG1" s="52" t="s">
        <v>298</v>
      </c>
      <c r="CH1" s="52" t="s">
        <v>299</v>
      </c>
      <c r="CI1" s="52" t="s">
        <v>300</v>
      </c>
      <c r="CJ1" s="52" t="s">
        <v>301</v>
      </c>
      <c r="CK1" s="52" t="s">
        <v>302</v>
      </c>
      <c r="CL1" s="52" t="s">
        <v>303</v>
      </c>
      <c r="CM1" s="52" t="s">
        <v>304</v>
      </c>
      <c r="CN1" s="52" t="s">
        <v>305</v>
      </c>
      <c r="CO1" s="52" t="s">
        <v>306</v>
      </c>
      <c r="CP1" s="52" t="s">
        <v>307</v>
      </c>
      <c r="CQ1" s="52" t="s">
        <v>308</v>
      </c>
      <c r="CR1" s="52" t="s">
        <v>309</v>
      </c>
      <c r="CS1" s="52" t="s">
        <v>310</v>
      </c>
      <c r="CT1" s="52" t="s">
        <v>311</v>
      </c>
      <c r="CU1" s="52" t="s">
        <v>312</v>
      </c>
      <c r="CV1" s="52" t="s">
        <v>313</v>
      </c>
      <c r="CW1" s="52" t="s">
        <v>314</v>
      </c>
      <c r="CX1" s="52" t="s">
        <v>315</v>
      </c>
      <c r="CY1" s="52" t="s">
        <v>316</v>
      </c>
      <c r="CZ1" s="52" t="s">
        <v>317</v>
      </c>
      <c r="DA1" s="52" t="s">
        <v>318</v>
      </c>
      <c r="DB1" s="52" t="s">
        <v>319</v>
      </c>
      <c r="DC1" s="52" t="s">
        <v>320</v>
      </c>
      <c r="DD1" s="52" t="s">
        <v>321</v>
      </c>
      <c r="DE1" s="52" t="s">
        <v>322</v>
      </c>
      <c r="DF1" s="52" t="s">
        <v>323</v>
      </c>
      <c r="DG1" s="52" t="s">
        <v>324</v>
      </c>
      <c r="DH1" s="52" t="s">
        <v>325</v>
      </c>
      <c r="DI1" s="52" t="s">
        <v>326</v>
      </c>
      <c r="DJ1" s="52" t="s">
        <v>327</v>
      </c>
      <c r="DK1" s="52" t="s">
        <v>328</v>
      </c>
      <c r="DL1" s="52" t="s">
        <v>329</v>
      </c>
      <c r="DM1" s="52" t="s">
        <v>330</v>
      </c>
      <c r="DN1" s="52" t="s">
        <v>331</v>
      </c>
      <c r="DO1" s="52" t="s">
        <v>332</v>
      </c>
      <c r="DP1" s="52" t="s">
        <v>333</v>
      </c>
      <c r="DQ1" s="52" t="s">
        <v>334</v>
      </c>
      <c r="DR1" s="52" t="s">
        <v>335</v>
      </c>
      <c r="DS1" s="52" t="s">
        <v>336</v>
      </c>
      <c r="DT1" s="46" t="s">
        <v>337</v>
      </c>
      <c r="DW1" s="46" t="s">
        <v>338</v>
      </c>
      <c r="DX1" s="46" t="s">
        <v>339</v>
      </c>
      <c r="DY1" s="46" t="s">
        <v>340</v>
      </c>
      <c r="DZ1" s="46" t="s">
        <v>341</v>
      </c>
      <c r="EA1" s="46" t="s">
        <v>342</v>
      </c>
      <c r="EB1" s="46" t="s">
        <v>343</v>
      </c>
    </row>
    <row r="2" s="60" customFormat="1" spans="1:132">
      <c r="A2" s="65" t="s">
        <v>344</v>
      </c>
      <c r="B2" s="66">
        <v>812813217.16</v>
      </c>
      <c r="C2" s="66">
        <v>714447726.47</v>
      </c>
      <c r="D2" s="66">
        <v>94662216.09</v>
      </c>
      <c r="E2" s="66">
        <v>-1028376.7</v>
      </c>
      <c r="F2" s="66">
        <v>1342266.13</v>
      </c>
      <c r="G2" s="66">
        <v>25006500.83</v>
      </c>
      <c r="H2" s="66">
        <v>-21617115.66</v>
      </c>
      <c r="I2" s="76">
        <v>-98358921.92</v>
      </c>
      <c r="J2" s="76">
        <v>0</v>
      </c>
      <c r="K2" s="76">
        <v>913801.29</v>
      </c>
      <c r="L2" s="76">
        <v>0</v>
      </c>
      <c r="M2" s="76">
        <v>0</v>
      </c>
      <c r="N2" s="76">
        <v>173016.92</v>
      </c>
      <c r="O2" s="76">
        <v>460361203.47</v>
      </c>
      <c r="P2" s="76">
        <v>188725684.31</v>
      </c>
      <c r="Q2" s="76">
        <v>91960222.58</v>
      </c>
      <c r="R2" s="76">
        <v>70672719.82</v>
      </c>
      <c r="S2" s="76">
        <v>165513.68</v>
      </c>
      <c r="T2" s="76">
        <v>128118243.71</v>
      </c>
      <c r="U2" s="76">
        <v>238267.65</v>
      </c>
      <c r="V2" s="76">
        <v>-848204.94</v>
      </c>
      <c r="W2" s="76">
        <v>61051864.21</v>
      </c>
      <c r="X2" s="76">
        <v>465235.85</v>
      </c>
      <c r="Y2" s="76">
        <v>0</v>
      </c>
      <c r="Z2" s="76">
        <v>53447471.66</v>
      </c>
      <c r="AA2" s="76">
        <v>849056.61</v>
      </c>
      <c r="AB2" s="76">
        <v>6624245.26</v>
      </c>
      <c r="AC2" s="76">
        <v>30574213.2</v>
      </c>
      <c r="AD2" s="76">
        <v>0</v>
      </c>
      <c r="AE2" s="76">
        <v>996442.17</v>
      </c>
      <c r="AF2" s="76">
        <v>35591223.95</v>
      </c>
      <c r="AG2" s="76">
        <v>34085053.7</v>
      </c>
      <c r="AH2" s="76">
        <v>531204.42</v>
      </c>
      <c r="AI2" s="76">
        <v>161978031.26</v>
      </c>
      <c r="AJ2" s="76">
        <v>0</v>
      </c>
      <c r="AK2" s="76">
        <v>0</v>
      </c>
      <c r="AL2" s="76">
        <v>0</v>
      </c>
      <c r="AM2" s="76">
        <v>2898.5</v>
      </c>
      <c r="AN2" s="76">
        <v>15981.57</v>
      </c>
      <c r="AO2" s="76">
        <v>7334242.93</v>
      </c>
      <c r="AP2" s="76">
        <v>290498844.79</v>
      </c>
      <c r="AQ2" s="76">
        <v>9488556.07</v>
      </c>
      <c r="AR2" s="76">
        <v>10879687.83</v>
      </c>
      <c r="AS2" s="76">
        <v>10232987.22</v>
      </c>
      <c r="AT2" s="76">
        <v>15243037.04</v>
      </c>
      <c r="AU2" s="76">
        <v>12620278.63</v>
      </c>
      <c r="AV2" s="76">
        <v>11602605.55</v>
      </c>
      <c r="AW2" s="76">
        <v>3700400.69</v>
      </c>
      <c r="AX2" s="76">
        <v>12697351.11</v>
      </c>
      <c r="AY2" s="76">
        <v>4559008.08</v>
      </c>
      <c r="AZ2" s="76">
        <v>3274280.8</v>
      </c>
      <c r="BA2" s="76">
        <v>39863270.68</v>
      </c>
      <c r="BB2" s="76">
        <v>5035649.2</v>
      </c>
      <c r="BC2" s="76">
        <v>3917124.25</v>
      </c>
      <c r="BD2" s="76">
        <v>3405517.62</v>
      </c>
      <c r="BE2" s="76">
        <v>3880314.6</v>
      </c>
      <c r="BF2" s="76">
        <v>3583924.88</v>
      </c>
      <c r="BG2" s="76">
        <v>4036942.94</v>
      </c>
      <c r="BH2" s="76">
        <v>2783541.16</v>
      </c>
      <c r="BI2" s="76">
        <v>2252083.54</v>
      </c>
      <c r="BJ2" s="76">
        <v>2933890.47</v>
      </c>
      <c r="BK2" s="76">
        <v>4369268.59</v>
      </c>
      <c r="BL2" s="76">
        <v>815400.66</v>
      </c>
      <c r="BM2" s="76">
        <v>1476755.33</v>
      </c>
      <c r="BN2" s="76">
        <v>933168.16</v>
      </c>
      <c r="BO2" s="76">
        <v>1313839.83</v>
      </c>
      <c r="BP2" s="76">
        <v>1041452.13</v>
      </c>
      <c r="BQ2" s="76">
        <v>1979156.25</v>
      </c>
      <c r="BR2" s="76">
        <v>1079571.56</v>
      </c>
      <c r="BS2" s="76">
        <v>793447.73</v>
      </c>
      <c r="BT2" s="76">
        <v>670170.03</v>
      </c>
      <c r="BU2" s="76">
        <v>825220.01</v>
      </c>
      <c r="BV2" s="76">
        <v>358867.84</v>
      </c>
      <c r="BW2" s="76">
        <v>809522.76</v>
      </c>
      <c r="BX2" s="76">
        <v>1499791.57</v>
      </c>
      <c r="BY2" s="76">
        <v>2407109.42</v>
      </c>
      <c r="BZ2" s="76">
        <v>78302151.9</v>
      </c>
      <c r="CA2" s="76">
        <v>304799.56</v>
      </c>
      <c r="CB2" s="76">
        <v>175469.44</v>
      </c>
      <c r="CC2" s="76">
        <v>589231.41</v>
      </c>
      <c r="CD2" s="76">
        <v>1223786.86</v>
      </c>
      <c r="CE2" s="76">
        <v>199164.79</v>
      </c>
      <c r="CF2" s="76">
        <v>507879.95</v>
      </c>
      <c r="CG2" s="76">
        <v>1593843.51</v>
      </c>
      <c r="CH2" s="76">
        <v>369424.38</v>
      </c>
      <c r="CI2" s="76">
        <v>-23030.76</v>
      </c>
      <c r="CJ2" s="76">
        <v>763976.66</v>
      </c>
      <c r="CK2" s="76">
        <v>460038.98</v>
      </c>
      <c r="CL2" s="76">
        <v>542722.55</v>
      </c>
      <c r="CM2" s="76">
        <v>624466.81</v>
      </c>
      <c r="CN2" s="76">
        <v>456714.47</v>
      </c>
      <c r="CO2" s="76">
        <v>117124</v>
      </c>
      <c r="CP2" s="81">
        <v>194902.76</v>
      </c>
      <c r="CQ2" s="81">
        <v>411231.33</v>
      </c>
      <c r="CR2" s="81">
        <v>468672.29</v>
      </c>
      <c r="CS2" s="81">
        <v>93489.93</v>
      </c>
      <c r="CT2" s="81">
        <v>102133.12</v>
      </c>
      <c r="CU2" s="81">
        <v>242331.63</v>
      </c>
      <c r="CV2" s="81">
        <v>501125.37</v>
      </c>
      <c r="CW2" s="81">
        <v>668023.13</v>
      </c>
      <c r="CX2" s="81">
        <v>2118672.92</v>
      </c>
      <c r="CY2" s="81">
        <v>1213985.28</v>
      </c>
      <c r="CZ2" s="81">
        <v>756552.12</v>
      </c>
      <c r="DA2" s="81">
        <v>420514.18</v>
      </c>
      <c r="DB2" s="81">
        <v>6259371.71</v>
      </c>
      <c r="DC2" s="81">
        <v>518266.98</v>
      </c>
      <c r="DD2" s="81">
        <v>214443.38</v>
      </c>
      <c r="DE2" s="81">
        <v>295531.1</v>
      </c>
      <c r="DF2" s="81">
        <v>146256.64</v>
      </c>
      <c r="DG2" s="81">
        <v>1403318.26</v>
      </c>
      <c r="DH2" s="81">
        <v>368239.58</v>
      </c>
      <c r="DI2" s="81">
        <v>57233.88</v>
      </c>
      <c r="DJ2" s="81">
        <v>669834.79</v>
      </c>
      <c r="DK2" s="81">
        <v>183682.59</v>
      </c>
      <c r="DL2" s="81">
        <v>388390.77</v>
      </c>
      <c r="DM2" s="81">
        <v>149509.26</v>
      </c>
      <c r="DN2" s="81">
        <v>-118960.57</v>
      </c>
      <c r="DO2" s="81">
        <v>138803.71</v>
      </c>
      <c r="DP2" s="81">
        <v>27529.82</v>
      </c>
      <c r="DQ2" s="81">
        <v>9328.55</v>
      </c>
      <c r="DR2" s="81">
        <v>2674.48</v>
      </c>
      <c r="DS2" s="81">
        <v>13098.66</v>
      </c>
      <c r="DT2" s="60">
        <v>9698.4</v>
      </c>
      <c r="DW2" s="60">
        <v>0</v>
      </c>
      <c r="DX2" s="60">
        <v>0</v>
      </c>
      <c r="DY2" s="60">
        <v>0</v>
      </c>
      <c r="DZ2" s="60">
        <v>0</v>
      </c>
      <c r="EA2" s="60">
        <v>0</v>
      </c>
      <c r="EB2" s="60">
        <v>0</v>
      </c>
    </row>
    <row r="3" s="45" customFormat="1" spans="1:132">
      <c r="A3" s="67" t="s">
        <v>345</v>
      </c>
      <c r="B3" s="68">
        <v>123473444.4</v>
      </c>
      <c r="C3" s="69">
        <v>103612295.61</v>
      </c>
      <c r="D3" s="69">
        <v>4458340.87</v>
      </c>
      <c r="E3" s="69">
        <v>175620.99</v>
      </c>
      <c r="F3" s="70">
        <v>118268</v>
      </c>
      <c r="G3" s="69">
        <v>15509046.66</v>
      </c>
      <c r="H3" s="69">
        <v>-400127.730000023</v>
      </c>
      <c r="I3" s="54">
        <v>-99774045.14</v>
      </c>
      <c r="J3" s="54">
        <v>0</v>
      </c>
      <c r="K3" s="54">
        <v>913801.29</v>
      </c>
      <c r="L3" s="54">
        <v>0</v>
      </c>
      <c r="M3" s="54">
        <v>0</v>
      </c>
      <c r="N3" s="54">
        <v>0</v>
      </c>
      <c r="O3" s="76">
        <v>200627415.7</v>
      </c>
      <c r="P3" s="76">
        <v>1677633.84</v>
      </c>
      <c r="Q3" s="76">
        <v>0</v>
      </c>
      <c r="R3" s="76">
        <v>167489.92</v>
      </c>
      <c r="S3" s="54">
        <v>2564.02</v>
      </c>
      <c r="T3" s="76">
        <v>-648611.57</v>
      </c>
      <c r="U3" s="76">
        <v>0</v>
      </c>
      <c r="V3" s="54">
        <v>2323681.39</v>
      </c>
      <c r="W3" s="76">
        <v>0</v>
      </c>
      <c r="X3" s="54">
        <v>0</v>
      </c>
      <c r="Y3" s="54">
        <v>0</v>
      </c>
      <c r="Z3" s="54">
        <v>0</v>
      </c>
      <c r="AA3" s="54">
        <v>0</v>
      </c>
      <c r="AB3" s="54">
        <v>0</v>
      </c>
      <c r="AC3" s="54">
        <v>0</v>
      </c>
      <c r="AD3" s="54">
        <v>0</v>
      </c>
      <c r="AE3" s="54">
        <v>167489.92</v>
      </c>
      <c r="AF3" s="54">
        <v>0</v>
      </c>
      <c r="AG3" s="54">
        <v>0</v>
      </c>
      <c r="AH3" s="54">
        <v>0</v>
      </c>
      <c r="AI3" s="54">
        <v>162510612.06</v>
      </c>
      <c r="AJ3" s="54">
        <v>0</v>
      </c>
      <c r="AK3" s="54">
        <v>0</v>
      </c>
      <c r="AL3" s="54">
        <v>0</v>
      </c>
      <c r="AM3" s="54">
        <v>180.35</v>
      </c>
      <c r="AN3" s="54">
        <v>490.07</v>
      </c>
      <c r="AO3" s="75">
        <v>1175514.81</v>
      </c>
      <c r="AP3" s="54">
        <v>36940618.41</v>
      </c>
      <c r="AQ3" s="54">
        <v>1637575.72</v>
      </c>
      <c r="AR3" s="54">
        <v>1379213.71</v>
      </c>
      <c r="AS3" s="54">
        <v>1614987.59</v>
      </c>
      <c r="AT3" s="54">
        <v>1446516.87</v>
      </c>
      <c r="AU3" s="54">
        <v>1455550.6</v>
      </c>
      <c r="AV3" s="54">
        <v>1582471.1</v>
      </c>
      <c r="AW3" s="54">
        <v>407878.73</v>
      </c>
      <c r="AX3" s="54">
        <v>1382268.59</v>
      </c>
      <c r="AY3" s="54">
        <v>920604.84</v>
      </c>
      <c r="AZ3" s="54">
        <v>724962.59</v>
      </c>
      <c r="BA3" s="54">
        <v>4781707.01</v>
      </c>
      <c r="BB3" s="54">
        <v>866777.72</v>
      </c>
      <c r="BC3" s="54">
        <v>929796.77</v>
      </c>
      <c r="BD3" s="54">
        <v>457188.72</v>
      </c>
      <c r="BE3" s="54">
        <v>368412.33</v>
      </c>
      <c r="BF3" s="54">
        <v>454772.47</v>
      </c>
      <c r="BG3" s="54">
        <v>472561.15</v>
      </c>
      <c r="BH3" s="54">
        <v>370963.69</v>
      </c>
      <c r="BI3" s="54">
        <v>291794.57</v>
      </c>
      <c r="BJ3" s="54">
        <v>389237.86</v>
      </c>
      <c r="BK3" s="54">
        <v>601251.45</v>
      </c>
      <c r="BL3" s="54">
        <v>138592.64</v>
      </c>
      <c r="BM3" s="54">
        <v>209855.48</v>
      </c>
      <c r="BN3" s="54">
        <v>126813.59</v>
      </c>
      <c r="BO3" s="54">
        <v>215748.22</v>
      </c>
      <c r="BP3" s="54">
        <v>127765.34</v>
      </c>
      <c r="BQ3" s="54">
        <v>286998.22</v>
      </c>
      <c r="BR3" s="54">
        <v>139634.47</v>
      </c>
      <c r="BS3" s="54">
        <v>369304.68</v>
      </c>
      <c r="BT3" s="54">
        <v>118824.25</v>
      </c>
      <c r="BU3" s="54">
        <v>97188.13</v>
      </c>
      <c r="BV3" s="54">
        <v>50745.46</v>
      </c>
      <c r="BW3" s="54">
        <v>117090.64</v>
      </c>
      <c r="BX3" s="54">
        <v>270887.46</v>
      </c>
      <c r="BY3" s="54">
        <v>201235.62</v>
      </c>
      <c r="BZ3" s="54">
        <v>7992472.53</v>
      </c>
      <c r="CA3" s="54">
        <v>79963.37</v>
      </c>
      <c r="CB3" s="54">
        <v>26619.57</v>
      </c>
      <c r="CC3" s="54">
        <v>94634.85</v>
      </c>
      <c r="CD3" s="54">
        <v>58554.74</v>
      </c>
      <c r="CE3" s="54">
        <v>35349.7</v>
      </c>
      <c r="CF3" s="54">
        <v>198385.26</v>
      </c>
      <c r="CG3" s="54">
        <v>174102.99</v>
      </c>
      <c r="CH3" s="54">
        <v>44392.31</v>
      </c>
      <c r="CI3" s="54">
        <v>54552.54</v>
      </c>
      <c r="CJ3" s="54">
        <v>181366.19</v>
      </c>
      <c r="CK3" s="54">
        <v>89480.46</v>
      </c>
      <c r="CL3" s="54">
        <v>101812.89</v>
      </c>
      <c r="CM3" s="54">
        <v>93338.88</v>
      </c>
      <c r="CN3" s="54">
        <v>85098.41</v>
      </c>
      <c r="CO3" s="54">
        <v>22732.08</v>
      </c>
      <c r="CP3" s="54">
        <v>24695.83</v>
      </c>
      <c r="CQ3" s="54">
        <v>105294.23</v>
      </c>
      <c r="CR3" s="54">
        <v>33139.5</v>
      </c>
      <c r="CS3" s="54">
        <v>11919.6</v>
      </c>
      <c r="CT3" s="54">
        <v>26567.94</v>
      </c>
      <c r="CU3" s="54">
        <v>49343.51</v>
      </c>
      <c r="CV3" s="54">
        <v>86114.93</v>
      </c>
      <c r="CW3" s="54">
        <v>130411.29</v>
      </c>
      <c r="CX3" s="54">
        <v>149936.54</v>
      </c>
      <c r="CY3" s="54">
        <v>184091.52</v>
      </c>
      <c r="CZ3" s="54">
        <v>70646.19</v>
      </c>
      <c r="DA3" s="54">
        <v>115165.02</v>
      </c>
      <c r="DB3" s="54">
        <v>1040901.27</v>
      </c>
      <c r="DC3" s="54">
        <v>99711.98</v>
      </c>
      <c r="DD3" s="54">
        <v>31399.78</v>
      </c>
      <c r="DE3" s="54">
        <v>16106.43</v>
      </c>
      <c r="DF3" s="54">
        <v>37693.18</v>
      </c>
      <c r="DG3" s="54">
        <v>37995.98</v>
      </c>
      <c r="DH3" s="54">
        <v>65754.68</v>
      </c>
      <c r="DI3" s="54">
        <v>50859.01</v>
      </c>
      <c r="DJ3" s="54">
        <v>32259.47</v>
      </c>
      <c r="DK3" s="54">
        <v>81210.18</v>
      </c>
      <c r="DL3" s="54">
        <v>34968.35</v>
      </c>
      <c r="DM3" s="54">
        <v>14982.35</v>
      </c>
      <c r="DN3" s="54">
        <v>11192.41</v>
      </c>
      <c r="DO3" s="54">
        <v>52004.63</v>
      </c>
      <c r="DP3" s="54">
        <v>2013.28</v>
      </c>
      <c r="DQ3" s="54">
        <v>1089.57</v>
      </c>
      <c r="DR3" s="54">
        <v>68.69</v>
      </c>
      <c r="DS3" s="54">
        <v>2223.2</v>
      </c>
      <c r="DT3" s="45">
        <v>822.82</v>
      </c>
      <c r="DW3" s="45">
        <v>0</v>
      </c>
      <c r="DX3" s="45">
        <v>0</v>
      </c>
      <c r="DY3" s="45">
        <v>0</v>
      </c>
      <c r="DZ3" s="45">
        <v>0</v>
      </c>
      <c r="EA3" s="45">
        <v>0</v>
      </c>
      <c r="EB3" s="45">
        <v>0</v>
      </c>
    </row>
    <row r="4" s="45" customFormat="1" spans="1:132">
      <c r="A4" s="71" t="s">
        <v>346</v>
      </c>
      <c r="B4" s="68">
        <v>277168442.54</v>
      </c>
      <c r="C4" s="69">
        <v>256847553.18</v>
      </c>
      <c r="D4" s="69">
        <v>4458340.87</v>
      </c>
      <c r="E4" s="69">
        <v>175620.99</v>
      </c>
      <c r="F4" s="70">
        <v>118268</v>
      </c>
      <c r="G4" s="69">
        <v>15568659.5</v>
      </c>
      <c r="H4" s="72">
        <v>0</v>
      </c>
      <c r="I4" s="54">
        <v>6499974.89</v>
      </c>
      <c r="J4" s="54">
        <v>0</v>
      </c>
      <c r="K4" s="54">
        <v>913801.3</v>
      </c>
      <c r="L4" s="54">
        <v>0</v>
      </c>
      <c r="M4" s="54">
        <v>0</v>
      </c>
      <c r="N4" s="54">
        <v>0</v>
      </c>
      <c r="O4" s="76">
        <v>207924290.62</v>
      </c>
      <c r="P4" s="76">
        <v>41327819.13</v>
      </c>
      <c r="Q4" s="76">
        <v>0</v>
      </c>
      <c r="R4" s="76">
        <v>181667.24</v>
      </c>
      <c r="S4" s="54">
        <v>2564.02</v>
      </c>
      <c r="T4" s="76">
        <v>39001573.72</v>
      </c>
      <c r="U4" s="76">
        <v>0</v>
      </c>
      <c r="V4" s="54">
        <v>2323681.39</v>
      </c>
      <c r="W4" s="76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181667.24</v>
      </c>
      <c r="AF4" s="54">
        <v>0</v>
      </c>
      <c r="AG4" s="54">
        <v>0</v>
      </c>
      <c r="AH4" s="54">
        <v>0</v>
      </c>
      <c r="AI4" s="54">
        <v>162839968.77</v>
      </c>
      <c r="AJ4" s="54">
        <v>0</v>
      </c>
      <c r="AK4" s="54">
        <v>0</v>
      </c>
      <c r="AL4" s="54">
        <v>0</v>
      </c>
      <c r="AM4" s="54">
        <v>180.35</v>
      </c>
      <c r="AN4" s="54">
        <v>490.07</v>
      </c>
      <c r="AO4" s="75">
        <v>1393184.6</v>
      </c>
      <c r="AP4" s="54">
        <v>43690466.83</v>
      </c>
      <c r="AQ4" s="54">
        <v>1932497.05</v>
      </c>
      <c r="AR4" s="54">
        <v>1630403.32</v>
      </c>
      <c r="AS4" s="54">
        <v>1909553.25</v>
      </c>
      <c r="AT4" s="54">
        <v>1709470.96</v>
      </c>
      <c r="AU4" s="54">
        <v>1711475.48</v>
      </c>
      <c r="AV4" s="54">
        <v>1858261.39</v>
      </c>
      <c r="AW4" s="54">
        <v>478539.26</v>
      </c>
      <c r="AX4" s="54">
        <v>1621941.82</v>
      </c>
      <c r="AY4" s="54">
        <v>1080856.33</v>
      </c>
      <c r="AZ4" s="54">
        <v>855955.88</v>
      </c>
      <c r="BA4" s="54">
        <v>5646892.12</v>
      </c>
      <c r="BB4" s="54">
        <v>1025041.86</v>
      </c>
      <c r="BC4" s="54">
        <v>1104981.65</v>
      </c>
      <c r="BD4" s="54">
        <v>537567.39</v>
      </c>
      <c r="BE4" s="54">
        <v>433609.42</v>
      </c>
      <c r="BF4" s="54">
        <v>535964.24</v>
      </c>
      <c r="BG4" s="54">
        <v>555719.66</v>
      </c>
      <c r="BH4" s="54">
        <v>435726.19</v>
      </c>
      <c r="BI4" s="54">
        <v>343220.66</v>
      </c>
      <c r="BJ4" s="54">
        <v>457733.7</v>
      </c>
      <c r="BK4" s="54">
        <v>709436.76</v>
      </c>
      <c r="BL4" s="54">
        <v>163913.24</v>
      </c>
      <c r="BM4" s="54">
        <v>247333.69</v>
      </c>
      <c r="BN4" s="54">
        <v>149952.36</v>
      </c>
      <c r="BO4" s="54">
        <v>256323.98</v>
      </c>
      <c r="BP4" s="54">
        <v>150303.97</v>
      </c>
      <c r="BQ4" s="54">
        <v>336105.63</v>
      </c>
      <c r="BR4" s="54">
        <v>164428.34</v>
      </c>
      <c r="BS4" s="54">
        <v>436987.87</v>
      </c>
      <c r="BT4" s="54">
        <v>141014.9</v>
      </c>
      <c r="BU4" s="54">
        <v>114879.98</v>
      </c>
      <c r="BV4" s="54">
        <v>59318.95</v>
      </c>
      <c r="BW4" s="54">
        <v>139013.17</v>
      </c>
      <c r="BX4" s="54">
        <v>320617.92</v>
      </c>
      <c r="BY4" s="54">
        <v>238497.93</v>
      </c>
      <c r="BZ4" s="54">
        <v>9457111.08</v>
      </c>
      <c r="CA4" s="54">
        <v>94358.61</v>
      </c>
      <c r="CB4" s="54">
        <v>31140.03</v>
      </c>
      <c r="CC4" s="54">
        <v>111425.15</v>
      </c>
      <c r="CD4" s="54">
        <v>69798.39</v>
      </c>
      <c r="CE4" s="54">
        <v>41473.85</v>
      </c>
      <c r="CF4" s="54">
        <v>234252</v>
      </c>
      <c r="CG4" s="54">
        <v>208553.84</v>
      </c>
      <c r="CH4" s="54">
        <v>51908.72</v>
      </c>
      <c r="CI4" s="54">
        <v>65757.28</v>
      </c>
      <c r="CJ4" s="54">
        <v>216392.45</v>
      </c>
      <c r="CK4" s="54">
        <v>107099.56</v>
      </c>
      <c r="CL4" s="54">
        <v>121249.35</v>
      </c>
      <c r="CM4" s="54">
        <v>109954.59</v>
      </c>
      <c r="CN4" s="54">
        <v>99889.12</v>
      </c>
      <c r="CO4" s="54">
        <v>27128.24</v>
      </c>
      <c r="CP4" s="54">
        <v>29256.66</v>
      </c>
      <c r="CQ4" s="54">
        <v>123374.17</v>
      </c>
      <c r="CR4" s="54">
        <v>39344.04</v>
      </c>
      <c r="CS4" s="54">
        <v>14102.41</v>
      </c>
      <c r="CT4" s="54">
        <v>31460.88</v>
      </c>
      <c r="CU4" s="54">
        <v>58657.86</v>
      </c>
      <c r="CV4" s="54">
        <v>102114.36</v>
      </c>
      <c r="CW4" s="54">
        <v>153139.67</v>
      </c>
      <c r="CX4" s="54">
        <v>177521.59</v>
      </c>
      <c r="CY4" s="54">
        <v>217583.25</v>
      </c>
      <c r="CZ4" s="54">
        <v>83394.37</v>
      </c>
      <c r="DA4" s="54">
        <v>136647.22</v>
      </c>
      <c r="DB4" s="54">
        <v>1304499.42</v>
      </c>
      <c r="DC4" s="54">
        <v>118011.24</v>
      </c>
      <c r="DD4" s="54">
        <v>37169.43</v>
      </c>
      <c r="DE4" s="54">
        <v>19239.84</v>
      </c>
      <c r="DF4" s="54">
        <v>44980.1</v>
      </c>
      <c r="DG4" s="54">
        <v>44746.37</v>
      </c>
      <c r="DH4" s="54">
        <v>77401.27</v>
      </c>
      <c r="DI4" s="54">
        <v>60386.25</v>
      </c>
      <c r="DJ4" s="54">
        <v>37615.77</v>
      </c>
      <c r="DK4" s="54">
        <v>97007.79</v>
      </c>
      <c r="DL4" s="54">
        <v>41359.5</v>
      </c>
      <c r="DM4" s="54">
        <v>17728.66</v>
      </c>
      <c r="DN4" s="54">
        <v>13439.46</v>
      </c>
      <c r="DO4" s="54">
        <v>61831.3</v>
      </c>
      <c r="DP4" s="54">
        <v>2397.12</v>
      </c>
      <c r="DQ4" s="54">
        <v>1316.33</v>
      </c>
      <c r="DR4" s="54">
        <v>81.44</v>
      </c>
      <c r="DS4" s="54">
        <v>2648.05</v>
      </c>
      <c r="DT4" s="45">
        <v>978.43</v>
      </c>
      <c r="DW4" s="45">
        <v>0</v>
      </c>
      <c r="DX4" s="45">
        <v>0</v>
      </c>
      <c r="DY4" s="45">
        <v>0</v>
      </c>
      <c r="DZ4" s="45">
        <v>0</v>
      </c>
      <c r="EA4" s="45">
        <v>0</v>
      </c>
      <c r="EB4" s="45">
        <v>0</v>
      </c>
    </row>
    <row r="5" s="45" customFormat="1" spans="1:132">
      <c r="A5" s="71" t="s">
        <v>347</v>
      </c>
      <c r="B5" s="68">
        <v>153694998.14</v>
      </c>
      <c r="C5" s="69">
        <v>153235257.57</v>
      </c>
      <c r="D5" s="69">
        <v>0</v>
      </c>
      <c r="E5" s="69">
        <v>0</v>
      </c>
      <c r="F5" s="70"/>
      <c r="G5" s="69">
        <v>59612.84</v>
      </c>
      <c r="H5" s="72">
        <v>400127.730000023</v>
      </c>
      <c r="I5" s="54">
        <v>106274020.03</v>
      </c>
      <c r="J5" s="54">
        <v>0</v>
      </c>
      <c r="K5" s="54">
        <v>0.01</v>
      </c>
      <c r="L5" s="54">
        <v>0</v>
      </c>
      <c r="M5" s="54">
        <v>0</v>
      </c>
      <c r="N5" s="54">
        <v>0</v>
      </c>
      <c r="O5" s="76">
        <v>7296874.92</v>
      </c>
      <c r="P5" s="76">
        <v>39650185.29</v>
      </c>
      <c r="Q5" s="76">
        <v>0</v>
      </c>
      <c r="R5" s="76">
        <v>14177.32</v>
      </c>
      <c r="S5" s="54">
        <v>0</v>
      </c>
      <c r="T5" s="76">
        <v>39650185.29</v>
      </c>
      <c r="U5" s="76">
        <v>0</v>
      </c>
      <c r="V5" s="54">
        <v>0</v>
      </c>
      <c r="W5" s="76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0</v>
      </c>
      <c r="AE5" s="54">
        <v>14177.32</v>
      </c>
      <c r="AF5" s="54">
        <v>0</v>
      </c>
      <c r="AG5" s="54">
        <v>0</v>
      </c>
      <c r="AH5" s="54">
        <v>0</v>
      </c>
      <c r="AI5" s="54">
        <v>329356.71</v>
      </c>
      <c r="AJ5" s="54">
        <v>0</v>
      </c>
      <c r="AK5" s="54">
        <v>0</v>
      </c>
      <c r="AL5" s="54">
        <v>0</v>
      </c>
      <c r="AM5" s="54">
        <v>0</v>
      </c>
      <c r="AN5" s="54">
        <v>0</v>
      </c>
      <c r="AO5" s="75">
        <v>217669.79</v>
      </c>
      <c r="AP5" s="54">
        <v>6749848.42</v>
      </c>
      <c r="AQ5" s="54">
        <v>294921.33</v>
      </c>
      <c r="AR5" s="54">
        <v>251189.61</v>
      </c>
      <c r="AS5" s="54">
        <v>294565.66</v>
      </c>
      <c r="AT5" s="54">
        <v>262954.09</v>
      </c>
      <c r="AU5" s="54">
        <v>255924.88</v>
      </c>
      <c r="AV5" s="54">
        <v>275790.29</v>
      </c>
      <c r="AW5" s="54">
        <v>70660.53</v>
      </c>
      <c r="AX5" s="54">
        <v>239673.23</v>
      </c>
      <c r="AY5" s="54">
        <v>160251.49</v>
      </c>
      <c r="AZ5" s="54">
        <v>130993.29</v>
      </c>
      <c r="BA5" s="54">
        <v>865185.11</v>
      </c>
      <c r="BB5" s="54">
        <v>158264.14</v>
      </c>
      <c r="BC5" s="54">
        <v>175184.88</v>
      </c>
      <c r="BD5" s="54">
        <v>80378.67</v>
      </c>
      <c r="BE5" s="54">
        <v>65197.09</v>
      </c>
      <c r="BF5" s="54">
        <v>81191.77</v>
      </c>
      <c r="BG5" s="54">
        <v>83158.51</v>
      </c>
      <c r="BH5" s="54">
        <v>64762.5</v>
      </c>
      <c r="BI5" s="54">
        <v>51426.09</v>
      </c>
      <c r="BJ5" s="54">
        <v>68495.84</v>
      </c>
      <c r="BK5" s="54">
        <v>108185.31</v>
      </c>
      <c r="BL5" s="54">
        <v>25320.6</v>
      </c>
      <c r="BM5" s="54">
        <v>37478.21</v>
      </c>
      <c r="BN5" s="54">
        <v>23138.77</v>
      </c>
      <c r="BO5" s="54">
        <v>40575.76</v>
      </c>
      <c r="BP5" s="54">
        <v>22538.63</v>
      </c>
      <c r="BQ5" s="54">
        <v>49107.41</v>
      </c>
      <c r="BR5" s="54">
        <v>24793.87</v>
      </c>
      <c r="BS5" s="54">
        <v>67683.19</v>
      </c>
      <c r="BT5" s="54">
        <v>22190.65</v>
      </c>
      <c r="BU5" s="54">
        <v>17691.85</v>
      </c>
      <c r="BV5" s="54">
        <v>8573.49</v>
      </c>
      <c r="BW5" s="54">
        <v>21922.53</v>
      </c>
      <c r="BX5" s="54">
        <v>49730.46</v>
      </c>
      <c r="BY5" s="54">
        <v>37262.31</v>
      </c>
      <c r="BZ5" s="54">
        <v>1464638.55</v>
      </c>
      <c r="CA5" s="54">
        <v>14395.24</v>
      </c>
      <c r="CB5" s="54">
        <v>4520.46</v>
      </c>
      <c r="CC5" s="54">
        <v>16790.3</v>
      </c>
      <c r="CD5" s="54">
        <v>11243.65</v>
      </c>
      <c r="CE5" s="54">
        <v>6124.15</v>
      </c>
      <c r="CF5" s="54">
        <v>35866.74</v>
      </c>
      <c r="CG5" s="54">
        <v>34450.85</v>
      </c>
      <c r="CH5" s="54">
        <v>7516.41</v>
      </c>
      <c r="CI5" s="54">
        <v>11204.74</v>
      </c>
      <c r="CJ5" s="54">
        <v>35026.26</v>
      </c>
      <c r="CK5" s="54">
        <v>17619.1</v>
      </c>
      <c r="CL5" s="54">
        <v>19436.46</v>
      </c>
      <c r="CM5" s="54">
        <v>16615.71</v>
      </c>
      <c r="CN5" s="54">
        <v>14790.71</v>
      </c>
      <c r="CO5" s="54">
        <v>4396.16</v>
      </c>
      <c r="CP5" s="54">
        <v>4560.83</v>
      </c>
      <c r="CQ5" s="54">
        <v>18079.94</v>
      </c>
      <c r="CR5" s="54">
        <v>6204.54</v>
      </c>
      <c r="CS5" s="54">
        <v>2182.81</v>
      </c>
      <c r="CT5" s="54">
        <v>4892.94</v>
      </c>
      <c r="CU5" s="54">
        <v>9314.35</v>
      </c>
      <c r="CV5" s="54">
        <v>15999.43</v>
      </c>
      <c r="CW5" s="54">
        <v>22728.38</v>
      </c>
      <c r="CX5" s="54">
        <v>27585.05</v>
      </c>
      <c r="CY5" s="54">
        <v>33491.73</v>
      </c>
      <c r="CZ5" s="54">
        <v>12748.18</v>
      </c>
      <c r="DA5" s="54">
        <v>21482.2</v>
      </c>
      <c r="DB5" s="54">
        <v>263598.15</v>
      </c>
      <c r="DC5" s="54">
        <v>18299.26</v>
      </c>
      <c r="DD5" s="54">
        <v>5769.65</v>
      </c>
      <c r="DE5" s="54">
        <v>3133.41</v>
      </c>
      <c r="DF5" s="54">
        <v>7286.92</v>
      </c>
      <c r="DG5" s="54">
        <v>6750.39</v>
      </c>
      <c r="DH5" s="54">
        <v>11646.59</v>
      </c>
      <c r="DI5" s="54">
        <v>9527.24</v>
      </c>
      <c r="DJ5" s="54">
        <v>5356.3</v>
      </c>
      <c r="DK5" s="54">
        <v>15797.61</v>
      </c>
      <c r="DL5" s="54">
        <v>6391.15</v>
      </c>
      <c r="DM5" s="54">
        <v>2746.31</v>
      </c>
      <c r="DN5" s="54">
        <v>2247.05</v>
      </c>
      <c r="DO5" s="54">
        <v>9826.67</v>
      </c>
      <c r="DP5" s="54">
        <v>383.84</v>
      </c>
      <c r="DQ5" s="54">
        <v>226.76</v>
      </c>
      <c r="DR5" s="54">
        <v>12.75</v>
      </c>
      <c r="DS5" s="54">
        <v>424.85</v>
      </c>
      <c r="DT5" s="45">
        <v>155.61</v>
      </c>
      <c r="DW5" s="45">
        <v>0</v>
      </c>
      <c r="DX5" s="45">
        <v>0</v>
      </c>
      <c r="DY5" s="45">
        <v>0</v>
      </c>
      <c r="DZ5" s="45">
        <v>0</v>
      </c>
      <c r="EA5" s="45">
        <v>0</v>
      </c>
      <c r="EB5" s="45">
        <v>0</v>
      </c>
    </row>
    <row r="6" s="45" customFormat="1" spans="1:132">
      <c r="A6" s="71" t="s">
        <v>348</v>
      </c>
      <c r="B6" s="68">
        <v>460391440.03</v>
      </c>
      <c r="C6" s="69">
        <v>382234660.32</v>
      </c>
      <c r="D6" s="69">
        <v>81663595.91</v>
      </c>
      <c r="E6" s="69">
        <v>-3737.9</v>
      </c>
      <c r="F6" s="70">
        <v>1218638.21</v>
      </c>
      <c r="G6" s="69">
        <v>0</v>
      </c>
      <c r="H6" s="72">
        <v>-4721716.51</v>
      </c>
      <c r="I6" s="54">
        <v>-215169.85</v>
      </c>
      <c r="J6" s="54">
        <v>0</v>
      </c>
      <c r="K6" s="54">
        <v>0</v>
      </c>
      <c r="L6" s="54">
        <v>0</v>
      </c>
      <c r="M6" s="54">
        <v>0</v>
      </c>
      <c r="N6" s="54">
        <v>173016.92</v>
      </c>
      <c r="O6" s="76">
        <v>251612393.59</v>
      </c>
      <c r="P6" s="76">
        <v>-116517.57</v>
      </c>
      <c r="Q6" s="76">
        <v>91207250.88</v>
      </c>
      <c r="R6" s="76">
        <v>39573686.35</v>
      </c>
      <c r="S6" s="54">
        <v>-730</v>
      </c>
      <c r="T6" s="76">
        <v>-472581.9</v>
      </c>
      <c r="U6" s="76">
        <v>238267.65</v>
      </c>
      <c r="V6" s="54">
        <v>118526.68</v>
      </c>
      <c r="W6" s="76">
        <v>0</v>
      </c>
      <c r="X6" s="54">
        <v>0</v>
      </c>
      <c r="Y6" s="54">
        <v>0</v>
      </c>
      <c r="Z6" s="54">
        <v>53447471.66</v>
      </c>
      <c r="AA6" s="54">
        <v>660377.36</v>
      </c>
      <c r="AB6" s="54">
        <v>6525188.66</v>
      </c>
      <c r="AC6" s="54">
        <v>30574213.2</v>
      </c>
      <c r="AD6" s="54">
        <v>0</v>
      </c>
      <c r="AE6" s="54">
        <v>828952.25</v>
      </c>
      <c r="AF6" s="54">
        <v>4659680.4</v>
      </c>
      <c r="AG6" s="54">
        <v>34085053.7</v>
      </c>
      <c r="AH6" s="54">
        <v>315134.06</v>
      </c>
      <c r="AI6" s="54">
        <v>19419.2</v>
      </c>
      <c r="AJ6" s="54">
        <v>0</v>
      </c>
      <c r="AK6" s="54">
        <v>0</v>
      </c>
      <c r="AL6" s="54">
        <v>0</v>
      </c>
      <c r="AM6" s="54">
        <v>-200</v>
      </c>
      <c r="AN6" s="54">
        <v>-471.5</v>
      </c>
      <c r="AO6" s="75">
        <v>6108363.2</v>
      </c>
      <c r="AP6" s="54">
        <v>245170148.63</v>
      </c>
      <c r="AQ6" s="54">
        <v>7823686.8</v>
      </c>
      <c r="AR6" s="54">
        <v>9488962.98</v>
      </c>
      <c r="AS6" s="54">
        <v>8604958.1</v>
      </c>
      <c r="AT6" s="54">
        <v>13770064.95</v>
      </c>
      <c r="AU6" s="54">
        <v>11108962.51</v>
      </c>
      <c r="AV6" s="54">
        <v>9993872.15</v>
      </c>
      <c r="AW6" s="54">
        <v>3292458.02</v>
      </c>
      <c r="AX6" s="54">
        <v>11297175.79</v>
      </c>
      <c r="AY6" s="54">
        <v>3625887.19</v>
      </c>
      <c r="AZ6" s="54">
        <v>2542048.75</v>
      </c>
      <c r="BA6" s="54">
        <v>34765839.84</v>
      </c>
      <c r="BB6" s="54">
        <v>4042546.56</v>
      </c>
      <c r="BC6" s="54">
        <v>2923396.23</v>
      </c>
      <c r="BD6" s="54">
        <v>2948292.28</v>
      </c>
      <c r="BE6" s="54">
        <v>3513599.75</v>
      </c>
      <c r="BF6" s="54">
        <v>3128420.2</v>
      </c>
      <c r="BG6" s="54">
        <v>3563245.42</v>
      </c>
      <c r="BH6" s="54">
        <v>2412052.25</v>
      </c>
      <c r="BI6" s="54">
        <v>1960204.72</v>
      </c>
      <c r="BJ6" s="54">
        <v>2544603.26</v>
      </c>
      <c r="BK6" s="54">
        <v>3763812.99</v>
      </c>
      <c r="BL6" s="54">
        <v>676770.29</v>
      </c>
      <c r="BM6" s="54">
        <v>1266889.81</v>
      </c>
      <c r="BN6" s="54">
        <v>806354.57</v>
      </c>
      <c r="BO6" s="54">
        <v>1092099.3</v>
      </c>
      <c r="BP6" s="54">
        <v>913653.01</v>
      </c>
      <c r="BQ6" s="54">
        <v>1692158.03</v>
      </c>
      <c r="BR6" s="54">
        <v>939937.09</v>
      </c>
      <c r="BS6" s="54">
        <v>424069.91</v>
      </c>
      <c r="BT6" s="54">
        <v>548813.43</v>
      </c>
      <c r="BU6" s="54">
        <v>727592.17</v>
      </c>
      <c r="BV6" s="54">
        <v>308053.51</v>
      </c>
      <c r="BW6" s="54">
        <v>692318.66</v>
      </c>
      <c r="BX6" s="54">
        <v>1228851.07</v>
      </c>
      <c r="BY6" s="54">
        <v>685463.18</v>
      </c>
      <c r="BZ6" s="54">
        <v>70124071.86</v>
      </c>
      <c r="CA6" s="54">
        <v>224826.19</v>
      </c>
      <c r="CB6" s="54">
        <v>148755.47</v>
      </c>
      <c r="CC6" s="54">
        <v>491677.14</v>
      </c>
      <c r="CD6" s="54">
        <v>419691.57</v>
      </c>
      <c r="CE6" s="54">
        <v>163805.66</v>
      </c>
      <c r="CF6" s="54">
        <v>309494.69</v>
      </c>
      <c r="CG6" s="54">
        <v>698064.15</v>
      </c>
      <c r="CH6" s="54">
        <v>325022.17</v>
      </c>
      <c r="CI6" s="54">
        <v>-77592.73</v>
      </c>
      <c r="CJ6" s="54">
        <v>513995.84</v>
      </c>
      <c r="CK6" s="54">
        <v>370558.52</v>
      </c>
      <c r="CL6" s="54">
        <v>440760.97</v>
      </c>
      <c r="CM6" s="54">
        <v>531127.93</v>
      </c>
      <c r="CN6" s="54">
        <v>371360</v>
      </c>
      <c r="CO6" s="54">
        <v>94391.92</v>
      </c>
      <c r="CP6" s="54">
        <v>170206.93</v>
      </c>
      <c r="CQ6" s="54">
        <v>305927.2</v>
      </c>
      <c r="CR6" s="54">
        <v>435532.79</v>
      </c>
      <c r="CS6" s="54">
        <v>81430.04</v>
      </c>
      <c r="CT6" s="54">
        <v>74689.12</v>
      </c>
      <c r="CU6" s="54">
        <v>192978.12</v>
      </c>
      <c r="CV6" s="54">
        <v>415000.73</v>
      </c>
      <c r="CW6" s="54">
        <v>457644.08</v>
      </c>
      <c r="CX6" s="54">
        <v>1883954.64</v>
      </c>
      <c r="CY6" s="54">
        <v>1027534.87</v>
      </c>
      <c r="CZ6" s="54">
        <v>290905.93</v>
      </c>
      <c r="DA6" s="54">
        <v>305349.16</v>
      </c>
      <c r="DB6" s="54">
        <v>1441330.39</v>
      </c>
      <c r="DC6" s="54">
        <v>335716.05</v>
      </c>
      <c r="DD6" s="54">
        <v>183043.6</v>
      </c>
      <c r="DE6" s="54">
        <v>278672.72</v>
      </c>
      <c r="DF6" s="54">
        <v>108540.74</v>
      </c>
      <c r="DG6" s="54">
        <v>1365197.15</v>
      </c>
      <c r="DH6" s="54">
        <v>302484.9</v>
      </c>
      <c r="DI6" s="54">
        <v>6374.87</v>
      </c>
      <c r="DJ6" s="54">
        <v>637565.42</v>
      </c>
      <c r="DK6" s="54">
        <v>102472.41</v>
      </c>
      <c r="DL6" s="54">
        <v>353185.29</v>
      </c>
      <c r="DM6" s="54">
        <v>134526.91</v>
      </c>
      <c r="DN6" s="54">
        <v>-130152.98</v>
      </c>
      <c r="DO6" s="54">
        <v>86799.08</v>
      </c>
      <c r="DP6" s="54">
        <v>25516.54</v>
      </c>
      <c r="DQ6" s="54">
        <v>8238.98</v>
      </c>
      <c r="DR6" s="54">
        <v>2605.79</v>
      </c>
      <c r="DS6" s="54">
        <v>10875.46</v>
      </c>
      <c r="DT6" s="45">
        <v>8875.58</v>
      </c>
      <c r="DW6" s="45">
        <v>0</v>
      </c>
      <c r="DX6" s="45">
        <v>0</v>
      </c>
      <c r="DY6" s="45">
        <v>0</v>
      </c>
      <c r="DZ6" s="45">
        <v>0</v>
      </c>
      <c r="EA6" s="45">
        <v>0</v>
      </c>
      <c r="EB6" s="45">
        <v>0</v>
      </c>
    </row>
    <row r="7" s="45" customFormat="1" spans="1:132">
      <c r="A7" s="71" t="s">
        <v>349</v>
      </c>
      <c r="B7" s="68">
        <v>332566542.72</v>
      </c>
      <c r="C7" s="69">
        <v>251460319.49</v>
      </c>
      <c r="D7" s="69">
        <v>81111305.32</v>
      </c>
      <c r="E7" s="69">
        <v>0</v>
      </c>
      <c r="F7" s="70"/>
      <c r="G7" s="69">
        <v>0</v>
      </c>
      <c r="H7" s="72">
        <v>-5082.09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76">
        <v>250933134.66</v>
      </c>
      <c r="P7" s="76">
        <v>118526.68</v>
      </c>
      <c r="Q7" s="76">
        <v>0</v>
      </c>
      <c r="R7" s="76">
        <v>408658.15</v>
      </c>
      <c r="S7" s="54">
        <v>0</v>
      </c>
      <c r="T7" s="76">
        <v>0</v>
      </c>
      <c r="U7" s="76">
        <v>0</v>
      </c>
      <c r="V7" s="54">
        <v>118526.68</v>
      </c>
      <c r="W7" s="76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279233.22</v>
      </c>
      <c r="AF7" s="54">
        <v>129424.93</v>
      </c>
      <c r="AG7" s="54">
        <v>0</v>
      </c>
      <c r="AH7" s="54">
        <v>0</v>
      </c>
      <c r="AI7" s="54">
        <v>20186.35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75">
        <v>6108419.75</v>
      </c>
      <c r="AP7" s="54">
        <v>244804528.56</v>
      </c>
      <c r="AQ7" s="54">
        <v>7798279.24</v>
      </c>
      <c r="AR7" s="54">
        <v>9480567.7</v>
      </c>
      <c r="AS7" s="54">
        <v>8608856.09</v>
      </c>
      <c r="AT7" s="54">
        <v>13756538.73</v>
      </c>
      <c r="AU7" s="54">
        <v>11045690.38</v>
      </c>
      <c r="AV7" s="54">
        <v>9916432.02</v>
      </c>
      <c r="AW7" s="54">
        <v>3291593.51</v>
      </c>
      <c r="AX7" s="54">
        <v>11294725.41</v>
      </c>
      <c r="AY7" s="54">
        <v>3626416.38</v>
      </c>
      <c r="AZ7" s="54">
        <v>2542504.59</v>
      </c>
      <c r="BA7" s="54">
        <v>34763283.92</v>
      </c>
      <c r="BB7" s="54">
        <v>4042719.2</v>
      </c>
      <c r="BC7" s="54">
        <v>2924378.03</v>
      </c>
      <c r="BD7" s="54">
        <v>2946246.99</v>
      </c>
      <c r="BE7" s="54">
        <v>3472032.39</v>
      </c>
      <c r="BF7" s="54">
        <v>3128302.94</v>
      </c>
      <c r="BG7" s="54">
        <v>3563046.55</v>
      </c>
      <c r="BH7" s="54">
        <v>2410588.1</v>
      </c>
      <c r="BI7" s="54">
        <v>1960103.78</v>
      </c>
      <c r="BJ7" s="54">
        <v>2543882.51</v>
      </c>
      <c r="BK7" s="54">
        <v>3742612.07</v>
      </c>
      <c r="BL7" s="54">
        <v>676642</v>
      </c>
      <c r="BM7" s="54">
        <v>1267120.28</v>
      </c>
      <c r="BN7" s="54">
        <v>806848.34</v>
      </c>
      <c r="BO7" s="54">
        <v>1091463.45</v>
      </c>
      <c r="BP7" s="54">
        <v>913488.87</v>
      </c>
      <c r="BQ7" s="54">
        <v>1678446.71</v>
      </c>
      <c r="BR7" s="54">
        <v>940033.31</v>
      </c>
      <c r="BS7" s="54">
        <v>423535.95</v>
      </c>
      <c r="BT7" s="54">
        <v>548337.02</v>
      </c>
      <c r="BU7" s="54">
        <v>727520.47</v>
      </c>
      <c r="BV7" s="54">
        <v>308028.04</v>
      </c>
      <c r="BW7" s="54">
        <v>693029.99</v>
      </c>
      <c r="BX7" s="54">
        <v>1226406.46</v>
      </c>
      <c r="BY7" s="54">
        <v>686548.32</v>
      </c>
      <c r="BZ7" s="54">
        <v>70093534.42</v>
      </c>
      <c r="CA7" s="54">
        <v>225004.41</v>
      </c>
      <c r="CB7" s="54">
        <v>148955.47</v>
      </c>
      <c r="CC7" s="54">
        <v>492732.14</v>
      </c>
      <c r="CD7" s="54">
        <v>419903.87</v>
      </c>
      <c r="CE7" s="54">
        <v>165405.66</v>
      </c>
      <c r="CF7" s="54">
        <v>309422.69</v>
      </c>
      <c r="CG7" s="54">
        <v>698456.23</v>
      </c>
      <c r="CH7" s="54">
        <v>325278.43</v>
      </c>
      <c r="CI7" s="54">
        <v>-77441.03</v>
      </c>
      <c r="CJ7" s="54">
        <v>514423.84</v>
      </c>
      <c r="CK7" s="54">
        <v>327636.16</v>
      </c>
      <c r="CL7" s="54">
        <v>441649.75</v>
      </c>
      <c r="CM7" s="54">
        <v>530983.74</v>
      </c>
      <c r="CN7" s="54">
        <v>369913.32</v>
      </c>
      <c r="CO7" s="54">
        <v>94741.92</v>
      </c>
      <c r="CP7" s="54">
        <v>169350.83</v>
      </c>
      <c r="CQ7" s="54">
        <v>307825.84</v>
      </c>
      <c r="CR7" s="54">
        <v>435665.46</v>
      </c>
      <c r="CS7" s="54">
        <v>81680.04</v>
      </c>
      <c r="CT7" s="54">
        <v>74969.12</v>
      </c>
      <c r="CU7" s="54">
        <v>193758.12</v>
      </c>
      <c r="CV7" s="54">
        <v>415137.2</v>
      </c>
      <c r="CW7" s="54">
        <v>451706.35</v>
      </c>
      <c r="CX7" s="54">
        <v>1888714.71</v>
      </c>
      <c r="CY7" s="54">
        <v>1027680.95</v>
      </c>
      <c r="CZ7" s="54">
        <v>291157.85</v>
      </c>
      <c r="DA7" s="54">
        <v>305797.16</v>
      </c>
      <c r="DB7" s="54">
        <v>1442182.84</v>
      </c>
      <c r="DC7" s="54">
        <v>304562.09</v>
      </c>
      <c r="DD7" s="54">
        <v>183209.6</v>
      </c>
      <c r="DE7" s="54">
        <v>278848.49</v>
      </c>
      <c r="DF7" s="54">
        <v>108696.74</v>
      </c>
      <c r="DG7" s="54">
        <v>1365243.64</v>
      </c>
      <c r="DH7" s="54">
        <v>302542.19</v>
      </c>
      <c r="DI7" s="54">
        <v>6998.22</v>
      </c>
      <c r="DJ7" s="54">
        <v>637765.42</v>
      </c>
      <c r="DK7" s="54">
        <v>102722.41</v>
      </c>
      <c r="DL7" s="54">
        <v>353229.86</v>
      </c>
      <c r="DM7" s="54">
        <v>134526.91</v>
      </c>
      <c r="DN7" s="54">
        <v>-130258.82</v>
      </c>
      <c r="DO7" s="54">
        <v>87178.33</v>
      </c>
      <c r="DP7" s="54">
        <v>25508.99</v>
      </c>
      <c r="DQ7" s="54">
        <v>8432.43</v>
      </c>
      <c r="DR7" s="54">
        <v>2605.79</v>
      </c>
      <c r="DS7" s="54">
        <v>11102.46</v>
      </c>
      <c r="DT7" s="45">
        <v>9136.58</v>
      </c>
      <c r="DW7" s="45">
        <v>0</v>
      </c>
      <c r="DX7" s="45">
        <v>0</v>
      </c>
      <c r="DY7" s="45">
        <v>0</v>
      </c>
      <c r="DZ7" s="45">
        <v>0</v>
      </c>
      <c r="EA7" s="45">
        <v>0</v>
      </c>
      <c r="EB7" s="45">
        <v>0</v>
      </c>
    </row>
    <row r="8" s="45" customFormat="1" spans="1:132">
      <c r="A8" s="71" t="s">
        <v>350</v>
      </c>
      <c r="B8" s="68">
        <v>91207250.88</v>
      </c>
      <c r="C8" s="69">
        <v>91207250.88</v>
      </c>
      <c r="D8" s="69">
        <v>0</v>
      </c>
      <c r="E8" s="69">
        <v>0</v>
      </c>
      <c r="F8" s="70"/>
      <c r="G8" s="69">
        <v>0</v>
      </c>
      <c r="H8" s="72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76">
        <v>0</v>
      </c>
      <c r="P8" s="76">
        <v>0</v>
      </c>
      <c r="Q8" s="76">
        <v>91207250.88</v>
      </c>
      <c r="R8" s="76">
        <v>0</v>
      </c>
      <c r="S8" s="54">
        <v>0</v>
      </c>
      <c r="T8" s="76">
        <v>0</v>
      </c>
      <c r="U8" s="76">
        <v>0</v>
      </c>
      <c r="V8" s="54">
        <v>0</v>
      </c>
      <c r="W8" s="76">
        <v>0</v>
      </c>
      <c r="X8" s="54">
        <v>0</v>
      </c>
      <c r="Y8" s="54">
        <v>0</v>
      </c>
      <c r="Z8" s="54">
        <v>53447471.66</v>
      </c>
      <c r="AA8" s="54">
        <v>660377.36</v>
      </c>
      <c r="AB8" s="54">
        <v>6525188.66</v>
      </c>
      <c r="AC8" s="54">
        <v>30574213.2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75">
        <v>0</v>
      </c>
      <c r="AP8" s="54">
        <v>0</v>
      </c>
      <c r="AQ8" s="54">
        <v>0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0</v>
      </c>
      <c r="BO8" s="54">
        <v>0</v>
      </c>
      <c r="BP8" s="54">
        <v>0</v>
      </c>
      <c r="BQ8" s="54">
        <v>0</v>
      </c>
      <c r="BR8" s="54">
        <v>0</v>
      </c>
      <c r="BS8" s="54">
        <v>0</v>
      </c>
      <c r="BT8" s="54">
        <v>0</v>
      </c>
      <c r="BU8" s="54">
        <v>0</v>
      </c>
      <c r="BV8" s="54">
        <v>0</v>
      </c>
      <c r="BW8" s="54">
        <v>0</v>
      </c>
      <c r="BX8" s="54">
        <v>0</v>
      </c>
      <c r="BY8" s="54">
        <v>0</v>
      </c>
      <c r="BZ8" s="54">
        <v>0</v>
      </c>
      <c r="CA8" s="54">
        <v>0</v>
      </c>
      <c r="CB8" s="54">
        <v>0</v>
      </c>
      <c r="CC8" s="54">
        <v>0</v>
      </c>
      <c r="CD8" s="54">
        <v>0</v>
      </c>
      <c r="CE8" s="54">
        <v>0</v>
      </c>
      <c r="CF8" s="54">
        <v>0</v>
      </c>
      <c r="CG8" s="54">
        <v>0</v>
      </c>
      <c r="CH8" s="54">
        <v>0</v>
      </c>
      <c r="CI8" s="54">
        <v>0</v>
      </c>
      <c r="CJ8" s="54">
        <v>0</v>
      </c>
      <c r="CK8" s="54">
        <v>0</v>
      </c>
      <c r="CL8" s="54">
        <v>0</v>
      </c>
      <c r="CM8" s="54">
        <v>0</v>
      </c>
      <c r="CN8" s="54">
        <v>0</v>
      </c>
      <c r="CO8" s="54">
        <v>0</v>
      </c>
      <c r="CP8" s="54">
        <v>0</v>
      </c>
      <c r="CQ8" s="54">
        <v>0</v>
      </c>
      <c r="CR8" s="54">
        <v>0</v>
      </c>
      <c r="CS8" s="54">
        <v>0</v>
      </c>
      <c r="CT8" s="54">
        <v>0</v>
      </c>
      <c r="CU8" s="54">
        <v>0</v>
      </c>
      <c r="CV8" s="54">
        <v>0</v>
      </c>
      <c r="CW8" s="54">
        <v>0</v>
      </c>
      <c r="CX8" s="54">
        <v>0</v>
      </c>
      <c r="CY8" s="54">
        <v>0</v>
      </c>
      <c r="CZ8" s="54">
        <v>0</v>
      </c>
      <c r="DA8" s="54">
        <v>0</v>
      </c>
      <c r="DB8" s="54">
        <v>0</v>
      </c>
      <c r="DC8" s="54">
        <v>0</v>
      </c>
      <c r="DD8" s="54">
        <v>0</v>
      </c>
      <c r="DE8" s="54">
        <v>0</v>
      </c>
      <c r="DF8" s="54">
        <v>0</v>
      </c>
      <c r="DG8" s="54">
        <v>0</v>
      </c>
      <c r="DH8" s="54">
        <v>0</v>
      </c>
      <c r="DI8" s="54">
        <v>0</v>
      </c>
      <c r="DJ8" s="54">
        <v>0</v>
      </c>
      <c r="DK8" s="54">
        <v>0</v>
      </c>
      <c r="DL8" s="54">
        <v>0</v>
      </c>
      <c r="DM8" s="54">
        <v>0</v>
      </c>
      <c r="DN8" s="54">
        <v>0</v>
      </c>
      <c r="DO8" s="54">
        <v>0</v>
      </c>
      <c r="DP8" s="54">
        <v>0</v>
      </c>
      <c r="DQ8" s="54">
        <v>0</v>
      </c>
      <c r="DR8" s="54">
        <v>0</v>
      </c>
      <c r="DS8" s="54">
        <v>0</v>
      </c>
      <c r="DT8" s="45">
        <v>0</v>
      </c>
      <c r="DW8" s="45">
        <v>0</v>
      </c>
      <c r="DX8" s="45">
        <v>0</v>
      </c>
      <c r="DY8" s="45">
        <v>0</v>
      </c>
      <c r="DZ8" s="45">
        <v>0</v>
      </c>
      <c r="EA8" s="45">
        <v>0</v>
      </c>
      <c r="EB8" s="45">
        <v>0</v>
      </c>
    </row>
    <row r="9" s="45" customFormat="1" spans="1:132">
      <c r="A9" s="71" t="s">
        <v>351</v>
      </c>
      <c r="B9" s="68">
        <v>36535223.93</v>
      </c>
      <c r="C9" s="69">
        <v>39165028.2</v>
      </c>
      <c r="D9" s="69">
        <v>552290.59</v>
      </c>
      <c r="E9" s="69">
        <v>0</v>
      </c>
      <c r="F9" s="73">
        <v>1219405.5</v>
      </c>
      <c r="G9" s="69">
        <v>0</v>
      </c>
      <c r="H9" s="72">
        <v>-4401500.36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76">
        <v>0</v>
      </c>
      <c r="P9" s="76">
        <v>0</v>
      </c>
      <c r="Q9" s="76">
        <v>0</v>
      </c>
      <c r="R9" s="76">
        <v>39165028.2</v>
      </c>
      <c r="S9" s="54">
        <v>0</v>
      </c>
      <c r="T9" s="76">
        <v>0</v>
      </c>
      <c r="U9" s="76">
        <v>0</v>
      </c>
      <c r="V9" s="54">
        <v>0</v>
      </c>
      <c r="W9" s="76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549719.03</v>
      </c>
      <c r="AF9" s="54">
        <v>4530255.47</v>
      </c>
      <c r="AG9" s="54">
        <v>34085053.7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75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0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4">
        <v>0</v>
      </c>
      <c r="BR9" s="54">
        <v>0</v>
      </c>
      <c r="BS9" s="54">
        <v>0</v>
      </c>
      <c r="BT9" s="54">
        <v>0</v>
      </c>
      <c r="BU9" s="54">
        <v>0</v>
      </c>
      <c r="BV9" s="54">
        <v>0</v>
      </c>
      <c r="BW9" s="54">
        <v>0</v>
      </c>
      <c r="BX9" s="54">
        <v>0</v>
      </c>
      <c r="BY9" s="54">
        <v>0</v>
      </c>
      <c r="BZ9" s="54">
        <v>0</v>
      </c>
      <c r="CA9" s="54">
        <v>0</v>
      </c>
      <c r="CB9" s="54">
        <v>0</v>
      </c>
      <c r="CC9" s="54">
        <v>0</v>
      </c>
      <c r="CD9" s="54">
        <v>0</v>
      </c>
      <c r="CE9" s="54">
        <v>0</v>
      </c>
      <c r="CF9" s="54">
        <v>0</v>
      </c>
      <c r="CG9" s="54">
        <v>0</v>
      </c>
      <c r="CH9" s="54">
        <v>0</v>
      </c>
      <c r="CI9" s="54">
        <v>0</v>
      </c>
      <c r="CJ9" s="54">
        <v>0</v>
      </c>
      <c r="CK9" s="54">
        <v>0</v>
      </c>
      <c r="CL9" s="54">
        <v>0</v>
      </c>
      <c r="CM9" s="54">
        <v>0</v>
      </c>
      <c r="CN9" s="54">
        <v>0</v>
      </c>
      <c r="CO9" s="54">
        <v>0</v>
      </c>
      <c r="CP9" s="54">
        <v>0</v>
      </c>
      <c r="CQ9" s="54">
        <v>0</v>
      </c>
      <c r="CR9" s="54">
        <v>0</v>
      </c>
      <c r="CS9" s="54">
        <v>0</v>
      </c>
      <c r="CT9" s="54">
        <v>0</v>
      </c>
      <c r="CU9" s="54">
        <v>0</v>
      </c>
      <c r="CV9" s="54">
        <v>0</v>
      </c>
      <c r="CW9" s="54">
        <v>0</v>
      </c>
      <c r="CX9" s="54">
        <v>0</v>
      </c>
      <c r="CY9" s="54">
        <v>0</v>
      </c>
      <c r="CZ9" s="54">
        <v>0</v>
      </c>
      <c r="DA9" s="54">
        <v>0</v>
      </c>
      <c r="DB9" s="54">
        <v>0</v>
      </c>
      <c r="DC9" s="54">
        <v>0</v>
      </c>
      <c r="DD9" s="54">
        <v>0</v>
      </c>
      <c r="DE9" s="54">
        <v>0</v>
      </c>
      <c r="DF9" s="54">
        <v>0</v>
      </c>
      <c r="DG9" s="54">
        <v>0</v>
      </c>
      <c r="DH9" s="54">
        <v>0</v>
      </c>
      <c r="DI9" s="54">
        <v>0</v>
      </c>
      <c r="DJ9" s="54">
        <v>0</v>
      </c>
      <c r="DK9" s="54">
        <v>0</v>
      </c>
      <c r="DL9" s="54">
        <v>0</v>
      </c>
      <c r="DM9" s="54">
        <v>0</v>
      </c>
      <c r="DN9" s="54">
        <v>0</v>
      </c>
      <c r="DO9" s="54">
        <v>0</v>
      </c>
      <c r="DP9" s="54">
        <v>0</v>
      </c>
      <c r="DQ9" s="54">
        <v>0</v>
      </c>
      <c r="DR9" s="54">
        <v>0</v>
      </c>
      <c r="DS9" s="54">
        <v>0</v>
      </c>
      <c r="DT9" s="45">
        <v>0</v>
      </c>
      <c r="DW9" s="45">
        <v>0</v>
      </c>
      <c r="DX9" s="45">
        <v>0</v>
      </c>
      <c r="DY9" s="45">
        <v>0</v>
      </c>
      <c r="DZ9" s="45">
        <v>0</v>
      </c>
      <c r="EA9" s="45">
        <v>0</v>
      </c>
      <c r="EB9" s="45">
        <v>0</v>
      </c>
    </row>
    <row r="10" s="45" customFormat="1" spans="1:132">
      <c r="A10" s="71" t="s">
        <v>352</v>
      </c>
      <c r="B10" s="68">
        <v>160190687.33</v>
      </c>
      <c r="C10" s="69">
        <v>133437923.43</v>
      </c>
      <c r="D10" s="69">
        <v>2438240.53</v>
      </c>
      <c r="E10" s="69">
        <v>165051.58</v>
      </c>
      <c r="F10" s="69"/>
      <c r="G10" s="69">
        <v>24687414.73</v>
      </c>
      <c r="H10" s="72">
        <v>-537942.94</v>
      </c>
      <c r="I10" s="54">
        <v>1164608.18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76">
        <v>0</v>
      </c>
      <c r="P10" s="76">
        <v>132894463.91</v>
      </c>
      <c r="Q10" s="76">
        <v>0</v>
      </c>
      <c r="R10" s="76">
        <v>-621148.66</v>
      </c>
      <c r="S10" s="54">
        <v>0</v>
      </c>
      <c r="T10" s="76">
        <v>129359757.71</v>
      </c>
      <c r="U10" s="76">
        <v>0</v>
      </c>
      <c r="V10" s="54">
        <v>-4326405.18</v>
      </c>
      <c r="W10" s="76">
        <v>7861111.38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-621148.66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75">
        <v>0</v>
      </c>
      <c r="AP10" s="54">
        <v>0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4">
        <v>0</v>
      </c>
      <c r="BR10" s="54">
        <v>0</v>
      </c>
      <c r="BS10" s="54">
        <v>0</v>
      </c>
      <c r="BT10" s="54">
        <v>0</v>
      </c>
      <c r="BU10" s="54">
        <v>0</v>
      </c>
      <c r="BV10" s="54">
        <v>0</v>
      </c>
      <c r="BW10" s="54">
        <v>0</v>
      </c>
      <c r="BX10" s="54">
        <v>0</v>
      </c>
      <c r="BY10" s="54">
        <v>0</v>
      </c>
      <c r="BZ10" s="54">
        <v>0</v>
      </c>
      <c r="CA10" s="54">
        <v>0</v>
      </c>
      <c r="CB10" s="54">
        <v>0</v>
      </c>
      <c r="CC10" s="54">
        <v>0</v>
      </c>
      <c r="CD10" s="54">
        <v>0</v>
      </c>
      <c r="CE10" s="54">
        <v>0</v>
      </c>
      <c r="CF10" s="54">
        <v>0</v>
      </c>
      <c r="CG10" s="54">
        <v>0</v>
      </c>
      <c r="CH10" s="54">
        <v>0</v>
      </c>
      <c r="CI10" s="54">
        <v>0</v>
      </c>
      <c r="CJ10" s="54">
        <v>0</v>
      </c>
      <c r="CK10" s="54">
        <v>0</v>
      </c>
      <c r="CL10" s="54">
        <v>0</v>
      </c>
      <c r="CM10" s="54">
        <v>0</v>
      </c>
      <c r="CN10" s="54">
        <v>0</v>
      </c>
      <c r="CO10" s="54">
        <v>0</v>
      </c>
      <c r="CP10" s="54">
        <v>0</v>
      </c>
      <c r="CQ10" s="54">
        <v>0</v>
      </c>
      <c r="CR10" s="54">
        <v>0</v>
      </c>
      <c r="CS10" s="54">
        <v>0</v>
      </c>
      <c r="CT10" s="54">
        <v>0</v>
      </c>
      <c r="CU10" s="54">
        <v>0</v>
      </c>
      <c r="CV10" s="54">
        <v>0</v>
      </c>
      <c r="CW10" s="54">
        <v>0</v>
      </c>
      <c r="CX10" s="54">
        <v>0</v>
      </c>
      <c r="CY10" s="54">
        <v>0</v>
      </c>
      <c r="CZ10" s="54">
        <v>0</v>
      </c>
      <c r="DA10" s="54">
        <v>0</v>
      </c>
      <c r="DB10" s="54">
        <v>0</v>
      </c>
      <c r="DC10" s="54">
        <v>0</v>
      </c>
      <c r="DD10" s="54">
        <v>0</v>
      </c>
      <c r="DE10" s="54">
        <v>0</v>
      </c>
      <c r="DF10" s="54">
        <v>0</v>
      </c>
      <c r="DG10" s="54">
        <v>0</v>
      </c>
      <c r="DH10" s="54">
        <v>0</v>
      </c>
      <c r="DI10" s="54">
        <v>0</v>
      </c>
      <c r="DJ10" s="54">
        <v>0</v>
      </c>
      <c r="DK10" s="54">
        <v>0</v>
      </c>
      <c r="DL10" s="54">
        <v>0</v>
      </c>
      <c r="DM10" s="54">
        <v>0</v>
      </c>
      <c r="DN10" s="54">
        <v>0</v>
      </c>
      <c r="DO10" s="54">
        <v>0</v>
      </c>
      <c r="DP10" s="54">
        <v>0</v>
      </c>
      <c r="DQ10" s="54">
        <v>0</v>
      </c>
      <c r="DR10" s="54">
        <v>0</v>
      </c>
      <c r="DS10" s="54">
        <v>0</v>
      </c>
      <c r="DT10" s="45">
        <v>0</v>
      </c>
      <c r="DW10" s="45">
        <v>0</v>
      </c>
      <c r="DX10" s="45">
        <v>0</v>
      </c>
      <c r="DY10" s="45">
        <v>0</v>
      </c>
      <c r="DZ10" s="45">
        <v>0</v>
      </c>
      <c r="EA10" s="45">
        <v>0</v>
      </c>
      <c r="EB10" s="45">
        <v>0</v>
      </c>
    </row>
    <row r="11" s="45" customFormat="1" spans="1:132">
      <c r="A11" s="71" t="s">
        <v>353</v>
      </c>
      <c r="B11" s="68">
        <v>6467.66</v>
      </c>
      <c r="C11" s="69">
        <v>0</v>
      </c>
      <c r="D11" s="69">
        <v>0</v>
      </c>
      <c r="E11" s="69">
        <v>6467.66</v>
      </c>
      <c r="F11" s="69"/>
      <c r="G11" s="69">
        <v>0</v>
      </c>
      <c r="H11" s="72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76">
        <v>0</v>
      </c>
      <c r="P11" s="76">
        <v>0</v>
      </c>
      <c r="Q11" s="76">
        <v>0</v>
      </c>
      <c r="R11" s="76">
        <v>0</v>
      </c>
      <c r="S11" s="54">
        <v>0</v>
      </c>
      <c r="T11" s="76">
        <v>0</v>
      </c>
      <c r="U11" s="76">
        <v>0</v>
      </c>
      <c r="V11" s="54">
        <v>0</v>
      </c>
      <c r="W11" s="76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75">
        <v>0</v>
      </c>
      <c r="AP11" s="54">
        <v>0</v>
      </c>
      <c r="AQ11" s="54">
        <v>0</v>
      </c>
      <c r="AR11" s="54">
        <v>0</v>
      </c>
      <c r="AS11" s="54">
        <v>0</v>
      </c>
      <c r="AT11" s="54">
        <v>0</v>
      </c>
      <c r="AU11" s="54">
        <v>0</v>
      </c>
      <c r="AV11" s="54">
        <v>0</v>
      </c>
      <c r="AW11" s="54">
        <v>0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0</v>
      </c>
      <c r="BL11" s="54">
        <v>0</v>
      </c>
      <c r="BM11" s="54">
        <v>0</v>
      </c>
      <c r="BN11" s="54">
        <v>0</v>
      </c>
      <c r="BO11" s="54">
        <v>0</v>
      </c>
      <c r="BP11" s="54">
        <v>0</v>
      </c>
      <c r="BQ11" s="54">
        <v>0</v>
      </c>
      <c r="BR11" s="54">
        <v>0</v>
      </c>
      <c r="BS11" s="54">
        <v>0</v>
      </c>
      <c r="BT11" s="54">
        <v>0</v>
      </c>
      <c r="BU11" s="54">
        <v>0</v>
      </c>
      <c r="BV11" s="54">
        <v>0</v>
      </c>
      <c r="BW11" s="54">
        <v>0</v>
      </c>
      <c r="BX11" s="54">
        <v>0</v>
      </c>
      <c r="BY11" s="54">
        <v>0</v>
      </c>
      <c r="BZ11" s="54">
        <v>0</v>
      </c>
      <c r="CA11" s="54">
        <v>0</v>
      </c>
      <c r="CB11" s="54">
        <v>0</v>
      </c>
      <c r="CC11" s="54">
        <v>0</v>
      </c>
      <c r="CD11" s="54">
        <v>0</v>
      </c>
      <c r="CE11" s="54">
        <v>0</v>
      </c>
      <c r="CF11" s="54">
        <v>0</v>
      </c>
      <c r="CG11" s="54">
        <v>0</v>
      </c>
      <c r="CH11" s="54">
        <v>0</v>
      </c>
      <c r="CI11" s="54">
        <v>0</v>
      </c>
      <c r="CJ11" s="54">
        <v>0</v>
      </c>
      <c r="CK11" s="54">
        <v>0</v>
      </c>
      <c r="CL11" s="54">
        <v>0</v>
      </c>
      <c r="CM11" s="54">
        <v>0</v>
      </c>
      <c r="CN11" s="54">
        <v>0</v>
      </c>
      <c r="CO11" s="54">
        <v>0</v>
      </c>
      <c r="CP11" s="54">
        <v>0</v>
      </c>
      <c r="CQ11" s="54">
        <v>0</v>
      </c>
      <c r="CR11" s="54">
        <v>0</v>
      </c>
      <c r="CS11" s="54">
        <v>0</v>
      </c>
      <c r="CT11" s="54">
        <v>0</v>
      </c>
      <c r="CU11" s="54">
        <v>0</v>
      </c>
      <c r="CV11" s="54">
        <v>0</v>
      </c>
      <c r="CW11" s="54">
        <v>0</v>
      </c>
      <c r="CX11" s="54">
        <v>0</v>
      </c>
      <c r="CY11" s="54">
        <v>0</v>
      </c>
      <c r="CZ11" s="54">
        <v>0</v>
      </c>
      <c r="DA11" s="54">
        <v>0</v>
      </c>
      <c r="DB11" s="54">
        <v>0</v>
      </c>
      <c r="DC11" s="54">
        <v>0</v>
      </c>
      <c r="DD11" s="54">
        <v>0</v>
      </c>
      <c r="DE11" s="54">
        <v>0</v>
      </c>
      <c r="DF11" s="54">
        <v>0</v>
      </c>
      <c r="DG11" s="54">
        <v>0</v>
      </c>
      <c r="DH11" s="54">
        <v>0</v>
      </c>
      <c r="DI11" s="54">
        <v>0</v>
      </c>
      <c r="DJ11" s="54">
        <v>0</v>
      </c>
      <c r="DK11" s="54">
        <v>0</v>
      </c>
      <c r="DL11" s="54">
        <v>0</v>
      </c>
      <c r="DM11" s="54">
        <v>0</v>
      </c>
      <c r="DN11" s="54">
        <v>0</v>
      </c>
      <c r="DO11" s="54">
        <v>0</v>
      </c>
      <c r="DP11" s="54">
        <v>0</v>
      </c>
      <c r="DQ11" s="54">
        <v>0</v>
      </c>
      <c r="DR11" s="54">
        <v>0</v>
      </c>
      <c r="DS11" s="54">
        <v>0</v>
      </c>
      <c r="DT11" s="45">
        <v>0</v>
      </c>
      <c r="DW11" s="45">
        <v>0</v>
      </c>
      <c r="DX11" s="45">
        <v>0</v>
      </c>
      <c r="DY11" s="45">
        <v>0</v>
      </c>
      <c r="DZ11" s="45">
        <v>0</v>
      </c>
      <c r="EA11" s="45">
        <v>0</v>
      </c>
      <c r="EB11" s="45">
        <v>0</v>
      </c>
    </row>
    <row r="12" s="45" customFormat="1" ht="24" spans="1:132">
      <c r="A12" s="74" t="s">
        <v>354</v>
      </c>
      <c r="B12" s="68">
        <v>0</v>
      </c>
      <c r="C12" s="69">
        <v>0</v>
      </c>
      <c r="D12" s="69">
        <v>0</v>
      </c>
      <c r="E12" s="69">
        <v>0</v>
      </c>
      <c r="F12" s="69"/>
      <c r="G12" s="69">
        <v>0</v>
      </c>
      <c r="H12" s="72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76">
        <v>0</v>
      </c>
      <c r="P12" s="76">
        <v>0</v>
      </c>
      <c r="Q12" s="76">
        <v>0</v>
      </c>
      <c r="R12" s="76">
        <v>0</v>
      </c>
      <c r="S12" s="54">
        <v>0</v>
      </c>
      <c r="T12" s="76">
        <v>0</v>
      </c>
      <c r="U12" s="76">
        <v>0</v>
      </c>
      <c r="V12" s="54">
        <v>0</v>
      </c>
      <c r="W12" s="76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75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0</v>
      </c>
      <c r="BO12" s="54">
        <v>0</v>
      </c>
      <c r="BP12" s="54">
        <v>0</v>
      </c>
      <c r="BQ12" s="54">
        <v>0</v>
      </c>
      <c r="BR12" s="54">
        <v>0</v>
      </c>
      <c r="BS12" s="54">
        <v>0</v>
      </c>
      <c r="BT12" s="54">
        <v>0</v>
      </c>
      <c r="BU12" s="54">
        <v>0</v>
      </c>
      <c r="BV12" s="54">
        <v>0</v>
      </c>
      <c r="BW12" s="54">
        <v>0</v>
      </c>
      <c r="BX12" s="54">
        <v>0</v>
      </c>
      <c r="BY12" s="54">
        <v>0</v>
      </c>
      <c r="BZ12" s="54">
        <v>0</v>
      </c>
      <c r="CA12" s="54">
        <v>0</v>
      </c>
      <c r="CB12" s="54">
        <v>0</v>
      </c>
      <c r="CC12" s="54">
        <v>0</v>
      </c>
      <c r="CD12" s="54">
        <v>0</v>
      </c>
      <c r="CE12" s="54">
        <v>0</v>
      </c>
      <c r="CF12" s="54">
        <v>0</v>
      </c>
      <c r="CG12" s="54">
        <v>0</v>
      </c>
      <c r="CH12" s="54">
        <v>0</v>
      </c>
      <c r="CI12" s="54">
        <v>0</v>
      </c>
      <c r="CJ12" s="54">
        <v>0</v>
      </c>
      <c r="CK12" s="54">
        <v>0</v>
      </c>
      <c r="CL12" s="54">
        <v>0</v>
      </c>
      <c r="CM12" s="54">
        <v>0</v>
      </c>
      <c r="CN12" s="54">
        <v>0</v>
      </c>
      <c r="CO12" s="54">
        <v>0</v>
      </c>
      <c r="CP12" s="54">
        <v>0</v>
      </c>
      <c r="CQ12" s="54">
        <v>0</v>
      </c>
      <c r="CR12" s="54">
        <v>0</v>
      </c>
      <c r="CS12" s="54">
        <v>0</v>
      </c>
      <c r="CT12" s="54">
        <v>0</v>
      </c>
      <c r="CU12" s="54">
        <v>0</v>
      </c>
      <c r="CV12" s="54">
        <v>0</v>
      </c>
      <c r="CW12" s="54">
        <v>0</v>
      </c>
      <c r="CX12" s="54">
        <v>0</v>
      </c>
      <c r="CY12" s="54">
        <v>0</v>
      </c>
      <c r="CZ12" s="54">
        <v>0</v>
      </c>
      <c r="DA12" s="54">
        <v>0</v>
      </c>
      <c r="DB12" s="54">
        <v>0</v>
      </c>
      <c r="DC12" s="54">
        <v>0</v>
      </c>
      <c r="DD12" s="54">
        <v>0</v>
      </c>
      <c r="DE12" s="54">
        <v>0</v>
      </c>
      <c r="DF12" s="54">
        <v>0</v>
      </c>
      <c r="DG12" s="54">
        <v>0</v>
      </c>
      <c r="DH12" s="54">
        <v>0</v>
      </c>
      <c r="DI12" s="54">
        <v>0</v>
      </c>
      <c r="DJ12" s="54">
        <v>0</v>
      </c>
      <c r="DK12" s="54">
        <v>0</v>
      </c>
      <c r="DL12" s="54">
        <v>0</v>
      </c>
      <c r="DM12" s="54">
        <v>0</v>
      </c>
      <c r="DN12" s="54">
        <v>0</v>
      </c>
      <c r="DO12" s="54">
        <v>0</v>
      </c>
      <c r="DP12" s="54">
        <v>0</v>
      </c>
      <c r="DQ12" s="54">
        <v>0</v>
      </c>
      <c r="DR12" s="54">
        <v>0</v>
      </c>
      <c r="DS12" s="54">
        <v>0</v>
      </c>
      <c r="DT12" s="45">
        <v>0</v>
      </c>
      <c r="DW12" s="45">
        <v>0</v>
      </c>
      <c r="DX12" s="45">
        <v>0</v>
      </c>
      <c r="DY12" s="45">
        <v>0</v>
      </c>
      <c r="DZ12" s="45">
        <v>0</v>
      </c>
      <c r="EA12" s="45">
        <v>0</v>
      </c>
      <c r="EB12" s="45">
        <v>0</v>
      </c>
    </row>
    <row r="13" s="45" customFormat="1" spans="1:132">
      <c r="A13" s="71" t="s">
        <v>355</v>
      </c>
      <c r="B13" s="68">
        <v>0</v>
      </c>
      <c r="C13" s="69">
        <v>0</v>
      </c>
      <c r="D13" s="69">
        <v>0</v>
      </c>
      <c r="E13" s="69">
        <v>0</v>
      </c>
      <c r="F13" s="69"/>
      <c r="G13" s="69">
        <v>0</v>
      </c>
      <c r="H13" s="72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76">
        <v>0</v>
      </c>
      <c r="P13" s="76">
        <v>0</v>
      </c>
      <c r="Q13" s="76">
        <v>0</v>
      </c>
      <c r="R13" s="76">
        <v>0</v>
      </c>
      <c r="S13" s="54">
        <v>0</v>
      </c>
      <c r="T13" s="76">
        <v>0</v>
      </c>
      <c r="U13" s="76">
        <v>0</v>
      </c>
      <c r="V13" s="54">
        <v>0</v>
      </c>
      <c r="W13" s="76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75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0</v>
      </c>
      <c r="BQ13" s="54">
        <v>0</v>
      </c>
      <c r="BR13" s="54">
        <v>0</v>
      </c>
      <c r="BS13" s="54">
        <v>0</v>
      </c>
      <c r="BT13" s="54">
        <v>0</v>
      </c>
      <c r="BU13" s="54">
        <v>0</v>
      </c>
      <c r="BV13" s="54">
        <v>0</v>
      </c>
      <c r="BW13" s="54">
        <v>0</v>
      </c>
      <c r="BX13" s="54">
        <v>0</v>
      </c>
      <c r="BY13" s="54">
        <v>0</v>
      </c>
      <c r="BZ13" s="54">
        <v>0</v>
      </c>
      <c r="CA13" s="54">
        <v>0</v>
      </c>
      <c r="CB13" s="54">
        <v>0</v>
      </c>
      <c r="CC13" s="54">
        <v>0</v>
      </c>
      <c r="CD13" s="54">
        <v>0</v>
      </c>
      <c r="CE13" s="54">
        <v>0</v>
      </c>
      <c r="CF13" s="54">
        <v>0</v>
      </c>
      <c r="CG13" s="54">
        <v>0</v>
      </c>
      <c r="CH13" s="54">
        <v>0</v>
      </c>
      <c r="CI13" s="54">
        <v>0</v>
      </c>
      <c r="CJ13" s="54">
        <v>0</v>
      </c>
      <c r="CK13" s="54">
        <v>0</v>
      </c>
      <c r="CL13" s="54">
        <v>0</v>
      </c>
      <c r="CM13" s="54">
        <v>0</v>
      </c>
      <c r="CN13" s="54">
        <v>0</v>
      </c>
      <c r="CO13" s="54">
        <v>0</v>
      </c>
      <c r="CP13" s="54">
        <v>0</v>
      </c>
      <c r="CQ13" s="54">
        <v>0</v>
      </c>
      <c r="CR13" s="54">
        <v>0</v>
      </c>
      <c r="CS13" s="54">
        <v>0</v>
      </c>
      <c r="CT13" s="54">
        <v>0</v>
      </c>
      <c r="CU13" s="54">
        <v>0</v>
      </c>
      <c r="CV13" s="54">
        <v>0</v>
      </c>
      <c r="CW13" s="54">
        <v>0</v>
      </c>
      <c r="CX13" s="54">
        <v>0</v>
      </c>
      <c r="CY13" s="54">
        <v>0</v>
      </c>
      <c r="CZ13" s="54">
        <v>0</v>
      </c>
      <c r="DA13" s="54">
        <v>0</v>
      </c>
      <c r="DB13" s="54">
        <v>0</v>
      </c>
      <c r="DC13" s="54">
        <v>0</v>
      </c>
      <c r="DD13" s="54">
        <v>0</v>
      </c>
      <c r="DE13" s="54">
        <v>0</v>
      </c>
      <c r="DF13" s="54">
        <v>0</v>
      </c>
      <c r="DG13" s="54">
        <v>0</v>
      </c>
      <c r="DH13" s="54">
        <v>0</v>
      </c>
      <c r="DI13" s="54">
        <v>0</v>
      </c>
      <c r="DJ13" s="54">
        <v>0</v>
      </c>
      <c r="DK13" s="54">
        <v>0</v>
      </c>
      <c r="DL13" s="54">
        <v>0</v>
      </c>
      <c r="DM13" s="54">
        <v>0</v>
      </c>
      <c r="DN13" s="54">
        <v>0</v>
      </c>
      <c r="DO13" s="54">
        <v>0</v>
      </c>
      <c r="DP13" s="54">
        <v>0</v>
      </c>
      <c r="DQ13" s="54">
        <v>0</v>
      </c>
      <c r="DR13" s="54">
        <v>0</v>
      </c>
      <c r="DS13" s="54">
        <v>0</v>
      </c>
      <c r="DT13" s="45">
        <v>0</v>
      </c>
      <c r="DW13" s="45">
        <v>0</v>
      </c>
      <c r="DX13" s="45">
        <v>0</v>
      </c>
      <c r="DY13" s="45">
        <v>0</v>
      </c>
      <c r="DZ13" s="45">
        <v>0</v>
      </c>
      <c r="EA13" s="45">
        <v>0</v>
      </c>
      <c r="EB13" s="45">
        <v>0</v>
      </c>
    </row>
    <row r="14" s="45" customFormat="1" spans="1:132">
      <c r="A14" s="67" t="s">
        <v>356</v>
      </c>
      <c r="B14" s="68">
        <v>812025.18</v>
      </c>
      <c r="C14" s="69">
        <v>739681.9</v>
      </c>
      <c r="D14" s="69">
        <v>10844.02</v>
      </c>
      <c r="E14" s="69">
        <v>56139.34</v>
      </c>
      <c r="F14" s="69">
        <v>5359.92</v>
      </c>
      <c r="G14" s="69">
        <v>0</v>
      </c>
      <c r="H14" s="72">
        <v>0</v>
      </c>
      <c r="I14" s="54">
        <v>449005.82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76">
        <v>128794.23</v>
      </c>
      <c r="P14" s="76">
        <v>161881.85</v>
      </c>
      <c r="Q14" s="76">
        <v>0</v>
      </c>
      <c r="R14" s="76">
        <v>0</v>
      </c>
      <c r="S14" s="54">
        <v>161881.85</v>
      </c>
      <c r="T14" s="76">
        <v>0</v>
      </c>
      <c r="U14" s="76">
        <v>0</v>
      </c>
      <c r="V14" s="54">
        <v>0</v>
      </c>
      <c r="W14" s="76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2918.15</v>
      </c>
      <c r="AN14" s="54">
        <v>15963</v>
      </c>
      <c r="AO14" s="75">
        <v>6534.65</v>
      </c>
      <c r="AP14" s="54">
        <v>103378.43</v>
      </c>
      <c r="AQ14" s="54">
        <v>0</v>
      </c>
      <c r="AR14" s="54">
        <v>0</v>
      </c>
      <c r="AS14" s="54">
        <v>0</v>
      </c>
      <c r="AT14" s="54">
        <v>0</v>
      </c>
      <c r="AU14" s="54">
        <v>4434.88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13364.76</v>
      </c>
      <c r="BC14" s="54">
        <v>19418.68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659.93</v>
      </c>
      <c r="BL14" s="54">
        <v>0</v>
      </c>
      <c r="BM14" s="54">
        <v>0</v>
      </c>
      <c r="BN14" s="54">
        <v>0</v>
      </c>
      <c r="BO14" s="54">
        <v>5992.31</v>
      </c>
      <c r="BP14" s="54">
        <v>0</v>
      </c>
      <c r="BQ14" s="54">
        <v>0</v>
      </c>
      <c r="BR14" s="54">
        <v>0</v>
      </c>
      <c r="BS14" s="54">
        <v>0</v>
      </c>
      <c r="BT14" s="54">
        <v>2532.35</v>
      </c>
      <c r="BU14" s="54">
        <v>420.85</v>
      </c>
      <c r="BV14" s="54">
        <v>68.87</v>
      </c>
      <c r="BW14" s="54">
        <v>113.46</v>
      </c>
      <c r="BX14" s="54">
        <v>0</v>
      </c>
      <c r="BY14" s="54">
        <v>12265.97</v>
      </c>
      <c r="BZ14" s="54">
        <v>1814.63</v>
      </c>
      <c r="CA14" s="54">
        <v>0</v>
      </c>
      <c r="CB14" s="54">
        <v>94.4</v>
      </c>
      <c r="CC14" s="54">
        <v>2909.53</v>
      </c>
      <c r="CD14" s="54">
        <v>0</v>
      </c>
      <c r="CE14" s="54">
        <v>0</v>
      </c>
      <c r="CF14" s="54">
        <v>0</v>
      </c>
      <c r="CG14" s="54">
        <v>0</v>
      </c>
      <c r="CH14" s="54">
        <v>0</v>
      </c>
      <c r="CI14" s="54">
        <v>0</v>
      </c>
      <c r="CJ14" s="54">
        <v>0</v>
      </c>
      <c r="CK14" s="54">
        <v>0</v>
      </c>
      <c r="CL14" s="54">
        <v>148.69</v>
      </c>
      <c r="CM14" s="54">
        <v>0</v>
      </c>
      <c r="CN14" s="54">
        <v>256.06</v>
      </c>
      <c r="CO14" s="54">
        <v>0</v>
      </c>
      <c r="CP14" s="54">
        <v>0</v>
      </c>
      <c r="CQ14" s="54">
        <v>0</v>
      </c>
      <c r="CR14" s="54">
        <v>0</v>
      </c>
      <c r="CS14" s="54">
        <v>130.29</v>
      </c>
      <c r="CT14" s="54">
        <v>866.06</v>
      </c>
      <c r="CU14" s="54">
        <v>0</v>
      </c>
      <c r="CV14" s="54">
        <v>0</v>
      </c>
      <c r="CW14" s="54">
        <v>397.94</v>
      </c>
      <c r="CX14" s="54">
        <v>25472.86</v>
      </c>
      <c r="CY14" s="54">
        <v>2342.89</v>
      </c>
      <c r="CZ14" s="54">
        <v>0</v>
      </c>
      <c r="DA14" s="54">
        <v>0</v>
      </c>
      <c r="DB14" s="54">
        <v>8558.81</v>
      </c>
      <c r="DC14" s="54">
        <v>0</v>
      </c>
      <c r="DD14" s="54">
        <v>0</v>
      </c>
      <c r="DE14" s="54">
        <v>751.95</v>
      </c>
      <c r="DF14" s="54">
        <v>0</v>
      </c>
      <c r="DG14" s="54">
        <v>125.13</v>
      </c>
      <c r="DH14" s="54">
        <v>0</v>
      </c>
      <c r="DI14" s="54">
        <v>0</v>
      </c>
      <c r="DJ14" s="54">
        <v>0</v>
      </c>
      <c r="DK14" s="54">
        <v>0</v>
      </c>
      <c r="DL14" s="54">
        <v>237.13</v>
      </c>
      <c r="DM14" s="54">
        <v>0</v>
      </c>
      <c r="DN14" s="54">
        <v>0</v>
      </c>
      <c r="DO14" s="54">
        <v>0</v>
      </c>
      <c r="DP14" s="54">
        <v>0</v>
      </c>
      <c r="DQ14" s="54">
        <v>0</v>
      </c>
      <c r="DR14" s="54">
        <v>0</v>
      </c>
      <c r="DS14" s="54">
        <v>0</v>
      </c>
      <c r="DT14" s="45">
        <v>0</v>
      </c>
      <c r="DW14" s="45">
        <v>0</v>
      </c>
      <c r="DX14" s="45">
        <v>0</v>
      </c>
      <c r="DY14" s="45">
        <v>0</v>
      </c>
      <c r="DZ14" s="45">
        <v>0</v>
      </c>
      <c r="EA14" s="45">
        <v>0</v>
      </c>
      <c r="EB14" s="45">
        <v>0</v>
      </c>
    </row>
    <row r="15" s="45" customFormat="1" spans="1:132">
      <c r="A15" s="71" t="s">
        <v>357</v>
      </c>
      <c r="B15" s="68">
        <v>58621081.12</v>
      </c>
      <c r="C15" s="69">
        <v>85107116.68</v>
      </c>
      <c r="D15" s="69">
        <v>6082704.19</v>
      </c>
      <c r="E15" s="69">
        <v>-1421450.71</v>
      </c>
      <c r="F15" s="69"/>
      <c r="G15" s="69">
        <v>-15189960.56</v>
      </c>
      <c r="H15" s="72">
        <v>-15957328.48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76">
        <v>-552000</v>
      </c>
      <c r="P15" s="76">
        <v>54106424.47</v>
      </c>
      <c r="Q15" s="76">
        <v>0</v>
      </c>
      <c r="R15" s="76">
        <v>31552692.21</v>
      </c>
      <c r="S15" s="54">
        <v>0</v>
      </c>
      <c r="T15" s="76">
        <v>-120320.53</v>
      </c>
      <c r="U15" s="76">
        <v>0</v>
      </c>
      <c r="V15" s="54">
        <v>1035992.17</v>
      </c>
      <c r="W15" s="76">
        <v>53190752.83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31552692.21</v>
      </c>
      <c r="AG15" s="54">
        <v>0</v>
      </c>
      <c r="AH15" s="54">
        <v>0</v>
      </c>
      <c r="AI15" s="54">
        <v>-552000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75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0</v>
      </c>
      <c r="BL15" s="54">
        <v>0</v>
      </c>
      <c r="BM15" s="54">
        <v>0</v>
      </c>
      <c r="BN15" s="54">
        <v>0</v>
      </c>
      <c r="BO15" s="54">
        <v>0</v>
      </c>
      <c r="BP15" s="54">
        <v>0</v>
      </c>
      <c r="BQ15" s="54">
        <v>0</v>
      </c>
      <c r="BR15" s="54">
        <v>0</v>
      </c>
      <c r="BS15" s="54">
        <v>0</v>
      </c>
      <c r="BT15" s="54">
        <v>0</v>
      </c>
      <c r="BU15" s="54">
        <v>0</v>
      </c>
      <c r="BV15" s="54">
        <v>0</v>
      </c>
      <c r="BW15" s="54">
        <v>0</v>
      </c>
      <c r="BX15" s="54">
        <v>0</v>
      </c>
      <c r="BY15" s="54">
        <v>0</v>
      </c>
      <c r="BZ15" s="54">
        <v>0</v>
      </c>
      <c r="CA15" s="54">
        <v>0</v>
      </c>
      <c r="CB15" s="54">
        <v>0</v>
      </c>
      <c r="CC15" s="54">
        <v>0</v>
      </c>
      <c r="CD15" s="54">
        <v>0</v>
      </c>
      <c r="CE15" s="54">
        <v>0</v>
      </c>
      <c r="CF15" s="54">
        <v>0</v>
      </c>
      <c r="CG15" s="54">
        <v>0</v>
      </c>
      <c r="CH15" s="54">
        <v>0</v>
      </c>
      <c r="CI15" s="54">
        <v>0</v>
      </c>
      <c r="CJ15" s="54">
        <v>0</v>
      </c>
      <c r="CK15" s="54">
        <v>0</v>
      </c>
      <c r="CL15" s="54">
        <v>0</v>
      </c>
      <c r="CM15" s="54">
        <v>0</v>
      </c>
      <c r="CN15" s="54">
        <v>0</v>
      </c>
      <c r="CO15" s="54">
        <v>0</v>
      </c>
      <c r="CP15" s="54">
        <v>0</v>
      </c>
      <c r="CQ15" s="54">
        <v>0</v>
      </c>
      <c r="CR15" s="54">
        <v>0</v>
      </c>
      <c r="CS15" s="54">
        <v>0</v>
      </c>
      <c r="CT15" s="54">
        <v>0</v>
      </c>
      <c r="CU15" s="54">
        <v>0</v>
      </c>
      <c r="CV15" s="54">
        <v>0</v>
      </c>
      <c r="CW15" s="54">
        <v>0</v>
      </c>
      <c r="CX15" s="54">
        <v>0</v>
      </c>
      <c r="CY15" s="54">
        <v>0</v>
      </c>
      <c r="CZ15" s="54">
        <v>0</v>
      </c>
      <c r="DA15" s="54">
        <v>0</v>
      </c>
      <c r="DB15" s="54">
        <v>0</v>
      </c>
      <c r="DC15" s="54">
        <v>0</v>
      </c>
      <c r="DD15" s="54">
        <v>0</v>
      </c>
      <c r="DE15" s="54">
        <v>0</v>
      </c>
      <c r="DF15" s="54">
        <v>0</v>
      </c>
      <c r="DG15" s="54">
        <v>0</v>
      </c>
      <c r="DH15" s="54">
        <v>0</v>
      </c>
      <c r="DI15" s="54">
        <v>0</v>
      </c>
      <c r="DJ15" s="54">
        <v>0</v>
      </c>
      <c r="DK15" s="54">
        <v>0</v>
      </c>
      <c r="DL15" s="54">
        <v>0</v>
      </c>
      <c r="DM15" s="54">
        <v>0</v>
      </c>
      <c r="DN15" s="54">
        <v>0</v>
      </c>
      <c r="DO15" s="54">
        <v>0</v>
      </c>
      <c r="DP15" s="54">
        <v>0</v>
      </c>
      <c r="DQ15" s="54">
        <v>0</v>
      </c>
      <c r="DR15" s="54">
        <v>0</v>
      </c>
      <c r="DS15" s="54">
        <v>0</v>
      </c>
      <c r="DT15" s="45">
        <v>0</v>
      </c>
      <c r="DW15" s="45">
        <v>0</v>
      </c>
      <c r="DX15" s="45">
        <v>0</v>
      </c>
      <c r="DY15" s="45">
        <v>0</v>
      </c>
      <c r="DZ15" s="45">
        <v>0</v>
      </c>
      <c r="EA15" s="45">
        <v>0</v>
      </c>
      <c r="EB15" s="45">
        <v>0</v>
      </c>
    </row>
    <row r="16" s="45" customFormat="1" spans="1:132">
      <c r="A16" s="71" t="s">
        <v>358</v>
      </c>
      <c r="B16" s="68">
        <v>363729.67</v>
      </c>
      <c r="C16" s="69">
        <v>363729.67</v>
      </c>
      <c r="D16" s="69">
        <v>0</v>
      </c>
      <c r="E16" s="69">
        <v>0</v>
      </c>
      <c r="F16" s="69"/>
      <c r="G16" s="69">
        <v>0</v>
      </c>
      <c r="H16" s="72">
        <v>0</v>
      </c>
      <c r="I16" s="54">
        <v>-43701.51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76">
        <v>407431.18</v>
      </c>
      <c r="P16" s="76">
        <v>0</v>
      </c>
      <c r="Q16" s="76">
        <v>0</v>
      </c>
      <c r="R16" s="76">
        <v>0</v>
      </c>
      <c r="S16" s="54">
        <v>0</v>
      </c>
      <c r="T16" s="76">
        <v>0</v>
      </c>
      <c r="U16" s="76">
        <v>0</v>
      </c>
      <c r="V16" s="54">
        <v>0</v>
      </c>
      <c r="W16" s="76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75">
        <v>20105.48</v>
      </c>
      <c r="AP16" s="54">
        <v>387325.7</v>
      </c>
      <c r="AQ16" s="54">
        <v>27109.95</v>
      </c>
      <c r="AR16" s="54">
        <v>11473.4</v>
      </c>
      <c r="AS16" s="54">
        <v>12928.32</v>
      </c>
      <c r="AT16" s="54">
        <v>26417.5</v>
      </c>
      <c r="AU16" s="54">
        <v>51147.05</v>
      </c>
      <c r="AV16" s="54">
        <v>26224.57</v>
      </c>
      <c r="AW16" s="54">
        <v>45.08</v>
      </c>
      <c r="AX16" s="54">
        <v>17787.58</v>
      </c>
      <c r="AY16" s="54">
        <v>12267.62</v>
      </c>
      <c r="AZ16" s="54">
        <v>7269.46</v>
      </c>
      <c r="BA16" s="54">
        <v>32522.9</v>
      </c>
      <c r="BB16" s="54">
        <v>112903.56</v>
      </c>
      <c r="BC16" s="54">
        <v>44493.71</v>
      </c>
      <c r="BD16" s="54">
        <v>-1.12</v>
      </c>
      <c r="BE16" s="54">
        <v>-1697.48</v>
      </c>
      <c r="BF16" s="54">
        <v>732.21</v>
      </c>
      <c r="BG16" s="54">
        <v>1070.33</v>
      </c>
      <c r="BH16" s="54">
        <v>525.22</v>
      </c>
      <c r="BI16" s="54">
        <v>84.25</v>
      </c>
      <c r="BJ16" s="54">
        <v>49.35</v>
      </c>
      <c r="BK16" s="54">
        <v>3506.49</v>
      </c>
      <c r="BL16" s="54">
        <v>0</v>
      </c>
      <c r="BM16" s="54">
        <v>0.61</v>
      </c>
      <c r="BN16" s="54">
        <v>0</v>
      </c>
      <c r="BO16" s="54">
        <v>0</v>
      </c>
      <c r="BP16" s="54">
        <v>33.78</v>
      </c>
      <c r="BQ16" s="54">
        <v>0</v>
      </c>
      <c r="BR16" s="54">
        <v>0</v>
      </c>
      <c r="BS16" s="54">
        <v>-2.33</v>
      </c>
      <c r="BT16" s="54">
        <v>0</v>
      </c>
      <c r="BU16" s="54">
        <v>0</v>
      </c>
      <c r="BV16" s="54">
        <v>0</v>
      </c>
      <c r="BW16" s="54">
        <v>0</v>
      </c>
      <c r="BX16" s="54">
        <v>34.18</v>
      </c>
      <c r="BY16" s="54">
        <v>49.45</v>
      </c>
      <c r="BZ16" s="54">
        <v>12.46</v>
      </c>
      <c r="CA16" s="54">
        <v>0</v>
      </c>
      <c r="CB16" s="54">
        <v>0</v>
      </c>
      <c r="CC16" s="54">
        <v>-0.01</v>
      </c>
      <c r="CD16" s="54">
        <v>0</v>
      </c>
      <c r="CE16" s="54">
        <v>0</v>
      </c>
      <c r="CF16" s="54">
        <v>0</v>
      </c>
      <c r="CG16" s="54">
        <v>0</v>
      </c>
      <c r="CH16" s="54">
        <v>0</v>
      </c>
      <c r="CI16" s="54">
        <v>0</v>
      </c>
      <c r="CJ16" s="54">
        <v>0</v>
      </c>
      <c r="CK16" s="54">
        <v>0</v>
      </c>
      <c r="CL16" s="54">
        <v>0</v>
      </c>
      <c r="CM16" s="54">
        <v>0</v>
      </c>
      <c r="CN16" s="54">
        <v>0</v>
      </c>
      <c r="CO16" s="54">
        <v>0</v>
      </c>
      <c r="CP16" s="54">
        <v>0</v>
      </c>
      <c r="CQ16" s="54">
        <v>0</v>
      </c>
      <c r="CR16" s="54">
        <v>0</v>
      </c>
      <c r="CS16" s="54">
        <v>0</v>
      </c>
      <c r="CT16" s="54">
        <v>0</v>
      </c>
      <c r="CU16" s="54">
        <v>0</v>
      </c>
      <c r="CV16" s="54">
        <v>0</v>
      </c>
      <c r="CW16" s="54">
        <v>0</v>
      </c>
      <c r="CX16" s="54">
        <v>308.89</v>
      </c>
      <c r="CY16" s="54">
        <v>6</v>
      </c>
      <c r="CZ16" s="54">
        <v>0</v>
      </c>
      <c r="DA16" s="54">
        <v>0</v>
      </c>
      <c r="DB16" s="54">
        <v>0</v>
      </c>
      <c r="DC16" s="54">
        <v>0</v>
      </c>
      <c r="DD16" s="54">
        <v>0</v>
      </c>
      <c r="DE16" s="54">
        <v>0</v>
      </c>
      <c r="DF16" s="54">
        <v>22.72</v>
      </c>
      <c r="DG16" s="54">
        <v>0</v>
      </c>
      <c r="DH16" s="54">
        <v>0</v>
      </c>
      <c r="DI16" s="54">
        <v>0</v>
      </c>
      <c r="DJ16" s="54">
        <v>0</v>
      </c>
      <c r="DK16" s="54">
        <v>0</v>
      </c>
      <c r="DL16" s="54">
        <v>0</v>
      </c>
      <c r="DM16" s="54">
        <v>0</v>
      </c>
      <c r="DN16" s="54">
        <v>0</v>
      </c>
      <c r="DO16" s="54">
        <v>0</v>
      </c>
      <c r="DP16" s="54">
        <v>0</v>
      </c>
      <c r="DQ16" s="54">
        <v>0</v>
      </c>
      <c r="DR16" s="54">
        <v>0</v>
      </c>
      <c r="DS16" s="54">
        <v>0</v>
      </c>
      <c r="DT16" s="45">
        <v>0</v>
      </c>
      <c r="DW16" s="45">
        <v>0</v>
      </c>
      <c r="DX16" s="45">
        <v>0</v>
      </c>
      <c r="DY16" s="45">
        <v>0</v>
      </c>
      <c r="DZ16" s="45">
        <v>0</v>
      </c>
      <c r="EA16" s="45">
        <v>0</v>
      </c>
      <c r="EB16" s="45">
        <v>0</v>
      </c>
    </row>
    <row r="17" s="45" customFormat="1" spans="1:132">
      <c r="A17" s="71" t="s">
        <v>359</v>
      </c>
      <c r="B17" s="68">
        <v>8946036.7</v>
      </c>
      <c r="C17" s="69">
        <v>8937546.13</v>
      </c>
      <c r="D17" s="69">
        <v>8490.57</v>
      </c>
      <c r="E17" s="69">
        <v>0</v>
      </c>
      <c r="F17" s="69"/>
      <c r="G17" s="69">
        <v>0</v>
      </c>
      <c r="H17" s="72">
        <v>0</v>
      </c>
      <c r="I17" s="54">
        <v>47405.66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76">
        <v>8137168.77</v>
      </c>
      <c r="P17" s="76">
        <v>0</v>
      </c>
      <c r="Q17" s="76">
        <v>752971.7</v>
      </c>
      <c r="R17" s="76">
        <v>0</v>
      </c>
      <c r="S17" s="54">
        <v>0</v>
      </c>
      <c r="T17" s="76">
        <v>0</v>
      </c>
      <c r="U17" s="76">
        <v>0</v>
      </c>
      <c r="V17" s="54">
        <v>0</v>
      </c>
      <c r="W17" s="76">
        <v>0</v>
      </c>
      <c r="X17" s="54">
        <v>465235.85</v>
      </c>
      <c r="Y17" s="54">
        <v>0</v>
      </c>
      <c r="Z17" s="54">
        <v>0</v>
      </c>
      <c r="AA17" s="54">
        <v>188679.25</v>
      </c>
      <c r="AB17" s="54">
        <v>99056.6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216070.36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75">
        <v>23724.79</v>
      </c>
      <c r="AP17" s="54">
        <v>7897373.62</v>
      </c>
      <c r="AQ17" s="54">
        <v>183.6</v>
      </c>
      <c r="AR17" s="54">
        <v>37.74</v>
      </c>
      <c r="AS17" s="54">
        <v>113.21</v>
      </c>
      <c r="AT17" s="54">
        <v>37.72</v>
      </c>
      <c r="AU17" s="54">
        <v>183.59</v>
      </c>
      <c r="AV17" s="54">
        <v>37.73</v>
      </c>
      <c r="AW17" s="54">
        <v>18.86</v>
      </c>
      <c r="AX17" s="54">
        <v>119.15</v>
      </c>
      <c r="AY17" s="54">
        <v>248.43</v>
      </c>
      <c r="AZ17" s="54">
        <v>0</v>
      </c>
      <c r="BA17" s="54">
        <v>283200.93</v>
      </c>
      <c r="BB17" s="54">
        <v>56.6</v>
      </c>
      <c r="BC17" s="54">
        <v>18.86</v>
      </c>
      <c r="BD17" s="54">
        <v>37.74</v>
      </c>
      <c r="BE17" s="54">
        <v>0</v>
      </c>
      <c r="BF17" s="54">
        <v>0</v>
      </c>
      <c r="BG17" s="54">
        <v>66.04</v>
      </c>
      <c r="BH17" s="54">
        <v>0</v>
      </c>
      <c r="BI17" s="54">
        <v>0</v>
      </c>
      <c r="BJ17" s="54">
        <v>0</v>
      </c>
      <c r="BK17" s="54">
        <v>37.73</v>
      </c>
      <c r="BL17" s="54">
        <v>37.73</v>
      </c>
      <c r="BM17" s="54">
        <v>9.43</v>
      </c>
      <c r="BN17" s="54">
        <v>0</v>
      </c>
      <c r="BO17" s="54">
        <v>0</v>
      </c>
      <c r="BP17" s="54">
        <v>0</v>
      </c>
      <c r="BQ17" s="54">
        <v>0</v>
      </c>
      <c r="BR17" s="54">
        <v>0</v>
      </c>
      <c r="BS17" s="54">
        <v>75.47</v>
      </c>
      <c r="BT17" s="54">
        <v>0</v>
      </c>
      <c r="BU17" s="54">
        <v>18.86</v>
      </c>
      <c r="BV17" s="54">
        <v>0</v>
      </c>
      <c r="BW17" s="54">
        <v>0</v>
      </c>
      <c r="BX17" s="54">
        <v>18.86</v>
      </c>
      <c r="BY17" s="54">
        <v>1508095.2</v>
      </c>
      <c r="BZ17" s="54">
        <v>183780.42</v>
      </c>
      <c r="CA17" s="54">
        <v>10</v>
      </c>
      <c r="CB17" s="54">
        <v>0</v>
      </c>
      <c r="CC17" s="54">
        <v>9.9</v>
      </c>
      <c r="CD17" s="54">
        <v>745540.55</v>
      </c>
      <c r="CE17" s="54">
        <v>9.43</v>
      </c>
      <c r="CF17" s="54">
        <v>0</v>
      </c>
      <c r="CG17" s="54">
        <v>721676.37</v>
      </c>
      <c r="CH17" s="54">
        <v>9.9</v>
      </c>
      <c r="CI17" s="54">
        <v>9.43</v>
      </c>
      <c r="CJ17" s="54">
        <v>68614.63</v>
      </c>
      <c r="CK17" s="54">
        <v>0</v>
      </c>
      <c r="CL17" s="54">
        <v>0</v>
      </c>
      <c r="CM17" s="54">
        <v>0</v>
      </c>
      <c r="CN17" s="54">
        <v>0</v>
      </c>
      <c r="CO17" s="54">
        <v>0</v>
      </c>
      <c r="CP17" s="54">
        <v>0</v>
      </c>
      <c r="CQ17" s="54">
        <v>9.9</v>
      </c>
      <c r="CR17" s="54">
        <v>0</v>
      </c>
      <c r="CS17" s="54">
        <v>10</v>
      </c>
      <c r="CT17" s="54">
        <v>10</v>
      </c>
      <c r="CU17" s="54">
        <v>10</v>
      </c>
      <c r="CV17" s="54">
        <v>9.71</v>
      </c>
      <c r="CW17" s="54">
        <v>79569.82</v>
      </c>
      <c r="CX17" s="54">
        <v>58999.99</v>
      </c>
      <c r="CY17" s="54">
        <v>10</v>
      </c>
      <c r="CZ17" s="54">
        <v>395000</v>
      </c>
      <c r="DA17" s="54">
        <v>0</v>
      </c>
      <c r="DB17" s="54">
        <v>3768581.24</v>
      </c>
      <c r="DC17" s="54">
        <v>82838.95</v>
      </c>
      <c r="DD17" s="54">
        <v>0</v>
      </c>
      <c r="DE17" s="54">
        <v>0</v>
      </c>
      <c r="DF17" s="54">
        <v>0</v>
      </c>
      <c r="DG17" s="54">
        <v>0</v>
      </c>
      <c r="DH17" s="54">
        <v>0</v>
      </c>
      <c r="DI17" s="54">
        <v>0</v>
      </c>
      <c r="DJ17" s="54">
        <v>9.9</v>
      </c>
      <c r="DK17" s="54">
        <v>0</v>
      </c>
      <c r="DL17" s="54">
        <v>0</v>
      </c>
      <c r="DM17" s="54">
        <v>0</v>
      </c>
      <c r="DN17" s="54">
        <v>0</v>
      </c>
      <c r="DO17" s="54">
        <v>0</v>
      </c>
      <c r="DP17" s="54">
        <v>0</v>
      </c>
      <c r="DQ17" s="54">
        <v>0</v>
      </c>
      <c r="DR17" s="54">
        <v>0</v>
      </c>
      <c r="DS17" s="54">
        <v>0</v>
      </c>
      <c r="DT17" s="45">
        <v>0</v>
      </c>
      <c r="DW17" s="45">
        <v>0</v>
      </c>
      <c r="DX17" s="45">
        <v>0</v>
      </c>
      <c r="DY17" s="45">
        <v>0</v>
      </c>
      <c r="DZ17" s="45">
        <v>0</v>
      </c>
      <c r="EA17" s="45">
        <v>0</v>
      </c>
      <c r="EB17" s="45">
        <v>0</v>
      </c>
    </row>
    <row r="18" s="45" customFormat="1" spans="1:132">
      <c r="A18" s="71" t="s">
        <v>360</v>
      </c>
      <c r="B18" s="68">
        <v>14772.73</v>
      </c>
      <c r="C18" s="69">
        <v>14772.73</v>
      </c>
      <c r="D18" s="69">
        <v>0</v>
      </c>
      <c r="E18" s="69">
        <v>0</v>
      </c>
      <c r="F18" s="69"/>
      <c r="G18" s="69">
        <v>0</v>
      </c>
      <c r="H18" s="72">
        <v>0</v>
      </c>
      <c r="I18" s="54">
        <v>12974.92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76">
        <v>0</v>
      </c>
      <c r="P18" s="76">
        <v>1797.81</v>
      </c>
      <c r="Q18" s="76">
        <v>0</v>
      </c>
      <c r="R18" s="76">
        <v>0</v>
      </c>
      <c r="S18" s="54">
        <v>1797.81</v>
      </c>
      <c r="T18" s="76">
        <v>0</v>
      </c>
      <c r="U18" s="76">
        <v>0</v>
      </c>
      <c r="V18" s="54">
        <v>0</v>
      </c>
      <c r="W18" s="76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75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0</v>
      </c>
      <c r="BK18" s="54">
        <v>0</v>
      </c>
      <c r="BL18" s="54">
        <v>0</v>
      </c>
      <c r="BM18" s="54">
        <v>0</v>
      </c>
      <c r="BN18" s="54">
        <v>0</v>
      </c>
      <c r="BO18" s="54">
        <v>0</v>
      </c>
      <c r="BP18" s="54">
        <v>0</v>
      </c>
      <c r="BQ18" s="54">
        <v>0</v>
      </c>
      <c r="BR18" s="54">
        <v>0</v>
      </c>
      <c r="BS18" s="54">
        <v>0</v>
      </c>
      <c r="BT18" s="54">
        <v>0</v>
      </c>
      <c r="BU18" s="54">
        <v>0</v>
      </c>
      <c r="BV18" s="54">
        <v>0</v>
      </c>
      <c r="BW18" s="54">
        <v>0</v>
      </c>
      <c r="BX18" s="54">
        <v>0</v>
      </c>
      <c r="BY18" s="54">
        <v>0</v>
      </c>
      <c r="BZ18" s="54">
        <v>0</v>
      </c>
      <c r="CA18" s="54">
        <v>0</v>
      </c>
      <c r="CB18" s="54">
        <v>0</v>
      </c>
      <c r="CC18" s="54">
        <v>0</v>
      </c>
      <c r="CD18" s="54">
        <v>0</v>
      </c>
      <c r="CE18" s="54">
        <v>0</v>
      </c>
      <c r="CF18" s="54">
        <v>0</v>
      </c>
      <c r="CG18" s="54">
        <v>0</v>
      </c>
      <c r="CH18" s="54">
        <v>0</v>
      </c>
      <c r="CI18" s="54">
        <v>0</v>
      </c>
      <c r="CJ18" s="54">
        <v>0</v>
      </c>
      <c r="CK18" s="54">
        <v>0</v>
      </c>
      <c r="CL18" s="54">
        <v>0</v>
      </c>
      <c r="CM18" s="54">
        <v>0</v>
      </c>
      <c r="CN18" s="54">
        <v>0</v>
      </c>
      <c r="CO18" s="54">
        <v>0</v>
      </c>
      <c r="CP18" s="54">
        <v>0</v>
      </c>
      <c r="CQ18" s="54">
        <v>0</v>
      </c>
      <c r="CR18" s="54">
        <v>0</v>
      </c>
      <c r="CS18" s="54">
        <v>0</v>
      </c>
      <c r="CT18" s="54">
        <v>0</v>
      </c>
      <c r="CU18" s="54">
        <v>0</v>
      </c>
      <c r="CV18" s="54">
        <v>0</v>
      </c>
      <c r="CW18" s="54">
        <v>0</v>
      </c>
      <c r="CX18" s="54">
        <v>0</v>
      </c>
      <c r="CY18" s="54">
        <v>0</v>
      </c>
      <c r="CZ18" s="54">
        <v>0</v>
      </c>
      <c r="DA18" s="54">
        <v>0</v>
      </c>
      <c r="DB18" s="54">
        <v>0</v>
      </c>
      <c r="DC18" s="54">
        <v>0</v>
      </c>
      <c r="DD18" s="54">
        <v>0</v>
      </c>
      <c r="DE18" s="54">
        <v>0</v>
      </c>
      <c r="DF18" s="54">
        <v>0</v>
      </c>
      <c r="DG18" s="54">
        <v>0</v>
      </c>
      <c r="DH18" s="54">
        <v>0</v>
      </c>
      <c r="DI18" s="54">
        <v>0</v>
      </c>
      <c r="DJ18" s="54">
        <v>0</v>
      </c>
      <c r="DK18" s="54">
        <v>0</v>
      </c>
      <c r="DL18" s="54">
        <v>0</v>
      </c>
      <c r="DM18" s="54">
        <v>0</v>
      </c>
      <c r="DN18" s="54">
        <v>0</v>
      </c>
      <c r="DO18" s="54">
        <v>0</v>
      </c>
      <c r="DP18" s="54">
        <v>0</v>
      </c>
      <c r="DQ18" s="54">
        <v>0</v>
      </c>
      <c r="DR18" s="54">
        <v>0</v>
      </c>
      <c r="DS18" s="54">
        <v>0</v>
      </c>
      <c r="DT18" s="45">
        <v>0</v>
      </c>
      <c r="DW18" s="45">
        <v>0</v>
      </c>
      <c r="DX18" s="45">
        <v>0</v>
      </c>
      <c r="DY18" s="45">
        <v>0</v>
      </c>
      <c r="DZ18" s="45">
        <v>0</v>
      </c>
      <c r="EA18" s="45">
        <v>0</v>
      </c>
      <c r="EB18" s="45">
        <v>0</v>
      </c>
    </row>
    <row r="19" s="60" customFormat="1" spans="1:132">
      <c r="A19" s="65" t="s">
        <v>361</v>
      </c>
      <c r="B19" s="66">
        <v>492211428.79</v>
      </c>
      <c r="C19" s="66">
        <v>399154347.8</v>
      </c>
      <c r="D19" s="66">
        <v>91161975.68</v>
      </c>
      <c r="E19" s="66">
        <v>1189141.3</v>
      </c>
      <c r="F19" s="66">
        <v>700725.45</v>
      </c>
      <c r="G19" s="66">
        <v>4786557.15</v>
      </c>
      <c r="H19" s="66">
        <v>-4781318.59</v>
      </c>
      <c r="I19" s="76">
        <v>140767723.02</v>
      </c>
      <c r="J19" s="76">
        <v>0</v>
      </c>
      <c r="K19" s="76">
        <v>5172.41</v>
      </c>
      <c r="L19" s="76">
        <v>0</v>
      </c>
      <c r="M19" s="76">
        <v>1828543.42</v>
      </c>
      <c r="N19" s="76">
        <v>1682278.46</v>
      </c>
      <c r="O19" s="76">
        <v>173111339.46</v>
      </c>
      <c r="P19" s="76">
        <v>23817275.8</v>
      </c>
      <c r="Q19" s="76">
        <v>50787397.1</v>
      </c>
      <c r="R19" s="76">
        <v>7154618.13</v>
      </c>
      <c r="S19" s="76">
        <v>5726241.18</v>
      </c>
      <c r="T19" s="76">
        <v>11900561.37</v>
      </c>
      <c r="U19" s="76">
        <v>893209.8</v>
      </c>
      <c r="V19" s="76">
        <v>3641539.46</v>
      </c>
      <c r="W19" s="76">
        <v>1655723.99</v>
      </c>
      <c r="X19" s="76">
        <v>2286068.06</v>
      </c>
      <c r="Y19" s="76">
        <v>800223.14</v>
      </c>
      <c r="Z19" s="76">
        <v>22245199.73</v>
      </c>
      <c r="AA19" s="76">
        <v>9695144.18</v>
      </c>
      <c r="AB19" s="76">
        <v>4099348.51</v>
      </c>
      <c r="AC19" s="76">
        <v>10348663.82</v>
      </c>
      <c r="AD19" s="76">
        <v>1312749.66</v>
      </c>
      <c r="AE19" s="76">
        <v>2474213.34</v>
      </c>
      <c r="AF19" s="76">
        <v>1833953.36</v>
      </c>
      <c r="AG19" s="76">
        <v>2846451.43</v>
      </c>
      <c r="AH19" s="76">
        <v>23839994.7</v>
      </c>
      <c r="AI19" s="76">
        <v>5979274.41</v>
      </c>
      <c r="AJ19" s="76">
        <v>2145748.99</v>
      </c>
      <c r="AK19" s="76">
        <v>3175064.28</v>
      </c>
      <c r="AL19" s="76">
        <v>38201343.79</v>
      </c>
      <c r="AM19" s="76">
        <v>1017870.52</v>
      </c>
      <c r="AN19" s="76">
        <v>1504114</v>
      </c>
      <c r="AO19" s="75">
        <v>4589220.89</v>
      </c>
      <c r="AP19" s="76">
        <v>92658707.88</v>
      </c>
      <c r="AQ19" s="76">
        <v>3523348.22</v>
      </c>
      <c r="AR19" s="76">
        <v>3776689.46</v>
      </c>
      <c r="AS19" s="76">
        <v>3804600.51</v>
      </c>
      <c r="AT19" s="76">
        <v>4342182.97</v>
      </c>
      <c r="AU19" s="76">
        <v>3745037.19</v>
      </c>
      <c r="AV19" s="76">
        <v>3390718.51</v>
      </c>
      <c r="AW19" s="76">
        <v>1310772.74</v>
      </c>
      <c r="AX19" s="76">
        <v>3818431.09</v>
      </c>
      <c r="AY19" s="76">
        <v>2314255.72</v>
      </c>
      <c r="AZ19" s="76">
        <v>2135306.83</v>
      </c>
      <c r="BA19" s="76">
        <v>2873123.89</v>
      </c>
      <c r="BB19" s="76">
        <v>2931002.94</v>
      </c>
      <c r="BC19" s="76">
        <v>1949065.03</v>
      </c>
      <c r="BD19" s="76">
        <v>1449861.83</v>
      </c>
      <c r="BE19" s="76">
        <v>1689493.08</v>
      </c>
      <c r="BF19" s="76">
        <v>1685735.7</v>
      </c>
      <c r="BG19" s="76">
        <v>1811209.39</v>
      </c>
      <c r="BH19" s="76">
        <v>1032950.08</v>
      </c>
      <c r="BI19" s="76">
        <v>1092144.6</v>
      </c>
      <c r="BJ19" s="76">
        <v>1324709.03</v>
      </c>
      <c r="BK19" s="76">
        <v>2098290.34</v>
      </c>
      <c r="BL19" s="76">
        <v>1309739.61</v>
      </c>
      <c r="BM19" s="76">
        <v>708831.95</v>
      </c>
      <c r="BN19" s="76">
        <v>865028.13</v>
      </c>
      <c r="BO19" s="76">
        <v>1002398.49</v>
      </c>
      <c r="BP19" s="76">
        <v>916751.56</v>
      </c>
      <c r="BQ19" s="76">
        <v>1123501.85</v>
      </c>
      <c r="BR19" s="76">
        <v>741872.01</v>
      </c>
      <c r="BS19" s="76">
        <v>1285409.29</v>
      </c>
      <c r="BT19" s="76">
        <v>524655.69</v>
      </c>
      <c r="BU19" s="76">
        <v>623850.59</v>
      </c>
      <c r="BV19" s="76">
        <v>290391.37</v>
      </c>
      <c r="BW19" s="76">
        <v>635631.95</v>
      </c>
      <c r="BX19" s="76">
        <v>793298.02</v>
      </c>
      <c r="BY19" s="76">
        <v>1820269.24</v>
      </c>
      <c r="BZ19" s="76">
        <v>2432696.12</v>
      </c>
      <c r="CA19" s="76">
        <v>485594.64</v>
      </c>
      <c r="CB19" s="76">
        <v>666783.46</v>
      </c>
      <c r="CC19" s="76">
        <v>409717.39</v>
      </c>
      <c r="CD19" s="76">
        <v>512073.68</v>
      </c>
      <c r="CE19" s="76">
        <v>314722.06</v>
      </c>
      <c r="CF19" s="76">
        <v>578844.3</v>
      </c>
      <c r="CG19" s="76">
        <v>821602.41</v>
      </c>
      <c r="CH19" s="76">
        <v>675053.62</v>
      </c>
      <c r="CI19" s="76">
        <v>471869.38</v>
      </c>
      <c r="CJ19" s="76">
        <v>568614.46</v>
      </c>
      <c r="CK19" s="76">
        <v>717495.31</v>
      </c>
      <c r="CL19" s="76">
        <v>419855.33</v>
      </c>
      <c r="CM19" s="76">
        <v>472778.56</v>
      </c>
      <c r="CN19" s="76">
        <v>785460.44</v>
      </c>
      <c r="CO19" s="76">
        <v>342185.81</v>
      </c>
      <c r="CP19" s="76">
        <v>523095.32</v>
      </c>
      <c r="CQ19" s="76">
        <v>382972.11</v>
      </c>
      <c r="CR19" s="76">
        <v>635683.46</v>
      </c>
      <c r="CS19" s="76">
        <v>264326.33</v>
      </c>
      <c r="CT19" s="76">
        <v>574251.46</v>
      </c>
      <c r="CU19" s="76">
        <v>495211.84</v>
      </c>
      <c r="CV19" s="76">
        <v>635810.91</v>
      </c>
      <c r="CW19" s="76">
        <v>630202.08</v>
      </c>
      <c r="CX19" s="76">
        <v>1026203.73</v>
      </c>
      <c r="CY19" s="76">
        <v>607885.91</v>
      </c>
      <c r="CZ19" s="76">
        <v>593587.03</v>
      </c>
      <c r="DA19" s="76">
        <v>445109.14</v>
      </c>
      <c r="DB19" s="76">
        <v>1461751.59</v>
      </c>
      <c r="DC19" s="76">
        <v>557143.42</v>
      </c>
      <c r="DD19" s="76">
        <v>608031.72</v>
      </c>
      <c r="DE19" s="76">
        <v>645170.59</v>
      </c>
      <c r="DF19" s="76">
        <v>514566.04</v>
      </c>
      <c r="DG19" s="76">
        <v>998072.62</v>
      </c>
      <c r="DH19" s="76">
        <v>734877.53</v>
      </c>
      <c r="DI19" s="76">
        <v>168647.42</v>
      </c>
      <c r="DJ19" s="76">
        <v>737308.94</v>
      </c>
      <c r="DK19" s="76">
        <v>552784.28</v>
      </c>
      <c r="DL19" s="76">
        <v>878626.02</v>
      </c>
      <c r="DM19" s="76">
        <v>481008.72</v>
      </c>
      <c r="DN19" s="76">
        <v>347839.55</v>
      </c>
      <c r="DO19" s="76">
        <v>354492.81</v>
      </c>
      <c r="DP19" s="76">
        <v>307801.9</v>
      </c>
      <c r="DQ19" s="76">
        <v>287098.69</v>
      </c>
      <c r="DR19" s="76">
        <v>223132.89</v>
      </c>
      <c r="DS19" s="76">
        <v>309976.29</v>
      </c>
      <c r="DT19" s="45">
        <v>260131.67</v>
      </c>
      <c r="DW19" s="60">
        <v>0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</row>
    <row r="20" s="45" customFormat="1" spans="1:132">
      <c r="A20" s="71" t="s">
        <v>362</v>
      </c>
      <c r="B20" s="68">
        <v>5558534.84</v>
      </c>
      <c r="C20" s="68">
        <v>5180127.08</v>
      </c>
      <c r="D20" s="68">
        <v>236948.15</v>
      </c>
      <c r="E20" s="68">
        <v>172.83</v>
      </c>
      <c r="F20" s="68">
        <v>8529.64</v>
      </c>
      <c r="G20" s="69">
        <v>132757.14</v>
      </c>
      <c r="H20" s="72">
        <v>0</v>
      </c>
      <c r="I20" s="75">
        <v>-293484.56</v>
      </c>
      <c r="J20" s="54">
        <v>0</v>
      </c>
      <c r="K20" s="54">
        <v>0</v>
      </c>
      <c r="L20" s="54">
        <v>0</v>
      </c>
      <c r="M20" s="54">
        <v>-766.06</v>
      </c>
      <c r="N20" s="54">
        <v>784.04</v>
      </c>
      <c r="O20" s="76">
        <v>3466878.07</v>
      </c>
      <c r="P20" s="76">
        <v>1086686.67</v>
      </c>
      <c r="Q20" s="76">
        <v>654239.73</v>
      </c>
      <c r="R20" s="76">
        <v>265789.19</v>
      </c>
      <c r="S20" s="54">
        <v>-8868.54</v>
      </c>
      <c r="T20" s="76">
        <v>1079901.81</v>
      </c>
      <c r="U20" s="76">
        <v>1640.6</v>
      </c>
      <c r="V20" s="54">
        <v>-39243.11</v>
      </c>
      <c r="W20" s="76">
        <v>53255.91</v>
      </c>
      <c r="X20" s="54">
        <v>1451.79</v>
      </c>
      <c r="Y20" s="54">
        <v>-235.73</v>
      </c>
      <c r="Z20" s="54">
        <v>381199.28</v>
      </c>
      <c r="AA20" s="54">
        <v>5325.84</v>
      </c>
      <c r="AB20" s="54">
        <v>46917.02</v>
      </c>
      <c r="AC20" s="54">
        <v>219581.53</v>
      </c>
      <c r="AD20" s="54">
        <v>0</v>
      </c>
      <c r="AE20" s="54">
        <v>5828.43</v>
      </c>
      <c r="AF20" s="54">
        <v>32503.76</v>
      </c>
      <c r="AG20" s="54">
        <v>227457</v>
      </c>
      <c r="AH20" s="54">
        <v>-5304.38</v>
      </c>
      <c r="AI20" s="54">
        <v>1166064.03</v>
      </c>
      <c r="AJ20" s="54">
        <v>-781.7</v>
      </c>
      <c r="AK20" s="54">
        <v>-269.62</v>
      </c>
      <c r="AL20" s="54">
        <v>-254151.8</v>
      </c>
      <c r="AM20" s="54">
        <v>0</v>
      </c>
      <c r="AN20" s="54">
        <v>204240.35</v>
      </c>
      <c r="AO20" s="75">
        <v>46507.76</v>
      </c>
      <c r="AP20" s="54">
        <v>2310573.43</v>
      </c>
      <c r="AQ20" s="54">
        <v>67358.72</v>
      </c>
      <c r="AR20" s="54">
        <v>89754.55</v>
      </c>
      <c r="AS20" s="54">
        <v>90676.72</v>
      </c>
      <c r="AT20" s="54">
        <v>117258.07</v>
      </c>
      <c r="AU20" s="54">
        <v>106131.22</v>
      </c>
      <c r="AV20" s="54">
        <v>101127.4</v>
      </c>
      <c r="AW20" s="54">
        <v>32636.7</v>
      </c>
      <c r="AX20" s="54">
        <v>105199.78</v>
      </c>
      <c r="AY20" s="54">
        <v>32839.88</v>
      </c>
      <c r="AZ20" s="54">
        <v>23004.04</v>
      </c>
      <c r="BA20" s="54">
        <v>324019.94</v>
      </c>
      <c r="BB20" s="54">
        <v>38112.29</v>
      </c>
      <c r="BC20" s="54">
        <v>31970.27</v>
      </c>
      <c r="BD20" s="54">
        <v>26651.83</v>
      </c>
      <c r="BE20" s="54">
        <v>33125.72</v>
      </c>
      <c r="BF20" s="54">
        <v>38097.43</v>
      </c>
      <c r="BG20" s="54">
        <v>30382.4</v>
      </c>
      <c r="BH20" s="54">
        <v>24251.69</v>
      </c>
      <c r="BI20" s="54">
        <v>18139.03</v>
      </c>
      <c r="BJ20" s="54">
        <v>26142.47</v>
      </c>
      <c r="BK20" s="54">
        <v>35542.59</v>
      </c>
      <c r="BL20" s="54">
        <v>6478.08</v>
      </c>
      <c r="BM20" s="54">
        <v>15505.9</v>
      </c>
      <c r="BN20" s="54">
        <v>9507.28</v>
      </c>
      <c r="BO20" s="54">
        <v>10882.18</v>
      </c>
      <c r="BP20" s="54">
        <v>8937.24</v>
      </c>
      <c r="BQ20" s="54">
        <v>16642.33</v>
      </c>
      <c r="BR20" s="54">
        <v>9943.81</v>
      </c>
      <c r="BS20" s="54">
        <v>12740.65</v>
      </c>
      <c r="BT20" s="54">
        <v>7951.24</v>
      </c>
      <c r="BU20" s="54">
        <v>8595.7</v>
      </c>
      <c r="BV20" s="54">
        <v>1060.45</v>
      </c>
      <c r="BW20" s="54">
        <v>6225.97</v>
      </c>
      <c r="BX20" s="54">
        <v>15784.83</v>
      </c>
      <c r="BY20" s="54">
        <v>15694.37</v>
      </c>
      <c r="BZ20" s="54">
        <v>641567.58</v>
      </c>
      <c r="CA20" s="54">
        <v>429.11</v>
      </c>
      <c r="CB20" s="54">
        <v>0</v>
      </c>
      <c r="CC20" s="54">
        <v>765.58</v>
      </c>
      <c r="CD20" s="54">
        <v>962.32</v>
      </c>
      <c r="CE20" s="54">
        <v>1867.63</v>
      </c>
      <c r="CF20" s="54">
        <v>395.99</v>
      </c>
      <c r="CG20" s="54">
        <v>1060.47</v>
      </c>
      <c r="CH20" s="54">
        <v>538.5</v>
      </c>
      <c r="CI20" s="54">
        <v>173.94</v>
      </c>
      <c r="CJ20" s="54">
        <v>814.09</v>
      </c>
      <c r="CK20" s="54">
        <v>519.72</v>
      </c>
      <c r="CL20" s="54">
        <v>1426.81</v>
      </c>
      <c r="CM20" s="54">
        <v>876.11</v>
      </c>
      <c r="CN20" s="54">
        <v>454.21</v>
      </c>
      <c r="CO20" s="54">
        <v>0</v>
      </c>
      <c r="CP20" s="54">
        <v>0</v>
      </c>
      <c r="CQ20" s="54">
        <v>449.48</v>
      </c>
      <c r="CR20" s="54">
        <v>411.24</v>
      </c>
      <c r="CS20" s="54">
        <v>0</v>
      </c>
      <c r="CT20" s="54">
        <v>0</v>
      </c>
      <c r="CU20" s="54">
        <v>0</v>
      </c>
      <c r="CV20" s="54">
        <v>607.28</v>
      </c>
      <c r="CW20" s="54">
        <v>5497.22</v>
      </c>
      <c r="CX20" s="54">
        <v>41421.45</v>
      </c>
      <c r="CY20" s="54">
        <v>1634.59</v>
      </c>
      <c r="CZ20" s="54">
        <v>300.7</v>
      </c>
      <c r="DA20" s="54">
        <v>461.78</v>
      </c>
      <c r="DB20" s="54">
        <v>64098.9</v>
      </c>
      <c r="DC20" s="54">
        <v>460.84</v>
      </c>
      <c r="DD20" s="54">
        <v>0</v>
      </c>
      <c r="DE20" s="54">
        <v>-85.82</v>
      </c>
      <c r="DF20" s="54">
        <v>0</v>
      </c>
      <c r="DG20" s="54">
        <v>1184.24</v>
      </c>
      <c r="DH20" s="54">
        <v>584.55</v>
      </c>
      <c r="DI20" s="54">
        <v>0</v>
      </c>
      <c r="DJ20" s="54">
        <v>717.27</v>
      </c>
      <c r="DK20" s="54">
        <v>0</v>
      </c>
      <c r="DL20" s="54">
        <v>454.64</v>
      </c>
      <c r="DM20" s="54">
        <v>590.34</v>
      </c>
      <c r="DN20" s="54">
        <v>542.99</v>
      </c>
      <c r="DO20" s="54">
        <v>733.35</v>
      </c>
      <c r="DP20" s="54">
        <v>122.4</v>
      </c>
      <c r="DQ20" s="54">
        <v>32.37</v>
      </c>
      <c r="DR20" s="54">
        <v>7.04</v>
      </c>
      <c r="DS20" s="54">
        <v>89.91</v>
      </c>
      <c r="DT20" s="45">
        <v>31.84</v>
      </c>
      <c r="DW20" s="45">
        <v>0</v>
      </c>
      <c r="DX20" s="45">
        <v>0</v>
      </c>
      <c r="DY20" s="45">
        <v>0</v>
      </c>
      <c r="DZ20" s="45">
        <v>0</v>
      </c>
      <c r="EA20" s="45">
        <v>0</v>
      </c>
      <c r="EB20" s="45">
        <v>0</v>
      </c>
    </row>
    <row r="21" s="45" customFormat="1" spans="1:132">
      <c r="A21" s="71" t="s">
        <v>363</v>
      </c>
      <c r="B21" s="68">
        <v>477532386</v>
      </c>
      <c r="C21" s="68">
        <v>384853712.77</v>
      </c>
      <c r="D21" s="68">
        <v>90925027.53</v>
      </c>
      <c r="E21" s="68">
        <v>1188968.47</v>
      </c>
      <c r="F21" s="70">
        <v>692195.81</v>
      </c>
      <c r="G21" s="69">
        <v>4653800.01</v>
      </c>
      <c r="H21" s="72">
        <v>-4781318.59</v>
      </c>
      <c r="I21" s="75">
        <v>141061207.58</v>
      </c>
      <c r="J21" s="54">
        <v>0</v>
      </c>
      <c r="K21" s="54">
        <v>5172.41</v>
      </c>
      <c r="L21" s="54">
        <v>0</v>
      </c>
      <c r="M21" s="54">
        <v>1829309.48</v>
      </c>
      <c r="N21" s="54">
        <v>1681494.42</v>
      </c>
      <c r="O21" s="76">
        <v>166884075.44</v>
      </c>
      <c r="P21" s="76">
        <v>16370467.13</v>
      </c>
      <c r="Q21" s="76">
        <v>50133157.37</v>
      </c>
      <c r="R21" s="76">
        <v>6888828.94</v>
      </c>
      <c r="S21" s="54">
        <v>5735109.72</v>
      </c>
      <c r="T21" s="76">
        <v>4460537.56</v>
      </c>
      <c r="U21" s="76">
        <v>891569.2</v>
      </c>
      <c r="V21" s="54">
        <v>3680782.57</v>
      </c>
      <c r="W21" s="76">
        <v>1602468.08</v>
      </c>
      <c r="X21" s="54">
        <v>2284616.27</v>
      </c>
      <c r="Y21" s="54">
        <v>800458.87</v>
      </c>
      <c r="Z21" s="54">
        <v>21864000.45</v>
      </c>
      <c r="AA21" s="54">
        <v>9689818.34</v>
      </c>
      <c r="AB21" s="54">
        <v>4052431.49</v>
      </c>
      <c r="AC21" s="54">
        <v>10129082.29</v>
      </c>
      <c r="AD21" s="54">
        <v>1312749.66</v>
      </c>
      <c r="AE21" s="54">
        <v>2468384.91</v>
      </c>
      <c r="AF21" s="54">
        <v>1801449.6</v>
      </c>
      <c r="AG21" s="54">
        <v>2618994.43</v>
      </c>
      <c r="AH21" s="54">
        <v>23845299.08</v>
      </c>
      <c r="AI21" s="54">
        <v>3638844.16</v>
      </c>
      <c r="AJ21" s="54">
        <v>2146530.69</v>
      </c>
      <c r="AK21" s="54">
        <v>3175333.9</v>
      </c>
      <c r="AL21" s="54">
        <v>38455495.59</v>
      </c>
      <c r="AM21" s="54">
        <v>1017870.52</v>
      </c>
      <c r="AN21" s="54">
        <v>1299873.65</v>
      </c>
      <c r="AO21" s="75">
        <v>4540788.14</v>
      </c>
      <c r="AP21" s="54">
        <v>88764039.71</v>
      </c>
      <c r="AQ21" s="54">
        <v>3451409.84</v>
      </c>
      <c r="AR21" s="54">
        <v>3662558.31</v>
      </c>
      <c r="AS21" s="54">
        <v>3705514.74</v>
      </c>
      <c r="AT21" s="54">
        <v>3093489.81</v>
      </c>
      <c r="AU21" s="54">
        <v>3626017.61</v>
      </c>
      <c r="AV21" s="54">
        <v>3271122.05</v>
      </c>
      <c r="AW21" s="54">
        <v>1270050.58</v>
      </c>
      <c r="AX21" s="54">
        <v>3703139.6</v>
      </c>
      <c r="AY21" s="54">
        <v>2279131.65</v>
      </c>
      <c r="AZ21" s="54">
        <v>2110908.44</v>
      </c>
      <c r="BA21" s="54">
        <v>2542259.89</v>
      </c>
      <c r="BB21" s="54">
        <v>2889072.37</v>
      </c>
      <c r="BC21" s="54">
        <v>1915511.17</v>
      </c>
      <c r="BD21" s="54">
        <v>1416948.48</v>
      </c>
      <c r="BE21" s="54">
        <v>1629157.94</v>
      </c>
      <c r="BF21" s="54">
        <v>1619808.08</v>
      </c>
      <c r="BG21" s="54">
        <v>1775690.09</v>
      </c>
      <c r="BH21" s="54">
        <v>1005024.8</v>
      </c>
      <c r="BI21" s="54">
        <v>1058762.17</v>
      </c>
      <c r="BJ21" s="54">
        <v>1289706.18</v>
      </c>
      <c r="BK21" s="54">
        <v>2038127.75</v>
      </c>
      <c r="BL21" s="54">
        <v>1299162.29</v>
      </c>
      <c r="BM21" s="54">
        <v>688588.97</v>
      </c>
      <c r="BN21" s="54">
        <v>848790.66</v>
      </c>
      <c r="BO21" s="54">
        <v>988020.09</v>
      </c>
      <c r="BP21" s="54">
        <v>900712.43</v>
      </c>
      <c r="BQ21" s="54">
        <v>1083140.66</v>
      </c>
      <c r="BR21" s="54">
        <v>728618.77</v>
      </c>
      <c r="BS21" s="54">
        <v>1265941.86</v>
      </c>
      <c r="BT21" s="54">
        <v>513230.86</v>
      </c>
      <c r="BU21" s="54">
        <v>612482.62</v>
      </c>
      <c r="BV21" s="54">
        <v>287827.16</v>
      </c>
      <c r="BW21" s="54">
        <v>625970.13</v>
      </c>
      <c r="BX21" s="54">
        <v>774180.55</v>
      </c>
      <c r="BY21" s="54">
        <v>1802561.67</v>
      </c>
      <c r="BZ21" s="54">
        <v>1758181.37</v>
      </c>
      <c r="CA21" s="54">
        <v>484896.53</v>
      </c>
      <c r="CB21" s="54">
        <v>666265.46</v>
      </c>
      <c r="CC21" s="54">
        <v>398874.81</v>
      </c>
      <c r="CD21" s="54">
        <v>510929.36</v>
      </c>
      <c r="CE21" s="54">
        <v>309549.43</v>
      </c>
      <c r="CF21" s="54">
        <v>576998.31</v>
      </c>
      <c r="CG21" s="54">
        <v>817754.94</v>
      </c>
      <c r="CH21" s="54">
        <v>672288.12</v>
      </c>
      <c r="CI21" s="54">
        <v>471283.17</v>
      </c>
      <c r="CJ21" s="54">
        <v>566591.37</v>
      </c>
      <c r="CK21" s="54">
        <v>714485.59</v>
      </c>
      <c r="CL21" s="54">
        <v>417408.52</v>
      </c>
      <c r="CM21" s="54">
        <v>469126.45</v>
      </c>
      <c r="CN21" s="54">
        <v>773392.23</v>
      </c>
      <c r="CO21" s="54">
        <v>341877.81</v>
      </c>
      <c r="CP21" s="54">
        <v>521753.32</v>
      </c>
      <c r="CQ21" s="54">
        <v>380861.63</v>
      </c>
      <c r="CR21" s="54">
        <v>627068.22</v>
      </c>
      <c r="CS21" s="54">
        <v>263385.33</v>
      </c>
      <c r="CT21" s="54">
        <v>573576.46</v>
      </c>
      <c r="CU21" s="54">
        <v>494562.84</v>
      </c>
      <c r="CV21" s="54">
        <v>633494.63</v>
      </c>
      <c r="CW21" s="54">
        <v>623841.97</v>
      </c>
      <c r="CX21" s="54">
        <v>983867.93</v>
      </c>
      <c r="CY21" s="54">
        <v>603392.32</v>
      </c>
      <c r="CZ21" s="54">
        <v>590918.33</v>
      </c>
      <c r="DA21" s="54">
        <v>440741.36</v>
      </c>
      <c r="DB21" s="54">
        <v>1396700.52</v>
      </c>
      <c r="DC21" s="54">
        <v>555272.58</v>
      </c>
      <c r="DD21" s="54">
        <v>600901.72</v>
      </c>
      <c r="DE21" s="54">
        <v>644192.41</v>
      </c>
      <c r="DF21" s="54">
        <v>513982.04</v>
      </c>
      <c r="DG21" s="54">
        <v>994990.38</v>
      </c>
      <c r="DH21" s="54">
        <v>727672.98</v>
      </c>
      <c r="DI21" s="54">
        <v>168633.42</v>
      </c>
      <c r="DJ21" s="54">
        <v>735762.67</v>
      </c>
      <c r="DK21" s="54">
        <v>552522.28</v>
      </c>
      <c r="DL21" s="54">
        <v>875251.38</v>
      </c>
      <c r="DM21" s="54">
        <v>474942.91</v>
      </c>
      <c r="DN21" s="54">
        <v>344262.6</v>
      </c>
      <c r="DO21" s="54">
        <v>350816.05</v>
      </c>
      <c r="DP21" s="54">
        <v>297654.98</v>
      </c>
      <c r="DQ21" s="54">
        <v>283302.17</v>
      </c>
      <c r="DR21" s="54">
        <v>222267.35</v>
      </c>
      <c r="DS21" s="54">
        <v>308078.83</v>
      </c>
      <c r="DT21" s="45">
        <v>256824.36</v>
      </c>
      <c r="DW21" s="45">
        <v>0</v>
      </c>
      <c r="DX21" s="45">
        <v>0</v>
      </c>
      <c r="DY21" s="45">
        <v>0</v>
      </c>
      <c r="DZ21" s="45">
        <v>0</v>
      </c>
      <c r="EA21" s="45">
        <v>0</v>
      </c>
      <c r="EB21" s="45">
        <v>0</v>
      </c>
    </row>
    <row r="22" s="45" customFormat="1" spans="1:132">
      <c r="A22" s="71" t="s">
        <v>364</v>
      </c>
      <c r="B22" s="68">
        <v>7534488.22</v>
      </c>
      <c r="C22" s="68">
        <v>7534488.22</v>
      </c>
      <c r="D22" s="68">
        <v>0</v>
      </c>
      <c r="E22" s="68">
        <v>0</v>
      </c>
      <c r="F22" s="68"/>
      <c r="G22" s="69">
        <v>0</v>
      </c>
      <c r="H22" s="72">
        <v>0</v>
      </c>
      <c r="I22" s="75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76">
        <v>1174366.22</v>
      </c>
      <c r="P22" s="76">
        <v>6360122</v>
      </c>
      <c r="Q22" s="76">
        <v>0</v>
      </c>
      <c r="R22" s="76">
        <v>0</v>
      </c>
      <c r="S22" s="54">
        <v>0</v>
      </c>
      <c r="T22" s="76">
        <v>6360122</v>
      </c>
      <c r="U22" s="76">
        <v>0</v>
      </c>
      <c r="V22" s="54">
        <v>0</v>
      </c>
      <c r="W22" s="76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1174366.22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75">
        <v>0</v>
      </c>
      <c r="AP22" s="54">
        <v>0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0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0</v>
      </c>
      <c r="BK22" s="54">
        <v>0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54">
        <v>0</v>
      </c>
      <c r="BR22" s="54">
        <v>0</v>
      </c>
      <c r="BS22" s="54">
        <v>0</v>
      </c>
      <c r="BT22" s="54">
        <v>0</v>
      </c>
      <c r="BU22" s="54">
        <v>0</v>
      </c>
      <c r="BV22" s="54">
        <v>0</v>
      </c>
      <c r="BW22" s="54">
        <v>0</v>
      </c>
      <c r="BX22" s="54">
        <v>0</v>
      </c>
      <c r="BY22" s="54">
        <v>0</v>
      </c>
      <c r="BZ22" s="54">
        <v>0</v>
      </c>
      <c r="CA22" s="54">
        <v>0</v>
      </c>
      <c r="CB22" s="54">
        <v>0</v>
      </c>
      <c r="CC22" s="54">
        <v>0</v>
      </c>
      <c r="CD22" s="54">
        <v>0</v>
      </c>
      <c r="CE22" s="54">
        <v>0</v>
      </c>
      <c r="CF22" s="54">
        <v>0</v>
      </c>
      <c r="CG22" s="54">
        <v>0</v>
      </c>
      <c r="CH22" s="54">
        <v>0</v>
      </c>
      <c r="CI22" s="54">
        <v>0</v>
      </c>
      <c r="CJ22" s="54">
        <v>0</v>
      </c>
      <c r="CK22" s="54">
        <v>0</v>
      </c>
      <c r="CL22" s="54">
        <v>0</v>
      </c>
      <c r="CM22" s="54">
        <v>0</v>
      </c>
      <c r="CN22" s="54">
        <v>0</v>
      </c>
      <c r="CO22" s="54">
        <v>0</v>
      </c>
      <c r="CP22" s="54">
        <v>0</v>
      </c>
      <c r="CQ22" s="54">
        <v>0</v>
      </c>
      <c r="CR22" s="54">
        <v>0</v>
      </c>
      <c r="CS22" s="54">
        <v>0</v>
      </c>
      <c r="CT22" s="54">
        <v>0</v>
      </c>
      <c r="CU22" s="54">
        <v>0</v>
      </c>
      <c r="CV22" s="54">
        <v>0</v>
      </c>
      <c r="CW22" s="54">
        <v>0</v>
      </c>
      <c r="CX22" s="54">
        <v>0</v>
      </c>
      <c r="CY22" s="54">
        <v>0</v>
      </c>
      <c r="CZ22" s="54">
        <v>0</v>
      </c>
      <c r="DA22" s="54">
        <v>0</v>
      </c>
      <c r="DB22" s="54">
        <v>0</v>
      </c>
      <c r="DC22" s="54">
        <v>0</v>
      </c>
      <c r="DD22" s="54">
        <v>0</v>
      </c>
      <c r="DE22" s="54">
        <v>0</v>
      </c>
      <c r="DF22" s="54">
        <v>0</v>
      </c>
      <c r="DG22" s="54">
        <v>0</v>
      </c>
      <c r="DH22" s="54">
        <v>0</v>
      </c>
      <c r="DI22" s="54">
        <v>0</v>
      </c>
      <c r="DJ22" s="54">
        <v>0</v>
      </c>
      <c r="DK22" s="54">
        <v>0</v>
      </c>
      <c r="DL22" s="54">
        <v>0</v>
      </c>
      <c r="DM22" s="54">
        <v>0</v>
      </c>
      <c r="DN22" s="54">
        <v>0</v>
      </c>
      <c r="DO22" s="54">
        <v>0</v>
      </c>
      <c r="DP22" s="54">
        <v>0</v>
      </c>
      <c r="DQ22" s="54">
        <v>0</v>
      </c>
      <c r="DR22" s="54">
        <v>0</v>
      </c>
      <c r="DS22" s="54">
        <v>0</v>
      </c>
      <c r="DT22" s="45">
        <v>0</v>
      </c>
      <c r="DW22" s="45">
        <v>0</v>
      </c>
      <c r="DX22" s="45">
        <v>0</v>
      </c>
      <c r="DY22" s="45">
        <v>0</v>
      </c>
      <c r="DZ22" s="45">
        <v>0</v>
      </c>
      <c r="EA22" s="45">
        <v>0</v>
      </c>
      <c r="EB22" s="45">
        <v>0</v>
      </c>
    </row>
    <row r="23" s="45" customFormat="1" spans="1:132">
      <c r="A23" s="71" t="s">
        <v>365</v>
      </c>
      <c r="B23" s="68">
        <v>0</v>
      </c>
      <c r="C23" s="68">
        <v>0</v>
      </c>
      <c r="D23" s="68">
        <v>0</v>
      </c>
      <c r="E23" s="68">
        <v>0</v>
      </c>
      <c r="F23" s="68"/>
      <c r="G23" s="69">
        <v>0</v>
      </c>
      <c r="H23" s="72">
        <v>0</v>
      </c>
      <c r="I23" s="75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76">
        <v>0</v>
      </c>
      <c r="P23" s="76">
        <v>0</v>
      </c>
      <c r="Q23" s="76">
        <v>0</v>
      </c>
      <c r="R23" s="76">
        <v>0</v>
      </c>
      <c r="S23" s="54">
        <v>0</v>
      </c>
      <c r="T23" s="76">
        <v>0</v>
      </c>
      <c r="U23" s="76">
        <v>0</v>
      </c>
      <c r="V23" s="54">
        <v>0</v>
      </c>
      <c r="W23" s="76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75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</v>
      </c>
      <c r="BQ23" s="54">
        <v>0</v>
      </c>
      <c r="BR23" s="54">
        <v>0</v>
      </c>
      <c r="BS23" s="54">
        <v>0</v>
      </c>
      <c r="BT23" s="54">
        <v>0</v>
      </c>
      <c r="BU23" s="54">
        <v>0</v>
      </c>
      <c r="BV23" s="54">
        <v>0</v>
      </c>
      <c r="BW23" s="54">
        <v>0</v>
      </c>
      <c r="BX23" s="54">
        <v>0</v>
      </c>
      <c r="BY23" s="54">
        <v>0</v>
      </c>
      <c r="BZ23" s="54">
        <v>0</v>
      </c>
      <c r="CA23" s="54">
        <v>0</v>
      </c>
      <c r="CB23" s="54">
        <v>0</v>
      </c>
      <c r="CC23" s="54">
        <v>0</v>
      </c>
      <c r="CD23" s="54">
        <v>0</v>
      </c>
      <c r="CE23" s="54">
        <v>0</v>
      </c>
      <c r="CF23" s="54">
        <v>0</v>
      </c>
      <c r="CG23" s="54">
        <v>0</v>
      </c>
      <c r="CH23" s="54">
        <v>0</v>
      </c>
      <c r="CI23" s="54">
        <v>0</v>
      </c>
      <c r="CJ23" s="54">
        <v>0</v>
      </c>
      <c r="CK23" s="54">
        <v>0</v>
      </c>
      <c r="CL23" s="54">
        <v>0</v>
      </c>
      <c r="CM23" s="54">
        <v>0</v>
      </c>
      <c r="CN23" s="54">
        <v>0</v>
      </c>
      <c r="CO23" s="54">
        <v>0</v>
      </c>
      <c r="CP23" s="54">
        <v>0</v>
      </c>
      <c r="CQ23" s="54">
        <v>0</v>
      </c>
      <c r="CR23" s="54">
        <v>0</v>
      </c>
      <c r="CS23" s="54">
        <v>0</v>
      </c>
      <c r="CT23" s="54">
        <v>0</v>
      </c>
      <c r="CU23" s="54">
        <v>0</v>
      </c>
      <c r="CV23" s="54">
        <v>0</v>
      </c>
      <c r="CW23" s="54">
        <v>0</v>
      </c>
      <c r="CX23" s="54">
        <v>0</v>
      </c>
      <c r="CY23" s="54">
        <v>0</v>
      </c>
      <c r="CZ23" s="54">
        <v>0</v>
      </c>
      <c r="DA23" s="54">
        <v>0</v>
      </c>
      <c r="DB23" s="54">
        <v>0</v>
      </c>
      <c r="DC23" s="54">
        <v>0</v>
      </c>
      <c r="DD23" s="54">
        <v>0</v>
      </c>
      <c r="DE23" s="54">
        <v>0</v>
      </c>
      <c r="DF23" s="54">
        <v>0</v>
      </c>
      <c r="DG23" s="54">
        <v>0</v>
      </c>
      <c r="DH23" s="54">
        <v>0</v>
      </c>
      <c r="DI23" s="54">
        <v>0</v>
      </c>
      <c r="DJ23" s="54">
        <v>0</v>
      </c>
      <c r="DK23" s="54">
        <v>0</v>
      </c>
      <c r="DL23" s="54">
        <v>0</v>
      </c>
      <c r="DM23" s="54">
        <v>0</v>
      </c>
      <c r="DN23" s="54">
        <v>0</v>
      </c>
      <c r="DO23" s="54">
        <v>0</v>
      </c>
      <c r="DP23" s="54">
        <v>0</v>
      </c>
      <c r="DQ23" s="54">
        <v>0</v>
      </c>
      <c r="DR23" s="54">
        <v>0</v>
      </c>
      <c r="DS23" s="54">
        <v>0</v>
      </c>
      <c r="DT23" s="45">
        <v>0</v>
      </c>
      <c r="DW23" s="45">
        <v>0</v>
      </c>
      <c r="DX23" s="45">
        <v>0</v>
      </c>
      <c r="DY23" s="45">
        <v>0</v>
      </c>
      <c r="DZ23" s="45">
        <v>0</v>
      </c>
      <c r="EA23" s="45">
        <v>0</v>
      </c>
      <c r="EB23" s="45">
        <v>0</v>
      </c>
    </row>
    <row r="24" s="45" customFormat="1" spans="1:132">
      <c r="A24" s="71" t="s">
        <v>366</v>
      </c>
      <c r="B24" s="68">
        <v>1586019.73</v>
      </c>
      <c r="C24" s="68">
        <v>1586019.73</v>
      </c>
      <c r="D24" s="68">
        <v>0</v>
      </c>
      <c r="E24" s="68">
        <v>0</v>
      </c>
      <c r="F24" s="68"/>
      <c r="G24" s="69">
        <v>0</v>
      </c>
      <c r="H24" s="72">
        <v>0</v>
      </c>
      <c r="I24" s="75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76">
        <v>1586019.73</v>
      </c>
      <c r="P24" s="76">
        <v>0</v>
      </c>
      <c r="Q24" s="76">
        <v>0</v>
      </c>
      <c r="R24" s="76">
        <v>0</v>
      </c>
      <c r="S24" s="54">
        <v>0</v>
      </c>
      <c r="T24" s="76">
        <v>0</v>
      </c>
      <c r="U24" s="76">
        <v>0</v>
      </c>
      <c r="V24" s="54">
        <v>0</v>
      </c>
      <c r="W24" s="76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75">
        <v>1924.99</v>
      </c>
      <c r="AP24" s="54">
        <v>1584094.74</v>
      </c>
      <c r="AQ24" s="54">
        <v>4579.66</v>
      </c>
      <c r="AR24" s="54">
        <v>24376.6</v>
      </c>
      <c r="AS24" s="54">
        <v>8409.05</v>
      </c>
      <c r="AT24" s="54">
        <v>1131435.09</v>
      </c>
      <c r="AU24" s="54">
        <v>12888.36</v>
      </c>
      <c r="AV24" s="54">
        <v>18469.06</v>
      </c>
      <c r="AW24" s="54">
        <v>8085.46</v>
      </c>
      <c r="AX24" s="54">
        <v>10091.71</v>
      </c>
      <c r="AY24" s="54">
        <v>2284.19</v>
      </c>
      <c r="AZ24" s="54">
        <v>1394.35</v>
      </c>
      <c r="BA24" s="54">
        <v>6844.06</v>
      </c>
      <c r="BB24" s="54">
        <v>3818.28</v>
      </c>
      <c r="BC24" s="54">
        <v>1583.59</v>
      </c>
      <c r="BD24" s="54">
        <v>6261.52</v>
      </c>
      <c r="BE24" s="54">
        <v>27209.42</v>
      </c>
      <c r="BF24" s="54">
        <v>27830.19</v>
      </c>
      <c r="BG24" s="54">
        <v>5136.9</v>
      </c>
      <c r="BH24" s="54">
        <v>3673.59</v>
      </c>
      <c r="BI24" s="54">
        <v>15243.4</v>
      </c>
      <c r="BJ24" s="54">
        <v>8860.38</v>
      </c>
      <c r="BK24" s="54">
        <v>24620</v>
      </c>
      <c r="BL24" s="54">
        <v>4099.24</v>
      </c>
      <c r="BM24" s="54">
        <v>4737.08</v>
      </c>
      <c r="BN24" s="54">
        <v>6730.19</v>
      </c>
      <c r="BO24" s="54">
        <v>3496.22</v>
      </c>
      <c r="BP24" s="54">
        <v>7101.89</v>
      </c>
      <c r="BQ24" s="54">
        <v>23718.86</v>
      </c>
      <c r="BR24" s="54">
        <v>3309.43</v>
      </c>
      <c r="BS24" s="54">
        <v>6726.78</v>
      </c>
      <c r="BT24" s="54">
        <v>3473.59</v>
      </c>
      <c r="BU24" s="54">
        <v>2772.27</v>
      </c>
      <c r="BV24" s="54">
        <v>1503.76</v>
      </c>
      <c r="BW24" s="54">
        <v>3435.85</v>
      </c>
      <c r="BX24" s="54">
        <v>3332.64</v>
      </c>
      <c r="BY24" s="54">
        <v>2013.2</v>
      </c>
      <c r="BZ24" s="54">
        <v>32947.17</v>
      </c>
      <c r="CA24" s="54">
        <v>269</v>
      </c>
      <c r="CB24" s="54">
        <v>518</v>
      </c>
      <c r="CC24" s="54">
        <v>10077</v>
      </c>
      <c r="CD24" s="54">
        <v>182</v>
      </c>
      <c r="CE24" s="54">
        <v>3305</v>
      </c>
      <c r="CF24" s="54">
        <v>1450</v>
      </c>
      <c r="CG24" s="54">
        <v>2787</v>
      </c>
      <c r="CH24" s="54">
        <v>2227</v>
      </c>
      <c r="CI24" s="54">
        <v>412.27</v>
      </c>
      <c r="CJ24" s="54">
        <v>1209</v>
      </c>
      <c r="CK24" s="54">
        <v>2490</v>
      </c>
      <c r="CL24" s="54">
        <v>1020</v>
      </c>
      <c r="CM24" s="54">
        <v>2776</v>
      </c>
      <c r="CN24" s="54">
        <v>11614</v>
      </c>
      <c r="CO24" s="54">
        <v>308</v>
      </c>
      <c r="CP24" s="54">
        <v>1342</v>
      </c>
      <c r="CQ24" s="54">
        <v>1661</v>
      </c>
      <c r="CR24" s="54">
        <v>8204</v>
      </c>
      <c r="CS24" s="54">
        <v>941</v>
      </c>
      <c r="CT24" s="54">
        <v>675</v>
      </c>
      <c r="CU24" s="54">
        <v>649</v>
      </c>
      <c r="CV24" s="54">
        <v>1709</v>
      </c>
      <c r="CW24" s="54">
        <v>862.89</v>
      </c>
      <c r="CX24" s="54">
        <v>914.35</v>
      </c>
      <c r="CY24" s="54">
        <v>2859</v>
      </c>
      <c r="CZ24" s="54">
        <v>2368</v>
      </c>
      <c r="DA24" s="54">
        <v>3906</v>
      </c>
      <c r="DB24" s="54">
        <v>952.17</v>
      </c>
      <c r="DC24" s="54">
        <v>1410</v>
      </c>
      <c r="DD24" s="54">
        <v>7130</v>
      </c>
      <c r="DE24" s="54">
        <v>1064</v>
      </c>
      <c r="DF24" s="54">
        <v>584</v>
      </c>
      <c r="DG24" s="54">
        <v>1898</v>
      </c>
      <c r="DH24" s="54">
        <v>6620</v>
      </c>
      <c r="DI24" s="54">
        <v>14</v>
      </c>
      <c r="DJ24" s="54">
        <v>829</v>
      </c>
      <c r="DK24" s="54">
        <v>262</v>
      </c>
      <c r="DL24" s="54">
        <v>2920</v>
      </c>
      <c r="DM24" s="54">
        <v>5475.47</v>
      </c>
      <c r="DN24" s="54">
        <v>3033.96</v>
      </c>
      <c r="DO24" s="54">
        <v>2943.41</v>
      </c>
      <c r="DP24" s="54">
        <v>10024.52</v>
      </c>
      <c r="DQ24" s="54">
        <v>3764.15</v>
      </c>
      <c r="DR24" s="54">
        <v>858.5</v>
      </c>
      <c r="DS24" s="54">
        <v>1807.55</v>
      </c>
      <c r="DT24" s="45">
        <v>3275.47</v>
      </c>
      <c r="DW24" s="45">
        <v>0</v>
      </c>
      <c r="DX24" s="45">
        <v>0</v>
      </c>
      <c r="DY24" s="45">
        <v>0</v>
      </c>
      <c r="DZ24" s="45">
        <v>0</v>
      </c>
      <c r="EA24" s="45">
        <v>0</v>
      </c>
      <c r="EB24" s="45">
        <v>0</v>
      </c>
    </row>
    <row r="25" s="60" customFormat="1" spans="1:132">
      <c r="A25" s="65" t="s">
        <v>367</v>
      </c>
      <c r="B25" s="66">
        <v>320601788.37</v>
      </c>
      <c r="C25" s="66">
        <v>315293378.67</v>
      </c>
      <c r="D25" s="66">
        <v>3500240.40999998</v>
      </c>
      <c r="E25" s="66">
        <v>-2217518</v>
      </c>
      <c r="F25" s="66">
        <v>641540.68</v>
      </c>
      <c r="G25" s="66">
        <v>20219943.68</v>
      </c>
      <c r="H25" s="66">
        <v>-16835797.07</v>
      </c>
      <c r="I25" s="76">
        <v>-239126644.94</v>
      </c>
      <c r="J25" s="76">
        <v>0</v>
      </c>
      <c r="K25" s="76">
        <v>908628.88</v>
      </c>
      <c r="L25" s="76">
        <v>0</v>
      </c>
      <c r="M25" s="76">
        <v>-1828543.42</v>
      </c>
      <c r="N25" s="76">
        <v>-1509261.54</v>
      </c>
      <c r="O25" s="76">
        <v>287249864.01</v>
      </c>
      <c r="P25" s="76">
        <v>164908408.51</v>
      </c>
      <c r="Q25" s="76">
        <v>41172825.48</v>
      </c>
      <c r="R25" s="76">
        <v>63518101.69</v>
      </c>
      <c r="S25" s="76">
        <v>-5560727.5</v>
      </c>
      <c r="T25" s="76">
        <v>116217682.34</v>
      </c>
      <c r="U25" s="76">
        <v>-654942.15</v>
      </c>
      <c r="V25" s="76">
        <v>-4489744.4</v>
      </c>
      <c r="W25" s="76">
        <v>59396140.22</v>
      </c>
      <c r="X25" s="76">
        <v>-1820832.21</v>
      </c>
      <c r="Y25" s="76">
        <v>-800223.14</v>
      </c>
      <c r="Z25" s="76">
        <v>31202271.93</v>
      </c>
      <c r="AA25" s="76">
        <v>-8846087.57</v>
      </c>
      <c r="AB25" s="76">
        <v>2524896.75</v>
      </c>
      <c r="AC25" s="76">
        <v>20225549.38</v>
      </c>
      <c r="AD25" s="76">
        <v>-1312749.66</v>
      </c>
      <c r="AE25" s="76">
        <v>-1477771.17</v>
      </c>
      <c r="AF25" s="76">
        <v>33757270.59</v>
      </c>
      <c r="AG25" s="76">
        <v>31238602.27</v>
      </c>
      <c r="AH25" s="76">
        <v>-23308790.28</v>
      </c>
      <c r="AI25" s="76">
        <v>155998756.85</v>
      </c>
      <c r="AJ25" s="76">
        <v>-2145748.99</v>
      </c>
      <c r="AK25" s="76">
        <v>-3175064.28</v>
      </c>
      <c r="AL25" s="76">
        <v>-38201343.79</v>
      </c>
      <c r="AM25" s="76">
        <v>-1014972.02</v>
      </c>
      <c r="AN25" s="76">
        <v>-1488132.43</v>
      </c>
      <c r="AO25" s="75">
        <v>2745022.04</v>
      </c>
      <c r="AP25" s="76">
        <v>197840136.91</v>
      </c>
      <c r="AQ25" s="76">
        <v>5965207.85</v>
      </c>
      <c r="AR25" s="76">
        <v>7102998.37</v>
      </c>
      <c r="AS25" s="76">
        <v>6428386.71</v>
      </c>
      <c r="AT25" s="76">
        <v>10900854.07</v>
      </c>
      <c r="AU25" s="76">
        <v>8875241.44</v>
      </c>
      <c r="AV25" s="76">
        <v>8211887.04</v>
      </c>
      <c r="AW25" s="76">
        <v>2389627.95</v>
      </c>
      <c r="AX25" s="76">
        <v>8878920.02</v>
      </c>
      <c r="AY25" s="76">
        <v>2244752.36</v>
      </c>
      <c r="AZ25" s="76">
        <v>1138973.97</v>
      </c>
      <c r="BA25" s="76">
        <v>36990146.79</v>
      </c>
      <c r="BB25" s="76">
        <v>2104646.26</v>
      </c>
      <c r="BC25" s="76">
        <v>1968059.22</v>
      </c>
      <c r="BD25" s="76">
        <v>1955655.79</v>
      </c>
      <c r="BE25" s="76">
        <v>2190821.52</v>
      </c>
      <c r="BF25" s="76">
        <v>1898189.18</v>
      </c>
      <c r="BG25" s="76">
        <v>2225733.55</v>
      </c>
      <c r="BH25" s="76">
        <v>1750591.08</v>
      </c>
      <c r="BI25" s="76">
        <v>1159938.94</v>
      </c>
      <c r="BJ25" s="76">
        <v>1609181.44</v>
      </c>
      <c r="BK25" s="76">
        <v>2270978.25</v>
      </c>
      <c r="BL25" s="76">
        <v>-494338.95</v>
      </c>
      <c r="BM25" s="76">
        <v>767923.38</v>
      </c>
      <c r="BN25" s="76">
        <v>68140.03</v>
      </c>
      <c r="BO25" s="76">
        <v>311441.34</v>
      </c>
      <c r="BP25" s="76">
        <v>124700.57</v>
      </c>
      <c r="BQ25" s="76">
        <v>855654.4</v>
      </c>
      <c r="BR25" s="76">
        <v>337699.55</v>
      </c>
      <c r="BS25" s="76">
        <v>-491961.56</v>
      </c>
      <c r="BT25" s="76">
        <v>145514.34</v>
      </c>
      <c r="BU25" s="76">
        <v>201369.42</v>
      </c>
      <c r="BV25" s="76">
        <v>68476.47</v>
      </c>
      <c r="BW25" s="76">
        <v>173890.81</v>
      </c>
      <c r="BX25" s="76">
        <v>706493.55</v>
      </c>
      <c r="BY25" s="76">
        <v>586840.18</v>
      </c>
      <c r="BZ25" s="76">
        <v>75869455.78</v>
      </c>
      <c r="CA25" s="76">
        <v>-180795.08</v>
      </c>
      <c r="CB25" s="76">
        <v>-491314.02</v>
      </c>
      <c r="CC25" s="76">
        <v>179514.02</v>
      </c>
      <c r="CD25" s="76">
        <v>711713.18</v>
      </c>
      <c r="CE25" s="76">
        <v>-115557.27</v>
      </c>
      <c r="CF25" s="76">
        <v>-70964.35</v>
      </c>
      <c r="CG25" s="76">
        <v>772241.1</v>
      </c>
      <c r="CH25" s="81">
        <v>-305629.24</v>
      </c>
      <c r="CI25" s="81">
        <v>-494900.14</v>
      </c>
      <c r="CJ25" s="81">
        <v>195362.2</v>
      </c>
      <c r="CK25" s="81">
        <v>-257456.33</v>
      </c>
      <c r="CL25" s="81">
        <v>122867.22</v>
      </c>
      <c r="CM25" s="81">
        <v>151688.25</v>
      </c>
      <c r="CN25" s="81">
        <v>-328745.97</v>
      </c>
      <c r="CO25" s="81">
        <v>-225061.81</v>
      </c>
      <c r="CP25" s="81">
        <v>-328192.56</v>
      </c>
      <c r="CQ25" s="81">
        <v>28259.22</v>
      </c>
      <c r="CR25" s="81">
        <v>-167011.17</v>
      </c>
      <c r="CS25" s="81">
        <v>-170836.4</v>
      </c>
      <c r="CT25" s="81">
        <v>-472118.34</v>
      </c>
      <c r="CU25" s="81">
        <v>-252880.21</v>
      </c>
      <c r="CV25" s="81">
        <v>-134685.54</v>
      </c>
      <c r="CW25" s="81">
        <v>37821.05</v>
      </c>
      <c r="CX25" s="81">
        <v>1092469.19</v>
      </c>
      <c r="CY25" s="81">
        <v>606099.37</v>
      </c>
      <c r="CZ25" s="81">
        <v>162965.09</v>
      </c>
      <c r="DA25" s="81">
        <v>-24594.96</v>
      </c>
      <c r="DB25" s="81">
        <v>4797620.12</v>
      </c>
      <c r="DC25" s="81">
        <v>-38876.44</v>
      </c>
      <c r="DD25" s="81">
        <v>-393588.34</v>
      </c>
      <c r="DE25" s="81">
        <v>-349639.49</v>
      </c>
      <c r="DF25" s="81">
        <v>-368309.4</v>
      </c>
      <c r="DG25" s="81">
        <v>405245.64</v>
      </c>
      <c r="DH25" s="81">
        <v>-366637.95</v>
      </c>
      <c r="DI25" s="81">
        <v>-111413.54</v>
      </c>
      <c r="DJ25" s="81">
        <v>-67474.15</v>
      </c>
      <c r="DK25" s="81">
        <v>-369101.69</v>
      </c>
      <c r="DL25" s="81">
        <v>-490235.25</v>
      </c>
      <c r="DM25" s="81">
        <v>-331499.46</v>
      </c>
      <c r="DN25" s="81">
        <v>-466800.12</v>
      </c>
      <c r="DO25" s="81">
        <v>-215689.1</v>
      </c>
      <c r="DP25" s="81">
        <v>-280272.08</v>
      </c>
      <c r="DQ25" s="81">
        <v>-277770.14</v>
      </c>
      <c r="DR25" s="81">
        <v>-220458.41</v>
      </c>
      <c r="DS25" s="81">
        <v>-296877.63</v>
      </c>
      <c r="DT25" s="45">
        <v>-250433.27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</row>
    <row r="26" s="45" customFormat="1" spans="1:132">
      <c r="A26" s="71" t="s">
        <v>368</v>
      </c>
      <c r="B26" s="68">
        <v>1483770.83</v>
      </c>
      <c r="C26" s="68">
        <v>1479188.34</v>
      </c>
      <c r="D26" s="68">
        <v>4582.49</v>
      </c>
      <c r="E26" s="68">
        <v>0</v>
      </c>
      <c r="F26" s="68"/>
      <c r="G26" s="69">
        <v>0</v>
      </c>
      <c r="H26" s="68"/>
      <c r="I26" s="75">
        <v>4494.33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76">
        <v>4534.97</v>
      </c>
      <c r="P26" s="76">
        <v>1455159.04</v>
      </c>
      <c r="Q26" s="76">
        <v>8000</v>
      </c>
      <c r="R26" s="76">
        <v>7000</v>
      </c>
      <c r="S26" s="54">
        <v>0</v>
      </c>
      <c r="T26" s="76">
        <v>1455159.04</v>
      </c>
      <c r="U26" s="76">
        <v>0</v>
      </c>
      <c r="V26" s="54">
        <v>0</v>
      </c>
      <c r="W26" s="76">
        <v>0</v>
      </c>
      <c r="X26" s="54">
        <v>0</v>
      </c>
      <c r="Y26" s="54">
        <v>0</v>
      </c>
      <c r="Z26" s="54">
        <v>8000</v>
      </c>
      <c r="AA26" s="54">
        <v>0</v>
      </c>
      <c r="AB26" s="54">
        <v>0</v>
      </c>
      <c r="AC26" s="54">
        <v>0</v>
      </c>
      <c r="AD26" s="54">
        <v>0</v>
      </c>
      <c r="AE26" s="54">
        <v>2000</v>
      </c>
      <c r="AF26" s="54">
        <v>0</v>
      </c>
      <c r="AG26" s="54">
        <v>5000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75">
        <v>0</v>
      </c>
      <c r="AP26" s="54">
        <v>4534.97</v>
      </c>
      <c r="AQ26" s="54">
        <v>0</v>
      </c>
      <c r="AR26" s="54">
        <v>0</v>
      </c>
      <c r="AS26" s="54">
        <v>2000</v>
      </c>
      <c r="AT26" s="54">
        <v>0</v>
      </c>
      <c r="AU26" s="54">
        <v>2000</v>
      </c>
      <c r="AV26" s="54">
        <v>3.19</v>
      </c>
      <c r="AW26" s="54">
        <v>0</v>
      </c>
      <c r="AX26" s="54">
        <v>500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1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0</v>
      </c>
      <c r="BK26" s="54">
        <v>0</v>
      </c>
      <c r="BL26" s="54">
        <v>0</v>
      </c>
      <c r="BM26" s="54">
        <v>0</v>
      </c>
      <c r="BN26" s="54">
        <v>0</v>
      </c>
      <c r="BO26" s="54">
        <v>1</v>
      </c>
      <c r="BP26" s="54">
        <v>0</v>
      </c>
      <c r="BQ26" s="54">
        <v>0</v>
      </c>
      <c r="BR26" s="54">
        <v>0.95</v>
      </c>
      <c r="BS26" s="54">
        <v>0</v>
      </c>
      <c r="BT26" s="54">
        <v>1</v>
      </c>
      <c r="BU26" s="54">
        <v>0</v>
      </c>
      <c r="BV26" s="54">
        <v>0</v>
      </c>
      <c r="BW26" s="54">
        <v>0.6</v>
      </c>
      <c r="BX26" s="54">
        <v>0</v>
      </c>
      <c r="BY26" s="54">
        <v>0.8</v>
      </c>
      <c r="BZ26" s="54">
        <v>10.56</v>
      </c>
      <c r="CA26" s="54">
        <v>2</v>
      </c>
      <c r="CB26" s="54">
        <v>0.4</v>
      </c>
      <c r="CC26" s="54">
        <v>0</v>
      </c>
      <c r="CD26" s="54">
        <v>0</v>
      </c>
      <c r="CE26" s="54">
        <v>0</v>
      </c>
      <c r="CF26" s="54">
        <v>0</v>
      </c>
      <c r="CG26" s="54">
        <v>0.92</v>
      </c>
      <c r="CH26" s="54">
        <v>1</v>
      </c>
      <c r="CI26" s="54">
        <v>0.8</v>
      </c>
      <c r="CJ26" s="54">
        <v>1.6</v>
      </c>
      <c r="CK26" s="54">
        <v>0</v>
      </c>
      <c r="CL26" s="54">
        <v>0</v>
      </c>
      <c r="CM26" s="54">
        <v>0.8</v>
      </c>
      <c r="CN26" s="54">
        <v>0</v>
      </c>
      <c r="CO26" s="54">
        <v>0.8</v>
      </c>
      <c r="CP26" s="54">
        <v>0</v>
      </c>
      <c r="CQ26" s="54">
        <v>0</v>
      </c>
      <c r="CR26" s="54">
        <v>0</v>
      </c>
      <c r="CS26" s="54">
        <v>0</v>
      </c>
      <c r="CT26" s="54">
        <v>0</v>
      </c>
      <c r="CU26" s="54">
        <v>0</v>
      </c>
      <c r="CV26" s="54">
        <v>0</v>
      </c>
      <c r="CW26" s="54">
        <v>0</v>
      </c>
      <c r="CX26" s="54">
        <v>0.8</v>
      </c>
      <c r="CY26" s="54">
        <v>1.1</v>
      </c>
      <c r="CZ26" s="54">
        <v>0</v>
      </c>
      <c r="DA26" s="54">
        <v>0</v>
      </c>
      <c r="DB26" s="54">
        <v>0</v>
      </c>
      <c r="DC26" s="54">
        <v>0.8</v>
      </c>
      <c r="DD26" s="54">
        <v>0.6</v>
      </c>
      <c r="DE26" s="54">
        <v>0</v>
      </c>
      <c r="DF26" s="54">
        <v>0</v>
      </c>
      <c r="DG26" s="54">
        <v>0</v>
      </c>
      <c r="DH26" s="54">
        <v>0</v>
      </c>
      <c r="DI26" s="54">
        <v>1</v>
      </c>
      <c r="DJ26" s="54">
        <v>0.04</v>
      </c>
      <c r="DK26" s="54">
        <v>0</v>
      </c>
      <c r="DL26" s="54">
        <v>1</v>
      </c>
      <c r="DM26" s="54">
        <v>0</v>
      </c>
      <c r="DN26" s="54">
        <v>0.09</v>
      </c>
      <c r="DO26" s="54">
        <v>0</v>
      </c>
      <c r="DP26" s="54">
        <v>0</v>
      </c>
      <c r="DQ26" s="54">
        <v>0.37</v>
      </c>
      <c r="DR26" s="54">
        <v>1.64</v>
      </c>
      <c r="DS26" s="54">
        <v>0</v>
      </c>
      <c r="DT26" s="45">
        <v>0.11</v>
      </c>
      <c r="DW26" s="45">
        <v>0</v>
      </c>
      <c r="DX26" s="45">
        <v>0</v>
      </c>
      <c r="DY26" s="45">
        <v>0</v>
      </c>
      <c r="DZ26" s="45">
        <v>0</v>
      </c>
      <c r="EA26" s="45">
        <v>0</v>
      </c>
      <c r="EB26" s="45">
        <v>0</v>
      </c>
    </row>
    <row r="27" s="45" customFormat="1" spans="1:132">
      <c r="A27" s="71" t="s">
        <v>369</v>
      </c>
      <c r="B27" s="68">
        <v>4163199.22</v>
      </c>
      <c r="C27" s="68">
        <v>4111698.06</v>
      </c>
      <c r="D27" s="68">
        <v>51501.16</v>
      </c>
      <c r="E27" s="68">
        <v>0</v>
      </c>
      <c r="F27" s="68"/>
      <c r="G27" s="69">
        <v>0</v>
      </c>
      <c r="H27" s="68"/>
      <c r="I27" s="75">
        <v>4012580.3</v>
      </c>
      <c r="J27" s="54">
        <v>0</v>
      </c>
      <c r="K27" s="54">
        <v>0</v>
      </c>
      <c r="L27" s="54">
        <v>0</v>
      </c>
      <c r="M27" s="54">
        <v>454</v>
      </c>
      <c r="N27" s="54">
        <v>0</v>
      </c>
      <c r="O27" s="76">
        <v>96412.76</v>
      </c>
      <c r="P27" s="76">
        <v>0</v>
      </c>
      <c r="Q27" s="76">
        <v>901</v>
      </c>
      <c r="R27" s="76">
        <v>1350</v>
      </c>
      <c r="S27" s="54">
        <v>0</v>
      </c>
      <c r="T27" s="76">
        <v>0</v>
      </c>
      <c r="U27" s="76">
        <v>0</v>
      </c>
      <c r="V27" s="54">
        <v>0</v>
      </c>
      <c r="W27" s="76">
        <v>0</v>
      </c>
      <c r="X27" s="54">
        <v>451</v>
      </c>
      <c r="Y27" s="54">
        <v>0</v>
      </c>
      <c r="Z27" s="54">
        <v>450</v>
      </c>
      <c r="AA27" s="54">
        <v>0</v>
      </c>
      <c r="AB27" s="54">
        <v>0</v>
      </c>
      <c r="AC27" s="54">
        <v>0</v>
      </c>
      <c r="AD27" s="54">
        <v>0</v>
      </c>
      <c r="AE27" s="54">
        <v>900</v>
      </c>
      <c r="AF27" s="54">
        <v>450</v>
      </c>
      <c r="AG27" s="54">
        <v>0</v>
      </c>
      <c r="AH27" s="54">
        <v>900</v>
      </c>
      <c r="AI27" s="54">
        <v>0</v>
      </c>
      <c r="AJ27" s="54">
        <v>0</v>
      </c>
      <c r="AK27" s="54">
        <v>451.5</v>
      </c>
      <c r="AL27" s="54">
        <v>0</v>
      </c>
      <c r="AM27" s="54">
        <v>0</v>
      </c>
      <c r="AN27" s="54">
        <v>0</v>
      </c>
      <c r="AO27" s="75">
        <v>0</v>
      </c>
      <c r="AP27" s="54">
        <v>95061.26</v>
      </c>
      <c r="AQ27" s="54">
        <v>0</v>
      </c>
      <c r="AR27" s="54">
        <v>0</v>
      </c>
      <c r="AS27" s="54">
        <v>565.5</v>
      </c>
      <c r="AT27" s="54">
        <v>4515</v>
      </c>
      <c r="AU27" s="54">
        <v>47964.57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286.7</v>
      </c>
      <c r="BF27" s="54">
        <v>0</v>
      </c>
      <c r="BG27" s="54">
        <v>8622.5</v>
      </c>
      <c r="BH27" s="54">
        <v>0</v>
      </c>
      <c r="BI27" s="54">
        <v>30000</v>
      </c>
      <c r="BJ27" s="54">
        <v>0</v>
      </c>
      <c r="BK27" s="54">
        <v>3069.5</v>
      </c>
      <c r="BL27" s="54">
        <v>0</v>
      </c>
      <c r="BM27" s="54">
        <v>0</v>
      </c>
      <c r="BN27" s="54">
        <v>0</v>
      </c>
      <c r="BO27" s="54">
        <v>0</v>
      </c>
      <c r="BP27" s="54">
        <v>0</v>
      </c>
      <c r="BQ27" s="54">
        <v>0</v>
      </c>
      <c r="BR27" s="54">
        <v>0</v>
      </c>
      <c r="BS27" s="54">
        <v>0</v>
      </c>
      <c r="BT27" s="54">
        <v>0</v>
      </c>
      <c r="BU27" s="54">
        <v>0</v>
      </c>
      <c r="BV27" s="54">
        <v>0</v>
      </c>
      <c r="BW27" s="54">
        <v>0</v>
      </c>
      <c r="BX27" s="54">
        <v>0</v>
      </c>
      <c r="BY27" s="54">
        <v>0</v>
      </c>
      <c r="BZ27" s="54">
        <v>0</v>
      </c>
      <c r="CA27" s="54">
        <v>0</v>
      </c>
      <c r="CB27" s="54">
        <v>0</v>
      </c>
      <c r="CC27" s="54">
        <v>0</v>
      </c>
      <c r="CD27" s="54">
        <v>0</v>
      </c>
      <c r="CE27" s="54">
        <v>0</v>
      </c>
      <c r="CF27" s="54">
        <v>0</v>
      </c>
      <c r="CG27" s="54">
        <v>0</v>
      </c>
      <c r="CH27" s="54">
        <v>0</v>
      </c>
      <c r="CI27" s="54">
        <v>0</v>
      </c>
      <c r="CJ27" s="54">
        <v>0</v>
      </c>
      <c r="CK27" s="54">
        <v>0</v>
      </c>
      <c r="CL27" s="54">
        <v>0</v>
      </c>
      <c r="CM27" s="54">
        <v>0</v>
      </c>
      <c r="CN27" s="54">
        <v>0</v>
      </c>
      <c r="CO27" s="54">
        <v>37.49</v>
      </c>
      <c r="CP27" s="54">
        <v>0</v>
      </c>
      <c r="CQ27" s="54">
        <v>0</v>
      </c>
      <c r="CR27" s="54">
        <v>0</v>
      </c>
      <c r="CS27" s="54">
        <v>0</v>
      </c>
      <c r="CT27" s="54">
        <v>0</v>
      </c>
      <c r="CU27" s="54">
        <v>0</v>
      </c>
      <c r="CV27" s="54">
        <v>0</v>
      </c>
      <c r="CW27" s="54">
        <v>0</v>
      </c>
      <c r="CX27" s="54">
        <v>0</v>
      </c>
      <c r="CY27" s="54">
        <v>0</v>
      </c>
      <c r="CZ27" s="54">
        <v>0</v>
      </c>
      <c r="DA27" s="54">
        <v>0</v>
      </c>
      <c r="DB27" s="54">
        <v>0</v>
      </c>
      <c r="DC27" s="54">
        <v>0</v>
      </c>
      <c r="DD27" s="54">
        <v>0</v>
      </c>
      <c r="DE27" s="54">
        <v>0</v>
      </c>
      <c r="DF27" s="54">
        <v>0</v>
      </c>
      <c r="DG27" s="54">
        <v>0</v>
      </c>
      <c r="DH27" s="54">
        <v>0</v>
      </c>
      <c r="DI27" s="54">
        <v>0</v>
      </c>
      <c r="DJ27" s="54">
        <v>0</v>
      </c>
      <c r="DK27" s="54">
        <v>0</v>
      </c>
      <c r="DL27" s="54">
        <v>0</v>
      </c>
      <c r="DM27" s="54">
        <v>0</v>
      </c>
      <c r="DN27" s="54">
        <v>0</v>
      </c>
      <c r="DO27" s="54">
        <v>0</v>
      </c>
      <c r="DP27" s="54">
        <v>0</v>
      </c>
      <c r="DQ27" s="54">
        <v>0</v>
      </c>
      <c r="DR27" s="54">
        <v>0</v>
      </c>
      <c r="DS27" s="54">
        <v>0</v>
      </c>
      <c r="DT27" s="45">
        <v>0</v>
      </c>
      <c r="DW27" s="45">
        <v>0</v>
      </c>
      <c r="DX27" s="45">
        <v>0</v>
      </c>
      <c r="DY27" s="45">
        <v>0</v>
      </c>
      <c r="DZ27" s="45">
        <v>0</v>
      </c>
      <c r="EA27" s="45">
        <v>0</v>
      </c>
      <c r="EB27" s="45">
        <v>0</v>
      </c>
    </row>
    <row r="28" s="60" customFormat="1" spans="1:132">
      <c r="A28" s="65" t="s">
        <v>370</v>
      </c>
      <c r="B28" s="66">
        <v>317922359.98</v>
      </c>
      <c r="C28" s="66">
        <v>312660868.95</v>
      </c>
      <c r="D28" s="66">
        <v>3453321.73999998</v>
      </c>
      <c r="E28" s="66">
        <v>-2217518</v>
      </c>
      <c r="F28" s="66">
        <v>641540.68</v>
      </c>
      <c r="G28" s="66">
        <v>20219943.68</v>
      </c>
      <c r="H28" s="66">
        <v>-16835797.07</v>
      </c>
      <c r="I28" s="76">
        <v>-243134730.91</v>
      </c>
      <c r="J28" s="76">
        <v>0</v>
      </c>
      <c r="K28" s="76">
        <v>908628.88</v>
      </c>
      <c r="L28" s="76">
        <v>0</v>
      </c>
      <c r="M28" s="76">
        <v>-1828997.42</v>
      </c>
      <c r="N28" s="76">
        <v>-1509261.54</v>
      </c>
      <c r="O28" s="76">
        <v>287157986.22</v>
      </c>
      <c r="P28" s="76">
        <v>166363567.55</v>
      </c>
      <c r="Q28" s="76">
        <v>41179924.48</v>
      </c>
      <c r="R28" s="76">
        <v>63523751.69</v>
      </c>
      <c r="S28" s="76">
        <v>-5560727.5</v>
      </c>
      <c r="T28" s="76">
        <v>117672841.38</v>
      </c>
      <c r="U28" s="76">
        <v>-654942.15</v>
      </c>
      <c r="V28" s="76">
        <v>-4489744.4</v>
      </c>
      <c r="W28" s="76">
        <v>59396140.22</v>
      </c>
      <c r="X28" s="76">
        <v>-1821283.21</v>
      </c>
      <c r="Y28" s="76">
        <v>-800223.14</v>
      </c>
      <c r="Z28" s="76">
        <v>31209821.93</v>
      </c>
      <c r="AA28" s="76">
        <v>-8846087.57</v>
      </c>
      <c r="AB28" s="76">
        <v>2524896.75</v>
      </c>
      <c r="AC28" s="76">
        <v>20225549.38</v>
      </c>
      <c r="AD28" s="76">
        <v>-1312749.66</v>
      </c>
      <c r="AE28" s="76">
        <v>-1476671.17</v>
      </c>
      <c r="AF28" s="76">
        <v>33756820.59</v>
      </c>
      <c r="AG28" s="76">
        <v>31243602.27</v>
      </c>
      <c r="AH28" s="76">
        <v>-23309690.28</v>
      </c>
      <c r="AI28" s="76">
        <v>155998756.85</v>
      </c>
      <c r="AJ28" s="76">
        <v>-2145748.99</v>
      </c>
      <c r="AK28" s="76">
        <v>-3175515.78</v>
      </c>
      <c r="AL28" s="76">
        <v>-38201343.79</v>
      </c>
      <c r="AM28" s="76">
        <v>-1014972.02</v>
      </c>
      <c r="AN28" s="76">
        <v>-1488132.43</v>
      </c>
      <c r="AO28" s="75">
        <v>2745022.04</v>
      </c>
      <c r="AP28" s="76">
        <v>197749610.62</v>
      </c>
      <c r="AQ28" s="76">
        <v>5965207.85</v>
      </c>
      <c r="AR28" s="76">
        <v>7102998.37</v>
      </c>
      <c r="AS28" s="76">
        <v>6429821.21</v>
      </c>
      <c r="AT28" s="76">
        <v>10896339.07</v>
      </c>
      <c r="AU28" s="76">
        <v>8829276.87</v>
      </c>
      <c r="AV28" s="76">
        <v>8211890.23</v>
      </c>
      <c r="AW28" s="76">
        <v>2389627.95</v>
      </c>
      <c r="AX28" s="76">
        <v>8879420.02</v>
      </c>
      <c r="AY28" s="76">
        <v>2244752.36</v>
      </c>
      <c r="AZ28" s="76">
        <v>1138973.97</v>
      </c>
      <c r="BA28" s="76">
        <v>36990146.79</v>
      </c>
      <c r="BB28" s="76">
        <v>2104646.26</v>
      </c>
      <c r="BC28" s="76">
        <v>1968059.22</v>
      </c>
      <c r="BD28" s="76">
        <v>1955656.79</v>
      </c>
      <c r="BE28" s="76">
        <v>2190534.82</v>
      </c>
      <c r="BF28" s="76">
        <v>1898189.18</v>
      </c>
      <c r="BG28" s="76">
        <v>2217111.05</v>
      </c>
      <c r="BH28" s="76">
        <v>1750591.08</v>
      </c>
      <c r="BI28" s="76">
        <v>1129938.94</v>
      </c>
      <c r="BJ28" s="76">
        <v>1609181.44</v>
      </c>
      <c r="BK28" s="76">
        <v>2267908.75</v>
      </c>
      <c r="BL28" s="76">
        <v>-494338.95</v>
      </c>
      <c r="BM28" s="76">
        <v>767923.38</v>
      </c>
      <c r="BN28" s="76">
        <v>68140.03</v>
      </c>
      <c r="BO28" s="76">
        <v>311442.34</v>
      </c>
      <c r="BP28" s="76">
        <v>124700.57</v>
      </c>
      <c r="BQ28" s="76">
        <v>855654.4</v>
      </c>
      <c r="BR28" s="76">
        <v>337700.5</v>
      </c>
      <c r="BS28" s="76">
        <v>-491961.56</v>
      </c>
      <c r="BT28" s="76">
        <v>145515.34</v>
      </c>
      <c r="BU28" s="76">
        <v>201369.42</v>
      </c>
      <c r="BV28" s="76">
        <v>68476.47</v>
      </c>
      <c r="BW28" s="76">
        <v>173891.41</v>
      </c>
      <c r="BX28" s="76">
        <v>706493.55</v>
      </c>
      <c r="BY28" s="76">
        <v>586840.98</v>
      </c>
      <c r="BZ28" s="76">
        <v>75869466.34</v>
      </c>
      <c r="CA28" s="76">
        <v>-180793.08</v>
      </c>
      <c r="CB28" s="76">
        <v>-491313.62</v>
      </c>
      <c r="CC28" s="76">
        <v>179514.02</v>
      </c>
      <c r="CD28" s="76">
        <v>711713.18</v>
      </c>
      <c r="CE28" s="76">
        <v>-115557.27</v>
      </c>
      <c r="CF28" s="76">
        <v>-70964.35</v>
      </c>
      <c r="CG28" s="76">
        <v>772242.02</v>
      </c>
      <c r="CH28" s="76">
        <v>-305628.24</v>
      </c>
      <c r="CI28" s="76">
        <v>-494899.34</v>
      </c>
      <c r="CJ28" s="76">
        <v>195363.8</v>
      </c>
      <c r="CK28" s="76">
        <v>-257456.33</v>
      </c>
      <c r="CL28" s="76">
        <v>122867.22</v>
      </c>
      <c r="CM28" s="76">
        <v>151689.05</v>
      </c>
      <c r="CN28" s="76">
        <v>-328745.97</v>
      </c>
      <c r="CO28" s="76">
        <v>-225098.5</v>
      </c>
      <c r="CP28" s="76">
        <v>-328192.56</v>
      </c>
      <c r="CQ28" s="76">
        <v>28259.22</v>
      </c>
      <c r="CR28" s="76">
        <v>-167011.17</v>
      </c>
      <c r="CS28" s="76">
        <v>-170836.4</v>
      </c>
      <c r="CT28" s="76">
        <v>-472118.34</v>
      </c>
      <c r="CU28" s="76">
        <v>-252880.21</v>
      </c>
      <c r="CV28" s="76">
        <v>-134685.54</v>
      </c>
      <c r="CW28" s="76">
        <v>37821.05</v>
      </c>
      <c r="CX28" s="76">
        <v>1092469.99</v>
      </c>
      <c r="CY28" s="76">
        <v>606100.47</v>
      </c>
      <c r="CZ28" s="76">
        <v>162965.09</v>
      </c>
      <c r="DA28" s="76">
        <v>-24594.96</v>
      </c>
      <c r="DB28" s="76">
        <v>4797620.12</v>
      </c>
      <c r="DC28" s="76">
        <v>-38875.64</v>
      </c>
      <c r="DD28" s="76">
        <v>-393587.74</v>
      </c>
      <c r="DE28" s="76">
        <v>-349639.49</v>
      </c>
      <c r="DF28" s="76">
        <v>-368309.4</v>
      </c>
      <c r="DG28" s="76">
        <v>405245.64</v>
      </c>
      <c r="DH28" s="76">
        <v>-366637.95</v>
      </c>
      <c r="DI28" s="76">
        <v>-111412.54</v>
      </c>
      <c r="DJ28" s="76">
        <v>-67474.11</v>
      </c>
      <c r="DK28" s="76">
        <v>-369101.69</v>
      </c>
      <c r="DL28" s="76">
        <v>-490234.25</v>
      </c>
      <c r="DM28" s="76">
        <v>-331499.46</v>
      </c>
      <c r="DN28" s="76">
        <v>-466800.03</v>
      </c>
      <c r="DO28" s="76">
        <v>-215689.1</v>
      </c>
      <c r="DP28" s="76">
        <v>-280272.08</v>
      </c>
      <c r="DQ28" s="76">
        <v>-277769.77</v>
      </c>
      <c r="DR28" s="76">
        <v>-220456.77</v>
      </c>
      <c r="DS28" s="76">
        <v>-296877.63</v>
      </c>
      <c r="DT28" s="45">
        <v>-250433.16</v>
      </c>
      <c r="DW28" s="60">
        <v>0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</row>
    <row r="29" s="45" customFormat="1" spans="1:132">
      <c r="A29" s="71" t="s">
        <v>371</v>
      </c>
      <c r="B29" s="68">
        <v>78988055.46</v>
      </c>
      <c r="C29" s="68">
        <v>78459518.57</v>
      </c>
      <c r="D29" s="68">
        <v>863330.44</v>
      </c>
      <c r="E29" s="68">
        <v>-355362.68</v>
      </c>
      <c r="F29" s="68">
        <v>20569.13</v>
      </c>
      <c r="G29" s="69">
        <v>0</v>
      </c>
      <c r="H29" s="72">
        <v>0</v>
      </c>
      <c r="I29" s="75">
        <v>78459518.57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76">
        <v>0</v>
      </c>
      <c r="P29" s="76">
        <v>0</v>
      </c>
      <c r="Q29" s="76">
        <v>0</v>
      </c>
      <c r="R29" s="76">
        <v>0</v>
      </c>
      <c r="S29" s="54">
        <v>0</v>
      </c>
      <c r="T29" s="76">
        <v>0</v>
      </c>
      <c r="U29" s="76">
        <v>0</v>
      </c>
      <c r="V29" s="54">
        <v>0</v>
      </c>
      <c r="W29" s="76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75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0</v>
      </c>
      <c r="BK29" s="54">
        <v>0</v>
      </c>
      <c r="BL29" s="54">
        <v>0</v>
      </c>
      <c r="BM29" s="54">
        <v>0</v>
      </c>
      <c r="BN29" s="54">
        <v>0</v>
      </c>
      <c r="BO29" s="54">
        <v>0</v>
      </c>
      <c r="BP29" s="54">
        <v>0</v>
      </c>
      <c r="BQ29" s="54">
        <v>0</v>
      </c>
      <c r="BR29" s="54">
        <v>0</v>
      </c>
      <c r="BS29" s="54">
        <v>0</v>
      </c>
      <c r="BT29" s="54">
        <v>0</v>
      </c>
      <c r="BU29" s="54">
        <v>0</v>
      </c>
      <c r="BV29" s="54">
        <v>0</v>
      </c>
      <c r="BW29" s="54">
        <v>0</v>
      </c>
      <c r="BX29" s="54">
        <v>0</v>
      </c>
      <c r="BY29" s="54">
        <v>0</v>
      </c>
      <c r="BZ29" s="54">
        <v>0</v>
      </c>
      <c r="CA29" s="54">
        <v>0</v>
      </c>
      <c r="CB29" s="54">
        <v>0</v>
      </c>
      <c r="CC29" s="54">
        <v>0</v>
      </c>
      <c r="CD29" s="54">
        <v>0</v>
      </c>
      <c r="CE29" s="54">
        <v>0</v>
      </c>
      <c r="CF29" s="54">
        <v>0</v>
      </c>
      <c r="CG29" s="54">
        <v>0</v>
      </c>
      <c r="CH29" s="54">
        <v>0</v>
      </c>
      <c r="CI29" s="54">
        <v>0</v>
      </c>
      <c r="CJ29" s="54">
        <v>0</v>
      </c>
      <c r="CK29" s="54">
        <v>0</v>
      </c>
      <c r="CL29" s="54">
        <v>0</v>
      </c>
      <c r="CM29" s="54">
        <v>0</v>
      </c>
      <c r="CN29" s="54">
        <v>0</v>
      </c>
      <c r="CO29" s="54">
        <v>0</v>
      </c>
      <c r="CP29" s="54">
        <v>0</v>
      </c>
      <c r="CQ29" s="54">
        <v>0</v>
      </c>
      <c r="CR29" s="54">
        <v>0</v>
      </c>
      <c r="CS29" s="54">
        <v>0</v>
      </c>
      <c r="CT29" s="54">
        <v>0</v>
      </c>
      <c r="CU29" s="54">
        <v>0</v>
      </c>
      <c r="CV29" s="54">
        <v>0</v>
      </c>
      <c r="CW29" s="54">
        <v>0</v>
      </c>
      <c r="CX29" s="54">
        <v>0</v>
      </c>
      <c r="CY29" s="54">
        <v>0</v>
      </c>
      <c r="CZ29" s="54">
        <v>0</v>
      </c>
      <c r="DA29" s="54">
        <v>0</v>
      </c>
      <c r="DB29" s="54">
        <v>0</v>
      </c>
      <c r="DC29" s="54">
        <v>0</v>
      </c>
      <c r="DD29" s="54">
        <v>0</v>
      </c>
      <c r="DE29" s="54">
        <v>0</v>
      </c>
      <c r="DF29" s="54">
        <v>0</v>
      </c>
      <c r="DG29" s="54">
        <v>0</v>
      </c>
      <c r="DH29" s="54">
        <v>0</v>
      </c>
      <c r="DI29" s="54">
        <v>0</v>
      </c>
      <c r="DJ29" s="54">
        <v>0</v>
      </c>
      <c r="DK29" s="54">
        <v>0</v>
      </c>
      <c r="DL29" s="54">
        <v>0</v>
      </c>
      <c r="DM29" s="54">
        <v>0</v>
      </c>
      <c r="DN29" s="54">
        <v>0</v>
      </c>
      <c r="DO29" s="54">
        <v>0</v>
      </c>
      <c r="DP29" s="54">
        <v>0</v>
      </c>
      <c r="DQ29" s="54">
        <v>0</v>
      </c>
      <c r="DR29" s="54">
        <v>0</v>
      </c>
      <c r="DS29" s="54">
        <v>0</v>
      </c>
      <c r="DT29" s="45">
        <v>0</v>
      </c>
      <c r="DW29" s="45">
        <v>0</v>
      </c>
      <c r="DX29" s="45">
        <v>0</v>
      </c>
      <c r="DY29" s="45">
        <v>0</v>
      </c>
      <c r="DZ29" s="45">
        <v>0</v>
      </c>
      <c r="EA29" s="45">
        <v>0</v>
      </c>
      <c r="EB29" s="45">
        <v>0</v>
      </c>
    </row>
    <row r="30" s="60" customFormat="1" spans="1:132">
      <c r="A30" s="65" t="s">
        <v>372</v>
      </c>
      <c r="B30" s="66">
        <v>238934304.52</v>
      </c>
      <c r="C30" s="66">
        <v>234201350.38</v>
      </c>
      <c r="D30" s="66">
        <v>2589991.29999998</v>
      </c>
      <c r="E30" s="66">
        <v>-1862155.32</v>
      </c>
      <c r="F30" s="66">
        <v>620971.55</v>
      </c>
      <c r="G30" s="66">
        <v>20219943.68</v>
      </c>
      <c r="H30" s="66">
        <v>-16835797.07</v>
      </c>
      <c r="I30" s="76">
        <v>-321594249.48</v>
      </c>
      <c r="J30" s="76">
        <v>0</v>
      </c>
      <c r="K30" s="76">
        <v>908628.88</v>
      </c>
      <c r="L30" s="76">
        <v>0</v>
      </c>
      <c r="M30" s="76">
        <v>-1828997.42</v>
      </c>
      <c r="N30" s="76">
        <v>-1509261.54</v>
      </c>
      <c r="O30" s="76">
        <v>287157986.22</v>
      </c>
      <c r="P30" s="76">
        <v>166363567.55</v>
      </c>
      <c r="Q30" s="76">
        <v>41179924.48</v>
      </c>
      <c r="R30" s="76">
        <v>63523751.69</v>
      </c>
      <c r="S30" s="76">
        <v>-5560727.5</v>
      </c>
      <c r="T30" s="76">
        <v>117672841.38</v>
      </c>
      <c r="U30" s="76">
        <v>-654942.15</v>
      </c>
      <c r="V30" s="76">
        <v>-4489744.4</v>
      </c>
      <c r="W30" s="76">
        <v>59396140.22</v>
      </c>
      <c r="X30" s="76">
        <v>-1821283.21</v>
      </c>
      <c r="Y30" s="76">
        <v>-800223.14</v>
      </c>
      <c r="Z30" s="76">
        <v>31209821.93</v>
      </c>
      <c r="AA30" s="76">
        <v>-8846087.57</v>
      </c>
      <c r="AB30" s="76">
        <v>2524896.75</v>
      </c>
      <c r="AC30" s="76">
        <v>20225549.38</v>
      </c>
      <c r="AD30" s="76">
        <v>-1312749.66</v>
      </c>
      <c r="AE30" s="76">
        <v>-1476671.17</v>
      </c>
      <c r="AF30" s="76">
        <v>33756820.59</v>
      </c>
      <c r="AG30" s="76">
        <v>31243602.27</v>
      </c>
      <c r="AH30" s="76">
        <v>-23309690.28</v>
      </c>
      <c r="AI30" s="76">
        <v>155998756.85</v>
      </c>
      <c r="AJ30" s="76">
        <v>-2145748.99</v>
      </c>
      <c r="AK30" s="76">
        <v>-3175515.78</v>
      </c>
      <c r="AL30" s="76">
        <v>-38201343.79</v>
      </c>
      <c r="AM30" s="76">
        <v>-1014972.02</v>
      </c>
      <c r="AN30" s="76">
        <v>-1488132.43</v>
      </c>
      <c r="AO30" s="75">
        <v>2745022.04</v>
      </c>
      <c r="AP30" s="76">
        <v>197749610.62</v>
      </c>
      <c r="AQ30" s="76">
        <v>5965207.85</v>
      </c>
      <c r="AR30" s="76">
        <v>7102998.37</v>
      </c>
      <c r="AS30" s="76">
        <v>6429821.21</v>
      </c>
      <c r="AT30" s="76">
        <v>10896339.07</v>
      </c>
      <c r="AU30" s="76">
        <v>8829276.87</v>
      </c>
      <c r="AV30" s="76">
        <v>8211890.23</v>
      </c>
      <c r="AW30" s="76">
        <v>2389627.95</v>
      </c>
      <c r="AX30" s="76">
        <v>8879420.02</v>
      </c>
      <c r="AY30" s="76">
        <v>2244752.36</v>
      </c>
      <c r="AZ30" s="76">
        <v>1138973.97</v>
      </c>
      <c r="BA30" s="76">
        <v>36990146.79</v>
      </c>
      <c r="BB30" s="76">
        <v>2104646.26</v>
      </c>
      <c r="BC30" s="76">
        <v>1968059.22</v>
      </c>
      <c r="BD30" s="76">
        <v>1955656.79</v>
      </c>
      <c r="BE30" s="76">
        <v>2190534.82</v>
      </c>
      <c r="BF30" s="76">
        <v>1898189.18</v>
      </c>
      <c r="BG30" s="76">
        <v>2217111.05</v>
      </c>
      <c r="BH30" s="76">
        <v>1750591.08</v>
      </c>
      <c r="BI30" s="76">
        <v>1129938.94</v>
      </c>
      <c r="BJ30" s="76">
        <v>1609181.44</v>
      </c>
      <c r="BK30" s="76">
        <v>2267908.75</v>
      </c>
      <c r="BL30" s="76">
        <v>-494338.95</v>
      </c>
      <c r="BM30" s="76">
        <v>767923.38</v>
      </c>
      <c r="BN30" s="76">
        <v>68140.03</v>
      </c>
      <c r="BO30" s="76">
        <v>311442.34</v>
      </c>
      <c r="BP30" s="76">
        <v>124700.57</v>
      </c>
      <c r="BQ30" s="76">
        <v>855654.4</v>
      </c>
      <c r="BR30" s="76">
        <v>337700.5</v>
      </c>
      <c r="BS30" s="76">
        <v>-491961.56</v>
      </c>
      <c r="BT30" s="76">
        <v>145515.34</v>
      </c>
      <c r="BU30" s="76">
        <v>201369.42</v>
      </c>
      <c r="BV30" s="76">
        <v>68476.47</v>
      </c>
      <c r="BW30" s="76">
        <v>173891.41</v>
      </c>
      <c r="BX30" s="76">
        <v>706493.55</v>
      </c>
      <c r="BY30" s="76">
        <v>586840.98</v>
      </c>
      <c r="BZ30" s="76">
        <v>75869466.34</v>
      </c>
      <c r="CA30" s="76">
        <v>-180793.08</v>
      </c>
      <c r="CB30" s="76">
        <v>-491313.62</v>
      </c>
      <c r="CC30" s="76">
        <v>179514.02</v>
      </c>
      <c r="CD30" s="76">
        <v>711713.18</v>
      </c>
      <c r="CE30" s="76">
        <v>-115557.27</v>
      </c>
      <c r="CF30" s="76">
        <v>-70964.35</v>
      </c>
      <c r="CG30" s="76">
        <v>772242.02</v>
      </c>
      <c r="CH30" s="76">
        <v>-305628.24</v>
      </c>
      <c r="CI30" s="76">
        <v>-494899.34</v>
      </c>
      <c r="CJ30" s="76">
        <v>195363.8</v>
      </c>
      <c r="CK30" s="76">
        <v>-257456.33</v>
      </c>
      <c r="CL30" s="76">
        <v>122867.22</v>
      </c>
      <c r="CM30" s="76">
        <v>151689.05</v>
      </c>
      <c r="CN30" s="76">
        <v>-328745.97</v>
      </c>
      <c r="CO30" s="76">
        <v>-225098.5</v>
      </c>
      <c r="CP30" s="76">
        <v>-328192.56</v>
      </c>
      <c r="CQ30" s="76">
        <v>28259.22</v>
      </c>
      <c r="CR30" s="76">
        <v>-167011.17</v>
      </c>
      <c r="CS30" s="76">
        <v>-170836.4</v>
      </c>
      <c r="CT30" s="76">
        <v>-472118.34</v>
      </c>
      <c r="CU30" s="76">
        <v>-252880.21</v>
      </c>
      <c r="CV30" s="76">
        <v>-134685.54</v>
      </c>
      <c r="CW30" s="76">
        <v>37821.05</v>
      </c>
      <c r="CX30" s="76">
        <v>1092469.99</v>
      </c>
      <c r="CY30" s="76">
        <v>606100.47</v>
      </c>
      <c r="CZ30" s="76">
        <v>162965.09</v>
      </c>
      <c r="DA30" s="76">
        <v>-24594.96</v>
      </c>
      <c r="DB30" s="76">
        <v>4797620.12</v>
      </c>
      <c r="DC30" s="76">
        <v>-38875.64</v>
      </c>
      <c r="DD30" s="76">
        <v>-393587.74</v>
      </c>
      <c r="DE30" s="76">
        <v>-349639.49</v>
      </c>
      <c r="DF30" s="76">
        <v>-368309.4</v>
      </c>
      <c r="DG30" s="76">
        <v>405245.64</v>
      </c>
      <c r="DH30" s="76">
        <v>-366637.95</v>
      </c>
      <c r="DI30" s="76">
        <v>-111412.54</v>
      </c>
      <c r="DJ30" s="76">
        <v>-67474.11</v>
      </c>
      <c r="DK30" s="76">
        <v>-369101.69</v>
      </c>
      <c r="DL30" s="76">
        <v>-490234.25</v>
      </c>
      <c r="DM30" s="76">
        <v>-331499.46</v>
      </c>
      <c r="DN30" s="76">
        <v>-466800.03</v>
      </c>
      <c r="DO30" s="76">
        <v>-215689.1</v>
      </c>
      <c r="DP30" s="76">
        <v>-280272.08</v>
      </c>
      <c r="DQ30" s="76">
        <v>-277769.77</v>
      </c>
      <c r="DR30" s="76">
        <v>-220456.77</v>
      </c>
      <c r="DS30" s="76">
        <v>-296877.63</v>
      </c>
      <c r="DT30" s="45">
        <v>-250433.16</v>
      </c>
      <c r="DW30" s="60">
        <v>0</v>
      </c>
      <c r="DX30" s="60">
        <v>0</v>
      </c>
      <c r="DY30" s="60">
        <v>0</v>
      </c>
      <c r="DZ30" s="60">
        <v>0</v>
      </c>
      <c r="EA30" s="60">
        <v>0</v>
      </c>
      <c r="EB30" s="60">
        <v>0</v>
      </c>
    </row>
    <row r="31" s="45" customFormat="1" spans="1:132">
      <c r="A31" s="71" t="s">
        <v>373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>
        <v>0</v>
      </c>
      <c r="U31" s="75"/>
      <c r="V31" s="75">
        <v>0</v>
      </c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>
        <v>0</v>
      </c>
      <c r="AI31" s="75"/>
      <c r="AJ31" s="75"/>
      <c r="AK31" s="75"/>
      <c r="AL31" s="75"/>
      <c r="AM31" s="75"/>
      <c r="AN31" s="75"/>
      <c r="AO31" s="75"/>
      <c r="AP31" s="75">
        <v>0</v>
      </c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W31" s="45">
        <v>0</v>
      </c>
      <c r="DX31" s="45">
        <v>0</v>
      </c>
      <c r="DY31" s="45">
        <v>0</v>
      </c>
      <c r="DZ31" s="45">
        <v>0</v>
      </c>
      <c r="EA31" s="45">
        <v>0</v>
      </c>
      <c r="EB31" s="45">
        <v>0</v>
      </c>
    </row>
    <row r="32" s="45" customFormat="1" spans="1:132">
      <c r="A32" s="71" t="s">
        <v>374</v>
      </c>
      <c r="B32" s="75">
        <v>238934304.52</v>
      </c>
      <c r="C32" s="75">
        <v>234201350.38</v>
      </c>
      <c r="D32" s="75">
        <v>2589991.29999998</v>
      </c>
      <c r="E32" s="75">
        <v>-1862155.32</v>
      </c>
      <c r="F32" s="75">
        <v>620971.55</v>
      </c>
      <c r="G32" s="75">
        <v>20219943.68</v>
      </c>
      <c r="H32" s="75">
        <v>-16835797.07</v>
      </c>
      <c r="I32" s="75">
        <v>-321594249.48</v>
      </c>
      <c r="J32" s="75">
        <v>0</v>
      </c>
      <c r="K32" s="75">
        <v>908628.88</v>
      </c>
      <c r="L32" s="75">
        <v>0</v>
      </c>
      <c r="M32" s="75">
        <v>-1828997.42</v>
      </c>
      <c r="N32" s="75">
        <v>-1509261.54</v>
      </c>
      <c r="O32" s="75">
        <v>287157986.22</v>
      </c>
      <c r="P32" s="75">
        <v>166363567.55</v>
      </c>
      <c r="Q32" s="75">
        <v>41179924.48</v>
      </c>
      <c r="R32" s="75">
        <v>63523751.69</v>
      </c>
      <c r="S32" s="75">
        <v>-5560727.5</v>
      </c>
      <c r="T32" s="75">
        <v>117672841.38</v>
      </c>
      <c r="U32" s="75">
        <v>-654942.15</v>
      </c>
      <c r="V32" s="75">
        <v>-4489744.4</v>
      </c>
      <c r="W32" s="75">
        <v>59396140.22</v>
      </c>
      <c r="X32" s="75">
        <v>-1821283.21</v>
      </c>
      <c r="Y32" s="75">
        <v>-800223.14</v>
      </c>
      <c r="Z32" s="75">
        <v>31209821.93</v>
      </c>
      <c r="AA32" s="75">
        <v>-8846087.57</v>
      </c>
      <c r="AB32" s="75">
        <v>2524896.75</v>
      </c>
      <c r="AC32" s="75">
        <v>20225549.38</v>
      </c>
      <c r="AD32" s="75">
        <v>-1312749.66</v>
      </c>
      <c r="AE32" s="75">
        <v>-1476671.17</v>
      </c>
      <c r="AF32" s="75">
        <v>33756820.59</v>
      </c>
      <c r="AG32" s="75">
        <v>31243602.27</v>
      </c>
      <c r="AH32" s="75">
        <v>-23309690.28</v>
      </c>
      <c r="AI32" s="75">
        <v>155998756.85</v>
      </c>
      <c r="AJ32" s="75">
        <v>-2145748.99</v>
      </c>
      <c r="AK32" s="75">
        <v>-3175515.78</v>
      </c>
      <c r="AL32" s="75">
        <v>-38201343.79</v>
      </c>
      <c r="AM32" s="75">
        <v>-1014972.02</v>
      </c>
      <c r="AN32" s="75">
        <v>-1488132.43</v>
      </c>
      <c r="AO32" s="75">
        <v>2745022.04</v>
      </c>
      <c r="AP32" s="75">
        <v>197749610.62</v>
      </c>
      <c r="AQ32" s="75">
        <v>5965207.85</v>
      </c>
      <c r="AR32" s="75">
        <v>7102998.37</v>
      </c>
      <c r="AS32" s="75">
        <v>6429821.21</v>
      </c>
      <c r="AT32" s="75">
        <v>10896339.07</v>
      </c>
      <c r="AU32" s="75">
        <v>8829276.87</v>
      </c>
      <c r="AV32" s="75">
        <v>8211890.23</v>
      </c>
      <c r="AW32" s="75">
        <v>2389627.95</v>
      </c>
      <c r="AX32" s="75">
        <v>8879420.02</v>
      </c>
      <c r="AY32" s="75">
        <v>2244752.36</v>
      </c>
      <c r="AZ32" s="75">
        <v>1138973.97</v>
      </c>
      <c r="BA32" s="75">
        <v>36990146.79</v>
      </c>
      <c r="BB32" s="75">
        <v>2104646.26</v>
      </c>
      <c r="BC32" s="75">
        <v>1968059.22</v>
      </c>
      <c r="BD32" s="75">
        <v>1955656.79</v>
      </c>
      <c r="BE32" s="75">
        <v>2190534.82</v>
      </c>
      <c r="BF32" s="75">
        <v>1898189.18</v>
      </c>
      <c r="BG32" s="75">
        <v>2217111.05</v>
      </c>
      <c r="BH32" s="75">
        <v>1750591.08</v>
      </c>
      <c r="BI32" s="75">
        <v>1129938.94</v>
      </c>
      <c r="BJ32" s="75">
        <v>1609181.44</v>
      </c>
      <c r="BK32" s="75">
        <v>2267908.75</v>
      </c>
      <c r="BL32" s="75">
        <v>-494338.95</v>
      </c>
      <c r="BM32" s="75">
        <v>767923.38</v>
      </c>
      <c r="BN32" s="75">
        <v>68140.03</v>
      </c>
      <c r="BO32" s="75">
        <v>311442.34</v>
      </c>
      <c r="BP32" s="75">
        <v>124700.57</v>
      </c>
      <c r="BQ32" s="75">
        <v>855654.4</v>
      </c>
      <c r="BR32" s="75">
        <v>337700.5</v>
      </c>
      <c r="BS32" s="75">
        <v>-491961.56</v>
      </c>
      <c r="BT32" s="75">
        <v>145515.34</v>
      </c>
      <c r="BU32" s="75">
        <v>201369.42</v>
      </c>
      <c r="BV32" s="75">
        <v>68476.47</v>
      </c>
      <c r="BW32" s="75">
        <v>173891.41</v>
      </c>
      <c r="BX32" s="75">
        <v>706493.55</v>
      </c>
      <c r="BY32" s="75">
        <v>586840.98</v>
      </c>
      <c r="BZ32" s="75">
        <v>75869466.34</v>
      </c>
      <c r="CA32" s="75">
        <v>-180793.08</v>
      </c>
      <c r="CB32" s="75">
        <v>-491313.62</v>
      </c>
      <c r="CC32" s="75">
        <v>179514.02</v>
      </c>
      <c r="CD32" s="75">
        <v>711713.18</v>
      </c>
      <c r="CE32" s="75">
        <v>-115557.27</v>
      </c>
      <c r="CF32" s="75">
        <v>-70964.35</v>
      </c>
      <c r="CG32" s="75">
        <v>772242.02</v>
      </c>
      <c r="CH32" s="75">
        <v>-305628.24</v>
      </c>
      <c r="CI32" s="75">
        <v>-494899.34</v>
      </c>
      <c r="CJ32" s="75">
        <v>195363.8</v>
      </c>
      <c r="CK32" s="75">
        <v>-257456.33</v>
      </c>
      <c r="CL32" s="75">
        <v>122867.22</v>
      </c>
      <c r="CM32" s="75">
        <v>151689.05</v>
      </c>
      <c r="CN32" s="75">
        <v>-328745.97</v>
      </c>
      <c r="CO32" s="75">
        <v>-225098.5</v>
      </c>
      <c r="CP32" s="75">
        <v>-328192.56</v>
      </c>
      <c r="CQ32" s="75">
        <v>28259.22</v>
      </c>
      <c r="CR32" s="75">
        <v>-167011.17</v>
      </c>
      <c r="CS32" s="75">
        <v>-170836.4</v>
      </c>
      <c r="CT32" s="75">
        <v>-472118.34</v>
      </c>
      <c r="CU32" s="75">
        <v>-252880.21</v>
      </c>
      <c r="CV32" s="75">
        <v>-134685.54</v>
      </c>
      <c r="CW32" s="75">
        <v>37821.05</v>
      </c>
      <c r="CX32" s="75">
        <v>1092469.99</v>
      </c>
      <c r="CY32" s="75">
        <v>606100.47</v>
      </c>
      <c r="CZ32" s="75">
        <v>162965.09</v>
      </c>
      <c r="DA32" s="75">
        <v>-24594.96</v>
      </c>
      <c r="DB32" s="75">
        <v>4797620.12</v>
      </c>
      <c r="DC32" s="75">
        <v>-38875.64</v>
      </c>
      <c r="DD32" s="75">
        <v>-393587.74</v>
      </c>
      <c r="DE32" s="75">
        <v>-349639.49</v>
      </c>
      <c r="DF32" s="75">
        <v>-368309.4</v>
      </c>
      <c r="DG32" s="75">
        <v>405245.64</v>
      </c>
      <c r="DH32" s="75">
        <v>-366637.95</v>
      </c>
      <c r="DI32" s="75">
        <v>-111412.54</v>
      </c>
      <c r="DJ32" s="75">
        <v>-67474.11</v>
      </c>
      <c r="DK32" s="75">
        <v>-369101.69</v>
      </c>
      <c r="DL32" s="75">
        <v>-490234.25</v>
      </c>
      <c r="DM32" s="75">
        <v>-331499.46</v>
      </c>
      <c r="DN32" s="75">
        <v>-466800.03</v>
      </c>
      <c r="DO32" s="75">
        <v>-215689.1</v>
      </c>
      <c r="DP32" s="75">
        <v>-280272.08</v>
      </c>
      <c r="DQ32" s="75">
        <v>-277769.77</v>
      </c>
      <c r="DR32" s="75">
        <v>-220456.77</v>
      </c>
      <c r="DS32" s="75">
        <v>-296877.63</v>
      </c>
      <c r="DT32" s="45">
        <v>-250433.16</v>
      </c>
      <c r="DW32" s="45">
        <v>0</v>
      </c>
      <c r="DX32" s="45">
        <v>0</v>
      </c>
      <c r="DY32" s="45">
        <v>0</v>
      </c>
      <c r="DZ32" s="45">
        <v>0</v>
      </c>
      <c r="EA32" s="45">
        <v>0</v>
      </c>
      <c r="EB32" s="45">
        <v>0</v>
      </c>
    </row>
    <row r="33" s="45" customFormat="1" spans="1:132">
      <c r="A33" s="71" t="s">
        <v>375</v>
      </c>
      <c r="B33" s="75"/>
      <c r="C33" s="75"/>
      <c r="D33" s="75"/>
      <c r="E33" s="75">
        <v>0</v>
      </c>
      <c r="F33" s="75"/>
      <c r="G33" s="75"/>
      <c r="H33" s="75"/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  <c r="R33" s="75">
        <v>0</v>
      </c>
      <c r="S33" s="75">
        <v>0</v>
      </c>
      <c r="T33" s="75">
        <v>0</v>
      </c>
      <c r="U33" s="75">
        <v>0</v>
      </c>
      <c r="V33" s="75">
        <v>0</v>
      </c>
      <c r="W33" s="75">
        <v>0</v>
      </c>
      <c r="X33" s="75">
        <v>0</v>
      </c>
      <c r="Y33" s="75">
        <v>0</v>
      </c>
      <c r="Z33" s="75">
        <v>0</v>
      </c>
      <c r="AA33" s="75">
        <v>0</v>
      </c>
      <c r="AB33" s="75">
        <v>0</v>
      </c>
      <c r="AC33" s="75">
        <v>0</v>
      </c>
      <c r="AD33" s="75">
        <v>0</v>
      </c>
      <c r="AE33" s="75">
        <v>0</v>
      </c>
      <c r="AF33" s="75">
        <v>0</v>
      </c>
      <c r="AG33" s="75">
        <v>0</v>
      </c>
      <c r="AH33" s="75">
        <v>0</v>
      </c>
      <c r="AI33" s="75">
        <v>0</v>
      </c>
      <c r="AJ33" s="75">
        <v>0</v>
      </c>
      <c r="AK33" s="75"/>
      <c r="AL33" s="75">
        <v>0</v>
      </c>
      <c r="AM33" s="75">
        <v>0</v>
      </c>
      <c r="AN33" s="75">
        <v>0</v>
      </c>
      <c r="AO33" s="75">
        <v>0</v>
      </c>
      <c r="AP33" s="75">
        <v>0</v>
      </c>
      <c r="AQ33" s="75">
        <v>0</v>
      </c>
      <c r="AR33" s="75">
        <v>0</v>
      </c>
      <c r="AS33" s="75">
        <v>0</v>
      </c>
      <c r="AT33" s="75">
        <v>0</v>
      </c>
      <c r="AU33" s="75">
        <v>0</v>
      </c>
      <c r="AV33" s="75">
        <v>0</v>
      </c>
      <c r="AW33" s="75">
        <v>0</v>
      </c>
      <c r="AX33" s="75">
        <v>0</v>
      </c>
      <c r="AY33" s="75">
        <v>0</v>
      </c>
      <c r="AZ33" s="75">
        <v>0</v>
      </c>
      <c r="BA33" s="75">
        <v>0</v>
      </c>
      <c r="BB33" s="75">
        <v>0</v>
      </c>
      <c r="BC33" s="75">
        <v>0</v>
      </c>
      <c r="BD33" s="75">
        <v>0</v>
      </c>
      <c r="BE33" s="75">
        <v>0</v>
      </c>
      <c r="BF33" s="75">
        <v>0</v>
      </c>
      <c r="BG33" s="75">
        <v>0</v>
      </c>
      <c r="BH33" s="75">
        <v>0</v>
      </c>
      <c r="BI33" s="75">
        <v>0</v>
      </c>
      <c r="BJ33" s="75">
        <v>0</v>
      </c>
      <c r="BK33" s="75">
        <v>0</v>
      </c>
      <c r="BL33" s="75">
        <v>0</v>
      </c>
      <c r="BM33" s="75">
        <v>0</v>
      </c>
      <c r="BN33" s="75">
        <v>0</v>
      </c>
      <c r="BO33" s="75">
        <v>0</v>
      </c>
      <c r="BP33" s="75">
        <v>0</v>
      </c>
      <c r="BQ33" s="75">
        <v>0</v>
      </c>
      <c r="BR33" s="75">
        <v>0</v>
      </c>
      <c r="BS33" s="75">
        <v>0</v>
      </c>
      <c r="BT33" s="75">
        <v>0</v>
      </c>
      <c r="BU33" s="75">
        <v>0</v>
      </c>
      <c r="BV33" s="75">
        <v>0</v>
      </c>
      <c r="BW33" s="75">
        <v>0</v>
      </c>
      <c r="BX33" s="75">
        <v>0</v>
      </c>
      <c r="BY33" s="75">
        <v>0</v>
      </c>
      <c r="BZ33" s="75">
        <v>0</v>
      </c>
      <c r="CA33" s="75">
        <v>0</v>
      </c>
      <c r="CB33" s="75">
        <v>0</v>
      </c>
      <c r="CC33" s="75">
        <v>0</v>
      </c>
      <c r="CD33" s="75">
        <v>0</v>
      </c>
      <c r="CE33" s="75">
        <v>0</v>
      </c>
      <c r="CF33" s="75">
        <v>0</v>
      </c>
      <c r="CG33" s="75">
        <v>0</v>
      </c>
      <c r="CH33" s="75">
        <v>0</v>
      </c>
      <c r="CI33" s="75">
        <v>0</v>
      </c>
      <c r="CJ33" s="75">
        <v>0</v>
      </c>
      <c r="CK33" s="75">
        <v>0</v>
      </c>
      <c r="CL33" s="75">
        <v>0</v>
      </c>
      <c r="CM33" s="75">
        <v>0</v>
      </c>
      <c r="CN33" s="75">
        <v>0</v>
      </c>
      <c r="CO33" s="75">
        <v>0</v>
      </c>
      <c r="CP33" s="75">
        <v>0</v>
      </c>
      <c r="CQ33" s="75">
        <v>0</v>
      </c>
      <c r="CR33" s="75">
        <v>0</v>
      </c>
      <c r="CS33" s="75">
        <v>0</v>
      </c>
      <c r="CT33" s="75">
        <v>0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0</v>
      </c>
      <c r="DC33" s="75">
        <v>0</v>
      </c>
      <c r="DD33" s="75">
        <v>0</v>
      </c>
      <c r="DE33" s="75">
        <v>0</v>
      </c>
      <c r="DF33" s="75">
        <v>0</v>
      </c>
      <c r="DG33" s="75">
        <v>0</v>
      </c>
      <c r="DH33" s="75">
        <v>0</v>
      </c>
      <c r="DI33" s="75">
        <v>0</v>
      </c>
      <c r="DJ33" s="75">
        <v>0</v>
      </c>
      <c r="DK33" s="75">
        <v>0</v>
      </c>
      <c r="DL33" s="75">
        <v>0</v>
      </c>
      <c r="DM33" s="75">
        <v>0</v>
      </c>
      <c r="DN33" s="75"/>
      <c r="DO33" s="75"/>
      <c r="DP33" s="75"/>
      <c r="DQ33" s="75"/>
      <c r="DR33" s="75"/>
      <c r="DS33" s="75"/>
      <c r="DW33" s="45">
        <v>0</v>
      </c>
      <c r="DX33" s="45">
        <v>0</v>
      </c>
      <c r="DY33" s="45">
        <v>0</v>
      </c>
      <c r="DZ33" s="45">
        <v>0</v>
      </c>
      <c r="EA33" s="45">
        <v>0</v>
      </c>
      <c r="EB33" s="45">
        <v>0</v>
      </c>
    </row>
    <row r="34" s="45" customFormat="1" spans="1:132">
      <c r="A34" s="71" t="s">
        <v>376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>
        <v>0</v>
      </c>
      <c r="U34" s="75"/>
      <c r="V34" s="75">
        <v>0</v>
      </c>
      <c r="W34" s="75"/>
      <c r="X34" s="75"/>
      <c r="Y34" s="75"/>
      <c r="Z34" s="75"/>
      <c r="AA34" s="75"/>
      <c r="AB34" s="75"/>
      <c r="AC34" s="75">
        <v>0</v>
      </c>
      <c r="AD34" s="75">
        <v>0</v>
      </c>
      <c r="AE34" s="75"/>
      <c r="AF34" s="75">
        <v>0</v>
      </c>
      <c r="AG34" s="75"/>
      <c r="AH34" s="75">
        <v>0</v>
      </c>
      <c r="AI34" s="75"/>
      <c r="AJ34" s="75"/>
      <c r="AK34" s="75"/>
      <c r="AL34" s="75"/>
      <c r="AM34" s="75"/>
      <c r="AN34" s="75"/>
      <c r="AO34" s="75"/>
      <c r="AP34" s="75">
        <v>0</v>
      </c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/>
      <c r="DK34" s="75"/>
      <c r="DL34" s="75"/>
      <c r="DM34" s="75"/>
      <c r="DN34" s="75"/>
      <c r="DO34" s="75"/>
      <c r="DP34" s="75"/>
      <c r="DQ34" s="75"/>
      <c r="DR34" s="75"/>
      <c r="DS34" s="75"/>
      <c r="DW34" s="45">
        <v>0</v>
      </c>
      <c r="DX34" s="45">
        <v>0</v>
      </c>
      <c r="DY34" s="45">
        <v>0</v>
      </c>
      <c r="DZ34" s="45">
        <v>0</v>
      </c>
      <c r="EA34" s="45">
        <v>0</v>
      </c>
      <c r="EB34" s="45">
        <v>0</v>
      </c>
    </row>
    <row r="35" s="45" customFormat="1" spans="1:132">
      <c r="A35" s="71" t="s">
        <v>377</v>
      </c>
      <c r="B35" s="75">
        <v>996150.5</v>
      </c>
      <c r="C35" s="75"/>
      <c r="D35" s="75"/>
      <c r="E35" s="75">
        <v>0</v>
      </c>
      <c r="F35" s="75"/>
      <c r="G35" s="75"/>
      <c r="H35" s="75">
        <v>996150.5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/>
      <c r="T35" s="75">
        <v>0</v>
      </c>
      <c r="U35" s="75"/>
      <c r="V35" s="75">
        <v>0</v>
      </c>
      <c r="W35" s="75"/>
      <c r="X35" s="75"/>
      <c r="Y35" s="75"/>
      <c r="Z35" s="75"/>
      <c r="AA35" s="75"/>
      <c r="AB35" s="75"/>
      <c r="AC35" s="75">
        <v>0</v>
      </c>
      <c r="AD35" s="75">
        <v>0</v>
      </c>
      <c r="AE35" s="75"/>
      <c r="AF35" s="75">
        <v>0</v>
      </c>
      <c r="AG35" s="75"/>
      <c r="AH35" s="75">
        <v>0</v>
      </c>
      <c r="AI35" s="75"/>
      <c r="AJ35" s="75"/>
      <c r="AK35" s="75"/>
      <c r="AL35" s="75"/>
      <c r="AM35" s="75"/>
      <c r="AN35" s="75"/>
      <c r="AO35" s="75"/>
      <c r="AP35" s="75">
        <v>0</v>
      </c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W35" s="45">
        <v>0</v>
      </c>
      <c r="DX35" s="45">
        <v>0</v>
      </c>
      <c r="DY35" s="45">
        <v>0</v>
      </c>
      <c r="DZ35" s="45">
        <v>0</v>
      </c>
      <c r="EA35" s="45">
        <v>0</v>
      </c>
      <c r="EB35" s="45">
        <v>0</v>
      </c>
    </row>
    <row r="36" s="45" customFormat="1" ht="24" spans="1:132">
      <c r="A36" s="71" t="s">
        <v>378</v>
      </c>
      <c r="B36" s="75">
        <v>237938154.02</v>
      </c>
      <c r="C36" s="75">
        <v>234201350.38</v>
      </c>
      <c r="D36" s="75">
        <v>2589991.29999998</v>
      </c>
      <c r="E36" s="75">
        <v>-1862155.32</v>
      </c>
      <c r="F36" s="75">
        <v>620971.55</v>
      </c>
      <c r="G36" s="75">
        <v>20219943.68</v>
      </c>
      <c r="H36" s="75">
        <v>-17831947.57</v>
      </c>
      <c r="I36" s="75">
        <v>-321594249.48</v>
      </c>
      <c r="J36" s="75">
        <v>0</v>
      </c>
      <c r="K36" s="75">
        <v>908628.88</v>
      </c>
      <c r="L36" s="75">
        <v>0</v>
      </c>
      <c r="M36" s="75">
        <v>-1828997.42</v>
      </c>
      <c r="N36" s="75">
        <v>-1509261.54</v>
      </c>
      <c r="O36" s="75">
        <v>287157986.22</v>
      </c>
      <c r="P36" s="75">
        <v>166363567.55</v>
      </c>
      <c r="Q36" s="75">
        <v>41179924.48</v>
      </c>
      <c r="R36" s="75">
        <v>63523751.69</v>
      </c>
      <c r="S36" s="75">
        <v>-5560727.5</v>
      </c>
      <c r="T36" s="75">
        <v>117672841.38</v>
      </c>
      <c r="U36" s="75">
        <v>-654942.15</v>
      </c>
      <c r="V36" s="75">
        <v>-4489744.4</v>
      </c>
      <c r="W36" s="75">
        <v>59396140.22</v>
      </c>
      <c r="X36" s="75">
        <v>-1821283.21</v>
      </c>
      <c r="Y36" s="75">
        <v>-800223.14</v>
      </c>
      <c r="Z36" s="75">
        <v>31209821.93</v>
      </c>
      <c r="AA36" s="75">
        <v>-8846087.57</v>
      </c>
      <c r="AB36" s="75">
        <v>2524896.75</v>
      </c>
      <c r="AC36" s="75">
        <v>20225549.38</v>
      </c>
      <c r="AD36" s="75">
        <v>-1312749.66</v>
      </c>
      <c r="AE36" s="75">
        <v>-1476671.17</v>
      </c>
      <c r="AF36" s="75">
        <v>33756820.59</v>
      </c>
      <c r="AG36" s="75">
        <v>31243602.27</v>
      </c>
      <c r="AH36" s="75">
        <v>-23309690.28</v>
      </c>
      <c r="AI36" s="75">
        <v>155998756.85</v>
      </c>
      <c r="AJ36" s="75">
        <v>-2145748.99</v>
      </c>
      <c r="AK36" s="75">
        <v>-3175515.78</v>
      </c>
      <c r="AL36" s="75">
        <v>-38201343.79</v>
      </c>
      <c r="AM36" s="75">
        <v>-1014972.02</v>
      </c>
      <c r="AN36" s="75">
        <v>-1488132.43</v>
      </c>
      <c r="AO36" s="75">
        <v>2745022.04</v>
      </c>
      <c r="AP36" s="75">
        <v>197749610.62</v>
      </c>
      <c r="AQ36" s="75">
        <v>5965207.85</v>
      </c>
      <c r="AR36" s="75">
        <v>7102998.37</v>
      </c>
      <c r="AS36" s="75">
        <v>6429821.21</v>
      </c>
      <c r="AT36" s="75">
        <v>10896339.07</v>
      </c>
      <c r="AU36" s="75">
        <v>8829276.87</v>
      </c>
      <c r="AV36" s="75">
        <v>8211890.23</v>
      </c>
      <c r="AW36" s="75">
        <v>2389627.95</v>
      </c>
      <c r="AX36" s="75">
        <v>8879420.02</v>
      </c>
      <c r="AY36" s="75">
        <v>2244752.36</v>
      </c>
      <c r="AZ36" s="75">
        <v>1138973.97</v>
      </c>
      <c r="BA36" s="75">
        <v>36990146.79</v>
      </c>
      <c r="BB36" s="75">
        <v>2104646.26</v>
      </c>
      <c r="BC36" s="75">
        <v>1968059.22</v>
      </c>
      <c r="BD36" s="75">
        <v>1955656.79</v>
      </c>
      <c r="BE36" s="75">
        <v>2190534.82</v>
      </c>
      <c r="BF36" s="75">
        <v>1898189.18</v>
      </c>
      <c r="BG36" s="75">
        <v>2217111.05</v>
      </c>
      <c r="BH36" s="75">
        <v>1750591.08</v>
      </c>
      <c r="BI36" s="75">
        <v>1129938.94</v>
      </c>
      <c r="BJ36" s="75">
        <v>1609181.44</v>
      </c>
      <c r="BK36" s="75">
        <v>2267908.75</v>
      </c>
      <c r="BL36" s="75">
        <v>-494338.95</v>
      </c>
      <c r="BM36" s="75">
        <v>767923.38</v>
      </c>
      <c r="BN36" s="75">
        <v>68140.03</v>
      </c>
      <c r="BO36" s="75">
        <v>311442.34</v>
      </c>
      <c r="BP36" s="75">
        <v>124700.57</v>
      </c>
      <c r="BQ36" s="75">
        <v>855654.4</v>
      </c>
      <c r="BR36" s="75">
        <v>337700.5</v>
      </c>
      <c r="BS36" s="75">
        <v>-491961.56</v>
      </c>
      <c r="BT36" s="75">
        <v>145515.34</v>
      </c>
      <c r="BU36" s="75">
        <v>201369.42</v>
      </c>
      <c r="BV36" s="75">
        <v>68476.47</v>
      </c>
      <c r="BW36" s="75">
        <v>173891.41</v>
      </c>
      <c r="BX36" s="75">
        <v>706493.55</v>
      </c>
      <c r="BY36" s="75">
        <v>586840.98</v>
      </c>
      <c r="BZ36" s="75">
        <v>75869466.34</v>
      </c>
      <c r="CA36" s="75">
        <v>-180793.08</v>
      </c>
      <c r="CB36" s="75">
        <v>-491313.62</v>
      </c>
      <c r="CC36" s="75">
        <v>179514.02</v>
      </c>
      <c r="CD36" s="75">
        <v>711713.18</v>
      </c>
      <c r="CE36" s="75">
        <v>-115557.27</v>
      </c>
      <c r="CF36" s="75">
        <v>-70964.35</v>
      </c>
      <c r="CG36" s="75">
        <v>772242.02</v>
      </c>
      <c r="CH36" s="75">
        <v>-305628.24</v>
      </c>
      <c r="CI36" s="75">
        <v>-494899.34</v>
      </c>
      <c r="CJ36" s="75">
        <v>195363.8</v>
      </c>
      <c r="CK36" s="75">
        <v>-257456.33</v>
      </c>
      <c r="CL36" s="75">
        <v>122867.22</v>
      </c>
      <c r="CM36" s="75">
        <v>151689.05</v>
      </c>
      <c r="CN36" s="75">
        <v>-328745.97</v>
      </c>
      <c r="CO36" s="75">
        <v>-225098.5</v>
      </c>
      <c r="CP36" s="75">
        <v>-328192.56</v>
      </c>
      <c r="CQ36" s="75">
        <v>28259.22</v>
      </c>
      <c r="CR36" s="75">
        <v>-167011.17</v>
      </c>
      <c r="CS36" s="75">
        <v>-170836.4</v>
      </c>
      <c r="CT36" s="75">
        <v>-472118.34</v>
      </c>
      <c r="CU36" s="75">
        <v>-252880.21</v>
      </c>
      <c r="CV36" s="75">
        <v>-134685.54</v>
      </c>
      <c r="CW36" s="75">
        <v>37821.05</v>
      </c>
      <c r="CX36" s="75">
        <v>1092469.99</v>
      </c>
      <c r="CY36" s="75">
        <v>606100.47</v>
      </c>
      <c r="CZ36" s="75">
        <v>162965.09</v>
      </c>
      <c r="DA36" s="75">
        <v>-24594.96</v>
      </c>
      <c r="DB36" s="75">
        <v>4797620.12</v>
      </c>
      <c r="DC36" s="75">
        <v>-38875.64</v>
      </c>
      <c r="DD36" s="75">
        <v>-393587.74</v>
      </c>
      <c r="DE36" s="75">
        <v>-349639.49</v>
      </c>
      <c r="DF36" s="75">
        <v>-368309.4</v>
      </c>
      <c r="DG36" s="75">
        <v>405245.64</v>
      </c>
      <c r="DH36" s="75">
        <v>-366637.95</v>
      </c>
      <c r="DI36" s="75">
        <v>-111412.54</v>
      </c>
      <c r="DJ36" s="75">
        <v>-67474.11</v>
      </c>
      <c r="DK36" s="75">
        <v>-369101.69</v>
      </c>
      <c r="DL36" s="75">
        <v>-490234.25</v>
      </c>
      <c r="DM36" s="75">
        <v>-331499.46</v>
      </c>
      <c r="DN36" s="75">
        <v>-466800.03</v>
      </c>
      <c r="DO36" s="75">
        <v>-215689.1</v>
      </c>
      <c r="DP36" s="75">
        <v>-280272.08</v>
      </c>
      <c r="DQ36" s="75">
        <v>-277769.77</v>
      </c>
      <c r="DR36" s="75">
        <v>-220456.77</v>
      </c>
      <c r="DS36" s="75">
        <v>-296877.63</v>
      </c>
      <c r="DT36" s="45">
        <v>-250433.16</v>
      </c>
      <c r="DW36" s="45">
        <v>0</v>
      </c>
      <c r="DX36" s="45">
        <v>0</v>
      </c>
      <c r="DY36" s="45">
        <v>0</v>
      </c>
      <c r="DZ36" s="45">
        <v>0</v>
      </c>
      <c r="EA36" s="45">
        <v>0</v>
      </c>
      <c r="EB36" s="45">
        <v>0</v>
      </c>
    </row>
    <row r="37" s="60" customFormat="1" spans="1:132">
      <c r="A37" s="65" t="s">
        <v>379</v>
      </c>
      <c r="B37" s="76">
        <v>32226755.46</v>
      </c>
      <c r="C37" s="76">
        <v>32226755.46</v>
      </c>
      <c r="D37" s="76">
        <v>0</v>
      </c>
      <c r="E37" s="76">
        <v>0</v>
      </c>
      <c r="F37" s="76">
        <v>0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32226755.46</v>
      </c>
      <c r="Q37" s="76">
        <v>0</v>
      </c>
      <c r="R37" s="76">
        <v>0</v>
      </c>
      <c r="S37" s="76">
        <v>0</v>
      </c>
      <c r="T37" s="76">
        <v>7692157.24</v>
      </c>
      <c r="U37" s="76">
        <v>0</v>
      </c>
      <c r="V37" s="76">
        <v>0</v>
      </c>
      <c r="W37" s="76">
        <v>24534598.22</v>
      </c>
      <c r="X37" s="76">
        <v>0</v>
      </c>
      <c r="Y37" s="76">
        <v>0</v>
      </c>
      <c r="Z37" s="76">
        <v>0</v>
      </c>
      <c r="AA37" s="76">
        <v>0</v>
      </c>
      <c r="AB37" s="76">
        <v>0</v>
      </c>
      <c r="AC37" s="76">
        <v>0</v>
      </c>
      <c r="AD37" s="76">
        <v>0</v>
      </c>
      <c r="AE37" s="76">
        <v>0</v>
      </c>
      <c r="AF37" s="76">
        <v>0</v>
      </c>
      <c r="AG37" s="76">
        <v>0</v>
      </c>
      <c r="AH37" s="76">
        <v>0</v>
      </c>
      <c r="AI37" s="76">
        <v>0</v>
      </c>
      <c r="AJ37" s="76">
        <v>0</v>
      </c>
      <c r="AK37" s="76">
        <v>0</v>
      </c>
      <c r="AL37" s="76">
        <v>0</v>
      </c>
      <c r="AM37" s="76">
        <v>0</v>
      </c>
      <c r="AN37" s="76">
        <v>0</v>
      </c>
      <c r="AO37" s="76">
        <v>0</v>
      </c>
      <c r="AP37" s="76">
        <v>0</v>
      </c>
      <c r="AQ37" s="76">
        <v>0</v>
      </c>
      <c r="AR37" s="76">
        <v>0</v>
      </c>
      <c r="AS37" s="76">
        <v>0</v>
      </c>
      <c r="AT37" s="76">
        <v>0</v>
      </c>
      <c r="AU37" s="76">
        <v>0</v>
      </c>
      <c r="AV37" s="76">
        <v>0</v>
      </c>
      <c r="AW37" s="76">
        <v>0</v>
      </c>
      <c r="AX37" s="76">
        <v>0</v>
      </c>
      <c r="AY37" s="76">
        <v>0</v>
      </c>
      <c r="AZ37" s="76">
        <v>0</v>
      </c>
      <c r="BA37" s="76">
        <v>0</v>
      </c>
      <c r="BB37" s="76">
        <v>0</v>
      </c>
      <c r="BC37" s="76">
        <v>0</v>
      </c>
      <c r="BD37" s="76">
        <v>0</v>
      </c>
      <c r="BE37" s="76">
        <v>0</v>
      </c>
      <c r="BF37" s="76">
        <v>0</v>
      </c>
      <c r="BG37" s="76">
        <v>0</v>
      </c>
      <c r="BH37" s="76">
        <v>0</v>
      </c>
      <c r="BI37" s="76">
        <v>0</v>
      </c>
      <c r="BJ37" s="76">
        <v>0</v>
      </c>
      <c r="BK37" s="76">
        <v>0</v>
      </c>
      <c r="BL37" s="76">
        <v>0</v>
      </c>
      <c r="BM37" s="76">
        <v>0</v>
      </c>
      <c r="BN37" s="76">
        <v>0</v>
      </c>
      <c r="BO37" s="76">
        <v>0</v>
      </c>
      <c r="BP37" s="76">
        <v>0</v>
      </c>
      <c r="BQ37" s="76">
        <v>0</v>
      </c>
      <c r="BR37" s="76">
        <v>0</v>
      </c>
      <c r="BS37" s="76">
        <v>0</v>
      </c>
      <c r="BT37" s="76">
        <v>0</v>
      </c>
      <c r="BU37" s="76">
        <v>0</v>
      </c>
      <c r="BV37" s="76">
        <v>0</v>
      </c>
      <c r="BW37" s="76">
        <v>0</v>
      </c>
      <c r="BX37" s="76">
        <v>0</v>
      </c>
      <c r="BY37" s="76">
        <v>0</v>
      </c>
      <c r="BZ37" s="76">
        <v>0</v>
      </c>
      <c r="CA37" s="76">
        <v>0</v>
      </c>
      <c r="CB37" s="76">
        <v>0</v>
      </c>
      <c r="CC37" s="76">
        <v>0</v>
      </c>
      <c r="CD37" s="76">
        <v>0</v>
      </c>
      <c r="CE37" s="76">
        <v>0</v>
      </c>
      <c r="CF37" s="76">
        <v>0</v>
      </c>
      <c r="CG37" s="76">
        <v>0</v>
      </c>
      <c r="CH37" s="76">
        <v>0</v>
      </c>
      <c r="CI37" s="76">
        <v>0</v>
      </c>
      <c r="CJ37" s="76">
        <v>0</v>
      </c>
      <c r="CK37" s="76">
        <v>0</v>
      </c>
      <c r="CL37" s="76">
        <v>0</v>
      </c>
      <c r="CM37" s="76">
        <v>0</v>
      </c>
      <c r="CN37" s="76">
        <v>0</v>
      </c>
      <c r="CO37" s="76">
        <v>0</v>
      </c>
      <c r="CP37" s="76">
        <v>0</v>
      </c>
      <c r="CQ37" s="76">
        <v>0</v>
      </c>
      <c r="CR37" s="76">
        <v>0</v>
      </c>
      <c r="CS37" s="76">
        <v>0</v>
      </c>
      <c r="CT37" s="76">
        <v>0</v>
      </c>
      <c r="CU37" s="76">
        <v>0</v>
      </c>
      <c r="CV37" s="76">
        <v>0</v>
      </c>
      <c r="CW37" s="76">
        <v>0</v>
      </c>
      <c r="CX37" s="76">
        <v>0</v>
      </c>
      <c r="CY37" s="76">
        <v>0</v>
      </c>
      <c r="CZ37" s="76">
        <v>0</v>
      </c>
      <c r="DA37" s="76">
        <v>0</v>
      </c>
      <c r="DB37" s="76">
        <v>0</v>
      </c>
      <c r="DC37" s="76">
        <v>0</v>
      </c>
      <c r="DD37" s="76">
        <v>0</v>
      </c>
      <c r="DE37" s="76">
        <v>0</v>
      </c>
      <c r="DF37" s="76">
        <v>0</v>
      </c>
      <c r="DG37" s="76">
        <v>0</v>
      </c>
      <c r="DH37" s="76">
        <v>0</v>
      </c>
      <c r="DI37" s="76">
        <v>0</v>
      </c>
      <c r="DJ37" s="76">
        <v>0</v>
      </c>
      <c r="DK37" s="76">
        <v>0</v>
      </c>
      <c r="DL37" s="76">
        <v>0</v>
      </c>
      <c r="DM37" s="76">
        <v>0</v>
      </c>
      <c r="DN37" s="76">
        <v>0</v>
      </c>
      <c r="DO37" s="76"/>
      <c r="DP37" s="76"/>
      <c r="DQ37" s="76"/>
      <c r="DR37" s="76"/>
      <c r="DS37" s="76"/>
      <c r="DW37" s="60">
        <v>0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</row>
    <row r="38" s="45" customFormat="1" ht="24" spans="1:132">
      <c r="A38" s="71" t="s">
        <v>380</v>
      </c>
      <c r="B38" s="75">
        <v>32226755.46</v>
      </c>
      <c r="C38" s="75">
        <v>32226755.46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32226755.46</v>
      </c>
      <c r="Q38" s="75">
        <v>0</v>
      </c>
      <c r="R38" s="75">
        <v>0</v>
      </c>
      <c r="S38" s="75">
        <v>0</v>
      </c>
      <c r="T38" s="75">
        <v>7692157.24</v>
      </c>
      <c r="U38" s="75">
        <v>0</v>
      </c>
      <c r="V38" s="75">
        <v>0</v>
      </c>
      <c r="W38" s="75">
        <v>24534598.22</v>
      </c>
      <c r="X38" s="75">
        <v>0</v>
      </c>
      <c r="Y38" s="75">
        <v>0</v>
      </c>
      <c r="Z38" s="75">
        <v>0</v>
      </c>
      <c r="AA38" s="75">
        <v>0</v>
      </c>
      <c r="AB38" s="75">
        <v>0</v>
      </c>
      <c r="AC38" s="75">
        <v>0</v>
      </c>
      <c r="AD38" s="75">
        <v>0</v>
      </c>
      <c r="AE38" s="75">
        <v>0</v>
      </c>
      <c r="AF38" s="75">
        <v>0</v>
      </c>
      <c r="AG38" s="75">
        <v>0</v>
      </c>
      <c r="AH38" s="75">
        <v>0</v>
      </c>
      <c r="AI38" s="75">
        <v>0</v>
      </c>
      <c r="AJ38" s="75">
        <v>0</v>
      </c>
      <c r="AK38" s="75">
        <v>0</v>
      </c>
      <c r="AL38" s="75">
        <v>0</v>
      </c>
      <c r="AM38" s="75">
        <v>0</v>
      </c>
      <c r="AN38" s="75">
        <v>0</v>
      </c>
      <c r="AO38" s="75">
        <v>0</v>
      </c>
      <c r="AP38" s="75">
        <v>0</v>
      </c>
      <c r="AQ38" s="75">
        <v>0</v>
      </c>
      <c r="AR38" s="75">
        <v>0</v>
      </c>
      <c r="AS38" s="75">
        <v>0</v>
      </c>
      <c r="AT38" s="75">
        <v>0</v>
      </c>
      <c r="AU38" s="75">
        <v>0</v>
      </c>
      <c r="AV38" s="75">
        <v>0</v>
      </c>
      <c r="AW38" s="75">
        <v>0</v>
      </c>
      <c r="AX38" s="75">
        <v>0</v>
      </c>
      <c r="AY38" s="75">
        <v>0</v>
      </c>
      <c r="AZ38" s="75">
        <v>0</v>
      </c>
      <c r="BA38" s="75">
        <v>0</v>
      </c>
      <c r="BB38" s="75">
        <v>0</v>
      </c>
      <c r="BC38" s="75">
        <v>0</v>
      </c>
      <c r="BD38" s="75">
        <v>0</v>
      </c>
      <c r="BE38" s="75">
        <v>0</v>
      </c>
      <c r="BF38" s="75">
        <v>0</v>
      </c>
      <c r="BG38" s="75">
        <v>0</v>
      </c>
      <c r="BH38" s="75">
        <v>0</v>
      </c>
      <c r="BI38" s="75">
        <v>0</v>
      </c>
      <c r="BJ38" s="75">
        <v>0</v>
      </c>
      <c r="BK38" s="75">
        <v>0</v>
      </c>
      <c r="BL38" s="75">
        <v>0</v>
      </c>
      <c r="BM38" s="75">
        <v>0</v>
      </c>
      <c r="BN38" s="75">
        <v>0</v>
      </c>
      <c r="BO38" s="75">
        <v>0</v>
      </c>
      <c r="BP38" s="75">
        <v>0</v>
      </c>
      <c r="BQ38" s="75">
        <v>0</v>
      </c>
      <c r="BR38" s="75">
        <v>0</v>
      </c>
      <c r="BS38" s="75">
        <v>0</v>
      </c>
      <c r="BT38" s="75">
        <v>0</v>
      </c>
      <c r="BU38" s="75">
        <v>0</v>
      </c>
      <c r="BV38" s="75">
        <v>0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0</v>
      </c>
      <c r="CE38" s="75">
        <v>0</v>
      </c>
      <c r="CF38" s="75">
        <v>0</v>
      </c>
      <c r="CG38" s="75">
        <v>0</v>
      </c>
      <c r="CH38" s="75">
        <v>0</v>
      </c>
      <c r="CI38" s="75">
        <v>0</v>
      </c>
      <c r="CJ38" s="75">
        <v>0</v>
      </c>
      <c r="CK38" s="75">
        <v>0</v>
      </c>
      <c r="CL38" s="75">
        <v>0</v>
      </c>
      <c r="CM38" s="75">
        <v>0</v>
      </c>
      <c r="CN38" s="75">
        <v>0</v>
      </c>
      <c r="CO38" s="75">
        <v>0</v>
      </c>
      <c r="CP38" s="75">
        <v>0</v>
      </c>
      <c r="CQ38" s="75">
        <v>0</v>
      </c>
      <c r="CR38" s="75">
        <v>0</v>
      </c>
      <c r="CS38" s="75">
        <v>0</v>
      </c>
      <c r="CT38" s="75">
        <v>0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0</v>
      </c>
      <c r="DC38" s="75">
        <v>0</v>
      </c>
      <c r="DD38" s="75">
        <v>0</v>
      </c>
      <c r="DE38" s="75">
        <v>0</v>
      </c>
      <c r="DF38" s="75">
        <v>0</v>
      </c>
      <c r="DG38" s="75">
        <v>0</v>
      </c>
      <c r="DH38" s="75">
        <v>0</v>
      </c>
      <c r="DI38" s="75">
        <v>0</v>
      </c>
      <c r="DJ38" s="75">
        <v>0</v>
      </c>
      <c r="DK38" s="75">
        <v>0</v>
      </c>
      <c r="DL38" s="75">
        <v>0</v>
      </c>
      <c r="DM38" s="75">
        <v>0</v>
      </c>
      <c r="DN38" s="75">
        <v>0</v>
      </c>
      <c r="DO38" s="75"/>
      <c r="DP38" s="75"/>
      <c r="DQ38" s="75"/>
      <c r="DR38" s="75"/>
      <c r="DS38" s="75"/>
      <c r="DW38" s="45">
        <v>0</v>
      </c>
      <c r="DX38" s="45">
        <v>0</v>
      </c>
      <c r="DY38" s="45">
        <v>0</v>
      </c>
      <c r="DZ38" s="45">
        <v>0</v>
      </c>
      <c r="EA38" s="45">
        <v>0</v>
      </c>
      <c r="EB38" s="45">
        <v>0</v>
      </c>
    </row>
    <row r="39" s="45" customFormat="1" spans="1:132">
      <c r="A39" s="71" t="s">
        <v>381</v>
      </c>
      <c r="B39" s="75">
        <v>24534598.22</v>
      </c>
      <c r="C39" s="75">
        <v>24534598.22</v>
      </c>
      <c r="D39" s="75">
        <v>0</v>
      </c>
      <c r="E39" s="75">
        <v>0</v>
      </c>
      <c r="F39" s="75"/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24534598.22</v>
      </c>
      <c r="Q39" s="75">
        <v>0</v>
      </c>
      <c r="R39" s="75">
        <v>0</v>
      </c>
      <c r="S39" s="75">
        <v>0</v>
      </c>
      <c r="T39" s="75">
        <v>0</v>
      </c>
      <c r="U39" s="75">
        <v>0</v>
      </c>
      <c r="V39" s="75">
        <v>0</v>
      </c>
      <c r="W39" s="75">
        <v>24534598.22</v>
      </c>
      <c r="X39" s="75">
        <v>0</v>
      </c>
      <c r="Y39" s="75">
        <v>0</v>
      </c>
      <c r="Z39" s="75">
        <v>0</v>
      </c>
      <c r="AA39" s="75">
        <v>0</v>
      </c>
      <c r="AB39" s="75">
        <v>0</v>
      </c>
      <c r="AC39" s="75">
        <v>0</v>
      </c>
      <c r="AD39" s="75">
        <v>0</v>
      </c>
      <c r="AE39" s="75">
        <v>0</v>
      </c>
      <c r="AF39" s="75">
        <v>0</v>
      </c>
      <c r="AG39" s="75">
        <v>0</v>
      </c>
      <c r="AH39" s="75">
        <v>0</v>
      </c>
      <c r="AI39" s="75">
        <v>0</v>
      </c>
      <c r="AJ39" s="75">
        <v>0</v>
      </c>
      <c r="AK39" s="75">
        <v>0</v>
      </c>
      <c r="AL39" s="75">
        <v>0</v>
      </c>
      <c r="AM39" s="75">
        <v>0</v>
      </c>
      <c r="AN39" s="75">
        <v>0</v>
      </c>
      <c r="AO39" s="75">
        <v>0</v>
      </c>
      <c r="AP39" s="75">
        <v>0</v>
      </c>
      <c r="AQ39" s="75">
        <v>0</v>
      </c>
      <c r="AR39" s="75">
        <v>0</v>
      </c>
      <c r="AS39" s="75">
        <v>0</v>
      </c>
      <c r="AT39" s="75">
        <v>0</v>
      </c>
      <c r="AU39" s="75">
        <v>0</v>
      </c>
      <c r="AV39" s="75">
        <v>0</v>
      </c>
      <c r="AW39" s="75">
        <v>0</v>
      </c>
      <c r="AX39" s="75">
        <v>0</v>
      </c>
      <c r="AY39" s="75">
        <v>0</v>
      </c>
      <c r="AZ39" s="75">
        <v>0</v>
      </c>
      <c r="BA39" s="75">
        <v>0</v>
      </c>
      <c r="BB39" s="75">
        <v>0</v>
      </c>
      <c r="BC39" s="75">
        <v>0</v>
      </c>
      <c r="BD39" s="75">
        <v>0</v>
      </c>
      <c r="BE39" s="75">
        <v>0</v>
      </c>
      <c r="BF39" s="75">
        <v>0</v>
      </c>
      <c r="BG39" s="75">
        <v>0</v>
      </c>
      <c r="BH39" s="75">
        <v>0</v>
      </c>
      <c r="BI39" s="75">
        <v>0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0</v>
      </c>
      <c r="CE39" s="75">
        <v>0</v>
      </c>
      <c r="CF39" s="75">
        <v>0</v>
      </c>
      <c r="CG39" s="75">
        <v>0</v>
      </c>
      <c r="CH39" s="75">
        <v>0</v>
      </c>
      <c r="CI39" s="75">
        <v>0</v>
      </c>
      <c r="CJ39" s="75">
        <v>0</v>
      </c>
      <c r="CK39" s="75">
        <v>0</v>
      </c>
      <c r="CL39" s="75">
        <v>0</v>
      </c>
      <c r="CM39" s="75">
        <v>0</v>
      </c>
      <c r="CN39" s="75">
        <v>0</v>
      </c>
      <c r="CO39" s="75">
        <v>0</v>
      </c>
      <c r="CP39" s="75">
        <v>0</v>
      </c>
      <c r="CQ39" s="75">
        <v>0</v>
      </c>
      <c r="CR39" s="75">
        <v>0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0</v>
      </c>
      <c r="DC39" s="75">
        <v>0</v>
      </c>
      <c r="DD39" s="75">
        <v>0</v>
      </c>
      <c r="DE39" s="75">
        <v>0</v>
      </c>
      <c r="DF39" s="75">
        <v>0</v>
      </c>
      <c r="DG39" s="75">
        <v>0</v>
      </c>
      <c r="DH39" s="75">
        <v>0</v>
      </c>
      <c r="DI39" s="75">
        <v>0</v>
      </c>
      <c r="DJ39" s="75">
        <v>0</v>
      </c>
      <c r="DK39" s="75">
        <v>0</v>
      </c>
      <c r="DL39" s="75">
        <v>0</v>
      </c>
      <c r="DM39" s="75">
        <v>0</v>
      </c>
      <c r="DN39" s="75">
        <v>0</v>
      </c>
      <c r="DO39" s="75"/>
      <c r="DP39" s="75"/>
      <c r="DQ39" s="54"/>
      <c r="DR39" s="54"/>
      <c r="DS39" s="54"/>
      <c r="DW39" s="45">
        <v>0</v>
      </c>
      <c r="DX39" s="45">
        <v>0</v>
      </c>
      <c r="DY39" s="45">
        <v>0</v>
      </c>
      <c r="DZ39" s="45">
        <v>0</v>
      </c>
      <c r="EA39" s="45">
        <v>0</v>
      </c>
      <c r="EB39" s="45">
        <v>0</v>
      </c>
    </row>
    <row r="40" s="45" customFormat="1" spans="1:132">
      <c r="A40" s="71" t="s">
        <v>382</v>
      </c>
      <c r="B40" s="75">
        <v>0</v>
      </c>
      <c r="C40" s="75"/>
      <c r="D40" s="75"/>
      <c r="E40" s="75">
        <v>0</v>
      </c>
      <c r="F40" s="75">
        <v>0</v>
      </c>
      <c r="G40" s="75"/>
      <c r="H40" s="75"/>
      <c r="I40" s="75">
        <v>0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/>
      <c r="T40" s="54">
        <v>0</v>
      </c>
      <c r="U40" s="54"/>
      <c r="V40" s="54"/>
      <c r="W40" s="54"/>
      <c r="X40" s="54"/>
      <c r="Y40" s="54"/>
      <c r="Z40" s="54"/>
      <c r="AA40" s="54"/>
      <c r="AB40" s="54"/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/>
      <c r="AJ40" s="54"/>
      <c r="AK40" s="54"/>
      <c r="AL40" s="54"/>
      <c r="AM40" s="54"/>
      <c r="AN40" s="54"/>
      <c r="AO40" s="54"/>
      <c r="AP40" s="54">
        <v>0</v>
      </c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W40" s="45">
        <v>0</v>
      </c>
      <c r="DX40" s="45">
        <v>0</v>
      </c>
      <c r="DY40" s="45">
        <v>0</v>
      </c>
      <c r="DZ40" s="45">
        <v>0</v>
      </c>
      <c r="EA40" s="45">
        <v>0</v>
      </c>
      <c r="EB40" s="45">
        <v>0</v>
      </c>
    </row>
    <row r="41" s="45" customFormat="1" ht="24" spans="1:132">
      <c r="A41" s="71" t="s">
        <v>383</v>
      </c>
      <c r="B41" s="75">
        <v>0</v>
      </c>
      <c r="C41" s="75"/>
      <c r="D41" s="75"/>
      <c r="E41" s="75">
        <v>0</v>
      </c>
      <c r="F41" s="75"/>
      <c r="G41" s="75"/>
      <c r="H41" s="75"/>
      <c r="I41" s="75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/>
      <c r="Q41" s="54">
        <v>0</v>
      </c>
      <c r="R41" s="54">
        <v>0</v>
      </c>
      <c r="S41" s="54"/>
      <c r="T41" s="54">
        <v>0</v>
      </c>
      <c r="U41" s="54"/>
      <c r="V41" s="54"/>
      <c r="W41" s="54"/>
      <c r="X41" s="54"/>
      <c r="Y41" s="54"/>
      <c r="Z41" s="54"/>
      <c r="AA41" s="54"/>
      <c r="AB41" s="54"/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/>
      <c r="AJ41" s="54"/>
      <c r="AK41" s="54"/>
      <c r="AL41" s="54"/>
      <c r="AM41" s="54"/>
      <c r="AN41" s="54"/>
      <c r="AO41" s="54"/>
      <c r="AP41" s="54">
        <v>0</v>
      </c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W41" s="45">
        <v>0</v>
      </c>
      <c r="DX41" s="45">
        <v>0</v>
      </c>
      <c r="DY41" s="45">
        <v>0</v>
      </c>
      <c r="DZ41" s="45">
        <v>0</v>
      </c>
      <c r="EA41" s="45">
        <v>0</v>
      </c>
      <c r="EB41" s="45">
        <v>0</v>
      </c>
    </row>
    <row r="42" s="45" customFormat="1" spans="1:132">
      <c r="A42" s="71" t="s">
        <v>384</v>
      </c>
      <c r="B42" s="75">
        <v>24534598.22</v>
      </c>
      <c r="C42" s="77">
        <v>24534598.22</v>
      </c>
      <c r="D42" s="75"/>
      <c r="E42" s="75">
        <v>0</v>
      </c>
      <c r="F42" s="75"/>
      <c r="G42" s="75"/>
      <c r="H42" s="75"/>
      <c r="I42" s="75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24534598.22</v>
      </c>
      <c r="Q42" s="54">
        <v>0</v>
      </c>
      <c r="R42" s="54">
        <v>0</v>
      </c>
      <c r="S42" s="54"/>
      <c r="T42" s="54">
        <v>0</v>
      </c>
      <c r="U42" s="54"/>
      <c r="V42" s="54"/>
      <c r="W42" s="54">
        <v>24534598.22</v>
      </c>
      <c r="X42" s="54"/>
      <c r="Y42" s="54"/>
      <c r="Z42" s="54"/>
      <c r="AA42" s="54"/>
      <c r="AB42" s="54"/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/>
      <c r="AJ42" s="54"/>
      <c r="AK42" s="54"/>
      <c r="AL42" s="54"/>
      <c r="AM42" s="54"/>
      <c r="AN42" s="54"/>
      <c r="AO42" s="54"/>
      <c r="AP42" s="54">
        <v>0</v>
      </c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W42" s="45">
        <v>0</v>
      </c>
      <c r="DX42" s="45">
        <v>0</v>
      </c>
      <c r="DY42" s="45">
        <v>0</v>
      </c>
      <c r="DZ42" s="45">
        <v>0</v>
      </c>
      <c r="EA42" s="45">
        <v>0</v>
      </c>
      <c r="EB42" s="45">
        <v>0</v>
      </c>
    </row>
    <row r="43" s="45" customFormat="1" spans="1:132">
      <c r="A43" s="71" t="s">
        <v>385</v>
      </c>
      <c r="B43" s="75">
        <v>0</v>
      </c>
      <c r="C43" s="75"/>
      <c r="D43" s="75"/>
      <c r="E43" s="75">
        <v>0</v>
      </c>
      <c r="F43" s="75"/>
      <c r="G43" s="75"/>
      <c r="H43" s="75"/>
      <c r="I43" s="75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54"/>
      <c r="T43" s="54">
        <v>0</v>
      </c>
      <c r="U43" s="54"/>
      <c r="V43" s="54"/>
      <c r="W43" s="54"/>
      <c r="X43" s="54"/>
      <c r="Y43" s="54"/>
      <c r="Z43" s="54"/>
      <c r="AA43" s="54"/>
      <c r="AB43" s="54"/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/>
      <c r="AJ43" s="54"/>
      <c r="AK43" s="54"/>
      <c r="AL43" s="54"/>
      <c r="AM43" s="54"/>
      <c r="AN43" s="54"/>
      <c r="AO43" s="54"/>
      <c r="AP43" s="54">
        <v>0</v>
      </c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W43" s="45">
        <v>0</v>
      </c>
      <c r="DX43" s="45">
        <v>0</v>
      </c>
      <c r="DY43" s="45">
        <v>0</v>
      </c>
      <c r="DZ43" s="45">
        <v>0</v>
      </c>
      <c r="EA43" s="45">
        <v>0</v>
      </c>
      <c r="EB43" s="45">
        <v>0</v>
      </c>
    </row>
    <row r="44" s="45" customFormat="1" spans="1:132">
      <c r="A44" s="71" t="s">
        <v>386</v>
      </c>
      <c r="B44" s="75">
        <v>7692157.24</v>
      </c>
      <c r="C44" s="75">
        <v>7692157.24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7692157.24</v>
      </c>
      <c r="Q44" s="75">
        <v>0</v>
      </c>
      <c r="R44" s="75">
        <v>0</v>
      </c>
      <c r="S44" s="75">
        <v>0</v>
      </c>
      <c r="T44" s="75">
        <v>7692157.24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>
        <v>0</v>
      </c>
      <c r="AG44" s="75">
        <v>0</v>
      </c>
      <c r="AH44" s="75">
        <v>0</v>
      </c>
      <c r="AI44" s="75">
        <v>0</v>
      </c>
      <c r="AJ44" s="75">
        <v>0</v>
      </c>
      <c r="AK44" s="75">
        <v>0</v>
      </c>
      <c r="AL44" s="75">
        <v>0</v>
      </c>
      <c r="AM44" s="75">
        <v>0</v>
      </c>
      <c r="AN44" s="75">
        <v>0</v>
      </c>
      <c r="AO44" s="75">
        <v>0</v>
      </c>
      <c r="AP44" s="75">
        <v>0</v>
      </c>
      <c r="AQ44" s="75">
        <v>0</v>
      </c>
      <c r="AR44" s="75">
        <v>0</v>
      </c>
      <c r="AS44" s="75">
        <v>0</v>
      </c>
      <c r="AT44" s="75">
        <v>0</v>
      </c>
      <c r="AU44" s="75">
        <v>0</v>
      </c>
      <c r="AV44" s="75">
        <v>0</v>
      </c>
      <c r="AW44" s="75">
        <v>0</v>
      </c>
      <c r="AX44" s="75">
        <v>0</v>
      </c>
      <c r="AY44" s="75">
        <v>0</v>
      </c>
      <c r="AZ44" s="75">
        <v>0</v>
      </c>
      <c r="BA44" s="75">
        <v>0</v>
      </c>
      <c r="BB44" s="75">
        <v>0</v>
      </c>
      <c r="BC44" s="75">
        <v>0</v>
      </c>
      <c r="BD44" s="75">
        <v>0</v>
      </c>
      <c r="BE44" s="75">
        <v>0</v>
      </c>
      <c r="BF44" s="75">
        <v>0</v>
      </c>
      <c r="BG44" s="75">
        <v>0</v>
      </c>
      <c r="BH44" s="75">
        <v>0</v>
      </c>
      <c r="BI44" s="75">
        <v>0</v>
      </c>
      <c r="BJ44" s="75">
        <v>0</v>
      </c>
      <c r="BK44" s="75">
        <v>0</v>
      </c>
      <c r="BL44" s="75">
        <v>0</v>
      </c>
      <c r="BM44" s="75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0</v>
      </c>
      <c r="CE44" s="75">
        <v>0</v>
      </c>
      <c r="CF44" s="75">
        <v>0</v>
      </c>
      <c r="CG44" s="75">
        <v>0</v>
      </c>
      <c r="CH44" s="75">
        <v>0</v>
      </c>
      <c r="CI44" s="75">
        <v>0</v>
      </c>
      <c r="CJ44" s="75">
        <v>0</v>
      </c>
      <c r="CK44" s="75">
        <v>0</v>
      </c>
      <c r="CL44" s="75">
        <v>0</v>
      </c>
      <c r="CM44" s="75">
        <v>0</v>
      </c>
      <c r="CN44" s="75">
        <v>0</v>
      </c>
      <c r="CO44" s="75">
        <v>0</v>
      </c>
      <c r="CP44" s="75">
        <v>0</v>
      </c>
      <c r="CQ44" s="75">
        <v>0</v>
      </c>
      <c r="CR44" s="75">
        <v>0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0</v>
      </c>
      <c r="DA44" s="75">
        <v>0</v>
      </c>
      <c r="DB44" s="75">
        <v>0</v>
      </c>
      <c r="DC44" s="75">
        <v>0</v>
      </c>
      <c r="DD44" s="75">
        <v>0</v>
      </c>
      <c r="DE44" s="75">
        <v>0</v>
      </c>
      <c r="DF44" s="75">
        <v>0</v>
      </c>
      <c r="DG44" s="75">
        <v>0</v>
      </c>
      <c r="DH44" s="75">
        <v>0</v>
      </c>
      <c r="DI44" s="75">
        <v>0</v>
      </c>
      <c r="DJ44" s="75">
        <v>0</v>
      </c>
      <c r="DK44" s="75">
        <v>0</v>
      </c>
      <c r="DL44" s="75">
        <v>0</v>
      </c>
      <c r="DM44" s="75">
        <v>0</v>
      </c>
      <c r="DN44" s="75">
        <v>0</v>
      </c>
      <c r="DO44" s="75"/>
      <c r="DP44" s="75"/>
      <c r="DQ44" s="75"/>
      <c r="DR44" s="75">
        <v>0</v>
      </c>
      <c r="DS44" s="75"/>
      <c r="DW44" s="45">
        <v>0</v>
      </c>
      <c r="DX44" s="45">
        <v>0</v>
      </c>
      <c r="DY44" s="45">
        <v>0</v>
      </c>
      <c r="DZ44" s="45">
        <v>0</v>
      </c>
      <c r="EA44" s="45">
        <v>0</v>
      </c>
      <c r="EB44" s="45">
        <v>0</v>
      </c>
    </row>
    <row r="45" s="45" customFormat="1" spans="1:132">
      <c r="A45" s="71" t="s">
        <v>387</v>
      </c>
      <c r="B45" s="75">
        <v>0</v>
      </c>
      <c r="C45" s="75"/>
      <c r="D45" s="75"/>
      <c r="E45" s="75">
        <v>0</v>
      </c>
      <c r="F45" s="75"/>
      <c r="G45" s="75"/>
      <c r="H45" s="75"/>
      <c r="I45" s="75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/>
      <c r="T45" s="54">
        <v>0</v>
      </c>
      <c r="U45" s="54"/>
      <c r="V45" s="54"/>
      <c r="W45" s="54"/>
      <c r="X45" s="54"/>
      <c r="Y45" s="54"/>
      <c r="Z45" s="54"/>
      <c r="AA45" s="54"/>
      <c r="AB45" s="54"/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/>
      <c r="AJ45" s="54"/>
      <c r="AK45" s="54"/>
      <c r="AL45" s="54"/>
      <c r="AM45" s="54"/>
      <c r="AN45" s="54"/>
      <c r="AO45" s="54"/>
      <c r="AP45" s="54">
        <v>0</v>
      </c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W45" s="45">
        <v>0</v>
      </c>
      <c r="DX45" s="45">
        <v>0</v>
      </c>
      <c r="DY45" s="45">
        <v>0</v>
      </c>
      <c r="DZ45" s="45">
        <v>0</v>
      </c>
      <c r="EA45" s="45">
        <v>0</v>
      </c>
      <c r="EB45" s="45">
        <v>0</v>
      </c>
    </row>
    <row r="46" s="45" customFormat="1" spans="1:132">
      <c r="A46" s="71" t="s">
        <v>388</v>
      </c>
      <c r="B46" s="75">
        <v>2708358.3</v>
      </c>
      <c r="C46" s="77">
        <v>2708358.3</v>
      </c>
      <c r="D46" s="75"/>
      <c r="E46" s="75">
        <v>0</v>
      </c>
      <c r="F46" s="75"/>
      <c r="G46" s="75"/>
      <c r="H46" s="75"/>
      <c r="I46" s="75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2708358.3</v>
      </c>
      <c r="Q46" s="54">
        <v>0</v>
      </c>
      <c r="R46" s="54">
        <v>0</v>
      </c>
      <c r="S46" s="54"/>
      <c r="T46" s="54">
        <v>2708358.3</v>
      </c>
      <c r="U46" s="54"/>
      <c r="V46" s="54"/>
      <c r="W46" s="54"/>
      <c r="X46" s="54"/>
      <c r="Y46" s="54"/>
      <c r="Z46" s="54"/>
      <c r="AA46" s="54"/>
      <c r="AB46" s="54"/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/>
      <c r="AJ46" s="54"/>
      <c r="AK46" s="54"/>
      <c r="AL46" s="54"/>
      <c r="AM46" s="54"/>
      <c r="AN46" s="54"/>
      <c r="AO46" s="54"/>
      <c r="AP46" s="54">
        <v>0</v>
      </c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W46" s="45">
        <v>0</v>
      </c>
      <c r="DX46" s="45">
        <v>0</v>
      </c>
      <c r="DY46" s="45">
        <v>0</v>
      </c>
      <c r="DZ46" s="45">
        <v>0</v>
      </c>
      <c r="EA46" s="45">
        <v>0</v>
      </c>
      <c r="EB46" s="45">
        <v>0</v>
      </c>
    </row>
    <row r="47" s="45" customFormat="1" ht="24" spans="1:132">
      <c r="A47" s="71" t="s">
        <v>389</v>
      </c>
      <c r="B47" s="75">
        <v>0</v>
      </c>
      <c r="C47" s="75"/>
      <c r="D47" s="75"/>
      <c r="E47" s="75">
        <v>0</v>
      </c>
      <c r="F47" s="75"/>
      <c r="G47" s="75"/>
      <c r="H47" s="75"/>
      <c r="I47" s="75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/>
      <c r="Q47" s="54">
        <v>0</v>
      </c>
      <c r="R47" s="54">
        <v>0</v>
      </c>
      <c r="S47" s="54"/>
      <c r="T47" s="54">
        <v>0</v>
      </c>
      <c r="U47" s="54"/>
      <c r="V47" s="54"/>
      <c r="W47" s="54"/>
      <c r="X47" s="54"/>
      <c r="Y47" s="54"/>
      <c r="Z47" s="54"/>
      <c r="AA47" s="54"/>
      <c r="AB47" s="54"/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/>
      <c r="AJ47" s="54"/>
      <c r="AK47" s="54"/>
      <c r="AL47" s="54"/>
      <c r="AM47" s="54"/>
      <c r="AN47" s="54"/>
      <c r="AO47" s="54"/>
      <c r="AP47" s="54">
        <v>0</v>
      </c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W47" s="45">
        <v>0</v>
      </c>
      <c r="DX47" s="45">
        <v>0</v>
      </c>
      <c r="DY47" s="45">
        <v>0</v>
      </c>
      <c r="DZ47" s="45">
        <v>0</v>
      </c>
      <c r="EA47" s="45">
        <v>0</v>
      </c>
      <c r="EB47" s="45">
        <v>0</v>
      </c>
    </row>
    <row r="48" s="45" customFormat="1" spans="1:132">
      <c r="A48" s="71" t="s">
        <v>390</v>
      </c>
      <c r="B48" s="75">
        <v>4983798.94</v>
      </c>
      <c r="C48" s="75">
        <v>4983798.94</v>
      </c>
      <c r="D48" s="75"/>
      <c r="E48" s="75">
        <v>0</v>
      </c>
      <c r="F48" s="75"/>
      <c r="G48" s="75"/>
      <c r="H48" s="75"/>
      <c r="I48" s="75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4983798.94</v>
      </c>
      <c r="Q48" s="54">
        <v>0</v>
      </c>
      <c r="R48" s="54">
        <v>0</v>
      </c>
      <c r="S48" s="54"/>
      <c r="T48" s="54">
        <v>4983798.94</v>
      </c>
      <c r="U48" s="54"/>
      <c r="V48" s="54"/>
      <c r="W48" s="54"/>
      <c r="X48" s="54"/>
      <c r="Y48" s="54"/>
      <c r="Z48" s="54"/>
      <c r="AA48" s="54"/>
      <c r="AB48" s="54"/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/>
      <c r="AJ48" s="54"/>
      <c r="AK48" s="54"/>
      <c r="AL48" s="54"/>
      <c r="AM48" s="54"/>
      <c r="AN48" s="54"/>
      <c r="AO48" s="54"/>
      <c r="AP48" s="54">
        <v>0</v>
      </c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W48" s="45">
        <v>0</v>
      </c>
      <c r="DX48" s="45">
        <v>0</v>
      </c>
      <c r="DY48" s="45">
        <v>0</v>
      </c>
      <c r="DZ48" s="45">
        <v>0</v>
      </c>
      <c r="EA48" s="45">
        <v>0</v>
      </c>
      <c r="EB48" s="45">
        <v>0</v>
      </c>
    </row>
    <row r="49" s="45" customFormat="1" spans="1:132">
      <c r="A49" s="71" t="s">
        <v>391</v>
      </c>
      <c r="B49" s="75">
        <v>0</v>
      </c>
      <c r="C49" s="75"/>
      <c r="D49" s="75"/>
      <c r="E49" s="75">
        <v>0</v>
      </c>
      <c r="F49" s="75"/>
      <c r="G49" s="75"/>
      <c r="H49" s="75"/>
      <c r="I49" s="75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54">
        <v>0</v>
      </c>
      <c r="P49" s="54">
        <v>0</v>
      </c>
      <c r="Q49" s="54">
        <v>0</v>
      </c>
      <c r="R49" s="54">
        <v>0</v>
      </c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>
        <v>0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/>
      <c r="AJ49" s="54"/>
      <c r="AK49" s="54"/>
      <c r="AL49" s="54"/>
      <c r="AM49" s="54"/>
      <c r="AN49" s="54"/>
      <c r="AO49" s="54"/>
      <c r="AP49" s="54">
        <v>0</v>
      </c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W49" s="45">
        <v>0</v>
      </c>
      <c r="DX49" s="45">
        <v>0</v>
      </c>
      <c r="DY49" s="45">
        <v>0</v>
      </c>
      <c r="DZ49" s="45">
        <v>0</v>
      </c>
      <c r="EA49" s="45">
        <v>0</v>
      </c>
      <c r="EB49" s="45">
        <v>0</v>
      </c>
    </row>
    <row r="50" s="45" customFormat="1" spans="1:132">
      <c r="A50" s="71" t="s">
        <v>392</v>
      </c>
      <c r="B50" s="75">
        <v>0</v>
      </c>
      <c r="C50" s="75"/>
      <c r="D50" s="75"/>
      <c r="E50" s="75">
        <v>0</v>
      </c>
      <c r="F50" s="75"/>
      <c r="G50" s="75"/>
      <c r="H50" s="75"/>
      <c r="I50" s="75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>
        <v>0</v>
      </c>
      <c r="AD50" s="54">
        <v>0</v>
      </c>
      <c r="AE50" s="54"/>
      <c r="AF50" s="54">
        <v>0</v>
      </c>
      <c r="AG50" s="54"/>
      <c r="AH50" s="54">
        <v>0</v>
      </c>
      <c r="AI50" s="54"/>
      <c r="AJ50" s="54"/>
      <c r="AK50" s="54"/>
      <c r="AL50" s="54"/>
      <c r="AM50" s="54"/>
      <c r="AN50" s="54"/>
      <c r="AO50" s="54"/>
      <c r="AP50" s="54">
        <v>0</v>
      </c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W50" s="45">
        <v>0</v>
      </c>
      <c r="DX50" s="45">
        <v>0</v>
      </c>
      <c r="DY50" s="45">
        <v>0</v>
      </c>
      <c r="DZ50" s="45">
        <v>0</v>
      </c>
      <c r="EA50" s="45">
        <v>0</v>
      </c>
      <c r="EB50" s="45">
        <v>0</v>
      </c>
    </row>
    <row r="51" s="45" customFormat="1" spans="1:132">
      <c r="A51" s="71" t="s">
        <v>393</v>
      </c>
      <c r="B51" s="75">
        <v>0</v>
      </c>
      <c r="C51" s="75"/>
      <c r="D51" s="75"/>
      <c r="E51" s="75">
        <v>0</v>
      </c>
      <c r="F51" s="75"/>
      <c r="G51" s="75"/>
      <c r="H51" s="75"/>
      <c r="I51" s="75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>
        <v>0</v>
      </c>
      <c r="AD51" s="54">
        <v>0</v>
      </c>
      <c r="AE51" s="54"/>
      <c r="AF51" s="54">
        <v>0</v>
      </c>
      <c r="AG51" s="54"/>
      <c r="AH51" s="54">
        <v>0</v>
      </c>
      <c r="AI51" s="54"/>
      <c r="AJ51" s="54"/>
      <c r="AK51" s="54"/>
      <c r="AL51" s="54"/>
      <c r="AM51" s="54"/>
      <c r="AN51" s="54"/>
      <c r="AO51" s="54"/>
      <c r="AP51" s="54">
        <v>0</v>
      </c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W51" s="45">
        <v>0</v>
      </c>
      <c r="DX51" s="45">
        <v>0</v>
      </c>
      <c r="DY51" s="45">
        <v>0</v>
      </c>
      <c r="DZ51" s="45">
        <v>0</v>
      </c>
      <c r="EA51" s="45">
        <v>0</v>
      </c>
      <c r="EB51" s="45">
        <v>0</v>
      </c>
    </row>
    <row r="52" s="61" customFormat="1" spans="1:132">
      <c r="A52" s="65" t="s">
        <v>394</v>
      </c>
      <c r="B52" s="76">
        <v>271161059.98</v>
      </c>
      <c r="C52" s="76">
        <v>266428105.84</v>
      </c>
      <c r="D52" s="76">
        <v>2589991.29999998</v>
      </c>
      <c r="E52" s="76">
        <v>-1862155.32</v>
      </c>
      <c r="F52" s="76">
        <v>620971.55</v>
      </c>
      <c r="G52" s="76">
        <v>20219943.68</v>
      </c>
      <c r="H52" s="76">
        <v>-16835797.07</v>
      </c>
      <c r="I52" s="76">
        <v>-321594249.48</v>
      </c>
      <c r="J52" s="76">
        <v>0</v>
      </c>
      <c r="K52" s="76">
        <v>908628.88</v>
      </c>
      <c r="L52" s="76">
        <v>0</v>
      </c>
      <c r="M52" s="76">
        <v>-1828997.42</v>
      </c>
      <c r="N52" s="76">
        <v>-1509261.54</v>
      </c>
      <c r="O52" s="76">
        <v>287157986.22</v>
      </c>
      <c r="P52" s="76">
        <v>198590323.01</v>
      </c>
      <c r="Q52" s="76">
        <v>41179924.48</v>
      </c>
      <c r="R52" s="76">
        <v>63523751.69</v>
      </c>
      <c r="S52" s="76">
        <v>-5560727.5</v>
      </c>
      <c r="T52" s="76">
        <v>125364998.62</v>
      </c>
      <c r="U52" s="76">
        <v>-654942.15</v>
      </c>
      <c r="V52" s="76">
        <v>-4489744.4</v>
      </c>
      <c r="W52" s="76">
        <v>83930738.44</v>
      </c>
      <c r="X52" s="76">
        <v>-1821283.21</v>
      </c>
      <c r="Y52" s="76">
        <v>-800223.14</v>
      </c>
      <c r="Z52" s="76">
        <v>31209821.93</v>
      </c>
      <c r="AA52" s="76">
        <v>-8846087.57</v>
      </c>
      <c r="AB52" s="76">
        <v>2524896.75</v>
      </c>
      <c r="AC52" s="76">
        <v>20225549.38</v>
      </c>
      <c r="AD52" s="76">
        <v>-1312749.66</v>
      </c>
      <c r="AE52" s="76">
        <v>-1476671.17</v>
      </c>
      <c r="AF52" s="76">
        <v>33756820.59</v>
      </c>
      <c r="AG52" s="76">
        <v>31243602.27</v>
      </c>
      <c r="AH52" s="76">
        <v>-23309690.28</v>
      </c>
      <c r="AI52" s="76">
        <v>155998756.85</v>
      </c>
      <c r="AJ52" s="76">
        <v>-2145748.99</v>
      </c>
      <c r="AK52" s="76">
        <v>-3175515.78</v>
      </c>
      <c r="AL52" s="76">
        <v>-38201343.79</v>
      </c>
      <c r="AM52" s="76">
        <v>-1014972.02</v>
      </c>
      <c r="AN52" s="76">
        <v>-1488132.43</v>
      </c>
      <c r="AO52" s="76">
        <v>2745022.04</v>
      </c>
      <c r="AP52" s="76">
        <v>197749610.62</v>
      </c>
      <c r="AQ52" s="76">
        <v>5965207.85</v>
      </c>
      <c r="AR52" s="76">
        <v>7102998.37</v>
      </c>
      <c r="AS52" s="76">
        <v>6429821.21</v>
      </c>
      <c r="AT52" s="76">
        <v>10896339.07</v>
      </c>
      <c r="AU52" s="76">
        <v>8829276.87</v>
      </c>
      <c r="AV52" s="76">
        <v>8211890.23</v>
      </c>
      <c r="AW52" s="76">
        <v>2389627.95</v>
      </c>
      <c r="AX52" s="76">
        <v>8879420.02</v>
      </c>
      <c r="AY52" s="76">
        <v>2244752.36</v>
      </c>
      <c r="AZ52" s="76">
        <v>1138973.97</v>
      </c>
      <c r="BA52" s="76">
        <v>36990146.79</v>
      </c>
      <c r="BB52" s="76">
        <v>2104646.26</v>
      </c>
      <c r="BC52" s="76">
        <v>1968059.22</v>
      </c>
      <c r="BD52" s="76">
        <v>1955656.79</v>
      </c>
      <c r="BE52" s="76">
        <v>2190534.82</v>
      </c>
      <c r="BF52" s="76">
        <v>1898189.18</v>
      </c>
      <c r="BG52" s="76">
        <v>2217111.05</v>
      </c>
      <c r="BH52" s="76">
        <v>1750591.08</v>
      </c>
      <c r="BI52" s="76">
        <v>1129938.94</v>
      </c>
      <c r="BJ52" s="76">
        <v>1609181.44</v>
      </c>
      <c r="BK52" s="76">
        <v>2267908.75</v>
      </c>
      <c r="BL52" s="76">
        <v>-494338.95</v>
      </c>
      <c r="BM52" s="76">
        <v>767923.38</v>
      </c>
      <c r="BN52" s="76">
        <v>68140.03</v>
      </c>
      <c r="BO52" s="76">
        <v>311442.34</v>
      </c>
      <c r="BP52" s="76">
        <v>124700.57</v>
      </c>
      <c r="BQ52" s="76">
        <v>855654.4</v>
      </c>
      <c r="BR52" s="76">
        <v>337700.5</v>
      </c>
      <c r="BS52" s="76">
        <v>-491961.56</v>
      </c>
      <c r="BT52" s="76">
        <v>145515.34</v>
      </c>
      <c r="BU52" s="76">
        <v>201369.42</v>
      </c>
      <c r="BV52" s="76">
        <v>68476.47</v>
      </c>
      <c r="BW52" s="76">
        <v>173891.41</v>
      </c>
      <c r="BX52" s="76">
        <v>706493.55</v>
      </c>
      <c r="BY52" s="76">
        <v>586840.98</v>
      </c>
      <c r="BZ52" s="76">
        <v>75869466.34</v>
      </c>
      <c r="CA52" s="76">
        <v>-180793.08</v>
      </c>
      <c r="CB52" s="76">
        <v>-491313.62</v>
      </c>
      <c r="CC52" s="76">
        <v>179514.02</v>
      </c>
      <c r="CD52" s="76">
        <v>711713.18</v>
      </c>
      <c r="CE52" s="76">
        <v>-115557.27</v>
      </c>
      <c r="CF52" s="76">
        <v>-70964.35</v>
      </c>
      <c r="CG52" s="76">
        <v>772242.02</v>
      </c>
      <c r="CH52" s="76">
        <v>-305628.24</v>
      </c>
      <c r="CI52" s="76">
        <v>-494899.34</v>
      </c>
      <c r="CJ52" s="76">
        <v>195363.8</v>
      </c>
      <c r="CK52" s="76">
        <v>-257456.33</v>
      </c>
      <c r="CL52" s="76">
        <v>122867.22</v>
      </c>
      <c r="CM52" s="76">
        <v>151689.05</v>
      </c>
      <c r="CN52" s="76">
        <v>-328745.97</v>
      </c>
      <c r="CO52" s="76">
        <v>-225098.5</v>
      </c>
      <c r="CP52" s="76">
        <v>-328192.56</v>
      </c>
      <c r="CQ52" s="76">
        <v>28259.22</v>
      </c>
      <c r="CR52" s="76">
        <v>-167011.17</v>
      </c>
      <c r="CS52" s="76">
        <v>-170836.4</v>
      </c>
      <c r="CT52" s="76">
        <v>-472118.34</v>
      </c>
      <c r="CU52" s="76">
        <v>-252880.21</v>
      </c>
      <c r="CV52" s="76">
        <v>-134685.54</v>
      </c>
      <c r="CW52" s="76">
        <v>37821.05</v>
      </c>
      <c r="CX52" s="76">
        <v>1092469.99</v>
      </c>
      <c r="CY52" s="76">
        <v>606100.47</v>
      </c>
      <c r="CZ52" s="76">
        <v>162965.09</v>
      </c>
      <c r="DA52" s="76">
        <v>-24594.96</v>
      </c>
      <c r="DB52" s="76">
        <v>4797620.12</v>
      </c>
      <c r="DC52" s="76">
        <v>-38875.64</v>
      </c>
      <c r="DD52" s="76">
        <v>-393587.74</v>
      </c>
      <c r="DE52" s="76">
        <v>-349639.49</v>
      </c>
      <c r="DF52" s="76">
        <v>-368309.4</v>
      </c>
      <c r="DG52" s="76">
        <v>405245.64</v>
      </c>
      <c r="DH52" s="76">
        <v>-366637.95</v>
      </c>
      <c r="DI52" s="76">
        <v>-111412.54</v>
      </c>
      <c r="DJ52" s="76">
        <v>-67474.11</v>
      </c>
      <c r="DK52" s="76">
        <v>-369101.69</v>
      </c>
      <c r="DL52" s="76">
        <v>-490234.25</v>
      </c>
      <c r="DM52" s="76">
        <v>-331499.46</v>
      </c>
      <c r="DN52" s="76">
        <v>-466800.03</v>
      </c>
      <c r="DO52" s="76">
        <v>-215689.1</v>
      </c>
      <c r="DP52" s="76">
        <v>-280272.08</v>
      </c>
      <c r="DQ52" s="76">
        <v>-277769.77</v>
      </c>
      <c r="DR52" s="76">
        <v>-220456.77</v>
      </c>
      <c r="DS52" s="76">
        <v>-296877.63</v>
      </c>
      <c r="DT52" s="61">
        <v>-250433.16</v>
      </c>
      <c r="DW52" s="61">
        <v>0</v>
      </c>
      <c r="DX52" s="61">
        <v>0</v>
      </c>
      <c r="DY52" s="61">
        <v>0</v>
      </c>
      <c r="DZ52" s="61">
        <v>0</v>
      </c>
      <c r="EA52" s="61">
        <v>0</v>
      </c>
      <c r="EB52" s="61">
        <v>0</v>
      </c>
    </row>
    <row r="53" s="45" customFormat="1" spans="1:132">
      <c r="A53" s="71" t="s">
        <v>395</v>
      </c>
      <c r="B53" s="75">
        <v>270164909.48</v>
      </c>
      <c r="C53" s="75">
        <v>266428105.84</v>
      </c>
      <c r="D53" s="75">
        <v>2589991.29999998</v>
      </c>
      <c r="E53" s="75">
        <v>-1862155.32</v>
      </c>
      <c r="F53" s="75">
        <v>620971.55</v>
      </c>
      <c r="G53" s="75">
        <v>20219943.68</v>
      </c>
      <c r="H53" s="75">
        <v>-17831947.57</v>
      </c>
      <c r="I53" s="75">
        <v>-321594249.48</v>
      </c>
      <c r="J53" s="75">
        <v>0</v>
      </c>
      <c r="K53" s="75">
        <v>908628.88</v>
      </c>
      <c r="L53" s="75">
        <v>0</v>
      </c>
      <c r="M53" s="75">
        <v>-1828997.42</v>
      </c>
      <c r="N53" s="75">
        <v>-1509261.54</v>
      </c>
      <c r="O53" s="75">
        <v>287157986.22</v>
      </c>
      <c r="P53" s="75">
        <v>198590323.01</v>
      </c>
      <c r="Q53" s="75">
        <v>41179924.48</v>
      </c>
      <c r="R53" s="75">
        <v>63523751.69</v>
      </c>
      <c r="S53" s="75">
        <v>-5560727.5</v>
      </c>
      <c r="T53" s="75">
        <v>125364998.62</v>
      </c>
      <c r="U53" s="75">
        <v>-654942.15</v>
      </c>
      <c r="V53" s="75">
        <v>-4489744.4</v>
      </c>
      <c r="W53" s="75">
        <v>83930738.44</v>
      </c>
      <c r="X53" s="75">
        <v>-1821283.21</v>
      </c>
      <c r="Y53" s="75">
        <v>-800223.14</v>
      </c>
      <c r="Z53" s="75">
        <v>31209821.93</v>
      </c>
      <c r="AA53" s="75">
        <v>-8846087.57</v>
      </c>
      <c r="AB53" s="75">
        <v>2524896.75</v>
      </c>
      <c r="AC53" s="75">
        <v>20225549.38</v>
      </c>
      <c r="AD53" s="75">
        <v>-1312749.66</v>
      </c>
      <c r="AE53" s="75">
        <v>-1476671.17</v>
      </c>
      <c r="AF53" s="75">
        <v>33756820.59</v>
      </c>
      <c r="AG53" s="75">
        <v>31243602.27</v>
      </c>
      <c r="AH53" s="75">
        <v>-23309690.28</v>
      </c>
      <c r="AI53" s="75">
        <v>155998756.85</v>
      </c>
      <c r="AJ53" s="75">
        <v>-2145748.99</v>
      </c>
      <c r="AK53" s="75">
        <v>-3175515.78</v>
      </c>
      <c r="AL53" s="75">
        <v>-38201343.79</v>
      </c>
      <c r="AM53" s="75">
        <v>-1014972.02</v>
      </c>
      <c r="AN53" s="75">
        <v>-1488132.43</v>
      </c>
      <c r="AO53" s="75">
        <v>2745022.04</v>
      </c>
      <c r="AP53" s="75">
        <v>197749610.62</v>
      </c>
      <c r="AQ53" s="75">
        <v>5965207.85</v>
      </c>
      <c r="AR53" s="75">
        <v>7102998.37</v>
      </c>
      <c r="AS53" s="75">
        <v>6429821.21</v>
      </c>
      <c r="AT53" s="75">
        <v>10896339.07</v>
      </c>
      <c r="AU53" s="75">
        <v>8829276.87</v>
      </c>
      <c r="AV53" s="75">
        <v>8211890.23</v>
      </c>
      <c r="AW53" s="75">
        <v>2389627.95</v>
      </c>
      <c r="AX53" s="75">
        <v>8879420.02</v>
      </c>
      <c r="AY53" s="75">
        <v>2244752.36</v>
      </c>
      <c r="AZ53" s="75">
        <v>1138973.97</v>
      </c>
      <c r="BA53" s="75">
        <v>36990146.79</v>
      </c>
      <c r="BB53" s="75">
        <v>2104646.26</v>
      </c>
      <c r="BC53" s="75">
        <v>1968059.22</v>
      </c>
      <c r="BD53" s="75">
        <v>1955656.79</v>
      </c>
      <c r="BE53" s="75">
        <v>2190534.82</v>
      </c>
      <c r="BF53" s="75">
        <v>1898189.18</v>
      </c>
      <c r="BG53" s="75">
        <v>2217111.05</v>
      </c>
      <c r="BH53" s="75">
        <v>1750591.08</v>
      </c>
      <c r="BI53" s="75">
        <v>1129938.94</v>
      </c>
      <c r="BJ53" s="75">
        <v>1609181.44</v>
      </c>
      <c r="BK53" s="75">
        <v>2267908.75</v>
      </c>
      <c r="BL53" s="75">
        <v>-494338.95</v>
      </c>
      <c r="BM53" s="75">
        <v>767923.38</v>
      </c>
      <c r="BN53" s="75">
        <v>68140.03</v>
      </c>
      <c r="BO53" s="75">
        <v>311442.34</v>
      </c>
      <c r="BP53" s="75">
        <v>124700.57</v>
      </c>
      <c r="BQ53" s="75">
        <v>855654.4</v>
      </c>
      <c r="BR53" s="75">
        <v>337700.5</v>
      </c>
      <c r="BS53" s="75">
        <v>-491961.56</v>
      </c>
      <c r="BT53" s="75">
        <v>145515.34</v>
      </c>
      <c r="BU53" s="75">
        <v>201369.42</v>
      </c>
      <c r="BV53" s="75">
        <v>68476.47</v>
      </c>
      <c r="BW53" s="75">
        <v>173891.41</v>
      </c>
      <c r="BX53" s="75">
        <v>706493.55</v>
      </c>
      <c r="BY53" s="75">
        <v>586840.98</v>
      </c>
      <c r="BZ53" s="75">
        <v>75869466.34</v>
      </c>
      <c r="CA53" s="75">
        <v>-180793.08</v>
      </c>
      <c r="CB53" s="75">
        <v>-491313.62</v>
      </c>
      <c r="CC53" s="75">
        <v>179514.02</v>
      </c>
      <c r="CD53" s="75">
        <v>711713.18</v>
      </c>
      <c r="CE53" s="75">
        <v>-115557.27</v>
      </c>
      <c r="CF53" s="75">
        <v>-70964.35</v>
      </c>
      <c r="CG53" s="75">
        <v>772242.02</v>
      </c>
      <c r="CH53" s="75">
        <v>-305628.24</v>
      </c>
      <c r="CI53" s="75">
        <v>-494899.34</v>
      </c>
      <c r="CJ53" s="75">
        <v>195363.8</v>
      </c>
      <c r="CK53" s="75">
        <v>-257456.33</v>
      </c>
      <c r="CL53" s="75">
        <v>122867.22</v>
      </c>
      <c r="CM53" s="75">
        <v>151689.05</v>
      </c>
      <c r="CN53" s="75">
        <v>-328745.97</v>
      </c>
      <c r="CO53" s="75">
        <v>-225098.5</v>
      </c>
      <c r="CP53" s="75">
        <v>-328192.56</v>
      </c>
      <c r="CQ53" s="75">
        <v>28259.22</v>
      </c>
      <c r="CR53" s="75">
        <v>-167011.17</v>
      </c>
      <c r="CS53" s="75">
        <v>-170836.4</v>
      </c>
      <c r="CT53" s="75">
        <v>-472118.34</v>
      </c>
      <c r="CU53" s="75">
        <v>-252880.21</v>
      </c>
      <c r="CV53" s="75">
        <v>-134685.54</v>
      </c>
      <c r="CW53" s="75">
        <v>37821.05</v>
      </c>
      <c r="CX53" s="75">
        <v>1092469.99</v>
      </c>
      <c r="CY53" s="75">
        <v>606100.47</v>
      </c>
      <c r="CZ53" s="75">
        <v>162965.09</v>
      </c>
      <c r="DA53" s="75">
        <v>-24594.96</v>
      </c>
      <c r="DB53" s="75">
        <v>4797620.12</v>
      </c>
      <c r="DC53" s="75">
        <v>-38875.64</v>
      </c>
      <c r="DD53" s="75">
        <v>-393587.74</v>
      </c>
      <c r="DE53" s="75">
        <v>-349639.49</v>
      </c>
      <c r="DF53" s="75">
        <v>-368309.4</v>
      </c>
      <c r="DG53" s="75">
        <v>405245.64</v>
      </c>
      <c r="DH53" s="75">
        <v>-366637.95</v>
      </c>
      <c r="DI53" s="75">
        <v>-111412.54</v>
      </c>
      <c r="DJ53" s="75">
        <v>-67474.11</v>
      </c>
      <c r="DK53" s="75">
        <v>-369101.69</v>
      </c>
      <c r="DL53" s="75">
        <v>-490234.25</v>
      </c>
      <c r="DM53" s="75">
        <v>-331499.46</v>
      </c>
      <c r="DN53" s="75">
        <v>-466800.03</v>
      </c>
      <c r="DO53" s="75">
        <v>-215689.1</v>
      </c>
      <c r="DP53" s="75">
        <v>-280272.08</v>
      </c>
      <c r="DQ53" s="75">
        <v>-277769.77</v>
      </c>
      <c r="DR53" s="75">
        <v>-220456.77</v>
      </c>
      <c r="DS53" s="75">
        <v>-296877.63</v>
      </c>
      <c r="DT53" s="45">
        <v>-250433.16</v>
      </c>
      <c r="DW53" s="45">
        <v>0</v>
      </c>
      <c r="DX53" s="45">
        <v>0</v>
      </c>
      <c r="DY53" s="45">
        <v>0</v>
      </c>
      <c r="DZ53" s="45">
        <v>0</v>
      </c>
      <c r="EA53" s="45">
        <v>0</v>
      </c>
      <c r="EB53" s="45">
        <v>0</v>
      </c>
    </row>
    <row r="54" s="45" customFormat="1" ht="14.25" spans="1:132">
      <c r="A54" s="78" t="s">
        <v>396</v>
      </c>
      <c r="B54" s="79">
        <v>996150.5</v>
      </c>
      <c r="C54" s="79">
        <v>0</v>
      </c>
      <c r="D54" s="79">
        <v>0</v>
      </c>
      <c r="E54" s="79">
        <v>0</v>
      </c>
      <c r="F54" s="79">
        <v>0</v>
      </c>
      <c r="G54" s="79">
        <v>0</v>
      </c>
      <c r="H54" s="79">
        <v>996150.5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  <c r="T54" s="79">
        <v>0</v>
      </c>
      <c r="U54" s="79">
        <v>0</v>
      </c>
      <c r="V54" s="79">
        <v>0</v>
      </c>
      <c r="W54" s="79">
        <v>0</v>
      </c>
      <c r="X54" s="79">
        <v>0</v>
      </c>
      <c r="Y54" s="79">
        <v>0</v>
      </c>
      <c r="Z54" s="79">
        <v>0</v>
      </c>
      <c r="AA54" s="79">
        <v>0</v>
      </c>
      <c r="AB54" s="79">
        <v>0</v>
      </c>
      <c r="AC54" s="79">
        <v>0</v>
      </c>
      <c r="AD54" s="79">
        <v>0</v>
      </c>
      <c r="AE54" s="79">
        <v>0</v>
      </c>
      <c r="AF54" s="79">
        <v>0</v>
      </c>
      <c r="AG54" s="79">
        <v>0</v>
      </c>
      <c r="AH54" s="79">
        <v>0</v>
      </c>
      <c r="AI54" s="79">
        <v>0</v>
      </c>
      <c r="AJ54" s="79">
        <v>0</v>
      </c>
      <c r="AK54" s="79">
        <v>0</v>
      </c>
      <c r="AL54" s="79">
        <v>0</v>
      </c>
      <c r="AM54" s="79">
        <v>0</v>
      </c>
      <c r="AN54" s="79">
        <v>0</v>
      </c>
      <c r="AO54" s="79">
        <v>0</v>
      </c>
      <c r="AP54" s="79">
        <v>0</v>
      </c>
      <c r="AQ54" s="79">
        <v>0</v>
      </c>
      <c r="AR54" s="79">
        <v>0</v>
      </c>
      <c r="AS54" s="79">
        <v>0</v>
      </c>
      <c r="AT54" s="79">
        <v>0</v>
      </c>
      <c r="AU54" s="79">
        <v>0</v>
      </c>
      <c r="AV54" s="79">
        <v>0</v>
      </c>
      <c r="AW54" s="79">
        <v>0</v>
      </c>
      <c r="AX54" s="79">
        <v>0</v>
      </c>
      <c r="AY54" s="79">
        <v>0</v>
      </c>
      <c r="AZ54" s="79">
        <v>0</v>
      </c>
      <c r="BA54" s="79">
        <v>0</v>
      </c>
      <c r="BB54" s="79">
        <v>0</v>
      </c>
      <c r="BC54" s="79">
        <v>0</v>
      </c>
      <c r="BD54" s="79">
        <v>0</v>
      </c>
      <c r="BE54" s="79">
        <v>0</v>
      </c>
      <c r="BF54" s="79">
        <v>0</v>
      </c>
      <c r="BG54" s="79">
        <v>0</v>
      </c>
      <c r="BH54" s="79">
        <v>0</v>
      </c>
      <c r="BI54" s="79">
        <v>0</v>
      </c>
      <c r="BJ54" s="79">
        <v>0</v>
      </c>
      <c r="BK54" s="79">
        <v>0</v>
      </c>
      <c r="BL54" s="79">
        <v>0</v>
      </c>
      <c r="BM54" s="79">
        <v>0</v>
      </c>
      <c r="BN54" s="79">
        <v>0</v>
      </c>
      <c r="BO54" s="79">
        <v>0</v>
      </c>
      <c r="BP54" s="79">
        <v>0</v>
      </c>
      <c r="BQ54" s="79">
        <v>0</v>
      </c>
      <c r="BR54" s="79">
        <v>0</v>
      </c>
      <c r="BS54" s="79">
        <v>0</v>
      </c>
      <c r="BT54" s="79">
        <v>0</v>
      </c>
      <c r="BU54" s="79">
        <v>0</v>
      </c>
      <c r="BV54" s="79">
        <v>0</v>
      </c>
      <c r="BW54" s="79">
        <v>0</v>
      </c>
      <c r="BX54" s="79">
        <v>0</v>
      </c>
      <c r="BY54" s="79">
        <v>0</v>
      </c>
      <c r="BZ54" s="79">
        <v>0</v>
      </c>
      <c r="CA54" s="79">
        <v>0</v>
      </c>
      <c r="CB54" s="79">
        <v>0</v>
      </c>
      <c r="CC54" s="79">
        <v>0</v>
      </c>
      <c r="CD54" s="79">
        <v>0</v>
      </c>
      <c r="CE54" s="79">
        <v>0</v>
      </c>
      <c r="CF54" s="79">
        <v>0</v>
      </c>
      <c r="CG54" s="79">
        <v>0</v>
      </c>
      <c r="CH54" s="79">
        <v>0</v>
      </c>
      <c r="CI54" s="79">
        <v>0</v>
      </c>
      <c r="CJ54" s="79">
        <v>0</v>
      </c>
      <c r="CK54" s="79">
        <v>0</v>
      </c>
      <c r="CL54" s="79">
        <v>0</v>
      </c>
      <c r="CM54" s="79">
        <v>0</v>
      </c>
      <c r="CN54" s="79">
        <v>0</v>
      </c>
      <c r="CO54" s="79">
        <v>0</v>
      </c>
      <c r="CP54" s="79">
        <v>0</v>
      </c>
      <c r="CQ54" s="79">
        <v>0</v>
      </c>
      <c r="CR54" s="79">
        <v>0</v>
      </c>
      <c r="CS54" s="79">
        <v>0</v>
      </c>
      <c r="CT54" s="79">
        <v>0</v>
      </c>
      <c r="CU54" s="79">
        <v>0</v>
      </c>
      <c r="CV54" s="79">
        <v>0</v>
      </c>
      <c r="CW54" s="79">
        <v>0</v>
      </c>
      <c r="CX54" s="79">
        <v>0</v>
      </c>
      <c r="CY54" s="79">
        <v>0</v>
      </c>
      <c r="CZ54" s="79">
        <v>0</v>
      </c>
      <c r="DA54" s="79">
        <v>0</v>
      </c>
      <c r="DB54" s="79">
        <v>0</v>
      </c>
      <c r="DC54" s="79">
        <v>0</v>
      </c>
      <c r="DD54" s="79">
        <v>0</v>
      </c>
      <c r="DE54" s="79">
        <v>0</v>
      </c>
      <c r="DF54" s="79">
        <v>0</v>
      </c>
      <c r="DG54" s="79">
        <v>0</v>
      </c>
      <c r="DH54" s="79">
        <v>0</v>
      </c>
      <c r="DI54" s="79">
        <v>0</v>
      </c>
      <c r="DJ54" s="79">
        <v>0</v>
      </c>
      <c r="DK54" s="79">
        <v>0</v>
      </c>
      <c r="DL54" s="79">
        <v>0</v>
      </c>
      <c r="DM54" s="79">
        <v>0</v>
      </c>
      <c r="DN54" s="79">
        <v>0</v>
      </c>
      <c r="DO54" s="79">
        <v>0</v>
      </c>
      <c r="DP54" s="79">
        <v>0</v>
      </c>
      <c r="DQ54" s="79">
        <v>0</v>
      </c>
      <c r="DR54" s="79">
        <v>0</v>
      </c>
      <c r="DS54" s="79">
        <v>0</v>
      </c>
      <c r="DT54" s="45">
        <v>0</v>
      </c>
      <c r="DW54" s="45">
        <v>0</v>
      </c>
      <c r="DX54" s="45">
        <v>0</v>
      </c>
      <c r="DY54" s="45">
        <v>0</v>
      </c>
      <c r="DZ54" s="45">
        <v>0</v>
      </c>
      <c r="EA54" s="45">
        <v>0</v>
      </c>
      <c r="EB54" s="45">
        <v>0</v>
      </c>
    </row>
    <row r="55" spans="2:2">
      <c r="B55" s="45">
        <v>14129590.3866667</v>
      </c>
    </row>
    <row r="56" s="45" customFormat="1" spans="3:3">
      <c r="C56" s="45">
        <v>-3765472.78999994</v>
      </c>
    </row>
    <row r="57" s="45" customFormat="1" spans="2:124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/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80"/>
      <c r="DP57" s="80"/>
      <c r="DQ57" s="80"/>
      <c r="DR57" s="80"/>
      <c r="DS57" s="80"/>
      <c r="DT57" s="8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XFD82"/>
  <sheetViews>
    <sheetView topLeftCell="AE1" workbookViewId="0">
      <selection activeCell="A2" sqref="$A2:$XFD81"/>
    </sheetView>
  </sheetViews>
  <sheetFormatPr defaultColWidth="9" defaultRowHeight="13.5"/>
  <cols>
    <col min="1" max="1" width="15.25" style="49" customWidth="1"/>
    <col min="2" max="2" width="19.375" style="45" customWidth="1"/>
    <col min="3" max="3" width="18.375" style="45" customWidth="1"/>
    <col min="4" max="4" width="17.25" style="45" customWidth="1"/>
    <col min="5" max="5" width="16.125" style="45" customWidth="1"/>
    <col min="6" max="6" width="16" style="45" customWidth="1"/>
    <col min="7" max="7" width="13.875" style="45" customWidth="1"/>
    <col min="8" max="16" width="16.125" style="45" customWidth="1"/>
    <col min="17" max="17" width="12.75" style="45" customWidth="1"/>
    <col min="18" max="18" width="10.5083333333333" style="45" customWidth="1"/>
    <col min="19" max="19" width="16.125" style="45" customWidth="1"/>
    <col min="20" max="20" width="13.875" style="45" customWidth="1"/>
    <col min="21" max="21" width="18.375" style="45" customWidth="1"/>
    <col min="22" max="23" width="17.25" style="45" customWidth="1"/>
    <col min="24" max="26" width="16.125" style="45" customWidth="1"/>
    <col min="27" max="27" width="16" style="45" customWidth="1"/>
    <col min="28" max="38" width="16.125" style="45" customWidth="1"/>
    <col min="39" max="39" width="17.25" style="45" customWidth="1"/>
    <col min="40" max="41" width="16.125" style="45" customWidth="1"/>
    <col min="42" max="42" width="17.25" style="45" customWidth="1"/>
    <col min="43" max="45" width="16.125" style="45" customWidth="1"/>
    <col min="46" max="46" width="17.25" style="45" customWidth="1"/>
    <col min="47" max="57" width="16.125" style="45" customWidth="1"/>
    <col min="58" max="58" width="17.25" style="45" customWidth="1"/>
    <col min="59" max="64" width="16.125" style="45" customWidth="1"/>
    <col min="65" max="65" width="13.875" style="45" customWidth="1"/>
    <col min="66" max="67" width="16.125" style="45" customWidth="1"/>
    <col min="68" max="68" width="15.5083333333333" style="45" customWidth="1"/>
    <col min="69" max="74" width="13.875" style="45" customWidth="1"/>
    <col min="75" max="75" width="16.125" style="45" customWidth="1"/>
    <col min="76" max="80" width="13.875" style="45" customWidth="1"/>
    <col min="81" max="82" width="16.125" style="45" customWidth="1"/>
    <col min="83" max="83" width="15.5083333333333" style="45" customWidth="1"/>
    <col min="84" max="105" width="13.875" style="45" customWidth="1"/>
    <col min="106" max="106" width="16.125" style="45" customWidth="1"/>
    <col min="107" max="109" width="13.875" style="45" customWidth="1"/>
    <col min="110" max="110" width="20.5083333333333" style="45" customWidth="1"/>
    <col min="111" max="113" width="13.875" style="45" customWidth="1"/>
    <col min="114" max="114" width="15.5083333333333" style="45" customWidth="1"/>
    <col min="115" max="115" width="13.875" style="45" customWidth="1"/>
    <col min="116" max="116" width="27.75" style="45" customWidth="1"/>
    <col min="117" max="117" width="19.375" style="45" customWidth="1"/>
    <col min="118" max="119" width="25.625" style="45" customWidth="1"/>
    <col min="120" max="120" width="19.375" style="45" customWidth="1"/>
    <col min="121" max="121" width="23.625" style="45" customWidth="1"/>
    <col min="122" max="122" width="23.5083333333333" style="45" customWidth="1"/>
    <col min="123" max="16384" width="9" style="45"/>
  </cols>
  <sheetData>
    <row r="1" s="45" customFormat="1" ht="14.25" spans="1:1">
      <c r="A1" s="49" t="s">
        <v>397</v>
      </c>
    </row>
    <row r="2" s="46" customFormat="1" spans="1:137">
      <c r="A2" s="50" t="s">
        <v>73</v>
      </c>
      <c r="B2" s="51" t="s">
        <v>74</v>
      </c>
      <c r="C2" s="51" t="s">
        <v>2</v>
      </c>
      <c r="D2" s="52" t="s">
        <v>398</v>
      </c>
      <c r="E2" s="52" t="s">
        <v>399</v>
      </c>
      <c r="F2" s="52" t="s">
        <v>400</v>
      </c>
      <c r="G2" s="52" t="s">
        <v>401</v>
      </c>
      <c r="H2" s="52" t="s">
        <v>402</v>
      </c>
      <c r="I2" s="52" t="s">
        <v>403</v>
      </c>
      <c r="J2" s="52" t="s">
        <v>404</v>
      </c>
      <c r="K2" s="52" t="s">
        <v>405</v>
      </c>
      <c r="L2" s="52" t="s">
        <v>406</v>
      </c>
      <c r="M2" s="52" t="s">
        <v>407</v>
      </c>
      <c r="N2" s="52" t="s">
        <v>408</v>
      </c>
      <c r="O2" s="52" t="s">
        <v>409</v>
      </c>
      <c r="P2" s="52" t="s">
        <v>240</v>
      </c>
      <c r="Q2" s="52" t="s">
        <v>241</v>
      </c>
      <c r="R2" s="52" t="s">
        <v>242</v>
      </c>
      <c r="S2" s="52" t="s">
        <v>243</v>
      </c>
      <c r="T2" s="52" t="s">
        <v>5</v>
      </c>
      <c r="U2" s="56" t="s">
        <v>7</v>
      </c>
      <c r="V2" s="56" t="s">
        <v>244</v>
      </c>
      <c r="W2" s="56" t="s">
        <v>245</v>
      </c>
      <c r="X2" s="56" t="s">
        <v>246</v>
      </c>
      <c r="Y2" s="56" t="s">
        <v>6</v>
      </c>
      <c r="Z2" s="56" t="s">
        <v>13</v>
      </c>
      <c r="AA2" s="56" t="s">
        <v>14</v>
      </c>
      <c r="AB2" s="56" t="s">
        <v>16</v>
      </c>
      <c r="AC2" s="56" t="s">
        <v>17</v>
      </c>
      <c r="AD2" s="56" t="s">
        <v>25</v>
      </c>
      <c r="AE2" s="56" t="s">
        <v>24</v>
      </c>
      <c r="AF2" s="56" t="s">
        <v>19</v>
      </c>
      <c r="AG2" s="52" t="s">
        <v>20</v>
      </c>
      <c r="AH2" s="52" t="s">
        <v>21</v>
      </c>
      <c r="AI2" s="52" t="s">
        <v>22</v>
      </c>
      <c r="AJ2" s="52" t="s">
        <v>23</v>
      </c>
      <c r="AK2" s="52" t="s">
        <v>11</v>
      </c>
      <c r="AL2" s="52" t="s">
        <v>9</v>
      </c>
      <c r="AM2" s="52" t="s">
        <v>10</v>
      </c>
      <c r="AN2" s="52" t="s">
        <v>247</v>
      </c>
      <c r="AO2" s="52" t="s">
        <v>248</v>
      </c>
      <c r="AP2" s="52" t="s">
        <v>249</v>
      </c>
      <c r="AQ2" s="52" t="s">
        <v>250</v>
      </c>
      <c r="AR2" s="52" t="s">
        <v>251</v>
      </c>
      <c r="AS2" s="52" t="s">
        <v>252</v>
      </c>
      <c r="AT2" s="52" t="s">
        <v>253</v>
      </c>
      <c r="AU2" s="52" t="s">
        <v>254</v>
      </c>
      <c r="AV2" s="52" t="s">
        <v>255</v>
      </c>
      <c r="AW2" s="52" t="s">
        <v>256</v>
      </c>
      <c r="AX2" s="52" t="s">
        <v>257</v>
      </c>
      <c r="AY2" s="52" t="s">
        <v>258</v>
      </c>
      <c r="AZ2" s="52" t="s">
        <v>259</v>
      </c>
      <c r="BA2" s="52" t="s">
        <v>260</v>
      </c>
      <c r="BB2" s="52" t="s">
        <v>261</v>
      </c>
      <c r="BC2" s="52" t="s">
        <v>262</v>
      </c>
      <c r="BD2" s="52" t="s">
        <v>263</v>
      </c>
      <c r="BE2" s="52" t="s">
        <v>264</v>
      </c>
      <c r="BF2" s="52" t="s">
        <v>265</v>
      </c>
      <c r="BG2" s="52" t="s">
        <v>266</v>
      </c>
      <c r="BH2" s="52" t="s">
        <v>267</v>
      </c>
      <c r="BI2" s="52" t="s">
        <v>268</v>
      </c>
      <c r="BJ2" s="52" t="s">
        <v>269</v>
      </c>
      <c r="BK2" s="52" t="s">
        <v>270</v>
      </c>
      <c r="BL2" s="52" t="s">
        <v>271</v>
      </c>
      <c r="BM2" s="52" t="s">
        <v>272</v>
      </c>
      <c r="BN2" s="52" t="s">
        <v>273</v>
      </c>
      <c r="BO2" s="52" t="s">
        <v>274</v>
      </c>
      <c r="BP2" s="52" t="s">
        <v>275</v>
      </c>
      <c r="BQ2" s="52" t="s">
        <v>276</v>
      </c>
      <c r="BR2" s="52" t="s">
        <v>277</v>
      </c>
      <c r="BS2" s="52" t="s">
        <v>278</v>
      </c>
      <c r="BT2" s="52" t="s">
        <v>279</v>
      </c>
      <c r="BU2" s="52" t="s">
        <v>280</v>
      </c>
      <c r="BV2" s="52" t="s">
        <v>281</v>
      </c>
      <c r="BW2" s="52" t="s">
        <v>282</v>
      </c>
      <c r="BX2" s="52" t="s">
        <v>283</v>
      </c>
      <c r="BY2" s="52" t="s">
        <v>284</v>
      </c>
      <c r="BZ2" s="52" t="s">
        <v>285</v>
      </c>
      <c r="CA2" s="52" t="s">
        <v>286</v>
      </c>
      <c r="CB2" s="52" t="s">
        <v>287</v>
      </c>
      <c r="CC2" s="52" t="s">
        <v>288</v>
      </c>
      <c r="CD2" s="52" t="s">
        <v>289</v>
      </c>
      <c r="CE2" s="52" t="s">
        <v>290</v>
      </c>
      <c r="CF2" s="52" t="s">
        <v>291</v>
      </c>
      <c r="CG2" s="52" t="s">
        <v>292</v>
      </c>
      <c r="CH2" s="52" t="s">
        <v>293</v>
      </c>
      <c r="CI2" s="52" t="s">
        <v>294</v>
      </c>
      <c r="CJ2" s="52" t="s">
        <v>295</v>
      </c>
      <c r="CK2" s="52" t="s">
        <v>296</v>
      </c>
      <c r="CL2" s="52" t="s">
        <v>297</v>
      </c>
      <c r="CM2" s="52" t="s">
        <v>298</v>
      </c>
      <c r="CN2" s="52" t="s">
        <v>299</v>
      </c>
      <c r="CO2" s="52" t="s">
        <v>300</v>
      </c>
      <c r="CP2" s="52" t="s">
        <v>301</v>
      </c>
      <c r="CQ2" s="52" t="s">
        <v>302</v>
      </c>
      <c r="CR2" s="52" t="s">
        <v>303</v>
      </c>
      <c r="CS2" s="52" t="s">
        <v>304</v>
      </c>
      <c r="CT2" s="52" t="s">
        <v>305</v>
      </c>
      <c r="CU2" s="52" t="s">
        <v>306</v>
      </c>
      <c r="CV2" s="52" t="s">
        <v>307</v>
      </c>
      <c r="CW2" s="52" t="s">
        <v>308</v>
      </c>
      <c r="CX2" s="52" t="s">
        <v>309</v>
      </c>
      <c r="CY2" s="52" t="s">
        <v>310</v>
      </c>
      <c r="CZ2" s="52" t="s">
        <v>311</v>
      </c>
      <c r="DA2" s="52" t="s">
        <v>312</v>
      </c>
      <c r="DB2" s="52" t="s">
        <v>313</v>
      </c>
      <c r="DC2" s="52" t="s">
        <v>314</v>
      </c>
      <c r="DD2" s="52" t="s">
        <v>315</v>
      </c>
      <c r="DE2" s="52" t="s">
        <v>316</v>
      </c>
      <c r="DF2" s="52" t="s">
        <v>317</v>
      </c>
      <c r="DG2" s="52" t="s">
        <v>318</v>
      </c>
      <c r="DH2" s="52" t="s">
        <v>319</v>
      </c>
      <c r="DI2" s="52" t="s">
        <v>320</v>
      </c>
      <c r="DJ2" s="52" t="s">
        <v>321</v>
      </c>
      <c r="DK2" s="52" t="s">
        <v>322</v>
      </c>
      <c r="DL2" s="57" t="s">
        <v>323</v>
      </c>
      <c r="DM2" s="46" t="s">
        <v>324</v>
      </c>
      <c r="DN2" s="46" t="s">
        <v>325</v>
      </c>
      <c r="DO2" s="46" t="s">
        <v>326</v>
      </c>
      <c r="DP2" s="46" t="s">
        <v>327</v>
      </c>
      <c r="DQ2" s="46" t="s">
        <v>328</v>
      </c>
      <c r="DR2" s="46" t="s">
        <v>329</v>
      </c>
      <c r="DS2" s="46" t="s">
        <v>330</v>
      </c>
      <c r="DT2" s="46" t="s">
        <v>331</v>
      </c>
      <c r="DU2" s="46" t="s">
        <v>332</v>
      </c>
      <c r="DV2" s="46" t="s">
        <v>333</v>
      </c>
      <c r="DW2" s="46" t="s">
        <v>334</v>
      </c>
      <c r="DX2" s="46" t="s">
        <v>335</v>
      </c>
      <c r="DY2" s="46" t="s">
        <v>336</v>
      </c>
      <c r="DZ2" s="46" t="s">
        <v>337</v>
      </c>
      <c r="EB2" s="46" t="s">
        <v>338</v>
      </c>
      <c r="EC2" s="46" t="s">
        <v>339</v>
      </c>
      <c r="ED2" s="46" t="s">
        <v>340</v>
      </c>
      <c r="EE2" s="46" t="s">
        <v>341</v>
      </c>
      <c r="EF2" s="46" t="s">
        <v>342</v>
      </c>
      <c r="EG2" s="46" t="s">
        <v>343</v>
      </c>
    </row>
    <row r="3" s="45" customFormat="1" spans="1:137">
      <c r="A3" s="53" t="s">
        <v>75</v>
      </c>
      <c r="B3" s="54" t="s">
        <v>76</v>
      </c>
      <c r="C3" s="54">
        <v>40634091.09</v>
      </c>
      <c r="D3" s="54">
        <v>300000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4">
        <v>16567738.06</v>
      </c>
      <c r="V3" s="54">
        <v>230045.83</v>
      </c>
      <c r="W3" s="54">
        <v>23536307.2</v>
      </c>
      <c r="X3" s="54">
        <v>0</v>
      </c>
      <c r="Y3" s="54">
        <v>0</v>
      </c>
      <c r="Z3" s="54">
        <v>230045.83</v>
      </c>
      <c r="AA3" s="54">
        <v>0</v>
      </c>
      <c r="AB3" s="54">
        <v>0</v>
      </c>
      <c r="AC3" s="54">
        <v>0</v>
      </c>
      <c r="AD3" s="54">
        <v>0</v>
      </c>
      <c r="AE3" s="54">
        <v>0</v>
      </c>
      <c r="AF3" s="54">
        <v>13705600</v>
      </c>
      <c r="AG3" s="54">
        <v>41829</v>
      </c>
      <c r="AH3" s="54">
        <v>1480878.2</v>
      </c>
      <c r="AI3" s="54">
        <v>8308000</v>
      </c>
      <c r="AJ3" s="54">
        <v>0</v>
      </c>
      <c r="AK3" s="54">
        <v>0</v>
      </c>
      <c r="AL3" s="54">
        <v>0</v>
      </c>
      <c r="AM3" s="54">
        <v>0</v>
      </c>
      <c r="AN3" s="54">
        <v>61.8</v>
      </c>
      <c r="AO3" s="54">
        <v>-349977.76</v>
      </c>
      <c r="AP3" s="54">
        <v>0</v>
      </c>
      <c r="AQ3" s="54">
        <v>0</v>
      </c>
      <c r="AR3" s="54">
        <v>0</v>
      </c>
      <c r="AS3" s="54">
        <v>0</v>
      </c>
      <c r="AT3" s="54">
        <v>128418.81</v>
      </c>
      <c r="AU3" s="54">
        <v>1114285.62</v>
      </c>
      <c r="AV3" s="54">
        <v>15674949.59</v>
      </c>
      <c r="AW3" s="54">
        <v>921538.93</v>
      </c>
      <c r="AX3" s="54">
        <v>952143.35</v>
      </c>
      <c r="AY3" s="54">
        <v>1034086.64</v>
      </c>
      <c r="AZ3" s="54">
        <v>620768.5</v>
      </c>
      <c r="BA3" s="54">
        <v>1026009.83</v>
      </c>
      <c r="BB3" s="54">
        <v>798355.53</v>
      </c>
      <c r="BC3" s="54">
        <v>294941.93</v>
      </c>
      <c r="BD3" s="54">
        <v>970017.11</v>
      </c>
      <c r="BE3" s="54">
        <v>332934.26</v>
      </c>
      <c r="BF3" s="54">
        <v>166184.09</v>
      </c>
      <c r="BG3" s="54">
        <v>459398.35</v>
      </c>
      <c r="BH3" s="54">
        <v>326724.75</v>
      </c>
      <c r="BI3" s="54">
        <v>95005.2</v>
      </c>
      <c r="BJ3" s="54">
        <v>227225.17</v>
      </c>
      <c r="BK3" s="54">
        <v>414919.89</v>
      </c>
      <c r="BL3" s="54">
        <v>345974.73</v>
      </c>
      <c r="BM3" s="54">
        <v>487127.19</v>
      </c>
      <c r="BN3" s="54">
        <v>166003.43</v>
      </c>
      <c r="BO3" s="54">
        <v>180179.17</v>
      </c>
      <c r="BP3" s="54">
        <v>274547.9</v>
      </c>
      <c r="BQ3" s="54">
        <v>419783.77</v>
      </c>
      <c r="BR3" s="54">
        <v>406779.17</v>
      </c>
      <c r="BS3" s="54">
        <v>104941.54</v>
      </c>
      <c r="BT3" s="54">
        <v>128677.03</v>
      </c>
      <c r="BU3" s="54">
        <v>190396.96</v>
      </c>
      <c r="BV3" s="54">
        <v>197481.47</v>
      </c>
      <c r="BW3" s="54">
        <v>258398.17</v>
      </c>
      <c r="BX3" s="54">
        <v>164380.81</v>
      </c>
      <c r="BY3" s="54">
        <v>200410.39</v>
      </c>
      <c r="BZ3" s="54">
        <v>78032.78</v>
      </c>
      <c r="CA3" s="54">
        <v>49170.87</v>
      </c>
      <c r="CB3" s="54">
        <v>51268.63</v>
      </c>
      <c r="CC3" s="54">
        <v>118005.27</v>
      </c>
      <c r="CD3" s="54">
        <v>82850.96</v>
      </c>
      <c r="CE3" s="54">
        <v>176198.28</v>
      </c>
      <c r="CF3" s="54">
        <v>298860.11</v>
      </c>
      <c r="CG3" s="54">
        <v>8603.93</v>
      </c>
      <c r="CH3" s="54">
        <v>18226.68</v>
      </c>
      <c r="CI3" s="54">
        <v>7978.9</v>
      </c>
      <c r="CJ3" s="54">
        <v>62835.87</v>
      </c>
      <c r="CK3" s="54">
        <v>19169.72</v>
      </c>
      <c r="CL3" s="54">
        <v>30321.13</v>
      </c>
      <c r="CM3" s="54">
        <v>192925.73</v>
      </c>
      <c r="CN3" s="54">
        <v>45511.34</v>
      </c>
      <c r="CO3" s="54">
        <v>18933.04</v>
      </c>
      <c r="CP3" s="54">
        <v>97178.78</v>
      </c>
      <c r="CQ3" s="54">
        <v>61090.35</v>
      </c>
      <c r="CR3" s="54">
        <v>35903.83</v>
      </c>
      <c r="CS3" s="54">
        <v>46197.89</v>
      </c>
      <c r="CT3" s="54">
        <v>139328</v>
      </c>
      <c r="CU3" s="54">
        <v>3395.54</v>
      </c>
      <c r="CV3" s="54">
        <v>43893.29</v>
      </c>
      <c r="CW3" s="54">
        <v>17965.14</v>
      </c>
      <c r="CX3" s="54">
        <v>167939.87</v>
      </c>
      <c r="CY3" s="54">
        <v>21253.25</v>
      </c>
      <c r="CZ3" s="54">
        <v>11008.11</v>
      </c>
      <c r="DA3" s="54">
        <v>24568.52</v>
      </c>
      <c r="DB3" s="54">
        <v>67929.86</v>
      </c>
      <c r="DC3" s="54">
        <v>42440.13</v>
      </c>
      <c r="DD3" s="54">
        <v>70902.68</v>
      </c>
      <c r="DE3" s="54">
        <v>57781.68</v>
      </c>
      <c r="DF3" s="54">
        <v>96646.1</v>
      </c>
      <c r="DG3" s="54">
        <v>39319.98</v>
      </c>
      <c r="DH3" s="54">
        <v>306367.05</v>
      </c>
      <c r="DI3" s="54">
        <v>64222.04</v>
      </c>
      <c r="DJ3" s="54">
        <v>43755.63</v>
      </c>
      <c r="DK3" s="54">
        <v>139159.48</v>
      </c>
      <c r="DL3" s="54">
        <v>14778.52</v>
      </c>
      <c r="DM3" s="54">
        <v>55555.43</v>
      </c>
      <c r="DN3" s="54">
        <v>42602.96</v>
      </c>
      <c r="DO3" s="54">
        <v>0</v>
      </c>
      <c r="DP3" s="54">
        <v>39283.76</v>
      </c>
      <c r="DQ3" s="54">
        <v>973.63</v>
      </c>
      <c r="DR3" s="54">
        <v>167455.07</v>
      </c>
      <c r="DS3" s="45">
        <v>108822.94</v>
      </c>
      <c r="DT3" s="45">
        <v>21083.85</v>
      </c>
      <c r="DU3" s="45">
        <v>18146.45</v>
      </c>
      <c r="DV3" s="45">
        <v>49589.84</v>
      </c>
      <c r="DW3" s="45">
        <v>42712.8</v>
      </c>
      <c r="DX3" s="45">
        <v>17356.93</v>
      </c>
      <c r="DY3" s="45">
        <v>48155.09</v>
      </c>
      <c r="DZ3" s="45">
        <v>25956.62</v>
      </c>
      <c r="EB3" s="45">
        <v>0</v>
      </c>
      <c r="EC3" s="45">
        <v>0</v>
      </c>
      <c r="ED3" s="45">
        <v>0</v>
      </c>
      <c r="EE3" s="45">
        <v>0</v>
      </c>
      <c r="EF3" s="45">
        <v>0</v>
      </c>
      <c r="EG3" s="45">
        <v>0</v>
      </c>
    </row>
    <row r="4" s="45" customFormat="1" spans="1:137">
      <c r="A4" s="53"/>
      <c r="B4" s="54" t="s">
        <v>77</v>
      </c>
      <c r="C4" s="54">
        <v>32507547.17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32507547.17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>
        <v>0</v>
      </c>
      <c r="AN4" s="54">
        <v>0</v>
      </c>
      <c r="AO4" s="54">
        <v>0</v>
      </c>
      <c r="AP4" s="54">
        <v>0</v>
      </c>
      <c r="AQ4" s="54">
        <v>0</v>
      </c>
      <c r="AR4" s="54">
        <v>32507547.17</v>
      </c>
      <c r="AS4" s="54">
        <v>0</v>
      </c>
      <c r="AT4" s="54">
        <v>0</v>
      </c>
      <c r="AU4" s="54">
        <v>0</v>
      </c>
      <c r="AV4" s="54">
        <v>0</v>
      </c>
      <c r="AW4" s="54">
        <v>0</v>
      </c>
      <c r="AX4" s="54">
        <v>0</v>
      </c>
      <c r="AY4" s="54">
        <v>0</v>
      </c>
      <c r="AZ4" s="54">
        <v>0</v>
      </c>
      <c r="BA4" s="54">
        <v>0</v>
      </c>
      <c r="BB4" s="54">
        <v>0</v>
      </c>
      <c r="BC4" s="54">
        <v>0</v>
      </c>
      <c r="BD4" s="54">
        <v>0</v>
      </c>
      <c r="BE4" s="54">
        <v>0</v>
      </c>
      <c r="BF4" s="54">
        <v>0</v>
      </c>
      <c r="BG4" s="54">
        <v>0</v>
      </c>
      <c r="BH4" s="54">
        <v>0</v>
      </c>
      <c r="BI4" s="54">
        <v>0</v>
      </c>
      <c r="BJ4" s="54">
        <v>0</v>
      </c>
      <c r="BK4" s="54">
        <v>0</v>
      </c>
      <c r="BL4" s="54">
        <v>0</v>
      </c>
      <c r="BM4" s="54">
        <v>0</v>
      </c>
      <c r="BN4" s="54">
        <v>0</v>
      </c>
      <c r="BO4" s="54">
        <v>0</v>
      </c>
      <c r="BP4" s="54">
        <v>0</v>
      </c>
      <c r="BQ4" s="54">
        <v>0</v>
      </c>
      <c r="BR4" s="54">
        <v>0</v>
      </c>
      <c r="BS4" s="54">
        <v>0</v>
      </c>
      <c r="BT4" s="54">
        <v>0</v>
      </c>
      <c r="BU4" s="54">
        <v>0</v>
      </c>
      <c r="BV4" s="54">
        <v>0</v>
      </c>
      <c r="BW4" s="54">
        <v>0</v>
      </c>
      <c r="BX4" s="54">
        <v>0</v>
      </c>
      <c r="BY4" s="54">
        <v>0</v>
      </c>
      <c r="BZ4" s="54">
        <v>0</v>
      </c>
      <c r="CA4" s="54">
        <v>0</v>
      </c>
      <c r="CB4" s="54">
        <v>0</v>
      </c>
      <c r="CC4" s="54">
        <v>0</v>
      </c>
      <c r="CD4" s="54">
        <v>0</v>
      </c>
      <c r="CE4" s="54">
        <v>0</v>
      </c>
      <c r="CF4" s="54">
        <v>0</v>
      </c>
      <c r="CG4" s="54">
        <v>0</v>
      </c>
      <c r="CH4" s="54">
        <v>0</v>
      </c>
      <c r="CI4" s="54">
        <v>0</v>
      </c>
      <c r="CJ4" s="54">
        <v>0</v>
      </c>
      <c r="CK4" s="54">
        <v>0</v>
      </c>
      <c r="CL4" s="54">
        <v>0</v>
      </c>
      <c r="CM4" s="54">
        <v>0</v>
      </c>
      <c r="CN4" s="54">
        <v>0</v>
      </c>
      <c r="CO4" s="54">
        <v>0</v>
      </c>
      <c r="CP4" s="54">
        <v>0</v>
      </c>
      <c r="CQ4" s="54">
        <v>0</v>
      </c>
      <c r="CR4" s="54">
        <v>0</v>
      </c>
      <c r="CS4" s="54">
        <v>0</v>
      </c>
      <c r="CT4" s="54">
        <v>0</v>
      </c>
      <c r="CU4" s="54">
        <v>0</v>
      </c>
      <c r="CV4" s="54">
        <v>0</v>
      </c>
      <c r="CW4" s="54">
        <v>0</v>
      </c>
      <c r="CX4" s="54">
        <v>0</v>
      </c>
      <c r="CY4" s="54">
        <v>0</v>
      </c>
      <c r="CZ4" s="54">
        <v>0</v>
      </c>
      <c r="DA4" s="54">
        <v>0</v>
      </c>
      <c r="DB4" s="54">
        <v>0</v>
      </c>
      <c r="DC4" s="54">
        <v>0</v>
      </c>
      <c r="DD4" s="54">
        <v>0</v>
      </c>
      <c r="DE4" s="54">
        <v>0</v>
      </c>
      <c r="DF4" s="54">
        <v>0</v>
      </c>
      <c r="DG4" s="54">
        <v>0</v>
      </c>
      <c r="DH4" s="54">
        <v>0</v>
      </c>
      <c r="DI4" s="54">
        <v>0</v>
      </c>
      <c r="DJ4" s="54">
        <v>0</v>
      </c>
      <c r="DK4" s="54">
        <v>0</v>
      </c>
      <c r="DL4" s="54">
        <v>0</v>
      </c>
      <c r="DM4" s="54">
        <v>0</v>
      </c>
      <c r="DN4" s="54">
        <v>0</v>
      </c>
      <c r="DO4" s="54">
        <v>0</v>
      </c>
      <c r="DP4" s="54">
        <v>0</v>
      </c>
      <c r="DQ4" s="54">
        <v>0</v>
      </c>
      <c r="DR4" s="54">
        <v>0</v>
      </c>
      <c r="DS4" s="45">
        <v>0</v>
      </c>
      <c r="DT4" s="45">
        <v>0</v>
      </c>
      <c r="DU4" s="45">
        <v>0</v>
      </c>
      <c r="DV4" s="45">
        <v>0</v>
      </c>
      <c r="DW4" s="45">
        <v>0</v>
      </c>
      <c r="DX4" s="45">
        <v>0</v>
      </c>
      <c r="DY4" s="45">
        <v>0</v>
      </c>
      <c r="DZ4" s="45">
        <v>0</v>
      </c>
      <c r="EB4" s="45">
        <v>0</v>
      </c>
      <c r="EC4" s="45">
        <v>0</v>
      </c>
      <c r="ED4" s="45">
        <v>0</v>
      </c>
      <c r="EE4" s="45">
        <v>0</v>
      </c>
      <c r="EF4" s="45">
        <v>0</v>
      </c>
      <c r="EG4" s="45">
        <v>0</v>
      </c>
    </row>
    <row r="5" s="45" customFormat="1" spans="1:137">
      <c r="A5" s="53"/>
      <c r="B5" s="54" t="s">
        <v>78</v>
      </c>
      <c r="C5" s="54">
        <v>1111947.3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7500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351509.43</v>
      </c>
      <c r="V5" s="54">
        <v>30212.71</v>
      </c>
      <c r="W5" s="54">
        <v>722725.16</v>
      </c>
      <c r="X5" s="54">
        <v>0</v>
      </c>
      <c r="Y5" s="54">
        <v>0</v>
      </c>
      <c r="Z5" s="54">
        <v>0</v>
      </c>
      <c r="AA5" s="54">
        <v>30212.71</v>
      </c>
      <c r="AB5" s="54">
        <v>0</v>
      </c>
      <c r="AC5" s="54">
        <v>0</v>
      </c>
      <c r="AD5" s="54">
        <v>0</v>
      </c>
      <c r="AE5" s="54">
        <v>0</v>
      </c>
      <c r="AF5" s="54">
        <v>722725.16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0</v>
      </c>
      <c r="AM5" s="54">
        <v>0</v>
      </c>
      <c r="AN5" s="54">
        <v>0</v>
      </c>
      <c r="AO5" s="54">
        <v>0</v>
      </c>
      <c r="AP5" s="54">
        <v>0</v>
      </c>
      <c r="AQ5" s="54">
        <v>0</v>
      </c>
      <c r="AR5" s="54">
        <v>0</v>
      </c>
      <c r="AS5" s="54">
        <v>0</v>
      </c>
      <c r="AT5" s="54">
        <v>0</v>
      </c>
      <c r="AU5" s="54">
        <v>0</v>
      </c>
      <c r="AV5" s="54">
        <v>351509.43</v>
      </c>
      <c r="AW5" s="54">
        <v>0</v>
      </c>
      <c r="AX5" s="54">
        <v>0</v>
      </c>
      <c r="AY5" s="54">
        <v>0</v>
      </c>
      <c r="AZ5" s="54">
        <v>0</v>
      </c>
      <c r="BA5" s="54">
        <v>0</v>
      </c>
      <c r="BB5" s="54">
        <v>0</v>
      </c>
      <c r="BC5" s="54">
        <v>0</v>
      </c>
      <c r="BD5" s="54">
        <v>0</v>
      </c>
      <c r="BE5" s="54">
        <v>0</v>
      </c>
      <c r="BF5" s="54">
        <v>0</v>
      </c>
      <c r="BG5" s="54">
        <v>0</v>
      </c>
      <c r="BH5" s="54">
        <v>0</v>
      </c>
      <c r="BI5" s="54">
        <v>0</v>
      </c>
      <c r="BJ5" s="54">
        <v>0</v>
      </c>
      <c r="BK5" s="54">
        <v>0</v>
      </c>
      <c r="BL5" s="54">
        <v>0</v>
      </c>
      <c r="BM5" s="54">
        <v>0</v>
      </c>
      <c r="BN5" s="54">
        <v>0</v>
      </c>
      <c r="BO5" s="54">
        <v>0</v>
      </c>
      <c r="BP5" s="54">
        <v>0</v>
      </c>
      <c r="BQ5" s="54">
        <v>0</v>
      </c>
      <c r="BR5" s="54">
        <v>0</v>
      </c>
      <c r="BS5" s="54">
        <v>0</v>
      </c>
      <c r="BT5" s="54">
        <v>0</v>
      </c>
      <c r="BU5" s="54">
        <v>0</v>
      </c>
      <c r="BV5" s="54">
        <v>0</v>
      </c>
      <c r="BW5" s="54">
        <v>0</v>
      </c>
      <c r="BX5" s="54">
        <v>0</v>
      </c>
      <c r="BY5" s="54">
        <v>0</v>
      </c>
      <c r="BZ5" s="54">
        <v>0</v>
      </c>
      <c r="CA5" s="54">
        <v>0</v>
      </c>
      <c r="CB5" s="54">
        <v>0</v>
      </c>
      <c r="CC5" s="54">
        <v>0</v>
      </c>
      <c r="CD5" s="54">
        <v>0</v>
      </c>
      <c r="CE5" s="54">
        <v>0</v>
      </c>
      <c r="CF5" s="54">
        <v>0</v>
      </c>
      <c r="CG5" s="54">
        <v>0</v>
      </c>
      <c r="CH5" s="54">
        <v>0</v>
      </c>
      <c r="CI5" s="54">
        <v>0</v>
      </c>
      <c r="CJ5" s="54">
        <v>0</v>
      </c>
      <c r="CK5" s="54">
        <v>0</v>
      </c>
      <c r="CL5" s="54">
        <v>0</v>
      </c>
      <c r="CM5" s="54">
        <v>0</v>
      </c>
      <c r="CN5" s="54">
        <v>0</v>
      </c>
      <c r="CO5" s="54">
        <v>0</v>
      </c>
      <c r="CP5" s="54">
        <v>0</v>
      </c>
      <c r="CQ5" s="54">
        <v>0</v>
      </c>
      <c r="CR5" s="54">
        <v>0</v>
      </c>
      <c r="CS5" s="54">
        <v>0</v>
      </c>
      <c r="CT5" s="54">
        <v>0</v>
      </c>
      <c r="CU5" s="54">
        <v>0</v>
      </c>
      <c r="CV5" s="54">
        <v>0</v>
      </c>
      <c r="CW5" s="54">
        <v>0</v>
      </c>
      <c r="CX5" s="54">
        <v>0</v>
      </c>
      <c r="CY5" s="54">
        <v>0</v>
      </c>
      <c r="CZ5" s="54">
        <v>0</v>
      </c>
      <c r="DA5" s="54">
        <v>0</v>
      </c>
      <c r="DB5" s="54">
        <v>0</v>
      </c>
      <c r="DC5" s="54">
        <v>0</v>
      </c>
      <c r="DD5" s="54">
        <v>0</v>
      </c>
      <c r="DE5" s="54">
        <v>0</v>
      </c>
      <c r="DF5" s="54">
        <v>0</v>
      </c>
      <c r="DG5" s="54">
        <v>0</v>
      </c>
      <c r="DH5" s="54">
        <v>0</v>
      </c>
      <c r="DI5" s="54">
        <v>0</v>
      </c>
      <c r="DJ5" s="54">
        <v>0</v>
      </c>
      <c r="DK5" s="54">
        <v>0</v>
      </c>
      <c r="DL5" s="54">
        <v>0</v>
      </c>
      <c r="DM5" s="54">
        <v>351509.43</v>
      </c>
      <c r="DN5" s="54">
        <v>0</v>
      </c>
      <c r="DO5" s="54">
        <v>0</v>
      </c>
      <c r="DP5" s="54">
        <v>0</v>
      </c>
      <c r="DQ5" s="54">
        <v>0</v>
      </c>
      <c r="DR5" s="54">
        <v>0</v>
      </c>
      <c r="DS5" s="45">
        <v>0</v>
      </c>
      <c r="DT5" s="45">
        <v>0</v>
      </c>
      <c r="DU5" s="45">
        <v>0</v>
      </c>
      <c r="DV5" s="45">
        <v>0</v>
      </c>
      <c r="DW5" s="45">
        <v>0</v>
      </c>
      <c r="DX5" s="45">
        <v>0</v>
      </c>
      <c r="DY5" s="45">
        <v>0</v>
      </c>
      <c r="DZ5" s="45">
        <v>0</v>
      </c>
      <c r="EB5" s="45">
        <v>0</v>
      </c>
      <c r="EC5" s="45">
        <v>0</v>
      </c>
      <c r="ED5" s="45">
        <v>0</v>
      </c>
      <c r="EE5" s="45">
        <v>0</v>
      </c>
      <c r="EF5" s="45">
        <v>0</v>
      </c>
      <c r="EG5" s="45">
        <v>0</v>
      </c>
    </row>
    <row r="6" s="45" customFormat="1" spans="1:137">
      <c r="A6" s="53"/>
      <c r="B6" s="54" t="s">
        <v>79</v>
      </c>
      <c r="C6" s="54">
        <v>7128811.34</v>
      </c>
      <c r="D6" s="54">
        <v>0</v>
      </c>
      <c r="E6" s="54">
        <v>4423.88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420.35</v>
      </c>
      <c r="T6" s="54">
        <v>151874.94</v>
      </c>
      <c r="U6" s="54">
        <v>3528446.33</v>
      </c>
      <c r="V6" s="54">
        <v>352781.8</v>
      </c>
      <c r="W6" s="54">
        <v>2780097.13</v>
      </c>
      <c r="X6" s="54">
        <v>310766.91</v>
      </c>
      <c r="Y6" s="54">
        <v>115916.04</v>
      </c>
      <c r="Z6" s="54">
        <v>76689.14</v>
      </c>
      <c r="AA6" s="54">
        <v>79294.11</v>
      </c>
      <c r="AB6" s="54">
        <v>44332.67</v>
      </c>
      <c r="AC6" s="54">
        <v>36549.84</v>
      </c>
      <c r="AD6" s="54">
        <v>48481.04</v>
      </c>
      <c r="AE6" s="54">
        <v>82235.73</v>
      </c>
      <c r="AF6" s="54">
        <v>1516591.94</v>
      </c>
      <c r="AG6" s="54">
        <v>359046.78</v>
      </c>
      <c r="AH6" s="54">
        <v>646948.51</v>
      </c>
      <c r="AI6" s="54">
        <v>94868.28</v>
      </c>
      <c r="AJ6" s="54">
        <v>31924.85</v>
      </c>
      <c r="AK6" s="54">
        <v>155095.76</v>
      </c>
      <c r="AL6" s="54">
        <v>44194.46</v>
      </c>
      <c r="AM6" s="54">
        <v>111476.69</v>
      </c>
      <c r="AN6" s="54">
        <v>57017.14</v>
      </c>
      <c r="AO6" s="54">
        <v>-882689.23</v>
      </c>
      <c r="AP6" s="54">
        <v>17093.82</v>
      </c>
      <c r="AQ6" s="54">
        <v>5607.2</v>
      </c>
      <c r="AR6" s="54">
        <v>178620.5</v>
      </c>
      <c r="AS6" s="54">
        <v>58856.67</v>
      </c>
      <c r="AT6" s="54">
        <v>34356.13</v>
      </c>
      <c r="AU6" s="54">
        <v>193735.29</v>
      </c>
      <c r="AV6" s="54">
        <v>3865848.81</v>
      </c>
      <c r="AW6" s="54">
        <v>117555.44</v>
      </c>
      <c r="AX6" s="54">
        <v>139511.59</v>
      </c>
      <c r="AY6" s="54">
        <v>92415.29</v>
      </c>
      <c r="AZ6" s="54">
        <v>177172.52</v>
      </c>
      <c r="BA6" s="54">
        <v>123084.13</v>
      </c>
      <c r="BB6" s="54">
        <v>153163.88</v>
      </c>
      <c r="BC6" s="54">
        <v>53466</v>
      </c>
      <c r="BD6" s="54">
        <v>176201.59</v>
      </c>
      <c r="BE6" s="54">
        <v>37547.82</v>
      </c>
      <c r="BF6" s="54">
        <v>55917.04</v>
      </c>
      <c r="BG6" s="54">
        <v>49878.4</v>
      </c>
      <c r="BH6" s="54">
        <v>131898.18</v>
      </c>
      <c r="BI6" s="54">
        <v>44025.24</v>
      </c>
      <c r="BJ6" s="54">
        <v>76797.39</v>
      </c>
      <c r="BK6" s="54">
        <v>36496.4</v>
      </c>
      <c r="BL6" s="54">
        <v>59103.8</v>
      </c>
      <c r="BM6" s="54">
        <v>68237.61</v>
      </c>
      <c r="BN6" s="54">
        <v>21259</v>
      </c>
      <c r="BO6" s="54">
        <v>57593.31</v>
      </c>
      <c r="BP6" s="54">
        <v>90180.88</v>
      </c>
      <c r="BQ6" s="54">
        <v>80722.48</v>
      </c>
      <c r="BR6" s="54">
        <v>57968.3</v>
      </c>
      <c r="BS6" s="54">
        <v>28583.28</v>
      </c>
      <c r="BT6" s="54">
        <v>29151.28</v>
      </c>
      <c r="BU6" s="54">
        <v>48392.44</v>
      </c>
      <c r="BV6" s="54">
        <v>49134.8</v>
      </c>
      <c r="BW6" s="54">
        <v>44033.77</v>
      </c>
      <c r="BX6" s="54">
        <v>41621.1</v>
      </c>
      <c r="BY6" s="54">
        <v>35135.89</v>
      </c>
      <c r="BZ6" s="54">
        <v>38383</v>
      </c>
      <c r="CA6" s="54">
        <v>48753.12</v>
      </c>
      <c r="CB6" s="54">
        <v>11789.67</v>
      </c>
      <c r="CC6" s="54">
        <v>39768.94</v>
      </c>
      <c r="CD6" s="54">
        <v>48862.73</v>
      </c>
      <c r="CE6" s="54">
        <v>39795.6</v>
      </c>
      <c r="CF6" s="54">
        <v>65024.29</v>
      </c>
      <c r="CG6" s="54">
        <v>37709.77</v>
      </c>
      <c r="CH6" s="54">
        <v>38674.56</v>
      </c>
      <c r="CI6" s="54">
        <v>37118.3</v>
      </c>
      <c r="CJ6" s="54">
        <v>23624.13</v>
      </c>
      <c r="CK6" s="54">
        <v>29610.12</v>
      </c>
      <c r="CL6" s="54">
        <v>16515.12</v>
      </c>
      <c r="CM6" s="54">
        <v>38657.19</v>
      </c>
      <c r="CN6" s="54">
        <v>26205.25</v>
      </c>
      <c r="CO6" s="54">
        <v>27628.25</v>
      </c>
      <c r="CP6" s="54">
        <v>33328.91</v>
      </c>
      <c r="CQ6" s="54">
        <v>76801.2</v>
      </c>
      <c r="CR6" s="54">
        <v>55194.16</v>
      </c>
      <c r="CS6" s="54">
        <v>29459.9</v>
      </c>
      <c r="CT6" s="54">
        <v>38561.32</v>
      </c>
      <c r="CU6" s="54">
        <v>8235.5</v>
      </c>
      <c r="CV6" s="54">
        <v>14192</v>
      </c>
      <c r="CW6" s="54">
        <v>31180.68</v>
      </c>
      <c r="CX6" s="54">
        <v>48573.97</v>
      </c>
      <c r="CY6" s="54">
        <v>4972</v>
      </c>
      <c r="CZ6" s="54">
        <v>41536.91</v>
      </c>
      <c r="DA6" s="54">
        <v>25841.75</v>
      </c>
      <c r="DB6" s="54">
        <v>30942.27</v>
      </c>
      <c r="DC6" s="54">
        <v>16381.22</v>
      </c>
      <c r="DD6" s="54">
        <v>28994.47</v>
      </c>
      <c r="DE6" s="54">
        <v>15388.8</v>
      </c>
      <c r="DF6" s="54">
        <v>46901.25</v>
      </c>
      <c r="DG6" s="54">
        <v>16540.6</v>
      </c>
      <c r="DH6" s="54">
        <v>57702.26</v>
      </c>
      <c r="DI6" s="54">
        <v>22258.99</v>
      </c>
      <c r="DJ6" s="54">
        <v>36284.4</v>
      </c>
      <c r="DK6" s="54">
        <v>8860</v>
      </c>
      <c r="DL6" s="54">
        <v>12567.92</v>
      </c>
      <c r="DM6" s="54">
        <v>15638.35</v>
      </c>
      <c r="DN6" s="54">
        <v>67376.5</v>
      </c>
      <c r="DO6" s="54">
        <v>12499.15</v>
      </c>
      <c r="DP6" s="54">
        <v>55678.86</v>
      </c>
      <c r="DQ6" s="54">
        <v>28328.48</v>
      </c>
      <c r="DR6" s="54">
        <v>42159.96</v>
      </c>
      <c r="DS6" s="45">
        <v>16444.4</v>
      </c>
      <c r="DT6" s="45">
        <v>50337.4</v>
      </c>
      <c r="DU6" s="45">
        <v>31236.15</v>
      </c>
      <c r="DV6" s="45">
        <v>19544.65</v>
      </c>
      <c r="DW6" s="45">
        <v>24812.05</v>
      </c>
      <c r="DX6" s="45">
        <v>16312.17</v>
      </c>
      <c r="DY6" s="45">
        <v>13466</v>
      </c>
      <c r="DZ6" s="45">
        <v>26945.32</v>
      </c>
      <c r="EB6" s="45">
        <v>0</v>
      </c>
      <c r="EC6" s="45">
        <v>0</v>
      </c>
      <c r="ED6" s="45">
        <v>0</v>
      </c>
      <c r="EE6" s="45">
        <v>0</v>
      </c>
      <c r="EF6" s="45">
        <v>0</v>
      </c>
      <c r="EG6" s="45">
        <v>0</v>
      </c>
    </row>
    <row r="7" s="45" customFormat="1" spans="1:137">
      <c r="A7" s="53"/>
      <c r="B7" s="54" t="s">
        <v>80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0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0</v>
      </c>
      <c r="BM7" s="54">
        <v>0</v>
      </c>
      <c r="BN7" s="54">
        <v>0</v>
      </c>
      <c r="BO7" s="54">
        <v>0</v>
      </c>
      <c r="BP7" s="54">
        <v>0</v>
      </c>
      <c r="BQ7" s="54">
        <v>0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0</v>
      </c>
      <c r="BY7" s="54">
        <v>0</v>
      </c>
      <c r="BZ7" s="54">
        <v>0</v>
      </c>
      <c r="CA7" s="54">
        <v>0</v>
      </c>
      <c r="CB7" s="54">
        <v>0</v>
      </c>
      <c r="CC7" s="54">
        <v>0</v>
      </c>
      <c r="CD7" s="54">
        <v>0</v>
      </c>
      <c r="CE7" s="54">
        <v>0</v>
      </c>
      <c r="CF7" s="54">
        <v>0</v>
      </c>
      <c r="CG7" s="54">
        <v>0</v>
      </c>
      <c r="CH7" s="54">
        <v>0</v>
      </c>
      <c r="CI7" s="54">
        <v>0</v>
      </c>
      <c r="CJ7" s="54">
        <v>0</v>
      </c>
      <c r="CK7" s="54">
        <v>0</v>
      </c>
      <c r="CL7" s="54">
        <v>0</v>
      </c>
      <c r="CM7" s="54">
        <v>0</v>
      </c>
      <c r="CN7" s="54">
        <v>0</v>
      </c>
      <c r="CO7" s="54">
        <v>0</v>
      </c>
      <c r="CP7" s="54">
        <v>0</v>
      </c>
      <c r="CQ7" s="54">
        <v>0</v>
      </c>
      <c r="CR7" s="54">
        <v>0</v>
      </c>
      <c r="CS7" s="54">
        <v>0</v>
      </c>
      <c r="CT7" s="54">
        <v>0</v>
      </c>
      <c r="CU7" s="54">
        <v>0</v>
      </c>
      <c r="CV7" s="54">
        <v>0</v>
      </c>
      <c r="CW7" s="54">
        <v>0</v>
      </c>
      <c r="CX7" s="54">
        <v>0</v>
      </c>
      <c r="CY7" s="54">
        <v>0</v>
      </c>
      <c r="CZ7" s="54">
        <v>0</v>
      </c>
      <c r="DA7" s="54">
        <v>0</v>
      </c>
      <c r="DB7" s="54">
        <v>0</v>
      </c>
      <c r="DC7" s="54">
        <v>0</v>
      </c>
      <c r="DD7" s="54">
        <v>0</v>
      </c>
      <c r="DE7" s="54">
        <v>0</v>
      </c>
      <c r="DF7" s="54">
        <v>0</v>
      </c>
      <c r="DG7" s="54">
        <v>0</v>
      </c>
      <c r="DH7" s="54">
        <v>0</v>
      </c>
      <c r="DI7" s="54">
        <v>0</v>
      </c>
      <c r="DJ7" s="54">
        <v>0</v>
      </c>
      <c r="DK7" s="54">
        <v>0</v>
      </c>
      <c r="DL7" s="54">
        <v>0</v>
      </c>
      <c r="DM7" s="54">
        <v>0</v>
      </c>
      <c r="DN7" s="54">
        <v>0</v>
      </c>
      <c r="DO7" s="54">
        <v>0</v>
      </c>
      <c r="DP7" s="54">
        <v>0</v>
      </c>
      <c r="DQ7" s="54">
        <v>0</v>
      </c>
      <c r="DR7" s="54">
        <v>0</v>
      </c>
      <c r="DS7" s="45">
        <v>0</v>
      </c>
      <c r="DT7" s="45">
        <v>0</v>
      </c>
      <c r="DU7" s="45">
        <v>0</v>
      </c>
      <c r="DV7" s="45">
        <v>0</v>
      </c>
      <c r="DW7" s="45">
        <v>0</v>
      </c>
      <c r="DX7" s="45">
        <v>0</v>
      </c>
      <c r="DY7" s="45">
        <v>0</v>
      </c>
      <c r="DZ7" s="45">
        <v>0</v>
      </c>
      <c r="EB7" s="45">
        <v>0</v>
      </c>
      <c r="EC7" s="45">
        <v>0</v>
      </c>
      <c r="ED7" s="45">
        <v>0</v>
      </c>
      <c r="EE7" s="45">
        <v>0</v>
      </c>
      <c r="EF7" s="45">
        <v>0</v>
      </c>
      <c r="EG7" s="45">
        <v>0</v>
      </c>
    </row>
    <row r="8" s="45" customFormat="1" spans="1:137">
      <c r="A8" s="53"/>
      <c r="B8" s="54" t="s">
        <v>81</v>
      </c>
      <c r="C8" s="54">
        <v>4052425.18</v>
      </c>
      <c r="D8" s="54">
        <v>-556748.62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5172.41</v>
      </c>
      <c r="R8" s="54">
        <v>0</v>
      </c>
      <c r="S8" s="54">
        <v>0</v>
      </c>
      <c r="T8" s="54">
        <v>2447.69</v>
      </c>
      <c r="U8" s="54">
        <v>2611406.94</v>
      </c>
      <c r="V8" s="54">
        <v>1069582.89</v>
      </c>
      <c r="W8" s="54">
        <v>520529.58</v>
      </c>
      <c r="X8" s="54">
        <v>400034.29</v>
      </c>
      <c r="Y8" s="54">
        <v>937.16</v>
      </c>
      <c r="Z8" s="54">
        <v>726521.64</v>
      </c>
      <c r="AA8" s="54">
        <v>1348.67</v>
      </c>
      <c r="AB8" s="54">
        <v>-4801.18000000001</v>
      </c>
      <c r="AC8" s="54">
        <v>345576.6</v>
      </c>
      <c r="AD8" s="54">
        <v>2633.42</v>
      </c>
      <c r="AE8" s="54">
        <v>0</v>
      </c>
      <c r="AF8" s="54">
        <v>302532.87</v>
      </c>
      <c r="AG8" s="54">
        <v>4805.97</v>
      </c>
      <c r="AH8" s="54">
        <v>37495.74</v>
      </c>
      <c r="AI8" s="54">
        <v>173061.58</v>
      </c>
      <c r="AJ8" s="54">
        <v>0</v>
      </c>
      <c r="AK8" s="54">
        <v>5640.25</v>
      </c>
      <c r="AL8" s="54">
        <v>201459.77</v>
      </c>
      <c r="AM8" s="54">
        <v>192934.27</v>
      </c>
      <c r="AN8" s="54">
        <v>3006.8</v>
      </c>
      <c r="AO8" s="54">
        <v>916856.77</v>
      </c>
      <c r="AP8" s="54">
        <v>0</v>
      </c>
      <c r="AQ8" s="54">
        <v>0</v>
      </c>
      <c r="AR8" s="54">
        <v>0</v>
      </c>
      <c r="AS8" s="54">
        <v>16.41</v>
      </c>
      <c r="AT8" s="54">
        <v>90.46</v>
      </c>
      <c r="AU8" s="54">
        <v>41514.57</v>
      </c>
      <c r="AV8" s="54">
        <v>1649921.93</v>
      </c>
      <c r="AW8" s="54">
        <v>53708.8</v>
      </c>
      <c r="AX8" s="54">
        <v>61583.14</v>
      </c>
      <c r="AY8" s="54">
        <v>57922.57</v>
      </c>
      <c r="AZ8" s="54">
        <v>86281.35</v>
      </c>
      <c r="BA8" s="54">
        <v>71435.51</v>
      </c>
      <c r="BB8" s="54">
        <v>65675.11</v>
      </c>
      <c r="BC8" s="54">
        <v>20945.66</v>
      </c>
      <c r="BD8" s="54">
        <v>71871.81</v>
      </c>
      <c r="BE8" s="54">
        <v>25805.72</v>
      </c>
      <c r="BF8" s="54">
        <v>18533.67</v>
      </c>
      <c r="BG8" s="54">
        <v>225641.18</v>
      </c>
      <c r="BH8" s="54">
        <v>28503.69</v>
      </c>
      <c r="BI8" s="54">
        <v>22172.39</v>
      </c>
      <c r="BJ8" s="54">
        <v>19276.53</v>
      </c>
      <c r="BK8" s="54">
        <v>21964.04</v>
      </c>
      <c r="BL8" s="54">
        <v>20286.35</v>
      </c>
      <c r="BM8" s="54">
        <v>22850.64</v>
      </c>
      <c r="BN8" s="54">
        <v>15755.92</v>
      </c>
      <c r="BO8" s="54">
        <v>12747.66</v>
      </c>
      <c r="BP8" s="54">
        <v>16606.92</v>
      </c>
      <c r="BQ8" s="54">
        <v>24731.7</v>
      </c>
      <c r="BR8" s="54">
        <v>4615.48</v>
      </c>
      <c r="BS8" s="54">
        <v>8358.98</v>
      </c>
      <c r="BT8" s="54">
        <v>5282.07</v>
      </c>
      <c r="BU8" s="54">
        <v>7436.83</v>
      </c>
      <c r="BV8" s="54">
        <v>5895</v>
      </c>
      <c r="BW8" s="54">
        <v>11202.76</v>
      </c>
      <c r="BX8" s="54">
        <v>6110.79</v>
      </c>
      <c r="BY8" s="54">
        <v>4491.2</v>
      </c>
      <c r="BZ8" s="54">
        <v>3793.43</v>
      </c>
      <c r="CA8" s="54">
        <v>4671.08</v>
      </c>
      <c r="CB8" s="54">
        <v>2031.34</v>
      </c>
      <c r="CC8" s="54">
        <v>4582.21</v>
      </c>
      <c r="CD8" s="54">
        <v>8489.39</v>
      </c>
      <c r="CE8" s="54">
        <v>13625.15</v>
      </c>
      <c r="CF8" s="54">
        <v>443219.73</v>
      </c>
      <c r="CG8" s="54">
        <v>1828.79</v>
      </c>
      <c r="CH8" s="54">
        <v>1052.81</v>
      </c>
      <c r="CI8" s="54">
        <v>3535.39</v>
      </c>
      <c r="CJ8" s="54">
        <v>7342.72</v>
      </c>
      <c r="CK8" s="54">
        <v>1127.35</v>
      </c>
      <c r="CL8" s="54">
        <v>3047.26</v>
      </c>
      <c r="CM8" s="54">
        <v>9563.06</v>
      </c>
      <c r="CN8" s="54">
        <v>2216.56</v>
      </c>
      <c r="CO8" s="54">
        <v>-130.36</v>
      </c>
      <c r="CP8" s="54">
        <v>4583.87</v>
      </c>
      <c r="CQ8" s="54">
        <v>2760.24</v>
      </c>
      <c r="CR8" s="54">
        <v>3256.34</v>
      </c>
      <c r="CS8" s="54">
        <v>3746.81</v>
      </c>
      <c r="CT8" s="54">
        <v>2740.29</v>
      </c>
      <c r="CU8" s="54">
        <v>717.53</v>
      </c>
      <c r="CV8" s="54">
        <v>1169.42</v>
      </c>
      <c r="CW8" s="54">
        <v>2467.4</v>
      </c>
      <c r="CX8" s="54">
        <v>2812.03</v>
      </c>
      <c r="CY8" s="54">
        <v>560.95</v>
      </c>
      <c r="CZ8" s="54">
        <v>612.79</v>
      </c>
      <c r="DA8" s="54">
        <v>1453.99</v>
      </c>
      <c r="DB8" s="54">
        <v>3006.76</v>
      </c>
      <c r="DC8" s="54">
        <v>3781.26</v>
      </c>
      <c r="DD8" s="54">
        <v>11992.49</v>
      </c>
      <c r="DE8" s="54">
        <v>7283.91</v>
      </c>
      <c r="DF8" s="54">
        <v>4539.31</v>
      </c>
      <c r="DG8" s="54">
        <v>2534.17</v>
      </c>
      <c r="DH8" s="54">
        <v>35430.39</v>
      </c>
      <c r="DI8" s="54">
        <v>3109.61</v>
      </c>
      <c r="DJ8" s="54">
        <v>1286.66</v>
      </c>
      <c r="DK8" s="54">
        <v>1773.19</v>
      </c>
      <c r="DL8" s="54">
        <v>877.54</v>
      </c>
      <c r="DM8" s="54">
        <v>8419.93</v>
      </c>
      <c r="DN8" s="54">
        <v>2209.43</v>
      </c>
      <c r="DO8" s="54">
        <v>343.4</v>
      </c>
      <c r="DP8" s="54">
        <v>4019.01</v>
      </c>
      <c r="DQ8" s="54">
        <v>1102.09</v>
      </c>
      <c r="DR8" s="54">
        <v>2330.34</v>
      </c>
      <c r="DS8" s="45">
        <v>846.28</v>
      </c>
      <c r="DT8" s="45">
        <v>-673.36</v>
      </c>
      <c r="DU8" s="45">
        <v>785.7</v>
      </c>
      <c r="DV8" s="45">
        <v>155.81</v>
      </c>
      <c r="DW8" s="45">
        <v>52.8</v>
      </c>
      <c r="DX8" s="45">
        <v>15.14</v>
      </c>
      <c r="DY8" s="45">
        <v>74.14</v>
      </c>
      <c r="DZ8" s="45">
        <v>54.89</v>
      </c>
      <c r="EB8" s="45">
        <v>0</v>
      </c>
      <c r="EC8" s="45">
        <v>0</v>
      </c>
      <c r="ED8" s="45">
        <v>0</v>
      </c>
      <c r="EE8" s="45">
        <v>0</v>
      </c>
      <c r="EF8" s="45">
        <v>0</v>
      </c>
      <c r="EG8" s="45">
        <v>0</v>
      </c>
    </row>
    <row r="9" s="45" customFormat="1" spans="1:137">
      <c r="A9" s="53"/>
      <c r="B9" s="54" t="s">
        <v>82</v>
      </c>
      <c r="C9" s="54">
        <v>13600000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13600000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13600000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0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4">
        <v>0</v>
      </c>
      <c r="BR9" s="54">
        <v>0</v>
      </c>
      <c r="BS9" s="54">
        <v>0</v>
      </c>
      <c r="BT9" s="54">
        <v>0</v>
      </c>
      <c r="BU9" s="54">
        <v>0</v>
      </c>
      <c r="BV9" s="54">
        <v>0</v>
      </c>
      <c r="BW9" s="54">
        <v>0</v>
      </c>
      <c r="BX9" s="54">
        <v>0</v>
      </c>
      <c r="BY9" s="54">
        <v>0</v>
      </c>
      <c r="BZ9" s="54">
        <v>0</v>
      </c>
      <c r="CA9" s="54">
        <v>0</v>
      </c>
      <c r="CB9" s="54">
        <v>0</v>
      </c>
      <c r="CC9" s="54">
        <v>0</v>
      </c>
      <c r="CD9" s="54">
        <v>0</v>
      </c>
      <c r="CE9" s="54">
        <v>0</v>
      </c>
      <c r="CF9" s="54">
        <v>0</v>
      </c>
      <c r="CG9" s="54">
        <v>0</v>
      </c>
      <c r="CH9" s="54">
        <v>0</v>
      </c>
      <c r="CI9" s="54">
        <v>0</v>
      </c>
      <c r="CJ9" s="54">
        <v>0</v>
      </c>
      <c r="CK9" s="54">
        <v>0</v>
      </c>
      <c r="CL9" s="54">
        <v>0</v>
      </c>
      <c r="CM9" s="54">
        <v>0</v>
      </c>
      <c r="CN9" s="54">
        <v>0</v>
      </c>
      <c r="CO9" s="54">
        <v>0</v>
      </c>
      <c r="CP9" s="54">
        <v>0</v>
      </c>
      <c r="CQ9" s="54">
        <v>0</v>
      </c>
      <c r="CR9" s="54">
        <v>0</v>
      </c>
      <c r="CS9" s="54">
        <v>0</v>
      </c>
      <c r="CT9" s="54">
        <v>0</v>
      </c>
      <c r="CU9" s="54">
        <v>0</v>
      </c>
      <c r="CV9" s="54">
        <v>0</v>
      </c>
      <c r="CW9" s="54">
        <v>0</v>
      </c>
      <c r="CX9" s="54">
        <v>0</v>
      </c>
      <c r="CY9" s="54">
        <v>0</v>
      </c>
      <c r="CZ9" s="54">
        <v>0</v>
      </c>
      <c r="DA9" s="54">
        <v>0</v>
      </c>
      <c r="DB9" s="54">
        <v>0</v>
      </c>
      <c r="DC9" s="54">
        <v>0</v>
      </c>
      <c r="DD9" s="54">
        <v>0</v>
      </c>
      <c r="DE9" s="54">
        <v>0</v>
      </c>
      <c r="DF9" s="54">
        <v>0</v>
      </c>
      <c r="DG9" s="54">
        <v>0</v>
      </c>
      <c r="DH9" s="54">
        <v>0</v>
      </c>
      <c r="DI9" s="54">
        <v>0</v>
      </c>
      <c r="DJ9" s="54">
        <v>0</v>
      </c>
      <c r="DK9" s="54">
        <v>0</v>
      </c>
      <c r="DL9" s="54">
        <v>0</v>
      </c>
      <c r="DM9" s="54">
        <v>0</v>
      </c>
      <c r="DN9" s="54">
        <v>0</v>
      </c>
      <c r="DO9" s="54">
        <v>0</v>
      </c>
      <c r="DP9" s="54">
        <v>0</v>
      </c>
      <c r="DQ9" s="54">
        <v>0</v>
      </c>
      <c r="DR9" s="54">
        <v>0</v>
      </c>
      <c r="DS9" s="45">
        <v>0</v>
      </c>
      <c r="DT9" s="45">
        <v>0</v>
      </c>
      <c r="DU9" s="45">
        <v>0</v>
      </c>
      <c r="DV9" s="45">
        <v>0</v>
      </c>
      <c r="DW9" s="45">
        <v>0</v>
      </c>
      <c r="DX9" s="45">
        <v>0</v>
      </c>
      <c r="DY9" s="45">
        <v>0</v>
      </c>
      <c r="DZ9" s="45">
        <v>0</v>
      </c>
      <c r="EB9" s="45">
        <v>0</v>
      </c>
      <c r="EC9" s="45">
        <v>0</v>
      </c>
      <c r="ED9" s="45">
        <v>0</v>
      </c>
      <c r="EE9" s="45">
        <v>0</v>
      </c>
      <c r="EF9" s="45">
        <v>0</v>
      </c>
      <c r="EG9" s="45">
        <v>0</v>
      </c>
    </row>
    <row r="10" s="45" customFormat="1" spans="1:137">
      <c r="A10" s="53"/>
      <c r="B10" s="54" t="s">
        <v>83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4">
        <v>0</v>
      </c>
      <c r="BR10" s="54">
        <v>0</v>
      </c>
      <c r="BS10" s="54">
        <v>0</v>
      </c>
      <c r="BT10" s="54">
        <v>0</v>
      </c>
      <c r="BU10" s="54">
        <v>0</v>
      </c>
      <c r="BV10" s="54">
        <v>0</v>
      </c>
      <c r="BW10" s="54">
        <v>0</v>
      </c>
      <c r="BX10" s="54">
        <v>0</v>
      </c>
      <c r="BY10" s="54">
        <v>0</v>
      </c>
      <c r="BZ10" s="54">
        <v>0</v>
      </c>
      <c r="CA10" s="54">
        <v>0</v>
      </c>
      <c r="CB10" s="54">
        <v>0</v>
      </c>
      <c r="CC10" s="54">
        <v>0</v>
      </c>
      <c r="CD10" s="54">
        <v>0</v>
      </c>
      <c r="CE10" s="54">
        <v>0</v>
      </c>
      <c r="CF10" s="54">
        <v>0</v>
      </c>
      <c r="CG10" s="54">
        <v>0</v>
      </c>
      <c r="CH10" s="54">
        <v>0</v>
      </c>
      <c r="CI10" s="54">
        <v>0</v>
      </c>
      <c r="CJ10" s="54">
        <v>0</v>
      </c>
      <c r="CK10" s="54">
        <v>0</v>
      </c>
      <c r="CL10" s="54">
        <v>0</v>
      </c>
      <c r="CM10" s="54">
        <v>0</v>
      </c>
      <c r="CN10" s="54">
        <v>0</v>
      </c>
      <c r="CO10" s="54">
        <v>0</v>
      </c>
      <c r="CP10" s="54">
        <v>0</v>
      </c>
      <c r="CQ10" s="54">
        <v>0</v>
      </c>
      <c r="CR10" s="54">
        <v>0</v>
      </c>
      <c r="CS10" s="54">
        <v>0</v>
      </c>
      <c r="CT10" s="54">
        <v>0</v>
      </c>
      <c r="CU10" s="54">
        <v>0</v>
      </c>
      <c r="CV10" s="54">
        <v>0</v>
      </c>
      <c r="CW10" s="54">
        <v>0</v>
      </c>
      <c r="CX10" s="54">
        <v>0</v>
      </c>
      <c r="CY10" s="54">
        <v>0</v>
      </c>
      <c r="CZ10" s="54">
        <v>0</v>
      </c>
      <c r="DA10" s="54">
        <v>0</v>
      </c>
      <c r="DB10" s="54">
        <v>0</v>
      </c>
      <c r="DC10" s="54">
        <v>0</v>
      </c>
      <c r="DD10" s="54">
        <v>0</v>
      </c>
      <c r="DE10" s="54">
        <v>0</v>
      </c>
      <c r="DF10" s="54">
        <v>0</v>
      </c>
      <c r="DG10" s="54">
        <v>0</v>
      </c>
      <c r="DH10" s="54">
        <v>0</v>
      </c>
      <c r="DI10" s="54">
        <v>0</v>
      </c>
      <c r="DJ10" s="54">
        <v>0</v>
      </c>
      <c r="DK10" s="54">
        <v>0</v>
      </c>
      <c r="DL10" s="54">
        <v>0</v>
      </c>
      <c r="DM10" s="54">
        <v>0</v>
      </c>
      <c r="DN10" s="54">
        <v>0</v>
      </c>
      <c r="DO10" s="54">
        <v>0</v>
      </c>
      <c r="DP10" s="54">
        <v>0</v>
      </c>
      <c r="DQ10" s="54">
        <v>0</v>
      </c>
      <c r="DR10" s="54">
        <v>0</v>
      </c>
      <c r="DS10" s="45">
        <v>0</v>
      </c>
      <c r="DT10" s="45">
        <v>0</v>
      </c>
      <c r="DU10" s="45">
        <v>0</v>
      </c>
      <c r="DV10" s="45">
        <v>0</v>
      </c>
      <c r="DW10" s="45">
        <v>0</v>
      </c>
      <c r="DX10" s="45">
        <v>0</v>
      </c>
      <c r="DY10" s="45">
        <v>0</v>
      </c>
      <c r="DZ10" s="45">
        <v>0</v>
      </c>
      <c r="EB10" s="45">
        <v>0</v>
      </c>
      <c r="EC10" s="45">
        <v>0</v>
      </c>
      <c r="ED10" s="45">
        <v>0</v>
      </c>
      <c r="EE10" s="45">
        <v>0</v>
      </c>
      <c r="EF10" s="45">
        <v>0</v>
      </c>
      <c r="EG10" s="45">
        <v>0</v>
      </c>
    </row>
    <row r="11" s="45" customFormat="1" spans="1:137">
      <c r="A11" s="53"/>
      <c r="B11" s="54" t="s">
        <v>84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</v>
      </c>
      <c r="AQ11" s="54">
        <v>0</v>
      </c>
      <c r="AR11" s="54">
        <v>0</v>
      </c>
      <c r="AS11" s="54">
        <v>0</v>
      </c>
      <c r="AT11" s="54">
        <v>0</v>
      </c>
      <c r="AU11" s="54">
        <v>0</v>
      </c>
      <c r="AV11" s="54">
        <v>0</v>
      </c>
      <c r="AW11" s="54">
        <v>0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0</v>
      </c>
      <c r="BL11" s="54">
        <v>0</v>
      </c>
      <c r="BM11" s="54">
        <v>0</v>
      </c>
      <c r="BN11" s="54">
        <v>0</v>
      </c>
      <c r="BO11" s="54">
        <v>0</v>
      </c>
      <c r="BP11" s="54">
        <v>0</v>
      </c>
      <c r="BQ11" s="54">
        <v>0</v>
      </c>
      <c r="BR11" s="54">
        <v>0</v>
      </c>
      <c r="BS11" s="54">
        <v>0</v>
      </c>
      <c r="BT11" s="54">
        <v>0</v>
      </c>
      <c r="BU11" s="54">
        <v>0</v>
      </c>
      <c r="BV11" s="54">
        <v>0</v>
      </c>
      <c r="BW11" s="54">
        <v>0</v>
      </c>
      <c r="BX11" s="54">
        <v>0</v>
      </c>
      <c r="BY11" s="54">
        <v>0</v>
      </c>
      <c r="BZ11" s="54">
        <v>0</v>
      </c>
      <c r="CA11" s="54">
        <v>0</v>
      </c>
      <c r="CB11" s="54">
        <v>0</v>
      </c>
      <c r="CC11" s="54">
        <v>0</v>
      </c>
      <c r="CD11" s="54">
        <v>0</v>
      </c>
      <c r="CE11" s="54">
        <v>0</v>
      </c>
      <c r="CF11" s="54">
        <v>0</v>
      </c>
      <c r="CG11" s="54">
        <v>0</v>
      </c>
      <c r="CH11" s="54">
        <v>0</v>
      </c>
      <c r="CI11" s="54">
        <v>0</v>
      </c>
      <c r="CJ11" s="54">
        <v>0</v>
      </c>
      <c r="CK11" s="54">
        <v>0</v>
      </c>
      <c r="CL11" s="54">
        <v>0</v>
      </c>
      <c r="CM11" s="54">
        <v>0</v>
      </c>
      <c r="CN11" s="54">
        <v>0</v>
      </c>
      <c r="CO11" s="54">
        <v>0</v>
      </c>
      <c r="CP11" s="54">
        <v>0</v>
      </c>
      <c r="CQ11" s="54">
        <v>0</v>
      </c>
      <c r="CR11" s="54">
        <v>0</v>
      </c>
      <c r="CS11" s="54">
        <v>0</v>
      </c>
      <c r="CT11" s="54">
        <v>0</v>
      </c>
      <c r="CU11" s="54">
        <v>0</v>
      </c>
      <c r="CV11" s="54">
        <v>0</v>
      </c>
      <c r="CW11" s="54">
        <v>0</v>
      </c>
      <c r="CX11" s="54">
        <v>0</v>
      </c>
      <c r="CY11" s="54">
        <v>0</v>
      </c>
      <c r="CZ11" s="54">
        <v>0</v>
      </c>
      <c r="DA11" s="54">
        <v>0</v>
      </c>
      <c r="DB11" s="54">
        <v>0</v>
      </c>
      <c r="DC11" s="54">
        <v>0</v>
      </c>
      <c r="DD11" s="54">
        <v>0</v>
      </c>
      <c r="DE11" s="54">
        <v>0</v>
      </c>
      <c r="DF11" s="54">
        <v>0</v>
      </c>
      <c r="DG11" s="54">
        <v>0</v>
      </c>
      <c r="DH11" s="54">
        <v>0</v>
      </c>
      <c r="DI11" s="54">
        <v>0</v>
      </c>
      <c r="DJ11" s="54">
        <v>0</v>
      </c>
      <c r="DK11" s="54">
        <v>0</v>
      </c>
      <c r="DL11" s="54">
        <v>0</v>
      </c>
      <c r="DM11" s="54">
        <v>0</v>
      </c>
      <c r="DN11" s="54">
        <v>0</v>
      </c>
      <c r="DO11" s="54">
        <v>0</v>
      </c>
      <c r="DP11" s="54">
        <v>0</v>
      </c>
      <c r="DQ11" s="54">
        <v>0</v>
      </c>
      <c r="DR11" s="54">
        <v>0</v>
      </c>
      <c r="DS11" s="45">
        <v>0</v>
      </c>
      <c r="DT11" s="45">
        <v>0</v>
      </c>
      <c r="DU11" s="45">
        <v>0</v>
      </c>
      <c r="DV11" s="45">
        <v>0</v>
      </c>
      <c r="DW11" s="45">
        <v>0</v>
      </c>
      <c r="DX11" s="45">
        <v>0</v>
      </c>
      <c r="DY11" s="45">
        <v>0</v>
      </c>
      <c r="DZ11" s="45">
        <v>0</v>
      </c>
      <c r="EB11" s="45">
        <v>0</v>
      </c>
      <c r="EC11" s="45">
        <v>0</v>
      </c>
      <c r="ED11" s="45">
        <v>0</v>
      </c>
      <c r="EE11" s="45">
        <v>0</v>
      </c>
      <c r="EF11" s="45">
        <v>0</v>
      </c>
      <c r="EG11" s="45">
        <v>0</v>
      </c>
    </row>
    <row r="12" s="45" customFormat="1" spans="1:137">
      <c r="A12" s="53"/>
      <c r="B12" s="54" t="s">
        <v>85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0</v>
      </c>
      <c r="BO12" s="54">
        <v>0</v>
      </c>
      <c r="BP12" s="54">
        <v>0</v>
      </c>
      <c r="BQ12" s="54">
        <v>0</v>
      </c>
      <c r="BR12" s="54">
        <v>0</v>
      </c>
      <c r="BS12" s="54">
        <v>0</v>
      </c>
      <c r="BT12" s="54">
        <v>0</v>
      </c>
      <c r="BU12" s="54">
        <v>0</v>
      </c>
      <c r="BV12" s="54">
        <v>0</v>
      </c>
      <c r="BW12" s="54">
        <v>0</v>
      </c>
      <c r="BX12" s="54">
        <v>0</v>
      </c>
      <c r="BY12" s="54">
        <v>0</v>
      </c>
      <c r="BZ12" s="54">
        <v>0</v>
      </c>
      <c r="CA12" s="54">
        <v>0</v>
      </c>
      <c r="CB12" s="54">
        <v>0</v>
      </c>
      <c r="CC12" s="54">
        <v>0</v>
      </c>
      <c r="CD12" s="54">
        <v>0</v>
      </c>
      <c r="CE12" s="54">
        <v>0</v>
      </c>
      <c r="CF12" s="54">
        <v>0</v>
      </c>
      <c r="CG12" s="54">
        <v>0</v>
      </c>
      <c r="CH12" s="54">
        <v>0</v>
      </c>
      <c r="CI12" s="54">
        <v>0</v>
      </c>
      <c r="CJ12" s="54">
        <v>0</v>
      </c>
      <c r="CK12" s="54">
        <v>0</v>
      </c>
      <c r="CL12" s="54">
        <v>0</v>
      </c>
      <c r="CM12" s="54">
        <v>0</v>
      </c>
      <c r="CN12" s="54">
        <v>0</v>
      </c>
      <c r="CO12" s="54">
        <v>0</v>
      </c>
      <c r="CP12" s="54">
        <v>0</v>
      </c>
      <c r="CQ12" s="54">
        <v>0</v>
      </c>
      <c r="CR12" s="54">
        <v>0</v>
      </c>
      <c r="CS12" s="54">
        <v>0</v>
      </c>
      <c r="CT12" s="54">
        <v>0</v>
      </c>
      <c r="CU12" s="54">
        <v>0</v>
      </c>
      <c r="CV12" s="54">
        <v>0</v>
      </c>
      <c r="CW12" s="54">
        <v>0</v>
      </c>
      <c r="CX12" s="54">
        <v>0</v>
      </c>
      <c r="CY12" s="54">
        <v>0</v>
      </c>
      <c r="CZ12" s="54">
        <v>0</v>
      </c>
      <c r="DA12" s="54">
        <v>0</v>
      </c>
      <c r="DB12" s="54">
        <v>0</v>
      </c>
      <c r="DC12" s="54">
        <v>0</v>
      </c>
      <c r="DD12" s="54">
        <v>0</v>
      </c>
      <c r="DE12" s="54">
        <v>0</v>
      </c>
      <c r="DF12" s="54">
        <v>0</v>
      </c>
      <c r="DG12" s="54">
        <v>0</v>
      </c>
      <c r="DH12" s="54">
        <v>0</v>
      </c>
      <c r="DI12" s="54">
        <v>0</v>
      </c>
      <c r="DJ12" s="54">
        <v>0</v>
      </c>
      <c r="DK12" s="54">
        <v>0</v>
      </c>
      <c r="DL12" s="54">
        <v>0</v>
      </c>
      <c r="DM12" s="54">
        <v>0</v>
      </c>
      <c r="DN12" s="54">
        <v>0</v>
      </c>
      <c r="DO12" s="54">
        <v>0</v>
      </c>
      <c r="DP12" s="54">
        <v>0</v>
      </c>
      <c r="DQ12" s="54">
        <v>0</v>
      </c>
      <c r="DR12" s="54">
        <v>0</v>
      </c>
      <c r="DS12" s="45">
        <v>0</v>
      </c>
      <c r="DT12" s="45">
        <v>0</v>
      </c>
      <c r="DU12" s="45">
        <v>0</v>
      </c>
      <c r="DV12" s="45">
        <v>0</v>
      </c>
      <c r="DW12" s="45">
        <v>0</v>
      </c>
      <c r="DX12" s="45">
        <v>0</v>
      </c>
      <c r="DY12" s="45">
        <v>0</v>
      </c>
      <c r="DZ12" s="45">
        <v>0</v>
      </c>
      <c r="EB12" s="45">
        <v>0</v>
      </c>
      <c r="EC12" s="45">
        <v>0</v>
      </c>
      <c r="ED12" s="45">
        <v>0</v>
      </c>
      <c r="EE12" s="45">
        <v>0</v>
      </c>
      <c r="EF12" s="45">
        <v>0</v>
      </c>
      <c r="EG12" s="45">
        <v>0</v>
      </c>
    </row>
    <row r="13" s="45" customFormat="1" spans="1:137">
      <c r="A13" s="53"/>
      <c r="B13" s="54" t="s">
        <v>86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0</v>
      </c>
      <c r="BQ13" s="54">
        <v>0</v>
      </c>
      <c r="BR13" s="54">
        <v>0</v>
      </c>
      <c r="BS13" s="54">
        <v>0</v>
      </c>
      <c r="BT13" s="54">
        <v>0</v>
      </c>
      <c r="BU13" s="54">
        <v>0</v>
      </c>
      <c r="BV13" s="54">
        <v>0</v>
      </c>
      <c r="BW13" s="54">
        <v>0</v>
      </c>
      <c r="BX13" s="54">
        <v>0</v>
      </c>
      <c r="BY13" s="54">
        <v>0</v>
      </c>
      <c r="BZ13" s="54">
        <v>0</v>
      </c>
      <c r="CA13" s="54">
        <v>0</v>
      </c>
      <c r="CB13" s="54">
        <v>0</v>
      </c>
      <c r="CC13" s="54">
        <v>0</v>
      </c>
      <c r="CD13" s="54">
        <v>0</v>
      </c>
      <c r="CE13" s="54">
        <v>0</v>
      </c>
      <c r="CF13" s="54">
        <v>0</v>
      </c>
      <c r="CG13" s="54">
        <v>0</v>
      </c>
      <c r="CH13" s="54">
        <v>0</v>
      </c>
      <c r="CI13" s="54">
        <v>0</v>
      </c>
      <c r="CJ13" s="54">
        <v>0</v>
      </c>
      <c r="CK13" s="54">
        <v>0</v>
      </c>
      <c r="CL13" s="54">
        <v>0</v>
      </c>
      <c r="CM13" s="54">
        <v>0</v>
      </c>
      <c r="CN13" s="54">
        <v>0</v>
      </c>
      <c r="CO13" s="54">
        <v>0</v>
      </c>
      <c r="CP13" s="54">
        <v>0</v>
      </c>
      <c r="CQ13" s="54">
        <v>0</v>
      </c>
      <c r="CR13" s="54">
        <v>0</v>
      </c>
      <c r="CS13" s="54">
        <v>0</v>
      </c>
      <c r="CT13" s="54">
        <v>0</v>
      </c>
      <c r="CU13" s="54">
        <v>0</v>
      </c>
      <c r="CV13" s="54">
        <v>0</v>
      </c>
      <c r="CW13" s="54">
        <v>0</v>
      </c>
      <c r="CX13" s="54">
        <v>0</v>
      </c>
      <c r="CY13" s="54">
        <v>0</v>
      </c>
      <c r="CZ13" s="54">
        <v>0</v>
      </c>
      <c r="DA13" s="54">
        <v>0</v>
      </c>
      <c r="DB13" s="54">
        <v>0</v>
      </c>
      <c r="DC13" s="54">
        <v>0</v>
      </c>
      <c r="DD13" s="54">
        <v>0</v>
      </c>
      <c r="DE13" s="54">
        <v>0</v>
      </c>
      <c r="DF13" s="54">
        <v>0</v>
      </c>
      <c r="DG13" s="54">
        <v>0</v>
      </c>
      <c r="DH13" s="54">
        <v>0</v>
      </c>
      <c r="DI13" s="54">
        <v>0</v>
      </c>
      <c r="DJ13" s="54">
        <v>0</v>
      </c>
      <c r="DK13" s="54">
        <v>0</v>
      </c>
      <c r="DL13" s="54">
        <v>0</v>
      </c>
      <c r="DM13" s="54">
        <v>0</v>
      </c>
      <c r="DN13" s="54">
        <v>0</v>
      </c>
      <c r="DO13" s="54">
        <v>0</v>
      </c>
      <c r="DP13" s="54">
        <v>0</v>
      </c>
      <c r="DQ13" s="54">
        <v>0</v>
      </c>
      <c r="DR13" s="54">
        <v>0</v>
      </c>
      <c r="DS13" s="45">
        <v>0</v>
      </c>
      <c r="DT13" s="45">
        <v>0</v>
      </c>
      <c r="DU13" s="45">
        <v>0</v>
      </c>
      <c r="DV13" s="45">
        <v>0</v>
      </c>
      <c r="DW13" s="45">
        <v>0</v>
      </c>
      <c r="DX13" s="45">
        <v>0</v>
      </c>
      <c r="DY13" s="45">
        <v>0</v>
      </c>
      <c r="DZ13" s="45">
        <v>0</v>
      </c>
      <c r="EB13" s="45">
        <v>0</v>
      </c>
      <c r="EC13" s="45">
        <v>0</v>
      </c>
      <c r="ED13" s="45">
        <v>0</v>
      </c>
      <c r="EE13" s="45">
        <v>0</v>
      </c>
      <c r="EF13" s="45">
        <v>0</v>
      </c>
      <c r="EG13" s="45">
        <v>0</v>
      </c>
    </row>
    <row r="14" s="45" customFormat="1" spans="1:137">
      <c r="A14" s="53"/>
      <c r="B14" s="54" t="s">
        <v>87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</v>
      </c>
      <c r="BP14" s="54">
        <v>0</v>
      </c>
      <c r="BQ14" s="54">
        <v>0</v>
      </c>
      <c r="BR14" s="54">
        <v>0</v>
      </c>
      <c r="BS14" s="54">
        <v>0</v>
      </c>
      <c r="BT14" s="54">
        <v>0</v>
      </c>
      <c r="BU14" s="54">
        <v>0</v>
      </c>
      <c r="BV14" s="54">
        <v>0</v>
      </c>
      <c r="BW14" s="54">
        <v>0</v>
      </c>
      <c r="BX14" s="54">
        <v>0</v>
      </c>
      <c r="BY14" s="54">
        <v>0</v>
      </c>
      <c r="BZ14" s="54">
        <v>0</v>
      </c>
      <c r="CA14" s="54">
        <v>0</v>
      </c>
      <c r="CB14" s="54">
        <v>0</v>
      </c>
      <c r="CC14" s="54">
        <v>0</v>
      </c>
      <c r="CD14" s="54">
        <v>0</v>
      </c>
      <c r="CE14" s="54">
        <v>0</v>
      </c>
      <c r="CF14" s="54">
        <v>0</v>
      </c>
      <c r="CG14" s="54">
        <v>0</v>
      </c>
      <c r="CH14" s="54">
        <v>0</v>
      </c>
      <c r="CI14" s="54">
        <v>0</v>
      </c>
      <c r="CJ14" s="54">
        <v>0</v>
      </c>
      <c r="CK14" s="54">
        <v>0</v>
      </c>
      <c r="CL14" s="54">
        <v>0</v>
      </c>
      <c r="CM14" s="54">
        <v>0</v>
      </c>
      <c r="CN14" s="54">
        <v>0</v>
      </c>
      <c r="CO14" s="54">
        <v>0</v>
      </c>
      <c r="CP14" s="54">
        <v>0</v>
      </c>
      <c r="CQ14" s="54">
        <v>0</v>
      </c>
      <c r="CR14" s="54">
        <v>0</v>
      </c>
      <c r="CS14" s="54">
        <v>0</v>
      </c>
      <c r="CT14" s="54">
        <v>0</v>
      </c>
      <c r="CU14" s="54">
        <v>0</v>
      </c>
      <c r="CV14" s="54">
        <v>0</v>
      </c>
      <c r="CW14" s="54">
        <v>0</v>
      </c>
      <c r="CX14" s="54">
        <v>0</v>
      </c>
      <c r="CY14" s="54">
        <v>0</v>
      </c>
      <c r="CZ14" s="54">
        <v>0</v>
      </c>
      <c r="DA14" s="54">
        <v>0</v>
      </c>
      <c r="DB14" s="54">
        <v>0</v>
      </c>
      <c r="DC14" s="54">
        <v>0</v>
      </c>
      <c r="DD14" s="54">
        <v>0</v>
      </c>
      <c r="DE14" s="54">
        <v>0</v>
      </c>
      <c r="DF14" s="54">
        <v>0</v>
      </c>
      <c r="DG14" s="54">
        <v>0</v>
      </c>
      <c r="DH14" s="54">
        <v>0</v>
      </c>
      <c r="DI14" s="54">
        <v>0</v>
      </c>
      <c r="DJ14" s="54">
        <v>0</v>
      </c>
      <c r="DK14" s="54">
        <v>0</v>
      </c>
      <c r="DL14" s="54">
        <v>0</v>
      </c>
      <c r="DM14" s="54">
        <v>0</v>
      </c>
      <c r="DN14" s="54">
        <v>0</v>
      </c>
      <c r="DO14" s="54">
        <v>0</v>
      </c>
      <c r="DP14" s="54">
        <v>0</v>
      </c>
      <c r="DQ14" s="54">
        <v>0</v>
      </c>
      <c r="DR14" s="54">
        <v>0</v>
      </c>
      <c r="DS14" s="45">
        <v>0</v>
      </c>
      <c r="DT14" s="45">
        <v>0</v>
      </c>
      <c r="DU14" s="45">
        <v>0</v>
      </c>
      <c r="DV14" s="45">
        <v>0</v>
      </c>
      <c r="DW14" s="45">
        <v>0</v>
      </c>
      <c r="DX14" s="45">
        <v>0</v>
      </c>
      <c r="DY14" s="45">
        <v>0</v>
      </c>
      <c r="DZ14" s="45">
        <v>0</v>
      </c>
      <c r="EB14" s="45">
        <v>0</v>
      </c>
      <c r="EC14" s="45">
        <v>0</v>
      </c>
      <c r="ED14" s="45">
        <v>0</v>
      </c>
      <c r="EE14" s="45">
        <v>0</v>
      </c>
      <c r="EF14" s="45">
        <v>0</v>
      </c>
      <c r="EG14" s="45">
        <v>0</v>
      </c>
    </row>
    <row r="15" s="45" customFormat="1" spans="1:137">
      <c r="A15" s="53"/>
      <c r="B15" s="54" t="s">
        <v>88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0</v>
      </c>
      <c r="BL15" s="54">
        <v>0</v>
      </c>
      <c r="BM15" s="54">
        <v>0</v>
      </c>
      <c r="BN15" s="54">
        <v>0</v>
      </c>
      <c r="BO15" s="54">
        <v>0</v>
      </c>
      <c r="BP15" s="54">
        <v>0</v>
      </c>
      <c r="BQ15" s="54">
        <v>0</v>
      </c>
      <c r="BR15" s="54">
        <v>0</v>
      </c>
      <c r="BS15" s="54">
        <v>0</v>
      </c>
      <c r="BT15" s="54">
        <v>0</v>
      </c>
      <c r="BU15" s="54">
        <v>0</v>
      </c>
      <c r="BV15" s="54">
        <v>0</v>
      </c>
      <c r="BW15" s="54">
        <v>0</v>
      </c>
      <c r="BX15" s="54">
        <v>0</v>
      </c>
      <c r="BY15" s="54">
        <v>0</v>
      </c>
      <c r="BZ15" s="54">
        <v>0</v>
      </c>
      <c r="CA15" s="54">
        <v>0</v>
      </c>
      <c r="CB15" s="54">
        <v>0</v>
      </c>
      <c r="CC15" s="54">
        <v>0</v>
      </c>
      <c r="CD15" s="54">
        <v>0</v>
      </c>
      <c r="CE15" s="54">
        <v>0</v>
      </c>
      <c r="CF15" s="54">
        <v>0</v>
      </c>
      <c r="CG15" s="54">
        <v>0</v>
      </c>
      <c r="CH15" s="54">
        <v>0</v>
      </c>
      <c r="CI15" s="54">
        <v>0</v>
      </c>
      <c r="CJ15" s="54">
        <v>0</v>
      </c>
      <c r="CK15" s="54">
        <v>0</v>
      </c>
      <c r="CL15" s="54">
        <v>0</v>
      </c>
      <c r="CM15" s="54">
        <v>0</v>
      </c>
      <c r="CN15" s="54">
        <v>0</v>
      </c>
      <c r="CO15" s="54">
        <v>0</v>
      </c>
      <c r="CP15" s="54">
        <v>0</v>
      </c>
      <c r="CQ15" s="54">
        <v>0</v>
      </c>
      <c r="CR15" s="54">
        <v>0</v>
      </c>
      <c r="CS15" s="54">
        <v>0</v>
      </c>
      <c r="CT15" s="54">
        <v>0</v>
      </c>
      <c r="CU15" s="54">
        <v>0</v>
      </c>
      <c r="CV15" s="54">
        <v>0</v>
      </c>
      <c r="CW15" s="54">
        <v>0</v>
      </c>
      <c r="CX15" s="54">
        <v>0</v>
      </c>
      <c r="CY15" s="54">
        <v>0</v>
      </c>
      <c r="CZ15" s="54">
        <v>0</v>
      </c>
      <c r="DA15" s="54">
        <v>0</v>
      </c>
      <c r="DB15" s="54">
        <v>0</v>
      </c>
      <c r="DC15" s="54">
        <v>0</v>
      </c>
      <c r="DD15" s="54">
        <v>0</v>
      </c>
      <c r="DE15" s="54">
        <v>0</v>
      </c>
      <c r="DF15" s="54">
        <v>0</v>
      </c>
      <c r="DG15" s="54">
        <v>0</v>
      </c>
      <c r="DH15" s="54">
        <v>0</v>
      </c>
      <c r="DI15" s="54">
        <v>0</v>
      </c>
      <c r="DJ15" s="54">
        <v>0</v>
      </c>
      <c r="DK15" s="54">
        <v>0</v>
      </c>
      <c r="DL15" s="54">
        <v>0</v>
      </c>
      <c r="DM15" s="54">
        <v>0</v>
      </c>
      <c r="DN15" s="54">
        <v>0</v>
      </c>
      <c r="DO15" s="54">
        <v>0</v>
      </c>
      <c r="DP15" s="54">
        <v>0</v>
      </c>
      <c r="DQ15" s="54">
        <v>0</v>
      </c>
      <c r="DR15" s="54">
        <v>0</v>
      </c>
      <c r="DS15" s="45">
        <v>0</v>
      </c>
      <c r="DT15" s="45">
        <v>0</v>
      </c>
      <c r="DU15" s="45">
        <v>0</v>
      </c>
      <c r="DV15" s="45">
        <v>0</v>
      </c>
      <c r="DW15" s="45">
        <v>0</v>
      </c>
      <c r="DX15" s="45">
        <v>0</v>
      </c>
      <c r="DY15" s="45">
        <v>0</v>
      </c>
      <c r="DZ15" s="45">
        <v>0</v>
      </c>
      <c r="EB15" s="45">
        <v>0</v>
      </c>
      <c r="EC15" s="45">
        <v>0</v>
      </c>
      <c r="ED15" s="45">
        <v>0</v>
      </c>
      <c r="EE15" s="45">
        <v>0</v>
      </c>
      <c r="EF15" s="45">
        <v>0</v>
      </c>
      <c r="EG15" s="45">
        <v>0</v>
      </c>
    </row>
    <row r="16" s="45" customFormat="1" spans="1:137">
      <c r="A16" s="53"/>
      <c r="B16" s="54" t="s">
        <v>89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0</v>
      </c>
      <c r="BQ16" s="54">
        <v>0</v>
      </c>
      <c r="BR16" s="54">
        <v>0</v>
      </c>
      <c r="BS16" s="54">
        <v>0</v>
      </c>
      <c r="BT16" s="54">
        <v>0</v>
      </c>
      <c r="BU16" s="54">
        <v>0</v>
      </c>
      <c r="BV16" s="54">
        <v>0</v>
      </c>
      <c r="BW16" s="54">
        <v>0</v>
      </c>
      <c r="BX16" s="54">
        <v>0</v>
      </c>
      <c r="BY16" s="54">
        <v>0</v>
      </c>
      <c r="BZ16" s="54">
        <v>0</v>
      </c>
      <c r="CA16" s="54">
        <v>0</v>
      </c>
      <c r="CB16" s="54">
        <v>0</v>
      </c>
      <c r="CC16" s="54">
        <v>0</v>
      </c>
      <c r="CD16" s="54">
        <v>0</v>
      </c>
      <c r="CE16" s="54">
        <v>0</v>
      </c>
      <c r="CF16" s="54">
        <v>0</v>
      </c>
      <c r="CG16" s="54">
        <v>0</v>
      </c>
      <c r="CH16" s="54">
        <v>0</v>
      </c>
      <c r="CI16" s="54">
        <v>0</v>
      </c>
      <c r="CJ16" s="54">
        <v>0</v>
      </c>
      <c r="CK16" s="54">
        <v>0</v>
      </c>
      <c r="CL16" s="54">
        <v>0</v>
      </c>
      <c r="CM16" s="54">
        <v>0</v>
      </c>
      <c r="CN16" s="54">
        <v>0</v>
      </c>
      <c r="CO16" s="54">
        <v>0</v>
      </c>
      <c r="CP16" s="54">
        <v>0</v>
      </c>
      <c r="CQ16" s="54">
        <v>0</v>
      </c>
      <c r="CR16" s="54">
        <v>0</v>
      </c>
      <c r="CS16" s="54">
        <v>0</v>
      </c>
      <c r="CT16" s="54">
        <v>0</v>
      </c>
      <c r="CU16" s="54">
        <v>0</v>
      </c>
      <c r="CV16" s="54">
        <v>0</v>
      </c>
      <c r="CW16" s="54">
        <v>0</v>
      </c>
      <c r="CX16" s="54">
        <v>0</v>
      </c>
      <c r="CY16" s="54">
        <v>0</v>
      </c>
      <c r="CZ16" s="54">
        <v>0</v>
      </c>
      <c r="DA16" s="54">
        <v>0</v>
      </c>
      <c r="DB16" s="54">
        <v>0</v>
      </c>
      <c r="DC16" s="54">
        <v>0</v>
      </c>
      <c r="DD16" s="54">
        <v>0</v>
      </c>
      <c r="DE16" s="54">
        <v>0</v>
      </c>
      <c r="DF16" s="54">
        <v>0</v>
      </c>
      <c r="DG16" s="54">
        <v>0</v>
      </c>
      <c r="DH16" s="54">
        <v>0</v>
      </c>
      <c r="DI16" s="54">
        <v>0</v>
      </c>
      <c r="DJ16" s="54">
        <v>0</v>
      </c>
      <c r="DK16" s="54">
        <v>0</v>
      </c>
      <c r="DL16" s="54">
        <v>0</v>
      </c>
      <c r="DM16" s="54">
        <v>0</v>
      </c>
      <c r="DN16" s="54">
        <v>0</v>
      </c>
      <c r="DO16" s="54">
        <v>0</v>
      </c>
      <c r="DP16" s="54">
        <v>0</v>
      </c>
      <c r="DQ16" s="54">
        <v>0</v>
      </c>
      <c r="DR16" s="54">
        <v>0</v>
      </c>
      <c r="DS16" s="45">
        <v>0</v>
      </c>
      <c r="DT16" s="45">
        <v>0</v>
      </c>
      <c r="DU16" s="45">
        <v>0</v>
      </c>
      <c r="DV16" s="45">
        <v>0</v>
      </c>
      <c r="DW16" s="45">
        <v>0</v>
      </c>
      <c r="DX16" s="45">
        <v>0</v>
      </c>
      <c r="DY16" s="45">
        <v>0</v>
      </c>
      <c r="DZ16" s="45">
        <v>0</v>
      </c>
      <c r="EB16" s="45">
        <v>0</v>
      </c>
      <c r="EC16" s="45">
        <v>0</v>
      </c>
      <c r="ED16" s="45">
        <v>0</v>
      </c>
      <c r="EE16" s="45">
        <v>0</v>
      </c>
      <c r="EF16" s="45">
        <v>0</v>
      </c>
      <c r="EG16" s="45">
        <v>0</v>
      </c>
    </row>
    <row r="17" s="45" customFormat="1" spans="1:137">
      <c r="A17" s="53"/>
      <c r="B17" s="54" t="s">
        <v>90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4">
        <v>0</v>
      </c>
      <c r="BR17" s="54">
        <v>0</v>
      </c>
      <c r="BS17" s="54">
        <v>0</v>
      </c>
      <c r="BT17" s="54">
        <v>0</v>
      </c>
      <c r="BU17" s="54">
        <v>0</v>
      </c>
      <c r="BV17" s="54">
        <v>0</v>
      </c>
      <c r="BW17" s="54">
        <v>0</v>
      </c>
      <c r="BX17" s="54">
        <v>0</v>
      </c>
      <c r="BY17" s="54">
        <v>0</v>
      </c>
      <c r="BZ17" s="54">
        <v>0</v>
      </c>
      <c r="CA17" s="54">
        <v>0</v>
      </c>
      <c r="CB17" s="54">
        <v>0</v>
      </c>
      <c r="CC17" s="54">
        <v>0</v>
      </c>
      <c r="CD17" s="54">
        <v>0</v>
      </c>
      <c r="CE17" s="54">
        <v>0</v>
      </c>
      <c r="CF17" s="54">
        <v>0</v>
      </c>
      <c r="CG17" s="54">
        <v>0</v>
      </c>
      <c r="CH17" s="54">
        <v>0</v>
      </c>
      <c r="CI17" s="54">
        <v>0</v>
      </c>
      <c r="CJ17" s="54">
        <v>0</v>
      </c>
      <c r="CK17" s="54">
        <v>0</v>
      </c>
      <c r="CL17" s="54">
        <v>0</v>
      </c>
      <c r="CM17" s="54">
        <v>0</v>
      </c>
      <c r="CN17" s="54">
        <v>0</v>
      </c>
      <c r="CO17" s="54">
        <v>0</v>
      </c>
      <c r="CP17" s="54">
        <v>0</v>
      </c>
      <c r="CQ17" s="54">
        <v>0</v>
      </c>
      <c r="CR17" s="54">
        <v>0</v>
      </c>
      <c r="CS17" s="54">
        <v>0</v>
      </c>
      <c r="CT17" s="54">
        <v>0</v>
      </c>
      <c r="CU17" s="54">
        <v>0</v>
      </c>
      <c r="CV17" s="54">
        <v>0</v>
      </c>
      <c r="CW17" s="54">
        <v>0</v>
      </c>
      <c r="CX17" s="54">
        <v>0</v>
      </c>
      <c r="CY17" s="54">
        <v>0</v>
      </c>
      <c r="CZ17" s="54">
        <v>0</v>
      </c>
      <c r="DA17" s="54">
        <v>0</v>
      </c>
      <c r="DB17" s="54">
        <v>0</v>
      </c>
      <c r="DC17" s="54">
        <v>0</v>
      </c>
      <c r="DD17" s="54">
        <v>0</v>
      </c>
      <c r="DE17" s="54">
        <v>0</v>
      </c>
      <c r="DF17" s="54">
        <v>0</v>
      </c>
      <c r="DG17" s="54">
        <v>0</v>
      </c>
      <c r="DH17" s="54">
        <v>0</v>
      </c>
      <c r="DI17" s="54">
        <v>0</v>
      </c>
      <c r="DJ17" s="54">
        <v>0</v>
      </c>
      <c r="DK17" s="54">
        <v>0</v>
      </c>
      <c r="DL17" s="54">
        <v>0</v>
      </c>
      <c r="DM17" s="54">
        <v>0</v>
      </c>
      <c r="DN17" s="54">
        <v>0</v>
      </c>
      <c r="DO17" s="54">
        <v>0</v>
      </c>
      <c r="DP17" s="54">
        <v>0</v>
      </c>
      <c r="DQ17" s="54">
        <v>0</v>
      </c>
      <c r="DR17" s="54">
        <v>0</v>
      </c>
      <c r="DS17" s="45">
        <v>0</v>
      </c>
      <c r="DT17" s="45">
        <v>0</v>
      </c>
      <c r="DU17" s="45">
        <v>0</v>
      </c>
      <c r="DV17" s="45">
        <v>0</v>
      </c>
      <c r="DW17" s="45">
        <v>0</v>
      </c>
      <c r="DX17" s="45">
        <v>0</v>
      </c>
      <c r="DY17" s="45">
        <v>0</v>
      </c>
      <c r="DZ17" s="45">
        <v>0</v>
      </c>
      <c r="EB17" s="45">
        <v>0</v>
      </c>
      <c r="EC17" s="45">
        <v>0</v>
      </c>
      <c r="ED17" s="45">
        <v>0</v>
      </c>
      <c r="EE17" s="45">
        <v>0</v>
      </c>
      <c r="EF17" s="45">
        <v>0</v>
      </c>
      <c r="EG17" s="45">
        <v>0</v>
      </c>
    </row>
    <row r="18" s="45" customFormat="1" spans="1:137">
      <c r="A18" s="53"/>
      <c r="B18" s="54" t="s">
        <v>91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0</v>
      </c>
      <c r="BK18" s="54">
        <v>0</v>
      </c>
      <c r="BL18" s="54">
        <v>0</v>
      </c>
      <c r="BM18" s="54">
        <v>0</v>
      </c>
      <c r="BN18" s="54">
        <v>0</v>
      </c>
      <c r="BO18" s="54">
        <v>0</v>
      </c>
      <c r="BP18" s="54">
        <v>0</v>
      </c>
      <c r="BQ18" s="54">
        <v>0</v>
      </c>
      <c r="BR18" s="54">
        <v>0</v>
      </c>
      <c r="BS18" s="54">
        <v>0</v>
      </c>
      <c r="BT18" s="54">
        <v>0</v>
      </c>
      <c r="BU18" s="54">
        <v>0</v>
      </c>
      <c r="BV18" s="54">
        <v>0</v>
      </c>
      <c r="BW18" s="54">
        <v>0</v>
      </c>
      <c r="BX18" s="54">
        <v>0</v>
      </c>
      <c r="BY18" s="54">
        <v>0</v>
      </c>
      <c r="BZ18" s="54">
        <v>0</v>
      </c>
      <c r="CA18" s="54">
        <v>0</v>
      </c>
      <c r="CB18" s="54">
        <v>0</v>
      </c>
      <c r="CC18" s="54">
        <v>0</v>
      </c>
      <c r="CD18" s="54">
        <v>0</v>
      </c>
      <c r="CE18" s="54">
        <v>0</v>
      </c>
      <c r="CF18" s="54">
        <v>0</v>
      </c>
      <c r="CG18" s="54">
        <v>0</v>
      </c>
      <c r="CH18" s="54">
        <v>0</v>
      </c>
      <c r="CI18" s="54">
        <v>0</v>
      </c>
      <c r="CJ18" s="54">
        <v>0</v>
      </c>
      <c r="CK18" s="54">
        <v>0</v>
      </c>
      <c r="CL18" s="54">
        <v>0</v>
      </c>
      <c r="CM18" s="54">
        <v>0</v>
      </c>
      <c r="CN18" s="54">
        <v>0</v>
      </c>
      <c r="CO18" s="54">
        <v>0</v>
      </c>
      <c r="CP18" s="54">
        <v>0</v>
      </c>
      <c r="CQ18" s="54">
        <v>0</v>
      </c>
      <c r="CR18" s="54">
        <v>0</v>
      </c>
      <c r="CS18" s="54">
        <v>0</v>
      </c>
      <c r="CT18" s="54">
        <v>0</v>
      </c>
      <c r="CU18" s="54">
        <v>0</v>
      </c>
      <c r="CV18" s="54">
        <v>0</v>
      </c>
      <c r="CW18" s="54">
        <v>0</v>
      </c>
      <c r="CX18" s="54">
        <v>0</v>
      </c>
      <c r="CY18" s="54">
        <v>0</v>
      </c>
      <c r="CZ18" s="54">
        <v>0</v>
      </c>
      <c r="DA18" s="54">
        <v>0</v>
      </c>
      <c r="DB18" s="54">
        <v>0</v>
      </c>
      <c r="DC18" s="54">
        <v>0</v>
      </c>
      <c r="DD18" s="54">
        <v>0</v>
      </c>
      <c r="DE18" s="54">
        <v>0</v>
      </c>
      <c r="DF18" s="54">
        <v>0</v>
      </c>
      <c r="DG18" s="54">
        <v>0</v>
      </c>
      <c r="DH18" s="54">
        <v>0</v>
      </c>
      <c r="DI18" s="54">
        <v>0</v>
      </c>
      <c r="DJ18" s="54">
        <v>0</v>
      </c>
      <c r="DK18" s="54">
        <v>0</v>
      </c>
      <c r="DL18" s="54">
        <v>0</v>
      </c>
      <c r="DM18" s="54">
        <v>0</v>
      </c>
      <c r="DN18" s="54">
        <v>0</v>
      </c>
      <c r="DO18" s="54">
        <v>0</v>
      </c>
      <c r="DP18" s="54">
        <v>0</v>
      </c>
      <c r="DQ18" s="54">
        <v>0</v>
      </c>
      <c r="DR18" s="54">
        <v>0</v>
      </c>
      <c r="DS18" s="45">
        <v>0</v>
      </c>
      <c r="DT18" s="45">
        <v>0</v>
      </c>
      <c r="DU18" s="45">
        <v>0</v>
      </c>
      <c r="DV18" s="45">
        <v>0</v>
      </c>
      <c r="DW18" s="45">
        <v>0</v>
      </c>
      <c r="DX18" s="45">
        <v>0</v>
      </c>
      <c r="DY18" s="45">
        <v>0</v>
      </c>
      <c r="DZ18" s="45">
        <v>0</v>
      </c>
      <c r="EB18" s="45">
        <v>0</v>
      </c>
      <c r="EC18" s="45">
        <v>0</v>
      </c>
      <c r="ED18" s="45">
        <v>0</v>
      </c>
      <c r="EE18" s="45">
        <v>0</v>
      </c>
      <c r="EF18" s="45">
        <v>0</v>
      </c>
      <c r="EG18" s="45">
        <v>0</v>
      </c>
    </row>
    <row r="19" s="45" customFormat="1" spans="1:137">
      <c r="A19" s="53"/>
      <c r="B19" s="54" t="s">
        <v>92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0</v>
      </c>
      <c r="BG19" s="54">
        <v>0</v>
      </c>
      <c r="BH19" s="54">
        <v>0</v>
      </c>
      <c r="BI19" s="54">
        <v>0</v>
      </c>
      <c r="BJ19" s="54">
        <v>0</v>
      </c>
      <c r="BK19" s="54">
        <v>0</v>
      </c>
      <c r="BL19" s="54">
        <v>0</v>
      </c>
      <c r="BM19" s="54">
        <v>0</v>
      </c>
      <c r="BN19" s="54">
        <v>0</v>
      </c>
      <c r="BO19" s="54">
        <v>0</v>
      </c>
      <c r="BP19" s="54">
        <v>0</v>
      </c>
      <c r="BQ19" s="54">
        <v>0</v>
      </c>
      <c r="BR19" s="54">
        <v>0</v>
      </c>
      <c r="BS19" s="54">
        <v>0</v>
      </c>
      <c r="BT19" s="54">
        <v>0</v>
      </c>
      <c r="BU19" s="54">
        <v>0</v>
      </c>
      <c r="BV19" s="54">
        <v>0</v>
      </c>
      <c r="BW19" s="54">
        <v>0</v>
      </c>
      <c r="BX19" s="54">
        <v>0</v>
      </c>
      <c r="BY19" s="54">
        <v>0</v>
      </c>
      <c r="BZ19" s="54">
        <v>0</v>
      </c>
      <c r="CA19" s="54">
        <v>0</v>
      </c>
      <c r="CB19" s="54">
        <v>0</v>
      </c>
      <c r="CC19" s="54">
        <v>0</v>
      </c>
      <c r="CD19" s="54">
        <v>0</v>
      </c>
      <c r="CE19" s="54">
        <v>0</v>
      </c>
      <c r="CF19" s="54">
        <v>0</v>
      </c>
      <c r="CG19" s="54">
        <v>0</v>
      </c>
      <c r="CH19" s="54">
        <v>0</v>
      </c>
      <c r="CI19" s="54">
        <v>0</v>
      </c>
      <c r="CJ19" s="54">
        <v>0</v>
      </c>
      <c r="CK19" s="54">
        <v>0</v>
      </c>
      <c r="CL19" s="54">
        <v>0</v>
      </c>
      <c r="CM19" s="54">
        <v>0</v>
      </c>
      <c r="CN19" s="54">
        <v>0</v>
      </c>
      <c r="CO19" s="54">
        <v>0</v>
      </c>
      <c r="CP19" s="54">
        <v>0</v>
      </c>
      <c r="CQ19" s="54">
        <v>0</v>
      </c>
      <c r="CR19" s="54">
        <v>0</v>
      </c>
      <c r="CS19" s="54">
        <v>0</v>
      </c>
      <c r="CT19" s="54">
        <v>0</v>
      </c>
      <c r="CU19" s="54">
        <v>0</v>
      </c>
      <c r="CV19" s="54">
        <v>0</v>
      </c>
      <c r="CW19" s="54">
        <v>0</v>
      </c>
      <c r="CX19" s="54">
        <v>0</v>
      </c>
      <c r="CY19" s="54">
        <v>0</v>
      </c>
      <c r="CZ19" s="54">
        <v>0</v>
      </c>
      <c r="DA19" s="54">
        <v>0</v>
      </c>
      <c r="DB19" s="54">
        <v>0</v>
      </c>
      <c r="DC19" s="54">
        <v>0</v>
      </c>
      <c r="DD19" s="54">
        <v>0</v>
      </c>
      <c r="DE19" s="54">
        <v>0</v>
      </c>
      <c r="DF19" s="54">
        <v>0</v>
      </c>
      <c r="DG19" s="54">
        <v>0</v>
      </c>
      <c r="DH19" s="54">
        <v>0</v>
      </c>
      <c r="DI19" s="54">
        <v>0</v>
      </c>
      <c r="DJ19" s="54">
        <v>0</v>
      </c>
      <c r="DK19" s="54">
        <v>0</v>
      </c>
      <c r="DL19" s="54">
        <v>0</v>
      </c>
      <c r="DM19" s="54">
        <v>0</v>
      </c>
      <c r="DN19" s="54">
        <v>0</v>
      </c>
      <c r="DO19" s="54">
        <v>0</v>
      </c>
      <c r="DP19" s="54">
        <v>0</v>
      </c>
      <c r="DQ19" s="54">
        <v>0</v>
      </c>
      <c r="DR19" s="54">
        <v>0</v>
      </c>
      <c r="DS19" s="45">
        <v>0</v>
      </c>
      <c r="DT19" s="45">
        <v>0</v>
      </c>
      <c r="DU19" s="45">
        <v>0</v>
      </c>
      <c r="DV19" s="45">
        <v>0</v>
      </c>
      <c r="DW19" s="45">
        <v>0</v>
      </c>
      <c r="DX19" s="45">
        <v>0</v>
      </c>
      <c r="DY19" s="45">
        <v>0</v>
      </c>
      <c r="DZ19" s="45">
        <v>0</v>
      </c>
      <c r="EB19" s="45">
        <v>0</v>
      </c>
      <c r="EC19" s="45">
        <v>0</v>
      </c>
      <c r="ED19" s="45">
        <v>0</v>
      </c>
      <c r="EE19" s="45">
        <v>0</v>
      </c>
      <c r="EF19" s="45">
        <v>0</v>
      </c>
      <c r="EG19" s="45">
        <v>0</v>
      </c>
    </row>
    <row r="20" s="45" customFormat="1" spans="1:137">
      <c r="A20" s="53"/>
      <c r="B20" s="54" t="s">
        <v>93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0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0</v>
      </c>
      <c r="AW20" s="54">
        <v>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0</v>
      </c>
      <c r="BK20" s="54">
        <v>0</v>
      </c>
      <c r="BL20" s="54">
        <v>0</v>
      </c>
      <c r="BM20" s="54">
        <v>0</v>
      </c>
      <c r="BN20" s="54">
        <v>0</v>
      </c>
      <c r="BO20" s="54">
        <v>0</v>
      </c>
      <c r="BP20" s="54">
        <v>0</v>
      </c>
      <c r="BQ20" s="54">
        <v>0</v>
      </c>
      <c r="BR20" s="54">
        <v>0</v>
      </c>
      <c r="BS20" s="54">
        <v>0</v>
      </c>
      <c r="BT20" s="54">
        <v>0</v>
      </c>
      <c r="BU20" s="54">
        <v>0</v>
      </c>
      <c r="BV20" s="54">
        <v>0</v>
      </c>
      <c r="BW20" s="54">
        <v>0</v>
      </c>
      <c r="BX20" s="54">
        <v>0</v>
      </c>
      <c r="BY20" s="54">
        <v>0</v>
      </c>
      <c r="BZ20" s="54">
        <v>0</v>
      </c>
      <c r="CA20" s="54">
        <v>0</v>
      </c>
      <c r="CB20" s="54">
        <v>0</v>
      </c>
      <c r="CC20" s="54">
        <v>0</v>
      </c>
      <c r="CD20" s="54">
        <v>0</v>
      </c>
      <c r="CE20" s="54">
        <v>0</v>
      </c>
      <c r="CF20" s="54">
        <v>0</v>
      </c>
      <c r="CG20" s="54">
        <v>0</v>
      </c>
      <c r="CH20" s="54">
        <v>0</v>
      </c>
      <c r="CI20" s="54">
        <v>0</v>
      </c>
      <c r="CJ20" s="54">
        <v>0</v>
      </c>
      <c r="CK20" s="54">
        <v>0</v>
      </c>
      <c r="CL20" s="54">
        <v>0</v>
      </c>
      <c r="CM20" s="54">
        <v>0</v>
      </c>
      <c r="CN20" s="54">
        <v>0</v>
      </c>
      <c r="CO20" s="54">
        <v>0</v>
      </c>
      <c r="CP20" s="54">
        <v>0</v>
      </c>
      <c r="CQ20" s="54">
        <v>0</v>
      </c>
      <c r="CR20" s="54">
        <v>0</v>
      </c>
      <c r="CS20" s="54">
        <v>0</v>
      </c>
      <c r="CT20" s="54">
        <v>0</v>
      </c>
      <c r="CU20" s="54">
        <v>0</v>
      </c>
      <c r="CV20" s="54">
        <v>0</v>
      </c>
      <c r="CW20" s="54">
        <v>0</v>
      </c>
      <c r="CX20" s="54">
        <v>0</v>
      </c>
      <c r="CY20" s="54">
        <v>0</v>
      </c>
      <c r="CZ20" s="54">
        <v>0</v>
      </c>
      <c r="DA20" s="54">
        <v>0</v>
      </c>
      <c r="DB20" s="54">
        <v>0</v>
      </c>
      <c r="DC20" s="54">
        <v>0</v>
      </c>
      <c r="DD20" s="54">
        <v>0</v>
      </c>
      <c r="DE20" s="54">
        <v>0</v>
      </c>
      <c r="DF20" s="54">
        <v>0</v>
      </c>
      <c r="DG20" s="54">
        <v>0</v>
      </c>
      <c r="DH20" s="54">
        <v>0</v>
      </c>
      <c r="DI20" s="54">
        <v>0</v>
      </c>
      <c r="DJ20" s="54">
        <v>0</v>
      </c>
      <c r="DK20" s="54">
        <v>0</v>
      </c>
      <c r="DL20" s="54">
        <v>0</v>
      </c>
      <c r="DM20" s="54">
        <v>0</v>
      </c>
      <c r="DN20" s="54">
        <v>0</v>
      </c>
      <c r="DO20" s="54">
        <v>0</v>
      </c>
      <c r="DP20" s="54">
        <v>0</v>
      </c>
      <c r="DQ20" s="54">
        <v>0</v>
      </c>
      <c r="DR20" s="54">
        <v>0</v>
      </c>
      <c r="DS20" s="45">
        <v>0</v>
      </c>
      <c r="DT20" s="45">
        <v>0</v>
      </c>
      <c r="DU20" s="45">
        <v>0</v>
      </c>
      <c r="DV20" s="45">
        <v>0</v>
      </c>
      <c r="DW20" s="45">
        <v>0</v>
      </c>
      <c r="DX20" s="45">
        <v>0</v>
      </c>
      <c r="DY20" s="45">
        <v>0</v>
      </c>
      <c r="DZ20" s="45">
        <v>0</v>
      </c>
      <c r="EB20" s="45">
        <v>0</v>
      </c>
      <c r="EC20" s="45">
        <v>0</v>
      </c>
      <c r="ED20" s="45">
        <v>0</v>
      </c>
      <c r="EE20" s="45">
        <v>0</v>
      </c>
      <c r="EF20" s="45">
        <v>0</v>
      </c>
      <c r="EG20" s="45">
        <v>0</v>
      </c>
    </row>
    <row r="21" s="45" customFormat="1" spans="1:137">
      <c r="A21" s="53"/>
      <c r="B21" s="54" t="s">
        <v>94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4">
        <v>0</v>
      </c>
      <c r="BR21" s="54">
        <v>0</v>
      </c>
      <c r="BS21" s="54">
        <v>0</v>
      </c>
      <c r="BT21" s="54">
        <v>0</v>
      </c>
      <c r="BU21" s="54">
        <v>0</v>
      </c>
      <c r="BV21" s="54">
        <v>0</v>
      </c>
      <c r="BW21" s="54">
        <v>0</v>
      </c>
      <c r="BX21" s="54">
        <v>0</v>
      </c>
      <c r="BY21" s="54">
        <v>0</v>
      </c>
      <c r="BZ21" s="54">
        <v>0</v>
      </c>
      <c r="CA21" s="54">
        <v>0</v>
      </c>
      <c r="CB21" s="54">
        <v>0</v>
      </c>
      <c r="CC21" s="54">
        <v>0</v>
      </c>
      <c r="CD21" s="54">
        <v>0</v>
      </c>
      <c r="CE21" s="54">
        <v>0</v>
      </c>
      <c r="CF21" s="54">
        <v>0</v>
      </c>
      <c r="CG21" s="54">
        <v>0</v>
      </c>
      <c r="CH21" s="54">
        <v>0</v>
      </c>
      <c r="CI21" s="54">
        <v>0</v>
      </c>
      <c r="CJ21" s="54">
        <v>0</v>
      </c>
      <c r="CK21" s="54">
        <v>0</v>
      </c>
      <c r="CL21" s="54">
        <v>0</v>
      </c>
      <c r="CM21" s="54">
        <v>0</v>
      </c>
      <c r="CN21" s="54">
        <v>0</v>
      </c>
      <c r="CO21" s="54">
        <v>0</v>
      </c>
      <c r="CP21" s="54">
        <v>0</v>
      </c>
      <c r="CQ21" s="54">
        <v>0</v>
      </c>
      <c r="CR21" s="54">
        <v>0</v>
      </c>
      <c r="CS21" s="54">
        <v>0</v>
      </c>
      <c r="CT21" s="54">
        <v>0</v>
      </c>
      <c r="CU21" s="54">
        <v>0</v>
      </c>
      <c r="CV21" s="54">
        <v>0</v>
      </c>
      <c r="CW21" s="54">
        <v>0</v>
      </c>
      <c r="CX21" s="54">
        <v>0</v>
      </c>
      <c r="CY21" s="54">
        <v>0</v>
      </c>
      <c r="CZ21" s="54">
        <v>0</v>
      </c>
      <c r="DA21" s="54">
        <v>0</v>
      </c>
      <c r="DB21" s="54">
        <v>0</v>
      </c>
      <c r="DC21" s="54">
        <v>0</v>
      </c>
      <c r="DD21" s="54">
        <v>0</v>
      </c>
      <c r="DE21" s="54">
        <v>0</v>
      </c>
      <c r="DF21" s="54">
        <v>0</v>
      </c>
      <c r="DG21" s="54">
        <v>0</v>
      </c>
      <c r="DH21" s="54">
        <v>0</v>
      </c>
      <c r="DI21" s="54">
        <v>0</v>
      </c>
      <c r="DJ21" s="54">
        <v>0</v>
      </c>
      <c r="DK21" s="54">
        <v>0</v>
      </c>
      <c r="DL21" s="54">
        <v>0</v>
      </c>
      <c r="DM21" s="54">
        <v>0</v>
      </c>
      <c r="DN21" s="54">
        <v>0</v>
      </c>
      <c r="DO21" s="54">
        <v>0</v>
      </c>
      <c r="DP21" s="54">
        <v>0</v>
      </c>
      <c r="DQ21" s="54">
        <v>0</v>
      </c>
      <c r="DR21" s="54">
        <v>0</v>
      </c>
      <c r="DS21" s="45">
        <v>0</v>
      </c>
      <c r="DT21" s="45">
        <v>0</v>
      </c>
      <c r="DU21" s="45">
        <v>0</v>
      </c>
      <c r="DV21" s="45">
        <v>0</v>
      </c>
      <c r="DW21" s="45">
        <v>0</v>
      </c>
      <c r="DX21" s="45">
        <v>0</v>
      </c>
      <c r="DY21" s="45">
        <v>0</v>
      </c>
      <c r="DZ21" s="45">
        <v>0</v>
      </c>
      <c r="EB21" s="45">
        <v>0</v>
      </c>
      <c r="EC21" s="45">
        <v>0</v>
      </c>
      <c r="ED21" s="45">
        <v>0</v>
      </c>
      <c r="EE21" s="45">
        <v>0</v>
      </c>
      <c r="EF21" s="45">
        <v>0</v>
      </c>
      <c r="EG21" s="45">
        <v>0</v>
      </c>
    </row>
    <row r="22" s="45" customFormat="1" spans="1:137">
      <c r="A22" s="53"/>
      <c r="B22" s="54" t="s">
        <v>95</v>
      </c>
      <c r="C22" s="54">
        <v>200062.05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195509.43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4552.62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4504.89</v>
      </c>
      <c r="AL22" s="54">
        <v>47.73</v>
      </c>
      <c r="AM22" s="54">
        <v>0</v>
      </c>
      <c r="AN22" s="54">
        <v>0</v>
      </c>
      <c r="AO22" s="54">
        <v>0</v>
      </c>
      <c r="AP22" s="54">
        <v>0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0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0</v>
      </c>
      <c r="BK22" s="54">
        <v>0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54">
        <v>0</v>
      </c>
      <c r="BR22" s="54">
        <v>0</v>
      </c>
      <c r="BS22" s="54">
        <v>0</v>
      </c>
      <c r="BT22" s="54">
        <v>0</v>
      </c>
      <c r="BU22" s="54">
        <v>0</v>
      </c>
      <c r="BV22" s="54">
        <v>0</v>
      </c>
      <c r="BW22" s="54">
        <v>0</v>
      </c>
      <c r="BX22" s="54">
        <v>0</v>
      </c>
      <c r="BY22" s="54">
        <v>0</v>
      </c>
      <c r="BZ22" s="54">
        <v>0</v>
      </c>
      <c r="CA22" s="54">
        <v>0</v>
      </c>
      <c r="CB22" s="54">
        <v>0</v>
      </c>
      <c r="CC22" s="54">
        <v>0</v>
      </c>
      <c r="CD22" s="54">
        <v>0</v>
      </c>
      <c r="CE22" s="54">
        <v>0</v>
      </c>
      <c r="CF22" s="54">
        <v>0</v>
      </c>
      <c r="CG22" s="54">
        <v>0</v>
      </c>
      <c r="CH22" s="54">
        <v>0</v>
      </c>
      <c r="CI22" s="54">
        <v>0</v>
      </c>
      <c r="CJ22" s="54">
        <v>0</v>
      </c>
      <c r="CK22" s="54">
        <v>0</v>
      </c>
      <c r="CL22" s="54">
        <v>0</v>
      </c>
      <c r="CM22" s="54">
        <v>0</v>
      </c>
      <c r="CN22" s="54">
        <v>0</v>
      </c>
      <c r="CO22" s="54">
        <v>0</v>
      </c>
      <c r="CP22" s="54">
        <v>0</v>
      </c>
      <c r="CQ22" s="54">
        <v>0</v>
      </c>
      <c r="CR22" s="54">
        <v>0</v>
      </c>
      <c r="CS22" s="54">
        <v>0</v>
      </c>
      <c r="CT22" s="54">
        <v>0</v>
      </c>
      <c r="CU22" s="54">
        <v>0</v>
      </c>
      <c r="CV22" s="54">
        <v>0</v>
      </c>
      <c r="CW22" s="54">
        <v>0</v>
      </c>
      <c r="CX22" s="54">
        <v>0</v>
      </c>
      <c r="CY22" s="54">
        <v>0</v>
      </c>
      <c r="CZ22" s="54">
        <v>0</v>
      </c>
      <c r="DA22" s="54">
        <v>0</v>
      </c>
      <c r="DB22" s="54">
        <v>0</v>
      </c>
      <c r="DC22" s="54">
        <v>0</v>
      </c>
      <c r="DD22" s="54">
        <v>0</v>
      </c>
      <c r="DE22" s="54">
        <v>0</v>
      </c>
      <c r="DF22" s="54">
        <v>0</v>
      </c>
      <c r="DG22" s="54">
        <v>0</v>
      </c>
      <c r="DH22" s="54">
        <v>0</v>
      </c>
      <c r="DI22" s="54">
        <v>0</v>
      </c>
      <c r="DJ22" s="54">
        <v>0</v>
      </c>
      <c r="DK22" s="54">
        <v>0</v>
      </c>
      <c r="DL22" s="54">
        <v>0</v>
      </c>
      <c r="DM22" s="54">
        <v>0</v>
      </c>
      <c r="DN22" s="54">
        <v>0</v>
      </c>
      <c r="DO22" s="54">
        <v>0</v>
      </c>
      <c r="DP22" s="54">
        <v>0</v>
      </c>
      <c r="DQ22" s="54">
        <v>0</v>
      </c>
      <c r="DR22" s="54">
        <v>0</v>
      </c>
      <c r="DS22" s="45">
        <v>0</v>
      </c>
      <c r="DT22" s="45">
        <v>0</v>
      </c>
      <c r="DU22" s="45">
        <v>0</v>
      </c>
      <c r="DV22" s="45">
        <v>0</v>
      </c>
      <c r="DW22" s="45">
        <v>0</v>
      </c>
      <c r="DX22" s="45">
        <v>0</v>
      </c>
      <c r="DY22" s="45">
        <v>0</v>
      </c>
      <c r="DZ22" s="45">
        <v>0</v>
      </c>
      <c r="EB22" s="45">
        <v>0</v>
      </c>
      <c r="EC22" s="45">
        <v>0</v>
      </c>
      <c r="ED22" s="45">
        <v>0</v>
      </c>
      <c r="EE22" s="45">
        <v>0</v>
      </c>
      <c r="EF22" s="45">
        <v>0</v>
      </c>
      <c r="EG22" s="45">
        <v>0</v>
      </c>
    </row>
    <row r="23" s="47" customFormat="1" spans="1:137">
      <c r="A23" s="53"/>
      <c r="B23" s="55" t="s">
        <v>96</v>
      </c>
      <c r="C23" s="54">
        <v>99234884.13</v>
      </c>
      <c r="D23" s="54">
        <v>-256748.62</v>
      </c>
      <c r="E23" s="54">
        <v>4423.88</v>
      </c>
      <c r="F23" s="54">
        <v>0</v>
      </c>
      <c r="G23" s="54">
        <v>0</v>
      </c>
      <c r="H23" s="54">
        <v>0</v>
      </c>
      <c r="I23" s="54">
        <v>195509.43</v>
      </c>
      <c r="J23" s="54">
        <v>0</v>
      </c>
      <c r="K23" s="54">
        <v>7500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5172.41</v>
      </c>
      <c r="R23" s="54">
        <v>0</v>
      </c>
      <c r="S23" s="54">
        <v>420.35</v>
      </c>
      <c r="T23" s="54">
        <v>154322.63</v>
      </c>
      <c r="U23" s="54">
        <v>69166647.93</v>
      </c>
      <c r="V23" s="54">
        <v>1682623.23</v>
      </c>
      <c r="W23" s="54">
        <v>27559659.07</v>
      </c>
      <c r="X23" s="54">
        <v>715353.82</v>
      </c>
      <c r="Y23" s="54">
        <v>116853.2</v>
      </c>
      <c r="Z23" s="54">
        <v>1033256.61</v>
      </c>
      <c r="AA23" s="54">
        <v>110855.49</v>
      </c>
      <c r="AB23" s="54">
        <v>39531.49</v>
      </c>
      <c r="AC23" s="54">
        <v>382126.44</v>
      </c>
      <c r="AD23" s="54">
        <v>51114.46</v>
      </c>
      <c r="AE23" s="54">
        <v>82235.73</v>
      </c>
      <c r="AF23" s="54">
        <v>16247449.97</v>
      </c>
      <c r="AG23" s="54">
        <v>405681.75</v>
      </c>
      <c r="AH23" s="54">
        <v>2165322.45</v>
      </c>
      <c r="AI23" s="54">
        <v>8575929.86</v>
      </c>
      <c r="AJ23" s="54">
        <v>31924.85</v>
      </c>
      <c r="AK23" s="54">
        <v>165240.9</v>
      </c>
      <c r="AL23" s="54">
        <v>245701.96</v>
      </c>
      <c r="AM23" s="54">
        <v>304410.96</v>
      </c>
      <c r="AN23" s="54">
        <v>13660085.74</v>
      </c>
      <c r="AO23" s="54">
        <v>-315810.22</v>
      </c>
      <c r="AP23" s="54">
        <v>17093.82</v>
      </c>
      <c r="AQ23" s="54">
        <v>5607.2</v>
      </c>
      <c r="AR23" s="54">
        <v>32686167.67</v>
      </c>
      <c r="AS23" s="54">
        <v>58873.08</v>
      </c>
      <c r="AT23" s="54">
        <v>162865.4</v>
      </c>
      <c r="AU23" s="54">
        <v>1349535.48</v>
      </c>
      <c r="AV23" s="54">
        <v>21542229.76</v>
      </c>
      <c r="AW23" s="54">
        <v>1092803.17</v>
      </c>
      <c r="AX23" s="54">
        <v>1153238.08</v>
      </c>
      <c r="AY23" s="54">
        <v>1184424.5</v>
      </c>
      <c r="AZ23" s="54">
        <v>884222.37</v>
      </c>
      <c r="BA23" s="54">
        <v>1220529.47</v>
      </c>
      <c r="BB23" s="54">
        <v>1017194.52</v>
      </c>
      <c r="BC23" s="54">
        <v>369353.59</v>
      </c>
      <c r="BD23" s="54">
        <v>1218090.51</v>
      </c>
      <c r="BE23" s="54">
        <v>396287.8</v>
      </c>
      <c r="BF23" s="54">
        <v>240634.8</v>
      </c>
      <c r="BG23" s="54">
        <v>734917.93</v>
      </c>
      <c r="BH23" s="54">
        <v>487126.62</v>
      </c>
      <c r="BI23" s="54">
        <v>161202.83</v>
      </c>
      <c r="BJ23" s="54">
        <v>323299.09</v>
      </c>
      <c r="BK23" s="54">
        <v>473380.33</v>
      </c>
      <c r="BL23" s="54">
        <v>425364.88</v>
      </c>
      <c r="BM23" s="54">
        <v>578215.44</v>
      </c>
      <c r="BN23" s="54">
        <v>203018.35</v>
      </c>
      <c r="BO23" s="54">
        <v>250520.14</v>
      </c>
      <c r="BP23" s="54">
        <v>381335.7</v>
      </c>
      <c r="BQ23" s="54">
        <v>525237.95</v>
      </c>
      <c r="BR23" s="54">
        <v>469362.95</v>
      </c>
      <c r="BS23" s="54">
        <v>141883.8</v>
      </c>
      <c r="BT23" s="54">
        <v>163110.38</v>
      </c>
      <c r="BU23" s="54">
        <v>246226.23</v>
      </c>
      <c r="BV23" s="54">
        <v>252511.27</v>
      </c>
      <c r="BW23" s="54">
        <v>313634.7</v>
      </c>
      <c r="BX23" s="54">
        <v>212112.7</v>
      </c>
      <c r="BY23" s="54">
        <v>240037.48</v>
      </c>
      <c r="BZ23" s="54">
        <v>120209.21</v>
      </c>
      <c r="CA23" s="54">
        <v>102595.07</v>
      </c>
      <c r="CB23" s="54">
        <v>65089.64</v>
      </c>
      <c r="CC23" s="54">
        <v>162356.42</v>
      </c>
      <c r="CD23" s="54">
        <v>140203.08</v>
      </c>
      <c r="CE23" s="54">
        <v>229619.03</v>
      </c>
      <c r="CF23" s="54">
        <v>807104.13</v>
      </c>
      <c r="CG23" s="54">
        <v>48142.49</v>
      </c>
      <c r="CH23" s="54">
        <v>57954.05</v>
      </c>
      <c r="CI23" s="54">
        <v>48632.59</v>
      </c>
      <c r="CJ23" s="54">
        <v>93802.72</v>
      </c>
      <c r="CK23" s="54">
        <v>49907.19</v>
      </c>
      <c r="CL23" s="54">
        <v>49883.51</v>
      </c>
      <c r="CM23" s="54">
        <v>241145.98</v>
      </c>
      <c r="CN23" s="54">
        <v>73933.15</v>
      </c>
      <c r="CO23" s="54">
        <v>46430.93</v>
      </c>
      <c r="CP23" s="54">
        <v>135091.56</v>
      </c>
      <c r="CQ23" s="54">
        <v>140651.79</v>
      </c>
      <c r="CR23" s="54">
        <v>94354.33</v>
      </c>
      <c r="CS23" s="54">
        <v>79404.6</v>
      </c>
      <c r="CT23" s="54">
        <v>180629.61</v>
      </c>
      <c r="CU23" s="54">
        <v>12348.57</v>
      </c>
      <c r="CV23" s="54">
        <v>59254.71</v>
      </c>
      <c r="CW23" s="54">
        <v>51613.22</v>
      </c>
      <c r="CX23" s="54">
        <v>219325.87</v>
      </c>
      <c r="CY23" s="54">
        <v>26786.2</v>
      </c>
      <c r="CZ23" s="54">
        <v>53157.81</v>
      </c>
      <c r="DA23" s="54">
        <v>51864.26</v>
      </c>
      <c r="DB23" s="54">
        <v>101878.89</v>
      </c>
      <c r="DC23" s="54">
        <v>62602.61</v>
      </c>
      <c r="DD23" s="54">
        <v>111889.64</v>
      </c>
      <c r="DE23" s="54">
        <v>80454.39</v>
      </c>
      <c r="DF23" s="54">
        <v>148086.66</v>
      </c>
      <c r="DG23" s="54">
        <v>58394.75</v>
      </c>
      <c r="DH23" s="54">
        <v>399499.7</v>
      </c>
      <c r="DI23" s="54">
        <v>89590.64</v>
      </c>
      <c r="DJ23" s="54">
        <v>81326.69</v>
      </c>
      <c r="DK23" s="54">
        <v>149792.67</v>
      </c>
      <c r="DL23" s="54">
        <v>28223.98</v>
      </c>
      <c r="DM23" s="54">
        <v>431123.14</v>
      </c>
      <c r="DN23" s="54">
        <v>112188.89</v>
      </c>
      <c r="DO23" s="54">
        <v>12842.55</v>
      </c>
      <c r="DP23" s="54">
        <v>98981.63</v>
      </c>
      <c r="DQ23" s="54">
        <v>30404.2</v>
      </c>
      <c r="DR23" s="54">
        <v>211945.37</v>
      </c>
      <c r="DS23" s="45">
        <v>126113.62</v>
      </c>
      <c r="DT23" s="45">
        <v>70747.89</v>
      </c>
      <c r="DU23" s="45">
        <v>50168.3</v>
      </c>
      <c r="DV23" s="45">
        <v>69290.3</v>
      </c>
      <c r="DW23" s="45">
        <v>67577.65</v>
      </c>
      <c r="DX23" s="45">
        <v>33684.24</v>
      </c>
      <c r="DY23" s="45">
        <v>61695.23</v>
      </c>
      <c r="DZ23" s="47">
        <v>52956.83</v>
      </c>
      <c r="EB23" s="47">
        <v>0</v>
      </c>
      <c r="EC23" s="47">
        <v>0</v>
      </c>
      <c r="ED23" s="47">
        <v>0</v>
      </c>
      <c r="EE23" s="47">
        <v>0</v>
      </c>
      <c r="EF23" s="47">
        <v>0</v>
      </c>
      <c r="EG23" s="47">
        <v>0</v>
      </c>
    </row>
    <row r="24" s="45" customFormat="1" spans="1:137">
      <c r="A24" s="53" t="s">
        <v>97</v>
      </c>
      <c r="B24" s="54" t="s">
        <v>98</v>
      </c>
      <c r="C24" s="54">
        <v>93978741.28</v>
      </c>
      <c r="D24" s="54">
        <v>3290000</v>
      </c>
      <c r="E24" s="54">
        <v>2685767.57</v>
      </c>
      <c r="F24" s="54">
        <v>228487.07</v>
      </c>
      <c r="G24" s="54">
        <v>151926.18</v>
      </c>
      <c r="H24" s="54">
        <v>832466.99</v>
      </c>
      <c r="I24" s="54">
        <v>2059279.14</v>
      </c>
      <c r="J24" s="54">
        <v>1535596.03</v>
      </c>
      <c r="K24" s="54">
        <v>1618489.58</v>
      </c>
      <c r="L24" s="54">
        <v>3140600.47</v>
      </c>
      <c r="M24" s="54">
        <v>867897.7</v>
      </c>
      <c r="N24" s="54">
        <v>1414924.8</v>
      </c>
      <c r="O24" s="54">
        <v>1027604.28</v>
      </c>
      <c r="P24" s="54">
        <v>965890.76</v>
      </c>
      <c r="Q24" s="54">
        <v>0</v>
      </c>
      <c r="R24" s="54">
        <v>0</v>
      </c>
      <c r="S24" s="54">
        <v>1386680.82</v>
      </c>
      <c r="T24" s="54">
        <v>1096929.57</v>
      </c>
      <c r="U24" s="54">
        <v>47688277.96</v>
      </c>
      <c r="V24" s="54">
        <v>5941779.01</v>
      </c>
      <c r="W24" s="54">
        <v>13888960.34</v>
      </c>
      <c r="X24" s="54">
        <v>4157183.01</v>
      </c>
      <c r="Y24" s="54">
        <v>865017.26</v>
      </c>
      <c r="Z24" s="54">
        <v>1613763.27</v>
      </c>
      <c r="AA24" s="54">
        <v>485921.65</v>
      </c>
      <c r="AB24" s="54">
        <v>2162298.14</v>
      </c>
      <c r="AC24" s="54">
        <v>814778.69</v>
      </c>
      <c r="AD24" s="54">
        <v>1120473.67</v>
      </c>
      <c r="AE24" s="54">
        <v>516386.08</v>
      </c>
      <c r="AF24" s="54">
        <v>3721383.32</v>
      </c>
      <c r="AG24" s="54">
        <v>5539744.84</v>
      </c>
      <c r="AH24" s="54">
        <v>1342008.1</v>
      </c>
      <c r="AI24" s="54">
        <v>882823.18</v>
      </c>
      <c r="AJ24" s="54">
        <v>766141.15</v>
      </c>
      <c r="AK24" s="54">
        <v>1699357.99</v>
      </c>
      <c r="AL24" s="54">
        <v>1111666.2</v>
      </c>
      <c r="AM24" s="54">
        <v>1346158.82</v>
      </c>
      <c r="AN24" s="54">
        <v>1712030.65</v>
      </c>
      <c r="AO24" s="54">
        <v>2730914.11</v>
      </c>
      <c r="AP24" s="54">
        <v>1520171.85</v>
      </c>
      <c r="AQ24" s="54">
        <v>1583389.44</v>
      </c>
      <c r="AR24" s="54">
        <v>2036025.65</v>
      </c>
      <c r="AS24" s="54">
        <v>473266.69</v>
      </c>
      <c r="AT24" s="54">
        <v>639898.31</v>
      </c>
      <c r="AU24" s="54">
        <v>1520545.75</v>
      </c>
      <c r="AV24" s="54">
        <v>35472035.51</v>
      </c>
      <c r="AW24" s="54">
        <v>1387001.71</v>
      </c>
      <c r="AX24" s="54">
        <v>1419231.5</v>
      </c>
      <c r="AY24" s="54">
        <v>1584570.09</v>
      </c>
      <c r="AZ24" s="54">
        <v>1307499.6</v>
      </c>
      <c r="BA24" s="54">
        <v>1385656.31</v>
      </c>
      <c r="BB24" s="54">
        <v>1325833.77</v>
      </c>
      <c r="BC24" s="54">
        <v>472957.19</v>
      </c>
      <c r="BD24" s="54">
        <v>1392993.55</v>
      </c>
      <c r="BE24" s="54">
        <v>883562.89</v>
      </c>
      <c r="BF24" s="54">
        <v>831563.1</v>
      </c>
      <c r="BG24" s="54">
        <v>999026.46</v>
      </c>
      <c r="BH24" s="54">
        <v>972472.96</v>
      </c>
      <c r="BI24" s="54">
        <v>748121.16</v>
      </c>
      <c r="BJ24" s="54">
        <v>561583.65</v>
      </c>
      <c r="BK24" s="54">
        <v>756040.69</v>
      </c>
      <c r="BL24" s="54">
        <v>734225.8</v>
      </c>
      <c r="BM24" s="54">
        <v>603432.8</v>
      </c>
      <c r="BN24" s="54">
        <v>366967.65</v>
      </c>
      <c r="BO24" s="54">
        <v>418226.46</v>
      </c>
      <c r="BP24" s="54">
        <v>490795.6</v>
      </c>
      <c r="BQ24" s="54">
        <v>852502.15</v>
      </c>
      <c r="BR24" s="54">
        <v>461831.81</v>
      </c>
      <c r="BS24" s="54">
        <v>314257.95</v>
      </c>
      <c r="BT24" s="54">
        <v>401954.65</v>
      </c>
      <c r="BU24" s="54">
        <v>447599.36</v>
      </c>
      <c r="BV24" s="54">
        <v>403142.86</v>
      </c>
      <c r="BW24" s="54">
        <v>476442.05</v>
      </c>
      <c r="BX24" s="54">
        <v>302567.75</v>
      </c>
      <c r="BY24" s="54">
        <v>615727.86</v>
      </c>
      <c r="BZ24" s="54">
        <v>223163.95</v>
      </c>
      <c r="CA24" s="54">
        <v>224639.55</v>
      </c>
      <c r="CB24" s="54">
        <v>144563.1</v>
      </c>
      <c r="CC24" s="54">
        <v>274474.7</v>
      </c>
      <c r="CD24" s="54">
        <v>413099.75</v>
      </c>
      <c r="CE24" s="54">
        <v>484127.58</v>
      </c>
      <c r="CF24" s="54">
        <v>592028.5</v>
      </c>
      <c r="CG24" s="54">
        <v>183399.99</v>
      </c>
      <c r="CH24" s="54">
        <v>248611.14</v>
      </c>
      <c r="CI24" s="54">
        <v>140380.86</v>
      </c>
      <c r="CJ24" s="54">
        <v>188524.69</v>
      </c>
      <c r="CK24" s="54">
        <v>129586.45</v>
      </c>
      <c r="CL24" s="54">
        <v>350831.05</v>
      </c>
      <c r="CM24" s="54">
        <v>266642.66</v>
      </c>
      <c r="CN24" s="54">
        <v>293907.67</v>
      </c>
      <c r="CO24" s="54">
        <v>255840.2</v>
      </c>
      <c r="CP24" s="54">
        <v>200533.65</v>
      </c>
      <c r="CQ24" s="54">
        <v>318090.68</v>
      </c>
      <c r="CR24" s="54">
        <v>159948.88</v>
      </c>
      <c r="CS24" s="54">
        <v>240496.4</v>
      </c>
      <c r="CT24" s="54">
        <v>348676.35</v>
      </c>
      <c r="CU24" s="54">
        <v>175945.46</v>
      </c>
      <c r="CV24" s="54">
        <v>219099.41</v>
      </c>
      <c r="CW24" s="54">
        <v>176660.2</v>
      </c>
      <c r="CX24" s="54">
        <v>222776.15</v>
      </c>
      <c r="CY24" s="54">
        <v>101286.18</v>
      </c>
      <c r="CZ24" s="54">
        <v>255994.9</v>
      </c>
      <c r="DA24" s="54">
        <v>249723.16</v>
      </c>
      <c r="DB24" s="54">
        <v>271305.82</v>
      </c>
      <c r="DC24" s="54">
        <v>340371.05</v>
      </c>
      <c r="DD24" s="54">
        <v>377011.12</v>
      </c>
      <c r="DE24" s="54">
        <v>291526.94</v>
      </c>
      <c r="DF24" s="54">
        <v>242130.16</v>
      </c>
      <c r="DG24" s="54">
        <v>227891.03</v>
      </c>
      <c r="DH24" s="54">
        <v>471020.88</v>
      </c>
      <c r="DI24" s="54">
        <v>234642.99</v>
      </c>
      <c r="DJ24" s="54">
        <v>264688.16</v>
      </c>
      <c r="DK24" s="54">
        <v>260176.85</v>
      </c>
      <c r="DL24" s="54">
        <v>157752.69</v>
      </c>
      <c r="DM24" s="54">
        <v>190172.5</v>
      </c>
      <c r="DN24" s="54">
        <v>268260.15</v>
      </c>
      <c r="DO24" s="54">
        <v>102865</v>
      </c>
      <c r="DP24" s="54">
        <v>296230.2</v>
      </c>
      <c r="DQ24" s="54">
        <v>215329.24</v>
      </c>
      <c r="DR24" s="54">
        <v>339283.37</v>
      </c>
      <c r="DS24" s="45">
        <v>165208.4</v>
      </c>
      <c r="DT24" s="45">
        <v>97695.67</v>
      </c>
      <c r="DU24" s="45">
        <v>122373</v>
      </c>
      <c r="DV24" s="45">
        <v>118427.81</v>
      </c>
      <c r="DW24" s="45">
        <v>108530.83</v>
      </c>
      <c r="DX24" s="45">
        <v>80238</v>
      </c>
      <c r="DY24" s="45">
        <v>123354.25</v>
      </c>
      <c r="DZ24" s="45">
        <v>104706.76</v>
      </c>
      <c r="EB24" s="45">
        <v>0</v>
      </c>
      <c r="EC24" s="45">
        <v>0</v>
      </c>
      <c r="ED24" s="45">
        <v>0</v>
      </c>
      <c r="EE24" s="45">
        <v>0</v>
      </c>
      <c r="EF24" s="45">
        <v>0</v>
      </c>
      <c r="EG24" s="45">
        <v>0</v>
      </c>
    </row>
    <row r="25" s="45" customFormat="1" spans="1:137">
      <c r="A25" s="53"/>
      <c r="B25" s="54" t="s">
        <v>99</v>
      </c>
      <c r="C25" s="54">
        <v>84101275.4</v>
      </c>
      <c r="D25" s="54">
        <v>75865611.32</v>
      </c>
      <c r="E25" s="54">
        <v>2164291</v>
      </c>
      <c r="F25" s="54">
        <v>102099</v>
      </c>
      <c r="G25" s="54">
        <v>30920</v>
      </c>
      <c r="H25" s="54">
        <v>263245</v>
      </c>
      <c r="I25" s="54">
        <v>633009</v>
      </c>
      <c r="J25" s="54">
        <v>495734</v>
      </c>
      <c r="K25" s="54">
        <v>626653</v>
      </c>
      <c r="L25" s="54">
        <v>1606001</v>
      </c>
      <c r="M25" s="54">
        <v>424562</v>
      </c>
      <c r="N25" s="54">
        <v>582471</v>
      </c>
      <c r="O25" s="54">
        <v>452074</v>
      </c>
      <c r="P25" s="54">
        <v>475698</v>
      </c>
      <c r="Q25" s="54">
        <v>0</v>
      </c>
      <c r="R25" s="54">
        <v>0</v>
      </c>
      <c r="S25" s="54">
        <v>68867</v>
      </c>
      <c r="T25" s="54">
        <v>0</v>
      </c>
      <c r="U25" s="54">
        <v>128794.23</v>
      </c>
      <c r="V25" s="54">
        <v>161881.85</v>
      </c>
      <c r="W25" s="54">
        <v>0</v>
      </c>
      <c r="X25" s="54">
        <v>19364</v>
      </c>
      <c r="Y25" s="54">
        <v>161881.85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19364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2918.15</v>
      </c>
      <c r="AT25" s="54">
        <v>15963</v>
      </c>
      <c r="AU25" s="54">
        <v>6534.65</v>
      </c>
      <c r="AV25" s="54">
        <v>103378.43</v>
      </c>
      <c r="AW25" s="54">
        <v>0</v>
      </c>
      <c r="AX25" s="54">
        <v>0</v>
      </c>
      <c r="AY25" s="54">
        <v>0</v>
      </c>
      <c r="AZ25" s="54">
        <v>0</v>
      </c>
      <c r="BA25" s="54">
        <v>4434.88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13364.76</v>
      </c>
      <c r="BI25" s="54">
        <v>19418.68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4">
        <v>659.93</v>
      </c>
      <c r="BR25" s="54">
        <v>0</v>
      </c>
      <c r="BS25" s="54">
        <v>0</v>
      </c>
      <c r="BT25" s="54">
        <v>0</v>
      </c>
      <c r="BU25" s="54">
        <v>5992.31</v>
      </c>
      <c r="BV25" s="54">
        <v>0</v>
      </c>
      <c r="BW25" s="54">
        <v>0</v>
      </c>
      <c r="BX25" s="54">
        <v>0</v>
      </c>
      <c r="BY25" s="54">
        <v>0</v>
      </c>
      <c r="BZ25" s="54">
        <v>2532.35</v>
      </c>
      <c r="CA25" s="54">
        <v>420.85</v>
      </c>
      <c r="CB25" s="54">
        <v>68.87</v>
      </c>
      <c r="CC25" s="54">
        <v>113.46</v>
      </c>
      <c r="CD25" s="54">
        <v>0</v>
      </c>
      <c r="CE25" s="54">
        <v>12265.97</v>
      </c>
      <c r="CF25" s="54">
        <v>1814.63</v>
      </c>
      <c r="CG25" s="54">
        <v>0</v>
      </c>
      <c r="CH25" s="54">
        <v>94.4</v>
      </c>
      <c r="CI25" s="54">
        <v>2909.53</v>
      </c>
      <c r="CJ25" s="54">
        <v>0</v>
      </c>
      <c r="CK25" s="54">
        <v>0</v>
      </c>
      <c r="CL25" s="54">
        <v>0</v>
      </c>
      <c r="CM25" s="54">
        <v>0</v>
      </c>
      <c r="CN25" s="54">
        <v>0</v>
      </c>
      <c r="CO25" s="54">
        <v>0</v>
      </c>
      <c r="CP25" s="54">
        <v>0</v>
      </c>
      <c r="CQ25" s="54">
        <v>0</v>
      </c>
      <c r="CR25" s="54">
        <v>148.69</v>
      </c>
      <c r="CS25" s="54">
        <v>0</v>
      </c>
      <c r="CT25" s="54">
        <v>256.06</v>
      </c>
      <c r="CU25" s="54">
        <v>0</v>
      </c>
      <c r="CV25" s="54">
        <v>0</v>
      </c>
      <c r="CW25" s="54">
        <v>0</v>
      </c>
      <c r="CX25" s="54">
        <v>0</v>
      </c>
      <c r="CY25" s="54">
        <v>130.29</v>
      </c>
      <c r="CZ25" s="54">
        <v>866.06</v>
      </c>
      <c r="DA25" s="54">
        <v>0</v>
      </c>
      <c r="DB25" s="54">
        <v>0</v>
      </c>
      <c r="DC25" s="54">
        <v>397.94</v>
      </c>
      <c r="DD25" s="54">
        <v>25472.86</v>
      </c>
      <c r="DE25" s="54">
        <v>2342.89</v>
      </c>
      <c r="DF25" s="54">
        <v>0</v>
      </c>
      <c r="DG25" s="54">
        <v>0</v>
      </c>
      <c r="DH25" s="54">
        <v>8558.81</v>
      </c>
      <c r="DI25" s="54">
        <v>0</v>
      </c>
      <c r="DJ25" s="54">
        <v>0</v>
      </c>
      <c r="DK25" s="54">
        <v>751.95</v>
      </c>
      <c r="DL25" s="54">
        <v>0</v>
      </c>
      <c r="DM25" s="54">
        <v>125.13</v>
      </c>
      <c r="DN25" s="54">
        <v>0</v>
      </c>
      <c r="DO25" s="54">
        <v>0</v>
      </c>
      <c r="DP25" s="54">
        <v>0</v>
      </c>
      <c r="DQ25" s="54">
        <v>0</v>
      </c>
      <c r="DR25" s="54">
        <v>237.13</v>
      </c>
      <c r="DS25" s="45">
        <v>0</v>
      </c>
      <c r="DT25" s="45">
        <v>0</v>
      </c>
      <c r="DU25" s="45">
        <v>0</v>
      </c>
      <c r="DV25" s="45">
        <v>0</v>
      </c>
      <c r="DW25" s="45">
        <v>0</v>
      </c>
      <c r="DX25" s="45">
        <v>0</v>
      </c>
      <c r="DY25" s="45">
        <v>0</v>
      </c>
      <c r="DZ25" s="45">
        <v>0</v>
      </c>
      <c r="EB25" s="45">
        <v>0</v>
      </c>
      <c r="EC25" s="45">
        <v>0</v>
      </c>
      <c r="ED25" s="45">
        <v>0</v>
      </c>
      <c r="EE25" s="45">
        <v>0</v>
      </c>
      <c r="EF25" s="45">
        <v>0</v>
      </c>
      <c r="EG25" s="45">
        <v>0</v>
      </c>
    </row>
    <row r="26" s="45" customFormat="1" spans="1:137">
      <c r="A26" s="53"/>
      <c r="B26" s="54" t="s">
        <v>100</v>
      </c>
      <c r="C26" s="54">
        <v>10553548.59</v>
      </c>
      <c r="D26" s="54">
        <v>0</v>
      </c>
      <c r="E26" s="54">
        <v>145477.84</v>
      </c>
      <c r="F26" s="54">
        <v>36525</v>
      </c>
      <c r="G26" s="54">
        <v>13000</v>
      </c>
      <c r="H26" s="54">
        <v>59515</v>
      </c>
      <c r="I26" s="54">
        <v>229083.14</v>
      </c>
      <c r="J26" s="54">
        <v>155474.18</v>
      </c>
      <c r="K26" s="54">
        <v>210148.52</v>
      </c>
      <c r="L26" s="54">
        <v>354026.43</v>
      </c>
      <c r="M26" s="54">
        <v>91600</v>
      </c>
      <c r="N26" s="54">
        <v>243875.86</v>
      </c>
      <c r="O26" s="54">
        <v>104194.4</v>
      </c>
      <c r="P26" s="54">
        <v>112861.26</v>
      </c>
      <c r="Q26" s="54">
        <v>0</v>
      </c>
      <c r="R26" s="54">
        <v>0</v>
      </c>
      <c r="S26" s="54">
        <v>83150</v>
      </c>
      <c r="T26" s="54">
        <v>81696.9</v>
      </c>
      <c r="U26" s="54">
        <v>4742979.76</v>
      </c>
      <c r="V26" s="54">
        <v>452728.15</v>
      </c>
      <c r="W26" s="54">
        <v>3048766.84</v>
      </c>
      <c r="X26" s="54">
        <v>388445.31</v>
      </c>
      <c r="Y26" s="54">
        <v>71620</v>
      </c>
      <c r="Z26" s="54">
        <v>125762.76</v>
      </c>
      <c r="AA26" s="54">
        <v>45252.25</v>
      </c>
      <c r="AB26" s="54">
        <v>153308.09</v>
      </c>
      <c r="AC26" s="54">
        <v>56785.05</v>
      </c>
      <c r="AD26" s="54">
        <v>351588.4</v>
      </c>
      <c r="AE26" s="54">
        <v>47400</v>
      </c>
      <c r="AF26" s="54">
        <v>324229.56</v>
      </c>
      <c r="AG26" s="54">
        <v>2078546.02</v>
      </c>
      <c r="AH26" s="54">
        <v>132122.56</v>
      </c>
      <c r="AI26" s="54">
        <v>60137.9</v>
      </c>
      <c r="AJ26" s="54">
        <v>54742.4</v>
      </c>
      <c r="AK26" s="54">
        <v>175662.62</v>
      </c>
      <c r="AL26" s="54">
        <v>97759</v>
      </c>
      <c r="AM26" s="54">
        <v>115023.69</v>
      </c>
      <c r="AN26" s="54">
        <v>126500</v>
      </c>
      <c r="AO26" s="54">
        <v>241500</v>
      </c>
      <c r="AP26" s="54">
        <v>150300</v>
      </c>
      <c r="AQ26" s="54">
        <v>268611.91</v>
      </c>
      <c r="AR26" s="54">
        <v>153113.63</v>
      </c>
      <c r="AS26" s="54">
        <v>39449.91</v>
      </c>
      <c r="AT26" s="54">
        <v>53089.89</v>
      </c>
      <c r="AU26" s="54">
        <v>97100</v>
      </c>
      <c r="AV26" s="54">
        <v>3613314.42</v>
      </c>
      <c r="AW26" s="54">
        <v>99200</v>
      </c>
      <c r="AX26" s="54">
        <v>115100</v>
      </c>
      <c r="AY26" s="54">
        <v>174950</v>
      </c>
      <c r="AZ26" s="54">
        <v>101997.29</v>
      </c>
      <c r="BA26" s="54">
        <v>97890.06</v>
      </c>
      <c r="BB26" s="54">
        <v>114827.68</v>
      </c>
      <c r="BC26" s="54">
        <v>51600</v>
      </c>
      <c r="BD26" s="54">
        <v>91300</v>
      </c>
      <c r="BE26" s="54">
        <v>75280</v>
      </c>
      <c r="BF26" s="54">
        <v>78700.9</v>
      </c>
      <c r="BG26" s="54">
        <v>71600</v>
      </c>
      <c r="BH26" s="54">
        <v>77358.9</v>
      </c>
      <c r="BI26" s="54">
        <v>53956.46</v>
      </c>
      <c r="BJ26" s="54">
        <v>52158</v>
      </c>
      <c r="BK26" s="54">
        <v>56700</v>
      </c>
      <c r="BL26" s="54">
        <v>73927.68</v>
      </c>
      <c r="BM26" s="54">
        <v>52300</v>
      </c>
      <c r="BN26" s="54">
        <v>38100</v>
      </c>
      <c r="BO26" s="54">
        <v>38100</v>
      </c>
      <c r="BP26" s="54">
        <v>43727.12</v>
      </c>
      <c r="BQ26" s="54">
        <v>86625</v>
      </c>
      <c r="BR26" s="54">
        <v>47789.67</v>
      </c>
      <c r="BS26" s="54">
        <v>35769.28</v>
      </c>
      <c r="BT26" s="54">
        <v>42647.86</v>
      </c>
      <c r="BU26" s="54">
        <v>42100</v>
      </c>
      <c r="BV26" s="54">
        <v>35600</v>
      </c>
      <c r="BW26" s="54">
        <v>46076.25</v>
      </c>
      <c r="BX26" s="54">
        <v>39600</v>
      </c>
      <c r="BY26" s="54">
        <v>52076.09</v>
      </c>
      <c r="BZ26" s="54">
        <v>28600</v>
      </c>
      <c r="CA26" s="54">
        <v>33087.52</v>
      </c>
      <c r="CB26" s="54">
        <v>18605.5</v>
      </c>
      <c r="CC26" s="54">
        <v>40698.2</v>
      </c>
      <c r="CD26" s="54">
        <v>41666.5</v>
      </c>
      <c r="CE26" s="54">
        <v>37600</v>
      </c>
      <c r="CF26" s="54">
        <v>62881.17</v>
      </c>
      <c r="CG26" s="54">
        <v>34100</v>
      </c>
      <c r="CH26" s="54">
        <v>29365.52</v>
      </c>
      <c r="CI26" s="54">
        <v>27600</v>
      </c>
      <c r="CJ26" s="54">
        <v>21600</v>
      </c>
      <c r="CK26" s="54">
        <v>22931.46</v>
      </c>
      <c r="CL26" s="54">
        <v>48250</v>
      </c>
      <c r="CM26" s="54">
        <v>37900</v>
      </c>
      <c r="CN26" s="54">
        <v>32745.49</v>
      </c>
      <c r="CO26" s="54">
        <v>33700</v>
      </c>
      <c r="CP26" s="54">
        <v>30032.81</v>
      </c>
      <c r="CQ26" s="54">
        <v>26420.77</v>
      </c>
      <c r="CR26" s="54">
        <v>32635.56</v>
      </c>
      <c r="CS26" s="54">
        <v>31478.24</v>
      </c>
      <c r="CT26" s="54">
        <v>49020</v>
      </c>
      <c r="CU26" s="54">
        <v>38726.58</v>
      </c>
      <c r="CV26" s="54">
        <v>41578.3</v>
      </c>
      <c r="CW26" s="54">
        <v>33600</v>
      </c>
      <c r="CX26" s="54">
        <v>30487.99</v>
      </c>
      <c r="CY26" s="54">
        <v>19954.06</v>
      </c>
      <c r="CZ26" s="54">
        <v>30100</v>
      </c>
      <c r="DA26" s="54">
        <v>36139</v>
      </c>
      <c r="DB26" s="54">
        <v>32590.8</v>
      </c>
      <c r="DC26" s="54">
        <v>26100</v>
      </c>
      <c r="DD26" s="54">
        <v>35816.5</v>
      </c>
      <c r="DE26" s="54">
        <v>25092</v>
      </c>
      <c r="DF26" s="54">
        <v>39088.52</v>
      </c>
      <c r="DG26" s="54">
        <v>25600</v>
      </c>
      <c r="DH26" s="54">
        <v>41600</v>
      </c>
      <c r="DI26" s="54">
        <v>30647.77</v>
      </c>
      <c r="DJ26" s="54">
        <v>31100</v>
      </c>
      <c r="DK26" s="54">
        <v>30600</v>
      </c>
      <c r="DL26" s="54">
        <v>22775.86</v>
      </c>
      <c r="DM26" s="54">
        <v>24600</v>
      </c>
      <c r="DN26" s="54">
        <v>42100</v>
      </c>
      <c r="DO26" s="54">
        <v>14600</v>
      </c>
      <c r="DP26" s="54">
        <v>31687.59</v>
      </c>
      <c r="DQ26" s="54">
        <v>30301.5</v>
      </c>
      <c r="DR26" s="54">
        <v>34789.6</v>
      </c>
      <c r="DS26" s="45">
        <v>24600</v>
      </c>
      <c r="DT26" s="45">
        <v>11621</v>
      </c>
      <c r="DU26" s="45">
        <v>20600</v>
      </c>
      <c r="DV26" s="45">
        <v>21528.95</v>
      </c>
      <c r="DW26" s="45">
        <v>19300</v>
      </c>
      <c r="DX26" s="45">
        <v>17811.42</v>
      </c>
      <c r="DY26" s="45">
        <v>21600</v>
      </c>
      <c r="DZ26" s="45">
        <v>18600</v>
      </c>
      <c r="EB26" s="45">
        <v>0</v>
      </c>
      <c r="EC26" s="45">
        <v>0</v>
      </c>
      <c r="ED26" s="45">
        <v>0</v>
      </c>
      <c r="EE26" s="45">
        <v>0</v>
      </c>
      <c r="EF26" s="45">
        <v>0</v>
      </c>
      <c r="EG26" s="45">
        <v>0</v>
      </c>
    </row>
    <row r="27" s="45" customFormat="1" spans="1:137">
      <c r="A27" s="53"/>
      <c r="B27" s="54" t="s">
        <v>101</v>
      </c>
      <c r="C27" s="54">
        <v>2082021.68</v>
      </c>
      <c r="D27" s="54">
        <v>0</v>
      </c>
      <c r="E27" s="54">
        <v>49293</v>
      </c>
      <c r="F27" s="54">
        <v>4487</v>
      </c>
      <c r="G27" s="54">
        <v>8212</v>
      </c>
      <c r="H27" s="54">
        <v>49000.39</v>
      </c>
      <c r="I27" s="54">
        <v>77617.78</v>
      </c>
      <c r="J27" s="54">
        <v>95065.49</v>
      </c>
      <c r="K27" s="54">
        <v>30506</v>
      </c>
      <c r="L27" s="54">
        <v>90631.79</v>
      </c>
      <c r="M27" s="54">
        <v>14643.5</v>
      </c>
      <c r="N27" s="54">
        <v>27379</v>
      </c>
      <c r="O27" s="54">
        <v>39013.58</v>
      </c>
      <c r="P27" s="54">
        <v>17242</v>
      </c>
      <c r="Q27" s="54">
        <v>0</v>
      </c>
      <c r="R27" s="54">
        <v>0</v>
      </c>
      <c r="S27" s="54">
        <v>11487</v>
      </c>
      <c r="T27" s="54">
        <v>11210</v>
      </c>
      <c r="U27" s="54">
        <v>1099102.79</v>
      </c>
      <c r="V27" s="54">
        <v>115093.5</v>
      </c>
      <c r="W27" s="54">
        <v>255198.54</v>
      </c>
      <c r="X27" s="54">
        <v>86838.32</v>
      </c>
      <c r="Y27" s="54">
        <v>75680</v>
      </c>
      <c r="Z27" s="54">
        <v>12109.5</v>
      </c>
      <c r="AA27" s="54">
        <v>2565</v>
      </c>
      <c r="AB27" s="54">
        <v>15559</v>
      </c>
      <c r="AC27" s="54">
        <v>9180</v>
      </c>
      <c r="AD27" s="54">
        <v>35648.18</v>
      </c>
      <c r="AE27" s="54">
        <v>13144</v>
      </c>
      <c r="AF27" s="54">
        <v>92287</v>
      </c>
      <c r="AG27" s="54">
        <v>60493</v>
      </c>
      <c r="AH27" s="54">
        <v>36609</v>
      </c>
      <c r="AI27" s="54">
        <v>6565</v>
      </c>
      <c r="AJ27" s="54">
        <v>10452.36</v>
      </c>
      <c r="AK27" s="54">
        <v>32289</v>
      </c>
      <c r="AL27" s="54">
        <v>42249</v>
      </c>
      <c r="AM27" s="54">
        <v>12300.32</v>
      </c>
      <c r="AN27" s="54">
        <v>37616</v>
      </c>
      <c r="AO27" s="54">
        <v>48627</v>
      </c>
      <c r="AP27" s="54">
        <v>25145.1</v>
      </c>
      <c r="AQ27" s="54">
        <v>41497</v>
      </c>
      <c r="AR27" s="54">
        <v>36187.39</v>
      </c>
      <c r="AS27" s="54">
        <v>5140</v>
      </c>
      <c r="AT27" s="54">
        <v>7705</v>
      </c>
      <c r="AU27" s="54">
        <v>20079.5</v>
      </c>
      <c r="AV27" s="54">
        <v>877105.8</v>
      </c>
      <c r="AW27" s="54">
        <v>33395</v>
      </c>
      <c r="AX27" s="54">
        <v>32100</v>
      </c>
      <c r="AY27" s="54">
        <v>35960</v>
      </c>
      <c r="AZ27" s="54">
        <v>29545</v>
      </c>
      <c r="BA27" s="54">
        <v>28560</v>
      </c>
      <c r="BB27" s="54">
        <v>46215</v>
      </c>
      <c r="BC27" s="54">
        <v>14760</v>
      </c>
      <c r="BD27" s="54">
        <v>44464.5</v>
      </c>
      <c r="BE27" s="54">
        <v>10111.5</v>
      </c>
      <c r="BF27" s="54">
        <v>11555</v>
      </c>
      <c r="BG27" s="54">
        <v>26320</v>
      </c>
      <c r="BH27" s="54">
        <v>21820</v>
      </c>
      <c r="BI27" s="54">
        <v>10275</v>
      </c>
      <c r="BJ27" s="54">
        <v>19895</v>
      </c>
      <c r="BK27" s="54">
        <v>23100</v>
      </c>
      <c r="BL27" s="54">
        <v>21830</v>
      </c>
      <c r="BM27" s="54">
        <v>15405</v>
      </c>
      <c r="BN27" s="54">
        <v>10915</v>
      </c>
      <c r="BO27" s="54">
        <v>13600</v>
      </c>
      <c r="BP27" s="54">
        <v>12845</v>
      </c>
      <c r="BQ27" s="54">
        <v>25690</v>
      </c>
      <c r="BR27" s="54">
        <v>11555</v>
      </c>
      <c r="BS27" s="54">
        <v>8340</v>
      </c>
      <c r="BT27" s="54">
        <v>12200</v>
      </c>
      <c r="BU27" s="54">
        <v>14872</v>
      </c>
      <c r="BV27" s="54">
        <v>10905</v>
      </c>
      <c r="BW27" s="54">
        <v>17335</v>
      </c>
      <c r="BX27" s="54">
        <v>11555</v>
      </c>
      <c r="BY27" s="54">
        <v>16115</v>
      </c>
      <c r="BZ27" s="54">
        <v>10280</v>
      </c>
      <c r="CA27" s="54">
        <v>3855</v>
      </c>
      <c r="CB27" s="54">
        <v>4495</v>
      </c>
      <c r="CC27" s="54">
        <v>12190</v>
      </c>
      <c r="CD27" s="54">
        <v>9630</v>
      </c>
      <c r="CE27" s="54">
        <v>5780</v>
      </c>
      <c r="CF27" s="54">
        <v>6415</v>
      </c>
      <c r="CG27" s="54">
        <v>3850</v>
      </c>
      <c r="CH27" s="54">
        <v>3845</v>
      </c>
      <c r="CI27" s="54">
        <v>4495</v>
      </c>
      <c r="CJ27" s="54">
        <v>1925</v>
      </c>
      <c r="CK27" s="54">
        <v>2570</v>
      </c>
      <c r="CL27" s="54">
        <v>5171</v>
      </c>
      <c r="CM27" s="54">
        <v>7060</v>
      </c>
      <c r="CN27" s="54">
        <v>9156.8</v>
      </c>
      <c r="CO27" s="54">
        <v>3210</v>
      </c>
      <c r="CP27" s="54">
        <v>8345</v>
      </c>
      <c r="CQ27" s="54">
        <v>3850</v>
      </c>
      <c r="CR27" s="54">
        <v>3845</v>
      </c>
      <c r="CS27" s="54">
        <v>2570</v>
      </c>
      <c r="CT27" s="54">
        <v>8345</v>
      </c>
      <c r="CU27" s="54">
        <v>3210</v>
      </c>
      <c r="CV27" s="54">
        <v>7055</v>
      </c>
      <c r="CW27" s="54">
        <v>2565</v>
      </c>
      <c r="CX27" s="54">
        <v>4495</v>
      </c>
      <c r="CY27" s="54">
        <v>1285</v>
      </c>
      <c r="CZ27" s="54">
        <v>7705</v>
      </c>
      <c r="DA27" s="54">
        <v>5780</v>
      </c>
      <c r="DB27" s="54">
        <v>7705</v>
      </c>
      <c r="DC27" s="54">
        <v>5785</v>
      </c>
      <c r="DD27" s="54">
        <v>7700</v>
      </c>
      <c r="DE27" s="54">
        <v>10270</v>
      </c>
      <c r="DF27" s="54">
        <v>6420</v>
      </c>
      <c r="DG27" s="54">
        <v>4500</v>
      </c>
      <c r="DH27" s="54">
        <v>5140</v>
      </c>
      <c r="DI27" s="54">
        <v>5775</v>
      </c>
      <c r="DJ27" s="54">
        <v>4500</v>
      </c>
      <c r="DK27" s="54">
        <v>6420</v>
      </c>
      <c r="DL27" s="54">
        <v>0</v>
      </c>
      <c r="DM27" s="54">
        <v>7060</v>
      </c>
      <c r="DN27" s="54">
        <v>11550</v>
      </c>
      <c r="DO27" s="54">
        <v>1925</v>
      </c>
      <c r="DP27" s="54">
        <v>5775</v>
      </c>
      <c r="DQ27" s="54">
        <v>1925</v>
      </c>
      <c r="DR27" s="54">
        <v>7705</v>
      </c>
      <c r="DS27" s="45">
        <v>5130</v>
      </c>
      <c r="DT27" s="45">
        <v>6420</v>
      </c>
      <c r="DU27" s="45">
        <v>2570</v>
      </c>
      <c r="DV27" s="45">
        <v>4490</v>
      </c>
      <c r="DW27" s="45">
        <v>3850</v>
      </c>
      <c r="DX27" s="45">
        <v>3210</v>
      </c>
      <c r="DY27" s="45">
        <v>2570</v>
      </c>
      <c r="DZ27" s="45">
        <v>4495</v>
      </c>
      <c r="EB27" s="45">
        <v>0</v>
      </c>
      <c r="EC27" s="45">
        <v>0</v>
      </c>
      <c r="ED27" s="45">
        <v>0</v>
      </c>
      <c r="EE27" s="45">
        <v>0</v>
      </c>
      <c r="EF27" s="45">
        <v>0</v>
      </c>
      <c r="EG27" s="45">
        <v>0</v>
      </c>
    </row>
    <row r="28" s="45" customFormat="1" spans="1:137">
      <c r="A28" s="53"/>
      <c r="B28" s="54" t="s">
        <v>102</v>
      </c>
      <c r="C28" s="54">
        <v>2725845.34</v>
      </c>
      <c r="D28" s="54">
        <v>13636.95</v>
      </c>
      <c r="E28" s="54">
        <v>0</v>
      </c>
      <c r="F28" s="54">
        <v>0</v>
      </c>
      <c r="G28" s="54">
        <v>0</v>
      </c>
      <c r="H28" s="54">
        <v>176147.95</v>
      </c>
      <c r="I28" s="54">
        <v>0</v>
      </c>
      <c r="J28" s="54">
        <v>352448.79</v>
      </c>
      <c r="K28" s="54">
        <v>0</v>
      </c>
      <c r="L28" s="54">
        <v>773635.25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1034961.66</v>
      </c>
      <c r="V28" s="54">
        <v>233616.55</v>
      </c>
      <c r="W28" s="54">
        <v>139325.19</v>
      </c>
      <c r="X28" s="54">
        <v>2073</v>
      </c>
      <c r="Y28" s="54">
        <v>227507.55</v>
      </c>
      <c r="Z28" s="54">
        <v>6109</v>
      </c>
      <c r="AA28" s="54">
        <v>0</v>
      </c>
      <c r="AB28" s="54">
        <v>0</v>
      </c>
      <c r="AC28" s="54">
        <v>0</v>
      </c>
      <c r="AD28" s="54">
        <v>1755.79</v>
      </c>
      <c r="AE28" s="54">
        <v>0</v>
      </c>
      <c r="AF28" s="54">
        <v>91020.58</v>
      </c>
      <c r="AG28" s="54">
        <v>28968.2</v>
      </c>
      <c r="AH28" s="54">
        <v>0</v>
      </c>
      <c r="AI28" s="54">
        <v>9394.85</v>
      </c>
      <c r="AJ28" s="54">
        <v>8185.77</v>
      </c>
      <c r="AK28" s="54">
        <v>2073</v>
      </c>
      <c r="AL28" s="54">
        <v>0</v>
      </c>
      <c r="AM28" s="54">
        <v>0</v>
      </c>
      <c r="AN28" s="54">
        <v>49226.79</v>
      </c>
      <c r="AO28" s="54">
        <v>53435.85</v>
      </c>
      <c r="AP28" s="54">
        <v>0</v>
      </c>
      <c r="AQ28" s="54">
        <v>793657.59</v>
      </c>
      <c r="AR28" s="54">
        <v>255.84</v>
      </c>
      <c r="AS28" s="54">
        <v>0</v>
      </c>
      <c r="AT28" s="54">
        <v>0</v>
      </c>
      <c r="AU28" s="54">
        <v>29751.9</v>
      </c>
      <c r="AV28" s="54">
        <v>108633.69</v>
      </c>
      <c r="AW28" s="54">
        <v>1854.55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1840.91</v>
      </c>
      <c r="BI28" s="54">
        <v>0</v>
      </c>
      <c r="BJ28" s="54">
        <v>0</v>
      </c>
      <c r="BK28" s="54">
        <v>0</v>
      </c>
      <c r="BL28" s="54">
        <v>0</v>
      </c>
      <c r="BM28" s="54">
        <v>0</v>
      </c>
      <c r="BN28" s="54">
        <v>0</v>
      </c>
      <c r="BO28" s="54">
        <v>0</v>
      </c>
      <c r="BP28" s="54">
        <v>0</v>
      </c>
      <c r="BQ28" s="54">
        <v>0</v>
      </c>
      <c r="BR28" s="54">
        <v>1686.42</v>
      </c>
      <c r="BS28" s="54">
        <v>5829.54</v>
      </c>
      <c r="BT28" s="54">
        <v>0</v>
      </c>
      <c r="BU28" s="54">
        <v>0</v>
      </c>
      <c r="BV28" s="54">
        <v>0</v>
      </c>
      <c r="BW28" s="54">
        <v>857.14</v>
      </c>
      <c r="BX28" s="54">
        <v>0</v>
      </c>
      <c r="BY28" s="54">
        <v>0</v>
      </c>
      <c r="BZ28" s="54">
        <v>0</v>
      </c>
      <c r="CA28" s="54">
        <v>0</v>
      </c>
      <c r="CB28" s="54">
        <v>0</v>
      </c>
      <c r="CC28" s="54">
        <v>0</v>
      </c>
      <c r="CD28" s="54">
        <v>0.1</v>
      </c>
      <c r="CE28" s="54">
        <v>0</v>
      </c>
      <c r="CF28" s="54">
        <v>0</v>
      </c>
      <c r="CG28" s="54">
        <v>0</v>
      </c>
      <c r="CH28" s="54">
        <v>4528.57</v>
      </c>
      <c r="CI28" s="54">
        <v>0</v>
      </c>
      <c r="CJ28" s="54">
        <v>0</v>
      </c>
      <c r="CK28" s="54">
        <v>0</v>
      </c>
      <c r="CL28" s="54">
        <v>0</v>
      </c>
      <c r="CM28" s="54">
        <v>0</v>
      </c>
      <c r="CN28" s="54">
        <v>0</v>
      </c>
      <c r="CO28" s="54">
        <v>0</v>
      </c>
      <c r="CP28" s="54">
        <v>0</v>
      </c>
      <c r="CQ28" s="54">
        <v>0</v>
      </c>
      <c r="CR28" s="54">
        <v>0</v>
      </c>
      <c r="CS28" s="54">
        <v>750</v>
      </c>
      <c r="CT28" s="54">
        <v>29761.9</v>
      </c>
      <c r="CU28" s="54">
        <v>0</v>
      </c>
      <c r="CV28" s="54">
        <v>0</v>
      </c>
      <c r="CW28" s="54">
        <v>0</v>
      </c>
      <c r="CX28" s="54">
        <v>0</v>
      </c>
      <c r="CY28" s="54">
        <v>0</v>
      </c>
      <c r="CZ28" s="54">
        <v>29762.28</v>
      </c>
      <c r="DA28" s="54">
        <v>0</v>
      </c>
      <c r="DB28" s="54">
        <v>29762.28</v>
      </c>
      <c r="DC28" s="54">
        <v>0</v>
      </c>
      <c r="DD28" s="54">
        <v>0</v>
      </c>
      <c r="DE28" s="54">
        <v>0</v>
      </c>
      <c r="DF28" s="54">
        <v>0</v>
      </c>
      <c r="DG28" s="54">
        <v>0</v>
      </c>
      <c r="DH28" s="54">
        <v>0</v>
      </c>
      <c r="DI28" s="54">
        <v>0</v>
      </c>
      <c r="DJ28" s="54">
        <v>0</v>
      </c>
      <c r="DK28" s="54">
        <v>0</v>
      </c>
      <c r="DL28" s="54">
        <v>0</v>
      </c>
      <c r="DM28" s="54">
        <v>0</v>
      </c>
      <c r="DN28" s="54">
        <v>0</v>
      </c>
      <c r="DO28" s="54">
        <v>0</v>
      </c>
      <c r="DP28" s="54">
        <v>0</v>
      </c>
      <c r="DQ28" s="54">
        <v>0</v>
      </c>
      <c r="DR28" s="54">
        <v>0</v>
      </c>
      <c r="DS28" s="45">
        <v>0</v>
      </c>
      <c r="DT28" s="45">
        <v>0</v>
      </c>
      <c r="DU28" s="45">
        <v>2000</v>
      </c>
      <c r="DV28" s="45">
        <v>0</v>
      </c>
      <c r="DW28" s="45">
        <v>0</v>
      </c>
      <c r="DX28" s="45">
        <v>0</v>
      </c>
      <c r="DY28" s="45">
        <v>0</v>
      </c>
      <c r="DZ28" s="45">
        <v>0</v>
      </c>
      <c r="EB28" s="45">
        <v>0</v>
      </c>
      <c r="EC28" s="45">
        <v>0</v>
      </c>
      <c r="ED28" s="45">
        <v>0</v>
      </c>
      <c r="EE28" s="45">
        <v>0</v>
      </c>
      <c r="EF28" s="45">
        <v>0</v>
      </c>
      <c r="EG28" s="45">
        <v>0</v>
      </c>
    </row>
    <row r="29" s="45" customFormat="1" spans="1:137">
      <c r="A29" s="53"/>
      <c r="B29" s="54" t="s">
        <v>103</v>
      </c>
      <c r="C29" s="54">
        <v>1392193.84</v>
      </c>
      <c r="D29" s="54">
        <v>1176561.89</v>
      </c>
      <c r="E29" s="54">
        <v>0</v>
      </c>
      <c r="F29" s="54">
        <v>2021</v>
      </c>
      <c r="G29" s="54">
        <v>0</v>
      </c>
      <c r="H29" s="54">
        <v>93608.83</v>
      </c>
      <c r="I29" s="54">
        <v>0</v>
      </c>
      <c r="J29" s="54">
        <v>0</v>
      </c>
      <c r="K29" s="54">
        <v>5524.49</v>
      </c>
      <c r="L29" s="54">
        <v>7079.82</v>
      </c>
      <c r="M29" s="54">
        <v>0</v>
      </c>
      <c r="N29" s="54">
        <v>2038.88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104868.93</v>
      </c>
      <c r="V29" s="54">
        <v>0</v>
      </c>
      <c r="W29" s="54">
        <v>490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490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1994.54</v>
      </c>
      <c r="AO29" s="54">
        <v>-11162.78</v>
      </c>
      <c r="AP29" s="54">
        <v>1869.07</v>
      </c>
      <c r="AQ29" s="54">
        <v>2358.49</v>
      </c>
      <c r="AR29" s="54">
        <v>27687.38</v>
      </c>
      <c r="AS29" s="54">
        <v>1012.56</v>
      </c>
      <c r="AT29" s="54">
        <v>2241.51</v>
      </c>
      <c r="AU29" s="54">
        <v>1308.58</v>
      </c>
      <c r="AV29" s="54">
        <v>77559.58</v>
      </c>
      <c r="AW29" s="54">
        <v>0</v>
      </c>
      <c r="AX29" s="54">
        <v>0</v>
      </c>
      <c r="AY29" s="54">
        <v>0</v>
      </c>
      <c r="AZ29" s="54">
        <v>0</v>
      </c>
      <c r="BA29" s="54">
        <v>1022.87</v>
      </c>
      <c r="BB29" s="54">
        <v>1092.31</v>
      </c>
      <c r="BC29" s="54">
        <v>300</v>
      </c>
      <c r="BD29" s="54">
        <v>3202.5</v>
      </c>
      <c r="BE29" s="54">
        <v>3062.17</v>
      </c>
      <c r="BF29" s="54">
        <v>0</v>
      </c>
      <c r="BG29" s="54">
        <v>1494.34</v>
      </c>
      <c r="BH29" s="54">
        <v>1988.44</v>
      </c>
      <c r="BI29" s="54">
        <v>1872.84</v>
      </c>
      <c r="BJ29" s="54">
        <v>2682.32</v>
      </c>
      <c r="BK29" s="54">
        <v>977.62</v>
      </c>
      <c r="BL29" s="54">
        <v>551.76</v>
      </c>
      <c r="BM29" s="54">
        <v>1035.96</v>
      </c>
      <c r="BN29" s="54">
        <v>219.91</v>
      </c>
      <c r="BO29" s="54">
        <v>1016.5</v>
      </c>
      <c r="BP29" s="54">
        <v>454.48</v>
      </c>
      <c r="BQ29" s="54">
        <v>747.17</v>
      </c>
      <c r="BR29" s="54">
        <v>0</v>
      </c>
      <c r="BS29" s="54">
        <v>207.7</v>
      </c>
      <c r="BT29" s="54">
        <v>925.56</v>
      </c>
      <c r="BU29" s="54">
        <v>0</v>
      </c>
      <c r="BV29" s="54">
        <v>120</v>
      </c>
      <c r="BW29" s="54">
        <v>1207.61</v>
      </c>
      <c r="BX29" s="54">
        <v>670.09</v>
      </c>
      <c r="BY29" s="54">
        <v>0</v>
      </c>
      <c r="BZ29" s="54">
        <v>0</v>
      </c>
      <c r="CA29" s="54">
        <v>0</v>
      </c>
      <c r="CB29" s="54">
        <v>783.22</v>
      </c>
      <c r="CC29" s="54">
        <v>1181.46</v>
      </c>
      <c r="CD29" s="54">
        <v>0</v>
      </c>
      <c r="CE29" s="54">
        <v>1289.81</v>
      </c>
      <c r="CF29" s="54">
        <v>0</v>
      </c>
      <c r="CG29" s="54">
        <v>1380</v>
      </c>
      <c r="CH29" s="54">
        <v>888</v>
      </c>
      <c r="CI29" s="54">
        <v>1062.5</v>
      </c>
      <c r="CJ29" s="54">
        <v>1179</v>
      </c>
      <c r="CK29" s="54">
        <v>775.96</v>
      </c>
      <c r="CL29" s="54">
        <v>329</v>
      </c>
      <c r="CM29" s="54">
        <v>786.36</v>
      </c>
      <c r="CN29" s="54">
        <v>3404.21</v>
      </c>
      <c r="CO29" s="54">
        <v>1272.38</v>
      </c>
      <c r="CP29" s="54">
        <v>1050</v>
      </c>
      <c r="CQ29" s="54">
        <v>0</v>
      </c>
      <c r="CR29" s="54">
        <v>1171</v>
      </c>
      <c r="CS29" s="54">
        <v>3404</v>
      </c>
      <c r="CT29" s="54">
        <v>2300.01</v>
      </c>
      <c r="CU29" s="54">
        <v>0</v>
      </c>
      <c r="CV29" s="54">
        <v>0</v>
      </c>
      <c r="CW29" s="54">
        <v>474</v>
      </c>
      <c r="CX29" s="54">
        <v>0</v>
      </c>
      <c r="CY29" s="54">
        <v>1947.66</v>
      </c>
      <c r="CZ29" s="54">
        <v>0</v>
      </c>
      <c r="DA29" s="54">
        <v>1978</v>
      </c>
      <c r="DB29" s="54">
        <v>2073.4</v>
      </c>
      <c r="DC29" s="54">
        <v>0</v>
      </c>
      <c r="DD29" s="54">
        <v>1756.38</v>
      </c>
      <c r="DE29" s="54">
        <v>0</v>
      </c>
      <c r="DF29" s="54">
        <v>1600</v>
      </c>
      <c r="DG29" s="54">
        <v>0</v>
      </c>
      <c r="DH29" s="54">
        <v>0</v>
      </c>
      <c r="DI29" s="54">
        <v>2811</v>
      </c>
      <c r="DJ29" s="54">
        <v>0</v>
      </c>
      <c r="DK29" s="54">
        <v>2303</v>
      </c>
      <c r="DL29" s="54">
        <v>1000</v>
      </c>
      <c r="DM29" s="54">
        <v>0</v>
      </c>
      <c r="DN29" s="54">
        <v>2581.58</v>
      </c>
      <c r="DO29" s="54">
        <v>1558</v>
      </c>
      <c r="DP29" s="54">
        <v>2630.5</v>
      </c>
      <c r="DQ29" s="54">
        <v>4564.5</v>
      </c>
      <c r="DR29" s="54">
        <v>1285</v>
      </c>
      <c r="DS29" s="45">
        <v>450</v>
      </c>
      <c r="DT29" s="45">
        <v>0</v>
      </c>
      <c r="DU29" s="45">
        <v>0</v>
      </c>
      <c r="DV29" s="45">
        <v>260.79</v>
      </c>
      <c r="DW29" s="45">
        <v>425.14</v>
      </c>
      <c r="DX29" s="45">
        <v>343.89</v>
      </c>
      <c r="DY29" s="45">
        <v>182</v>
      </c>
      <c r="DZ29" s="45">
        <v>225.68</v>
      </c>
      <c r="EB29" s="45">
        <v>0</v>
      </c>
      <c r="EC29" s="45">
        <v>0</v>
      </c>
      <c r="ED29" s="45">
        <v>0</v>
      </c>
      <c r="EE29" s="45">
        <v>0</v>
      </c>
      <c r="EF29" s="45">
        <v>0</v>
      </c>
      <c r="EG29" s="45">
        <v>0</v>
      </c>
    </row>
    <row r="30" s="45" customFormat="1" spans="1:137">
      <c r="A30" s="53"/>
      <c r="B30" s="54" t="s">
        <v>104</v>
      </c>
      <c r="C30" s="54">
        <v>8070345.77</v>
      </c>
      <c r="D30" s="54">
        <v>840</v>
      </c>
      <c r="E30" s="54">
        <v>164707.97</v>
      </c>
      <c r="F30" s="54">
        <v>30492.69</v>
      </c>
      <c r="G30" s="54">
        <v>15383.18</v>
      </c>
      <c r="H30" s="54">
        <v>86299.44</v>
      </c>
      <c r="I30" s="54">
        <v>205639.13</v>
      </c>
      <c r="J30" s="54">
        <v>177921.88</v>
      </c>
      <c r="K30" s="54">
        <v>176671.99</v>
      </c>
      <c r="L30" s="54">
        <v>394686.21</v>
      </c>
      <c r="M30" s="54">
        <v>98589.08</v>
      </c>
      <c r="N30" s="54">
        <v>158488.22</v>
      </c>
      <c r="O30" s="54">
        <v>114223.46</v>
      </c>
      <c r="P30" s="54">
        <v>116766.3</v>
      </c>
      <c r="Q30" s="54">
        <v>0</v>
      </c>
      <c r="R30" s="54">
        <v>0</v>
      </c>
      <c r="S30" s="54">
        <v>84961.24</v>
      </c>
      <c r="T30" s="54">
        <v>61002.31</v>
      </c>
      <c r="U30" s="54">
        <v>4286663.96</v>
      </c>
      <c r="V30" s="54">
        <v>251274.4</v>
      </c>
      <c r="W30" s="54">
        <v>1330383</v>
      </c>
      <c r="X30" s="54">
        <v>315351.31</v>
      </c>
      <c r="Y30" s="54">
        <v>24652.85</v>
      </c>
      <c r="Z30" s="54">
        <v>67502.41</v>
      </c>
      <c r="AA30" s="54">
        <v>22199.06</v>
      </c>
      <c r="AB30" s="54">
        <v>95687.82</v>
      </c>
      <c r="AC30" s="54">
        <v>41232.26</v>
      </c>
      <c r="AD30" s="54">
        <v>97715.86</v>
      </c>
      <c r="AE30" s="54">
        <v>52244.8</v>
      </c>
      <c r="AF30" s="54">
        <v>369042.79</v>
      </c>
      <c r="AG30" s="54">
        <v>489797</v>
      </c>
      <c r="AH30" s="54">
        <v>118812</v>
      </c>
      <c r="AI30" s="54">
        <v>107212.36</v>
      </c>
      <c r="AJ30" s="54">
        <v>95558.19</v>
      </c>
      <c r="AK30" s="54">
        <v>143183.05</v>
      </c>
      <c r="AL30" s="54">
        <v>115962.13</v>
      </c>
      <c r="AM30" s="54">
        <v>56206.13</v>
      </c>
      <c r="AN30" s="54">
        <v>147049.92</v>
      </c>
      <c r="AO30" s="54">
        <v>241641.14</v>
      </c>
      <c r="AP30" s="54">
        <v>137576.23</v>
      </c>
      <c r="AQ30" s="54">
        <v>157531.31</v>
      </c>
      <c r="AR30" s="54">
        <v>239959.09</v>
      </c>
      <c r="AS30" s="54">
        <v>22532.01</v>
      </c>
      <c r="AT30" s="54">
        <v>67422.81</v>
      </c>
      <c r="AU30" s="54">
        <v>146083.57</v>
      </c>
      <c r="AV30" s="54">
        <v>3126867.88</v>
      </c>
      <c r="AW30" s="54">
        <v>129484.2</v>
      </c>
      <c r="AX30" s="54">
        <v>120437.86</v>
      </c>
      <c r="AY30" s="54">
        <v>148842.14</v>
      </c>
      <c r="AZ30" s="54">
        <v>121123.07</v>
      </c>
      <c r="BA30" s="54">
        <v>92522.56</v>
      </c>
      <c r="BB30" s="54">
        <v>94393</v>
      </c>
      <c r="BC30" s="54">
        <v>26911.95</v>
      </c>
      <c r="BD30" s="54">
        <v>48549.57</v>
      </c>
      <c r="BE30" s="54">
        <v>143486.71</v>
      </c>
      <c r="BF30" s="54">
        <v>122588.28</v>
      </c>
      <c r="BG30" s="54">
        <v>75304.5</v>
      </c>
      <c r="BH30" s="54">
        <v>50790.17</v>
      </c>
      <c r="BI30" s="54">
        <v>34470.79</v>
      </c>
      <c r="BJ30" s="54">
        <v>80955.63</v>
      </c>
      <c r="BK30" s="54">
        <v>71854.72</v>
      </c>
      <c r="BL30" s="54">
        <v>62986.94</v>
      </c>
      <c r="BM30" s="54">
        <v>50130.86</v>
      </c>
      <c r="BN30" s="54">
        <v>27518.92</v>
      </c>
      <c r="BO30" s="54">
        <v>39250.3</v>
      </c>
      <c r="BP30" s="54">
        <v>40671.35</v>
      </c>
      <c r="BQ30" s="54">
        <v>72306.48</v>
      </c>
      <c r="BR30" s="54">
        <v>47189.44</v>
      </c>
      <c r="BS30" s="54">
        <v>23534.36</v>
      </c>
      <c r="BT30" s="54">
        <v>50537.83</v>
      </c>
      <c r="BU30" s="54">
        <v>44302.83</v>
      </c>
      <c r="BV30" s="54">
        <v>50514.44</v>
      </c>
      <c r="BW30" s="54">
        <v>34542.04</v>
      </c>
      <c r="BX30" s="54">
        <v>9241.95</v>
      </c>
      <c r="BY30" s="54">
        <v>67701.95</v>
      </c>
      <c r="BZ30" s="54">
        <v>25827.93</v>
      </c>
      <c r="CA30" s="54">
        <v>25330.61</v>
      </c>
      <c r="CB30" s="54">
        <v>4448.34</v>
      </c>
      <c r="CC30" s="54">
        <v>13813.4</v>
      </c>
      <c r="CD30" s="54">
        <v>41458.76</v>
      </c>
      <c r="CE30" s="54">
        <v>74030.6</v>
      </c>
      <c r="CF30" s="54">
        <v>54724.7</v>
      </c>
      <c r="CG30" s="54">
        <v>21770.42</v>
      </c>
      <c r="CH30" s="54">
        <v>18691.92</v>
      </c>
      <c r="CI30" s="54">
        <v>5769.46</v>
      </c>
      <c r="CJ30" s="54">
        <v>13386.27</v>
      </c>
      <c r="CK30" s="54">
        <v>8975.7</v>
      </c>
      <c r="CL30" s="54">
        <v>16801.48</v>
      </c>
      <c r="CM30" s="54">
        <v>22265.45</v>
      </c>
      <c r="CN30" s="54">
        <v>22143</v>
      </c>
      <c r="CO30" s="54">
        <v>22103.31</v>
      </c>
      <c r="CP30" s="54">
        <v>18973.73</v>
      </c>
      <c r="CQ30" s="54">
        <v>29426.52</v>
      </c>
      <c r="CR30" s="54">
        <v>10888.85</v>
      </c>
      <c r="CS30" s="54">
        <v>15892.4</v>
      </c>
      <c r="CT30" s="54">
        <v>41051.18</v>
      </c>
      <c r="CU30" s="54">
        <v>14506.36</v>
      </c>
      <c r="CV30" s="54">
        <v>26183.79</v>
      </c>
      <c r="CW30" s="54">
        <v>16141.72</v>
      </c>
      <c r="CX30" s="54">
        <v>18998.11</v>
      </c>
      <c r="CY30" s="54">
        <v>9004.97</v>
      </c>
      <c r="CZ30" s="54">
        <v>43545.1</v>
      </c>
      <c r="DA30" s="54">
        <v>22476.79</v>
      </c>
      <c r="DB30" s="54">
        <v>12136</v>
      </c>
      <c r="DC30" s="54">
        <v>19671.17</v>
      </c>
      <c r="DD30" s="54">
        <v>17101.87</v>
      </c>
      <c r="DE30" s="54">
        <v>25308.84</v>
      </c>
      <c r="DF30" s="54">
        <v>12934.22</v>
      </c>
      <c r="DG30" s="54">
        <v>25998.45</v>
      </c>
      <c r="DH30" s="54">
        <v>67246.18</v>
      </c>
      <c r="DI30" s="54">
        <v>21955.44</v>
      </c>
      <c r="DJ30" s="54">
        <v>36378.6</v>
      </c>
      <c r="DK30" s="54">
        <v>48724.64</v>
      </c>
      <c r="DL30" s="54">
        <v>7296.53</v>
      </c>
      <c r="DM30" s="54">
        <v>13041.87</v>
      </c>
      <c r="DN30" s="54">
        <v>29206.09</v>
      </c>
      <c r="DO30" s="54">
        <v>11812.96</v>
      </c>
      <c r="DP30" s="54">
        <v>18646.18</v>
      </c>
      <c r="DQ30" s="54">
        <v>12586.43</v>
      </c>
      <c r="DR30" s="54">
        <v>28368.59</v>
      </c>
      <c r="DS30" s="45">
        <v>6690.28</v>
      </c>
      <c r="DT30" s="45">
        <v>18496.96</v>
      </c>
      <c r="DU30" s="45">
        <v>21664.03</v>
      </c>
      <c r="DV30" s="45">
        <v>4765.61</v>
      </c>
      <c r="DW30" s="45">
        <v>9289.89</v>
      </c>
      <c r="DX30" s="45">
        <v>1585.3</v>
      </c>
      <c r="DY30" s="45">
        <v>13787.94</v>
      </c>
      <c r="DZ30" s="45">
        <v>1398.1</v>
      </c>
      <c r="EB30" s="45">
        <v>0</v>
      </c>
      <c r="EC30" s="45">
        <v>0</v>
      </c>
      <c r="ED30" s="45">
        <v>0</v>
      </c>
      <c r="EE30" s="45">
        <v>0</v>
      </c>
      <c r="EF30" s="45">
        <v>0</v>
      </c>
      <c r="EG30" s="45">
        <v>0</v>
      </c>
    </row>
    <row r="31" s="45" customFormat="1" spans="1:137">
      <c r="A31" s="53"/>
      <c r="B31" s="54" t="s">
        <v>105</v>
      </c>
      <c r="C31" s="54">
        <v>8208667.75</v>
      </c>
      <c r="D31" s="54">
        <v>0</v>
      </c>
      <c r="E31" s="54">
        <v>129720.4</v>
      </c>
      <c r="F31" s="54">
        <v>26605</v>
      </c>
      <c r="G31" s="54">
        <v>15960</v>
      </c>
      <c r="H31" s="54">
        <v>93840.4</v>
      </c>
      <c r="I31" s="54">
        <v>171645</v>
      </c>
      <c r="J31" s="54">
        <v>163718.8</v>
      </c>
      <c r="K31" s="54">
        <v>160292.92</v>
      </c>
      <c r="L31" s="54">
        <v>349121</v>
      </c>
      <c r="M31" s="54">
        <v>83570</v>
      </c>
      <c r="N31" s="54">
        <v>136955.28</v>
      </c>
      <c r="O31" s="54">
        <v>103637</v>
      </c>
      <c r="P31" s="54">
        <v>101505</v>
      </c>
      <c r="Q31" s="54">
        <v>0</v>
      </c>
      <c r="R31" s="54">
        <v>0</v>
      </c>
      <c r="S31" s="54">
        <v>82006.4</v>
      </c>
      <c r="T31" s="54">
        <v>78618.92</v>
      </c>
      <c r="U31" s="54">
        <v>4576897.98</v>
      </c>
      <c r="V31" s="54">
        <v>475560.57</v>
      </c>
      <c r="W31" s="54">
        <v>1127908.48</v>
      </c>
      <c r="X31" s="54">
        <v>331104.6</v>
      </c>
      <c r="Y31" s="54">
        <v>83336.39</v>
      </c>
      <c r="Z31" s="54">
        <v>131234.7</v>
      </c>
      <c r="AA31" s="54">
        <v>36940.2</v>
      </c>
      <c r="AB31" s="54">
        <v>159552.48</v>
      </c>
      <c r="AC31" s="54">
        <v>64496.8</v>
      </c>
      <c r="AD31" s="54">
        <v>81067</v>
      </c>
      <c r="AE31" s="54">
        <v>44260</v>
      </c>
      <c r="AF31" s="54">
        <v>318050.68</v>
      </c>
      <c r="AG31" s="54">
        <v>411730.8</v>
      </c>
      <c r="AH31" s="54">
        <v>98190</v>
      </c>
      <c r="AI31" s="54">
        <v>93540</v>
      </c>
      <c r="AJ31" s="54">
        <v>81070</v>
      </c>
      <c r="AK31" s="54">
        <v>137903</v>
      </c>
      <c r="AL31" s="54">
        <v>94416</v>
      </c>
      <c r="AM31" s="54">
        <v>98785.6</v>
      </c>
      <c r="AN31" s="54">
        <v>130388</v>
      </c>
      <c r="AO31" s="54">
        <v>218275.9</v>
      </c>
      <c r="AP31" s="54">
        <v>122250</v>
      </c>
      <c r="AQ31" s="54">
        <v>134810</v>
      </c>
      <c r="AR31" s="54">
        <v>248800</v>
      </c>
      <c r="AS31" s="54">
        <v>35771.4</v>
      </c>
      <c r="AT31" s="54">
        <v>78715</v>
      </c>
      <c r="AU31" s="54">
        <v>244440</v>
      </c>
      <c r="AV31" s="54">
        <v>3363447.68</v>
      </c>
      <c r="AW31" s="54">
        <v>116630</v>
      </c>
      <c r="AX31" s="54">
        <v>93992</v>
      </c>
      <c r="AY31" s="54">
        <v>116022</v>
      </c>
      <c r="AZ31" s="54">
        <v>103037.2</v>
      </c>
      <c r="BA31" s="54">
        <v>194320</v>
      </c>
      <c r="BB31" s="54">
        <v>133200</v>
      </c>
      <c r="BC31" s="54">
        <v>26022</v>
      </c>
      <c r="BD31" s="54">
        <v>165775</v>
      </c>
      <c r="BE31" s="54">
        <v>115069</v>
      </c>
      <c r="BF31" s="54">
        <v>100232</v>
      </c>
      <c r="BG31" s="54">
        <v>77940</v>
      </c>
      <c r="BH31" s="54">
        <v>92739.2</v>
      </c>
      <c r="BI31" s="54">
        <v>100123.44</v>
      </c>
      <c r="BJ31" s="54">
        <v>49380</v>
      </c>
      <c r="BK31" s="54">
        <v>32184</v>
      </c>
      <c r="BL31" s="54">
        <v>47449</v>
      </c>
      <c r="BM31" s="54">
        <v>45027</v>
      </c>
      <c r="BN31" s="54">
        <v>21468</v>
      </c>
      <c r="BO31" s="54">
        <v>26245</v>
      </c>
      <c r="BP31" s="54">
        <v>41925</v>
      </c>
      <c r="BQ31" s="54">
        <v>108730</v>
      </c>
      <c r="BR31" s="54">
        <v>32895</v>
      </c>
      <c r="BS31" s="54">
        <v>19800</v>
      </c>
      <c r="BT31" s="54">
        <v>32745</v>
      </c>
      <c r="BU31" s="54">
        <v>34810</v>
      </c>
      <c r="BV31" s="54">
        <v>34080</v>
      </c>
      <c r="BW31" s="54">
        <v>33284</v>
      </c>
      <c r="BX31" s="54">
        <v>27990</v>
      </c>
      <c r="BY31" s="54">
        <v>53084</v>
      </c>
      <c r="BZ31" s="54">
        <v>18188</v>
      </c>
      <c r="CA31" s="54">
        <v>19338</v>
      </c>
      <c r="CB31" s="54">
        <v>11264</v>
      </c>
      <c r="CC31" s="54">
        <v>21498</v>
      </c>
      <c r="CD31" s="54">
        <v>26750</v>
      </c>
      <c r="CE31" s="54">
        <v>54446</v>
      </c>
      <c r="CF31" s="54">
        <v>99565</v>
      </c>
      <c r="CG31" s="54">
        <v>18615</v>
      </c>
      <c r="CH31" s="54">
        <v>27445</v>
      </c>
      <c r="CI31" s="54">
        <v>13145</v>
      </c>
      <c r="CJ31" s="54">
        <v>20005</v>
      </c>
      <c r="CK31" s="54">
        <v>11855</v>
      </c>
      <c r="CL31" s="54">
        <v>31029</v>
      </c>
      <c r="CM31" s="54">
        <v>35759</v>
      </c>
      <c r="CN31" s="54">
        <v>27006</v>
      </c>
      <c r="CO31" s="54">
        <v>24084</v>
      </c>
      <c r="CP31" s="54">
        <v>29860.56</v>
      </c>
      <c r="CQ31" s="54">
        <v>13140</v>
      </c>
      <c r="CR31" s="54">
        <v>13720</v>
      </c>
      <c r="CS31" s="54">
        <v>11322</v>
      </c>
      <c r="CT31" s="54">
        <v>37074</v>
      </c>
      <c r="CU31" s="54">
        <v>17276</v>
      </c>
      <c r="CV31" s="54">
        <v>36288</v>
      </c>
      <c r="CW31" s="54">
        <v>13670</v>
      </c>
      <c r="CX31" s="54">
        <v>23934</v>
      </c>
      <c r="CY31" s="54">
        <v>11510</v>
      </c>
      <c r="CZ31" s="54">
        <v>35961</v>
      </c>
      <c r="DA31" s="54">
        <v>24567</v>
      </c>
      <c r="DB31" s="54">
        <v>27180</v>
      </c>
      <c r="DC31" s="54">
        <v>24485</v>
      </c>
      <c r="DD31" s="54">
        <v>52590.96</v>
      </c>
      <c r="DE31" s="54">
        <v>33090</v>
      </c>
      <c r="DF31" s="54">
        <v>35218.2</v>
      </c>
      <c r="DG31" s="54">
        <v>17100</v>
      </c>
      <c r="DH31" s="54">
        <v>65525</v>
      </c>
      <c r="DI31" s="54">
        <v>24165</v>
      </c>
      <c r="DJ31" s="54">
        <v>26067</v>
      </c>
      <c r="DK31" s="54">
        <v>47885</v>
      </c>
      <c r="DL31" s="54">
        <v>13105.2</v>
      </c>
      <c r="DM31" s="54">
        <v>23340</v>
      </c>
      <c r="DN31" s="54">
        <v>24455</v>
      </c>
      <c r="DO31" s="54">
        <v>9750</v>
      </c>
      <c r="DP31" s="54">
        <v>32484</v>
      </c>
      <c r="DQ31" s="54">
        <v>18418.92</v>
      </c>
      <c r="DR31" s="54">
        <v>36456</v>
      </c>
      <c r="DS31" s="45">
        <v>7650</v>
      </c>
      <c r="DT31" s="45">
        <v>8928</v>
      </c>
      <c r="DU31" s="45">
        <v>6372</v>
      </c>
      <c r="DV31" s="45">
        <v>1064</v>
      </c>
      <c r="DW31" s="45">
        <v>8460</v>
      </c>
      <c r="DX31" s="45">
        <v>6240</v>
      </c>
      <c r="DY31" s="45">
        <v>7680</v>
      </c>
      <c r="DZ31" s="45">
        <v>1226</v>
      </c>
      <c r="EB31" s="45">
        <v>0</v>
      </c>
      <c r="EC31" s="45">
        <v>0</v>
      </c>
      <c r="ED31" s="45">
        <v>0</v>
      </c>
      <c r="EE31" s="45">
        <v>0</v>
      </c>
      <c r="EF31" s="45">
        <v>0</v>
      </c>
      <c r="EG31" s="45">
        <v>0</v>
      </c>
    </row>
    <row r="32" s="45" customFormat="1" spans="1:137">
      <c r="A32" s="53"/>
      <c r="B32" s="54" t="s">
        <v>106</v>
      </c>
      <c r="C32" s="54">
        <v>4780000</v>
      </c>
      <c r="D32" s="54">
        <v>4780000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4">
        <v>0</v>
      </c>
      <c r="BM32" s="54">
        <v>0</v>
      </c>
      <c r="BN32" s="54">
        <v>0</v>
      </c>
      <c r="BO32" s="54">
        <v>0</v>
      </c>
      <c r="BP32" s="54">
        <v>0</v>
      </c>
      <c r="BQ32" s="54">
        <v>0</v>
      </c>
      <c r="BR32" s="54">
        <v>0</v>
      </c>
      <c r="BS32" s="54">
        <v>0</v>
      </c>
      <c r="BT32" s="54">
        <v>0</v>
      </c>
      <c r="BU32" s="54">
        <v>0</v>
      </c>
      <c r="BV32" s="54">
        <v>0</v>
      </c>
      <c r="BW32" s="54">
        <v>0</v>
      </c>
      <c r="BX32" s="54">
        <v>0</v>
      </c>
      <c r="BY32" s="54">
        <v>0</v>
      </c>
      <c r="BZ32" s="54">
        <v>0</v>
      </c>
      <c r="CA32" s="54">
        <v>0</v>
      </c>
      <c r="CB32" s="54">
        <v>0</v>
      </c>
      <c r="CC32" s="54">
        <v>0</v>
      </c>
      <c r="CD32" s="54">
        <v>0</v>
      </c>
      <c r="CE32" s="54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0</v>
      </c>
      <c r="CM32" s="54">
        <v>0</v>
      </c>
      <c r="CN32" s="54">
        <v>0</v>
      </c>
      <c r="CO32" s="54">
        <v>0</v>
      </c>
      <c r="CP32" s="54">
        <v>0</v>
      </c>
      <c r="CQ32" s="54">
        <v>0</v>
      </c>
      <c r="CR32" s="54">
        <v>0</v>
      </c>
      <c r="CS32" s="54">
        <v>0</v>
      </c>
      <c r="CT32" s="54">
        <v>0</v>
      </c>
      <c r="CU32" s="54">
        <v>0</v>
      </c>
      <c r="CV32" s="54">
        <v>0</v>
      </c>
      <c r="CW32" s="54">
        <v>0</v>
      </c>
      <c r="CX32" s="54">
        <v>0</v>
      </c>
      <c r="CY32" s="54">
        <v>0</v>
      </c>
      <c r="CZ32" s="54">
        <v>0</v>
      </c>
      <c r="DA32" s="54">
        <v>0</v>
      </c>
      <c r="DB32" s="54">
        <v>0</v>
      </c>
      <c r="DC32" s="54">
        <v>0</v>
      </c>
      <c r="DD32" s="54">
        <v>0</v>
      </c>
      <c r="DE32" s="54">
        <v>0</v>
      </c>
      <c r="DF32" s="54">
        <v>0</v>
      </c>
      <c r="DG32" s="54">
        <v>0</v>
      </c>
      <c r="DH32" s="54">
        <v>0</v>
      </c>
      <c r="DI32" s="54">
        <v>0</v>
      </c>
      <c r="DJ32" s="54">
        <v>0</v>
      </c>
      <c r="DK32" s="54">
        <v>0</v>
      </c>
      <c r="DL32" s="54">
        <v>0</v>
      </c>
      <c r="DM32" s="54">
        <v>0</v>
      </c>
      <c r="DN32" s="54">
        <v>0</v>
      </c>
      <c r="DO32" s="54">
        <v>0</v>
      </c>
      <c r="DP32" s="54">
        <v>0</v>
      </c>
      <c r="DQ32" s="54">
        <v>0</v>
      </c>
      <c r="DR32" s="54">
        <v>0</v>
      </c>
      <c r="DS32" s="45">
        <v>0</v>
      </c>
      <c r="DT32" s="45">
        <v>0</v>
      </c>
      <c r="DU32" s="45">
        <v>0</v>
      </c>
      <c r="DV32" s="45">
        <v>0</v>
      </c>
      <c r="DW32" s="45">
        <v>0</v>
      </c>
      <c r="DX32" s="45">
        <v>0</v>
      </c>
      <c r="DY32" s="45">
        <v>0</v>
      </c>
      <c r="DZ32" s="45">
        <v>0</v>
      </c>
      <c r="EB32" s="45">
        <v>0</v>
      </c>
      <c r="EC32" s="45">
        <v>0</v>
      </c>
      <c r="ED32" s="45">
        <v>0</v>
      </c>
      <c r="EE32" s="45">
        <v>0</v>
      </c>
      <c r="EF32" s="45">
        <v>0</v>
      </c>
      <c r="EG32" s="45">
        <v>0</v>
      </c>
    </row>
    <row r="33" s="45" customFormat="1" spans="1:137">
      <c r="A33" s="53"/>
      <c r="B33" s="54" t="s">
        <v>107</v>
      </c>
      <c r="C33" s="54">
        <v>1441536.8</v>
      </c>
      <c r="D33" s="54">
        <v>425</v>
      </c>
      <c r="E33" s="54">
        <v>15400</v>
      </c>
      <c r="F33" s="54">
        <v>3480</v>
      </c>
      <c r="G33" s="54">
        <v>1520</v>
      </c>
      <c r="H33" s="54">
        <v>10889.13</v>
      </c>
      <c r="I33" s="54">
        <v>26060.46</v>
      </c>
      <c r="J33" s="54">
        <v>30495</v>
      </c>
      <c r="K33" s="54">
        <v>23767.12</v>
      </c>
      <c r="L33" s="54">
        <v>46000</v>
      </c>
      <c r="M33" s="54">
        <v>9501.33</v>
      </c>
      <c r="N33" s="54">
        <v>16520</v>
      </c>
      <c r="O33" s="54">
        <v>11562.12</v>
      </c>
      <c r="P33" s="54">
        <v>11790</v>
      </c>
      <c r="Q33" s="54">
        <v>0</v>
      </c>
      <c r="R33" s="54">
        <v>0</v>
      </c>
      <c r="S33" s="54">
        <v>8980</v>
      </c>
      <c r="T33" s="54">
        <v>8570</v>
      </c>
      <c r="U33" s="54">
        <v>983197.4</v>
      </c>
      <c r="V33" s="54">
        <v>49090.76</v>
      </c>
      <c r="W33" s="54">
        <v>141738.48</v>
      </c>
      <c r="X33" s="54">
        <v>42550</v>
      </c>
      <c r="Y33" s="54">
        <v>11187.88</v>
      </c>
      <c r="Z33" s="54">
        <v>15162.88</v>
      </c>
      <c r="AA33" s="54">
        <v>3980</v>
      </c>
      <c r="AB33" s="54">
        <v>12820</v>
      </c>
      <c r="AC33" s="54">
        <v>5940</v>
      </c>
      <c r="AD33" s="54">
        <v>10285</v>
      </c>
      <c r="AE33" s="54">
        <v>6215</v>
      </c>
      <c r="AF33" s="54">
        <v>44564.02</v>
      </c>
      <c r="AG33" s="54">
        <v>43183.67</v>
      </c>
      <c r="AH33" s="54">
        <v>15505.79</v>
      </c>
      <c r="AI33" s="54">
        <v>9985</v>
      </c>
      <c r="AJ33" s="54">
        <v>12000</v>
      </c>
      <c r="AK33" s="54">
        <v>18950</v>
      </c>
      <c r="AL33" s="54">
        <v>12430</v>
      </c>
      <c r="AM33" s="54">
        <v>11170</v>
      </c>
      <c r="AN33" s="54">
        <v>14860</v>
      </c>
      <c r="AO33" s="54">
        <v>29490</v>
      </c>
      <c r="AP33" s="54">
        <v>15240</v>
      </c>
      <c r="AQ33" s="54">
        <v>58533.67</v>
      </c>
      <c r="AR33" s="54">
        <v>20945.76</v>
      </c>
      <c r="AS33" s="54">
        <v>3570</v>
      </c>
      <c r="AT33" s="54">
        <v>5440</v>
      </c>
      <c r="AU33" s="54">
        <v>26370</v>
      </c>
      <c r="AV33" s="54">
        <v>808747.97</v>
      </c>
      <c r="AW33" s="54">
        <v>29150</v>
      </c>
      <c r="AX33" s="54">
        <v>29463.67</v>
      </c>
      <c r="AY33" s="54">
        <v>38530</v>
      </c>
      <c r="AZ33" s="54">
        <v>27220</v>
      </c>
      <c r="BA33" s="54">
        <v>25745</v>
      </c>
      <c r="BB33" s="54">
        <v>32467.88</v>
      </c>
      <c r="BC33" s="54">
        <v>10730</v>
      </c>
      <c r="BD33" s="54">
        <v>30080</v>
      </c>
      <c r="BE33" s="54">
        <v>27800</v>
      </c>
      <c r="BF33" s="54">
        <v>23260</v>
      </c>
      <c r="BG33" s="54">
        <v>17250</v>
      </c>
      <c r="BH33" s="54">
        <v>16140</v>
      </c>
      <c r="BI33" s="54">
        <v>11170</v>
      </c>
      <c r="BJ33" s="54">
        <v>15134.24</v>
      </c>
      <c r="BK33" s="54">
        <v>14832.12</v>
      </c>
      <c r="BL33" s="54">
        <v>18330</v>
      </c>
      <c r="BM33" s="54">
        <v>13312.12</v>
      </c>
      <c r="BN33" s="54">
        <v>8450</v>
      </c>
      <c r="BO33" s="54">
        <v>10730</v>
      </c>
      <c r="BP33" s="54">
        <v>13010</v>
      </c>
      <c r="BQ33" s="54">
        <v>19850</v>
      </c>
      <c r="BR33" s="54">
        <v>11702.12</v>
      </c>
      <c r="BS33" s="54">
        <v>6840.79</v>
      </c>
      <c r="BT33" s="54">
        <v>11400</v>
      </c>
      <c r="BU33" s="54">
        <v>11702.12</v>
      </c>
      <c r="BV33" s="54">
        <v>9120</v>
      </c>
      <c r="BW33" s="54">
        <v>11080</v>
      </c>
      <c r="BX33" s="54">
        <v>7600</v>
      </c>
      <c r="BY33" s="54">
        <v>14120</v>
      </c>
      <c r="BZ33" s="54">
        <v>6840</v>
      </c>
      <c r="CA33" s="54">
        <v>4952.12</v>
      </c>
      <c r="CB33" s="54">
        <v>3800</v>
      </c>
      <c r="CC33" s="54">
        <v>7600</v>
      </c>
      <c r="CD33" s="54">
        <v>9880</v>
      </c>
      <c r="CE33" s="54">
        <v>7534.24</v>
      </c>
      <c r="CF33" s="54">
        <v>12552.12</v>
      </c>
      <c r="CG33" s="54">
        <v>6020</v>
      </c>
      <c r="CH33" s="54">
        <v>5455</v>
      </c>
      <c r="CI33" s="54">
        <v>3040</v>
      </c>
      <c r="CJ33" s="54">
        <v>3040</v>
      </c>
      <c r="CK33" s="54">
        <v>3040</v>
      </c>
      <c r="CL33" s="54">
        <v>8450</v>
      </c>
      <c r="CM33" s="54">
        <v>7297.88</v>
      </c>
      <c r="CN33" s="54">
        <v>9880</v>
      </c>
      <c r="CO33" s="54">
        <v>6080</v>
      </c>
      <c r="CP33" s="54">
        <v>8662.12</v>
      </c>
      <c r="CQ33" s="54">
        <v>6840</v>
      </c>
      <c r="CR33" s="54">
        <v>4102.12</v>
      </c>
      <c r="CS33" s="54">
        <v>4695</v>
      </c>
      <c r="CT33" s="54">
        <v>10640</v>
      </c>
      <c r="CU33" s="54">
        <v>3040</v>
      </c>
      <c r="CV33" s="54">
        <v>6840</v>
      </c>
      <c r="CW33" s="54">
        <v>3800</v>
      </c>
      <c r="CX33" s="54">
        <v>6080</v>
      </c>
      <c r="CY33" s="54">
        <v>3497.88</v>
      </c>
      <c r="CZ33" s="54">
        <v>4560</v>
      </c>
      <c r="DA33" s="54">
        <v>6080</v>
      </c>
      <c r="DB33" s="54">
        <v>8360</v>
      </c>
      <c r="DC33" s="54">
        <v>5760</v>
      </c>
      <c r="DD33" s="54">
        <v>5712.12</v>
      </c>
      <c r="DE33" s="54">
        <v>7085.76</v>
      </c>
      <c r="DF33" s="54">
        <v>5320</v>
      </c>
      <c r="DG33" s="54">
        <v>6170</v>
      </c>
      <c r="DH33" s="54">
        <v>7690</v>
      </c>
      <c r="DI33" s="54">
        <v>5320</v>
      </c>
      <c r="DJ33" s="54">
        <v>6840</v>
      </c>
      <c r="DK33" s="54">
        <v>6840</v>
      </c>
      <c r="DL33" s="54">
        <v>3342.12</v>
      </c>
      <c r="DM33" s="54">
        <v>4560</v>
      </c>
      <c r="DN33" s="54">
        <v>8360</v>
      </c>
      <c r="DO33" s="54">
        <v>1520</v>
      </c>
      <c r="DP33" s="54">
        <v>5410</v>
      </c>
      <c r="DQ33" s="54">
        <v>3800</v>
      </c>
      <c r="DR33" s="54">
        <v>8360</v>
      </c>
      <c r="DS33" s="45">
        <v>3800</v>
      </c>
      <c r="DT33" s="45">
        <v>2370</v>
      </c>
      <c r="DU33" s="45">
        <v>2333.67</v>
      </c>
      <c r="DV33" s="45">
        <v>1520</v>
      </c>
      <c r="DW33" s="45">
        <v>1977.88</v>
      </c>
      <c r="DX33" s="45">
        <v>1520</v>
      </c>
      <c r="DY33" s="45">
        <v>1520</v>
      </c>
      <c r="DZ33" s="45">
        <v>2737.88</v>
      </c>
      <c r="EB33" s="45">
        <v>0</v>
      </c>
      <c r="EC33" s="45">
        <v>0</v>
      </c>
      <c r="ED33" s="45">
        <v>0</v>
      </c>
      <c r="EE33" s="45">
        <v>0</v>
      </c>
      <c r="EF33" s="45">
        <v>0</v>
      </c>
      <c r="EG33" s="45">
        <v>0</v>
      </c>
    </row>
    <row r="34" s="45" customFormat="1" spans="1:137">
      <c r="A34" s="53"/>
      <c r="B34" s="54" t="s">
        <v>108</v>
      </c>
      <c r="C34" s="54">
        <v>4527361.7</v>
      </c>
      <c r="D34" s="54">
        <v>1577013.34</v>
      </c>
      <c r="E34" s="54">
        <v>97621.18</v>
      </c>
      <c r="F34" s="54">
        <v>6971.74</v>
      </c>
      <c r="G34" s="54">
        <v>3746.94</v>
      </c>
      <c r="H34" s="54">
        <v>22406.54</v>
      </c>
      <c r="I34" s="54">
        <v>56380.36</v>
      </c>
      <c r="J34" s="54">
        <v>42171.19</v>
      </c>
      <c r="K34" s="54">
        <v>47303.43</v>
      </c>
      <c r="L34" s="54">
        <v>99083.26</v>
      </c>
      <c r="M34" s="54">
        <v>26759.19</v>
      </c>
      <c r="N34" s="54">
        <v>43400.67</v>
      </c>
      <c r="O34" s="54">
        <v>30561.85</v>
      </c>
      <c r="P34" s="54">
        <v>30001.78</v>
      </c>
      <c r="Q34" s="54">
        <v>0</v>
      </c>
      <c r="R34" s="54">
        <v>0</v>
      </c>
      <c r="S34" s="54">
        <v>29913.97</v>
      </c>
      <c r="T34" s="54">
        <v>22709.97</v>
      </c>
      <c r="U34" s="54">
        <v>1382601.87</v>
      </c>
      <c r="V34" s="54">
        <v>123237.11</v>
      </c>
      <c r="W34" s="54">
        <v>797878.36</v>
      </c>
      <c r="X34" s="54">
        <v>87598.95</v>
      </c>
      <c r="Y34" s="54">
        <v>18083.56</v>
      </c>
      <c r="Z34" s="54">
        <v>33681.81</v>
      </c>
      <c r="AA34" s="54">
        <v>10178.45</v>
      </c>
      <c r="AB34" s="54">
        <v>44453.73</v>
      </c>
      <c r="AC34" s="54">
        <v>16839.56</v>
      </c>
      <c r="AD34" s="54">
        <v>28495.92</v>
      </c>
      <c r="AE34" s="54">
        <v>10797.73</v>
      </c>
      <c r="AF34" s="54">
        <v>352038.75</v>
      </c>
      <c r="AG34" s="54">
        <v>148388.24</v>
      </c>
      <c r="AH34" s="54">
        <v>57992.45</v>
      </c>
      <c r="AI34" s="54">
        <v>188939.8</v>
      </c>
      <c r="AJ34" s="54">
        <v>11225.47</v>
      </c>
      <c r="AK34" s="54">
        <v>36254.45</v>
      </c>
      <c r="AL34" s="54">
        <v>23137.31</v>
      </c>
      <c r="AM34" s="54">
        <v>28207.19</v>
      </c>
      <c r="AN34" s="54">
        <v>35321.86</v>
      </c>
      <c r="AO34" s="54">
        <v>48504.87</v>
      </c>
      <c r="AP34" s="54">
        <v>32023.44</v>
      </c>
      <c r="AQ34" s="54">
        <v>34941.78</v>
      </c>
      <c r="AR34" s="54">
        <v>42468.07</v>
      </c>
      <c r="AS34" s="54">
        <v>9833.7</v>
      </c>
      <c r="AT34" s="54">
        <v>16174.43</v>
      </c>
      <c r="AU34" s="54">
        <v>55571.69</v>
      </c>
      <c r="AV34" s="54">
        <v>1107762.03</v>
      </c>
      <c r="AW34" s="54">
        <v>49008</v>
      </c>
      <c r="AX34" s="54">
        <v>50797.3</v>
      </c>
      <c r="AY34" s="54">
        <v>56278.38</v>
      </c>
      <c r="AZ34" s="54">
        <v>42292.55</v>
      </c>
      <c r="BA34" s="54">
        <v>50701.98</v>
      </c>
      <c r="BB34" s="54">
        <v>45206.37</v>
      </c>
      <c r="BC34" s="54">
        <v>16405.23</v>
      </c>
      <c r="BD34" s="54">
        <v>49458.49</v>
      </c>
      <c r="BE34" s="54">
        <v>25886.12</v>
      </c>
      <c r="BF34" s="54">
        <v>21411.98</v>
      </c>
      <c r="BG34" s="54">
        <v>30551.49</v>
      </c>
      <c r="BH34" s="54">
        <v>28148.16</v>
      </c>
      <c r="BI34" s="54">
        <v>18212.06</v>
      </c>
      <c r="BJ34" s="54">
        <v>17226.48</v>
      </c>
      <c r="BK34" s="54">
        <v>23898.5</v>
      </c>
      <c r="BL34" s="54">
        <v>23470.46</v>
      </c>
      <c r="BM34" s="54">
        <v>23385.12</v>
      </c>
      <c r="BN34" s="54">
        <v>11479.85</v>
      </c>
      <c r="BO34" s="54">
        <v>12987.4</v>
      </c>
      <c r="BP34" s="54">
        <v>17337.84</v>
      </c>
      <c r="BQ34" s="54">
        <v>27200.28</v>
      </c>
      <c r="BR34" s="54">
        <v>18836.91</v>
      </c>
      <c r="BS34" s="54">
        <v>9172.61</v>
      </c>
      <c r="BT34" s="54">
        <v>11616.4</v>
      </c>
      <c r="BU34" s="54">
        <v>14035.07</v>
      </c>
      <c r="BV34" s="54">
        <v>13042.96</v>
      </c>
      <c r="BW34" s="54">
        <v>16084.86</v>
      </c>
      <c r="BX34" s="54">
        <v>10207.06</v>
      </c>
      <c r="BY34" s="54">
        <v>17447.84</v>
      </c>
      <c r="BZ34" s="54">
        <v>6859.47</v>
      </c>
      <c r="CA34" s="54">
        <v>6091.39</v>
      </c>
      <c r="CB34" s="54">
        <v>4198.01</v>
      </c>
      <c r="CC34" s="54">
        <v>8720.43</v>
      </c>
      <c r="CD34" s="54">
        <v>10860.26</v>
      </c>
      <c r="CE34" s="54">
        <v>14235.33</v>
      </c>
      <c r="CF34" s="54">
        <v>19170.46</v>
      </c>
      <c r="CG34" s="54">
        <v>4720.6</v>
      </c>
      <c r="CH34" s="54">
        <v>6015.26</v>
      </c>
      <c r="CI34" s="54">
        <v>3472.74</v>
      </c>
      <c r="CJ34" s="54">
        <v>5307.36</v>
      </c>
      <c r="CK34" s="54">
        <v>3442.66</v>
      </c>
      <c r="CL34" s="54">
        <v>8575.25</v>
      </c>
      <c r="CM34" s="54">
        <v>9944.27</v>
      </c>
      <c r="CN34" s="54">
        <v>7584.36</v>
      </c>
      <c r="CO34" s="54">
        <v>5956.58</v>
      </c>
      <c r="CP34" s="54">
        <v>6624.71</v>
      </c>
      <c r="CQ34" s="54">
        <v>8332.81</v>
      </c>
      <c r="CR34" s="54">
        <v>4789.94</v>
      </c>
      <c r="CS34" s="54">
        <v>6210.83</v>
      </c>
      <c r="CT34" s="54">
        <v>11083.41</v>
      </c>
      <c r="CU34" s="54">
        <v>4177.72</v>
      </c>
      <c r="CV34" s="54">
        <v>6042.33</v>
      </c>
      <c r="CW34" s="54">
        <v>4429.23</v>
      </c>
      <c r="CX34" s="54">
        <v>8564.92</v>
      </c>
      <c r="CY34" s="54">
        <v>2738.84</v>
      </c>
      <c r="CZ34" s="54">
        <v>5921.1</v>
      </c>
      <c r="DA34" s="54">
        <v>5988.15</v>
      </c>
      <c r="DB34" s="54">
        <v>7446.68</v>
      </c>
      <c r="DC34" s="54">
        <v>8128.36</v>
      </c>
      <c r="DD34" s="54">
        <v>9969.74</v>
      </c>
      <c r="DE34" s="54">
        <v>7451.39</v>
      </c>
      <c r="DF34" s="54">
        <v>7703.78</v>
      </c>
      <c r="DG34" s="54">
        <v>5903.72</v>
      </c>
      <c r="DH34" s="54">
        <v>16537.68</v>
      </c>
      <c r="DI34" s="54">
        <v>6487.3</v>
      </c>
      <c r="DJ34" s="54">
        <v>6868.45</v>
      </c>
      <c r="DK34" s="54">
        <v>8575.06</v>
      </c>
      <c r="DL34" s="54">
        <v>3785.11</v>
      </c>
      <c r="DM34" s="54">
        <v>5513.34</v>
      </c>
      <c r="DN34" s="54">
        <v>7048.18</v>
      </c>
      <c r="DO34" s="54">
        <v>2434.95</v>
      </c>
      <c r="DP34" s="54">
        <v>7817.29</v>
      </c>
      <c r="DQ34" s="54">
        <v>4767.13</v>
      </c>
      <c r="DR34" s="54">
        <v>11098.91</v>
      </c>
      <c r="DS34" s="45">
        <v>6150.63</v>
      </c>
      <c r="DT34" s="45">
        <v>2846.28</v>
      </c>
      <c r="DU34" s="45">
        <v>3220.99</v>
      </c>
      <c r="DV34" s="45">
        <v>3792.78</v>
      </c>
      <c r="DW34" s="45">
        <v>3378.66</v>
      </c>
      <c r="DX34" s="45">
        <v>2210.19</v>
      </c>
      <c r="DY34" s="45">
        <v>3828.35</v>
      </c>
      <c r="DZ34" s="45">
        <v>2950.91</v>
      </c>
      <c r="EB34" s="45">
        <v>0</v>
      </c>
      <c r="EC34" s="45">
        <v>0</v>
      </c>
      <c r="ED34" s="45">
        <v>0</v>
      </c>
      <c r="EE34" s="45">
        <v>0</v>
      </c>
      <c r="EF34" s="45">
        <v>0</v>
      </c>
      <c r="EG34" s="45">
        <v>0</v>
      </c>
    </row>
    <row r="35" s="45" customFormat="1" spans="1:137">
      <c r="A35" s="53"/>
      <c r="B35" s="54" t="s">
        <v>109</v>
      </c>
      <c r="C35" s="54">
        <v>1120714.98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85250</v>
      </c>
      <c r="L35" s="54">
        <v>0</v>
      </c>
      <c r="M35" s="54">
        <v>0</v>
      </c>
      <c r="N35" s="54">
        <v>0</v>
      </c>
      <c r="O35" s="54">
        <v>0</v>
      </c>
      <c r="P35" s="54">
        <v>201752</v>
      </c>
      <c r="Q35" s="54">
        <v>0</v>
      </c>
      <c r="R35" s="54">
        <v>0</v>
      </c>
      <c r="S35" s="54">
        <v>0</v>
      </c>
      <c r="T35" s="54">
        <v>0</v>
      </c>
      <c r="U35" s="54">
        <v>492330.98</v>
      </c>
      <c r="V35" s="54">
        <v>201564</v>
      </c>
      <c r="W35" s="54">
        <v>81690</v>
      </c>
      <c r="X35" s="54">
        <v>58128</v>
      </c>
      <c r="Y35" s="54">
        <v>0</v>
      </c>
      <c r="Z35" s="54">
        <v>0</v>
      </c>
      <c r="AA35" s="54">
        <v>0</v>
      </c>
      <c r="AB35" s="54">
        <v>201564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81690</v>
      </c>
      <c r="AI35" s="54">
        <v>0</v>
      </c>
      <c r="AJ35" s="54">
        <v>0</v>
      </c>
      <c r="AK35" s="54">
        <v>0</v>
      </c>
      <c r="AL35" s="54">
        <v>58128</v>
      </c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492330.98</v>
      </c>
      <c r="AW35" s="54">
        <v>0</v>
      </c>
      <c r="AX35" s="54">
        <v>115168.39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41790.95</v>
      </c>
      <c r="BK35" s="54">
        <v>0</v>
      </c>
      <c r="BL35" s="54">
        <v>0</v>
      </c>
      <c r="BM35" s="54">
        <v>0</v>
      </c>
      <c r="BN35" s="54">
        <v>0</v>
      </c>
      <c r="BO35" s="54">
        <v>0</v>
      </c>
      <c r="BP35" s="54">
        <v>0</v>
      </c>
      <c r="BQ35" s="54">
        <v>0</v>
      </c>
      <c r="BR35" s="54">
        <v>0</v>
      </c>
      <c r="BS35" s="54">
        <v>0</v>
      </c>
      <c r="BT35" s="54">
        <v>0</v>
      </c>
      <c r="BU35" s="54">
        <v>0</v>
      </c>
      <c r="BV35" s="54">
        <v>0</v>
      </c>
      <c r="BW35" s="54">
        <v>0</v>
      </c>
      <c r="BX35" s="54">
        <v>0</v>
      </c>
      <c r="BY35" s="54">
        <v>0</v>
      </c>
      <c r="BZ35" s="54">
        <v>0</v>
      </c>
      <c r="CA35" s="54">
        <v>0</v>
      </c>
      <c r="CB35" s="54">
        <v>0</v>
      </c>
      <c r="CC35" s="54">
        <v>0</v>
      </c>
      <c r="CD35" s="54">
        <v>0</v>
      </c>
      <c r="CE35" s="54">
        <v>312515.29</v>
      </c>
      <c r="CF35" s="54">
        <v>0</v>
      </c>
      <c r="CG35" s="54">
        <v>0</v>
      </c>
      <c r="CH35" s="54">
        <v>0</v>
      </c>
      <c r="CI35" s="54">
        <v>0</v>
      </c>
      <c r="CJ35" s="54">
        <v>0</v>
      </c>
      <c r="CK35" s="54">
        <v>0</v>
      </c>
      <c r="CL35" s="54">
        <v>0</v>
      </c>
      <c r="CM35" s="54">
        <v>0</v>
      </c>
      <c r="CN35" s="54">
        <v>0</v>
      </c>
      <c r="CO35" s="54">
        <v>0</v>
      </c>
      <c r="CP35" s="54">
        <v>22856.35</v>
      </c>
      <c r="CQ35" s="54">
        <v>0</v>
      </c>
      <c r="CR35" s="54">
        <v>0</v>
      </c>
      <c r="CS35" s="54">
        <v>0</v>
      </c>
      <c r="CT35" s="54">
        <v>0</v>
      </c>
      <c r="CU35" s="54">
        <v>0</v>
      </c>
      <c r="CV35" s="54">
        <v>0</v>
      </c>
      <c r="CW35" s="54">
        <v>0</v>
      </c>
      <c r="CX35" s="54">
        <v>0</v>
      </c>
      <c r="CY35" s="54">
        <v>0</v>
      </c>
      <c r="CZ35" s="54">
        <v>0</v>
      </c>
      <c r="DA35" s="54">
        <v>0</v>
      </c>
      <c r="DB35" s="54">
        <v>0</v>
      </c>
      <c r="DC35" s="54">
        <v>0</v>
      </c>
      <c r="DD35" s="54">
        <v>0</v>
      </c>
      <c r="DE35" s="54">
        <v>0</v>
      </c>
      <c r="DF35" s="54">
        <v>0</v>
      </c>
      <c r="DG35" s="54">
        <v>0</v>
      </c>
      <c r="DH35" s="54">
        <v>0</v>
      </c>
      <c r="DI35" s="54">
        <v>0</v>
      </c>
      <c r="DJ35" s="54">
        <v>0</v>
      </c>
      <c r="DK35" s="54">
        <v>0</v>
      </c>
      <c r="DL35" s="54">
        <v>0</v>
      </c>
      <c r="DM35" s="54">
        <v>0</v>
      </c>
      <c r="DN35" s="54">
        <v>0</v>
      </c>
      <c r="DO35" s="54">
        <v>0</v>
      </c>
      <c r="DP35" s="54">
        <v>0</v>
      </c>
      <c r="DQ35" s="54">
        <v>0</v>
      </c>
      <c r="DR35" s="54">
        <v>0</v>
      </c>
      <c r="DS35" s="45">
        <v>0</v>
      </c>
      <c r="DT35" s="45">
        <v>0</v>
      </c>
      <c r="DU35" s="45">
        <v>0</v>
      </c>
      <c r="DV35" s="45">
        <v>0</v>
      </c>
      <c r="DW35" s="45">
        <v>0</v>
      </c>
      <c r="DX35" s="45">
        <v>0</v>
      </c>
      <c r="DY35" s="45">
        <v>0</v>
      </c>
      <c r="DZ35" s="45">
        <v>0</v>
      </c>
      <c r="EB35" s="45">
        <v>0</v>
      </c>
      <c r="EC35" s="45">
        <v>0</v>
      </c>
      <c r="ED35" s="45">
        <v>0</v>
      </c>
      <c r="EE35" s="45">
        <v>0</v>
      </c>
      <c r="EF35" s="45">
        <v>0</v>
      </c>
      <c r="EG35" s="45">
        <v>0</v>
      </c>
    </row>
    <row r="36" s="45" customFormat="1" spans="1:137">
      <c r="A36" s="53"/>
      <c r="B36" s="54" t="s">
        <v>110</v>
      </c>
      <c r="C36" s="54">
        <v>129094.34</v>
      </c>
      <c r="D36" s="54">
        <v>0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72490.56</v>
      </c>
      <c r="V36" s="54">
        <v>56603.78</v>
      </c>
      <c r="W36" s="54">
        <v>0</v>
      </c>
      <c r="X36" s="54">
        <v>0</v>
      </c>
      <c r="Y36" s="54">
        <v>56603.78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17783.02</v>
      </c>
      <c r="AS36" s="54">
        <v>0</v>
      </c>
      <c r="AT36" s="54">
        <v>32283.02</v>
      </c>
      <c r="AU36" s="54">
        <v>0</v>
      </c>
      <c r="AV36" s="54">
        <v>22424.52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0</v>
      </c>
      <c r="BK36" s="54">
        <v>0</v>
      </c>
      <c r="BL36" s="54">
        <v>0</v>
      </c>
      <c r="BM36" s="54">
        <v>0</v>
      </c>
      <c r="BN36" s="54">
        <v>3773.58</v>
      </c>
      <c r="BO36" s="54">
        <v>0</v>
      </c>
      <c r="BP36" s="54">
        <v>0</v>
      </c>
      <c r="BQ36" s="54">
        <v>0</v>
      </c>
      <c r="BR36" s="54">
        <v>0</v>
      </c>
      <c r="BS36" s="54">
        <v>0</v>
      </c>
      <c r="BT36" s="54">
        <v>0</v>
      </c>
      <c r="BU36" s="54">
        <v>0</v>
      </c>
      <c r="BV36" s="54">
        <v>0</v>
      </c>
      <c r="BW36" s="54">
        <v>0</v>
      </c>
      <c r="BX36" s="54">
        <v>0</v>
      </c>
      <c r="BY36" s="54">
        <v>0</v>
      </c>
      <c r="BZ36" s="54">
        <v>0</v>
      </c>
      <c r="CA36" s="54">
        <v>0</v>
      </c>
      <c r="CB36" s="54">
        <v>0</v>
      </c>
      <c r="CC36" s="54">
        <v>0</v>
      </c>
      <c r="CD36" s="54">
        <v>0</v>
      </c>
      <c r="CE36" s="54">
        <v>0</v>
      </c>
      <c r="CF36" s="54">
        <v>4650.94</v>
      </c>
      <c r="CG36" s="54">
        <v>0</v>
      </c>
      <c r="CH36" s="54">
        <v>0</v>
      </c>
      <c r="CI36" s="54">
        <v>0</v>
      </c>
      <c r="CJ36" s="54">
        <v>0</v>
      </c>
      <c r="CK36" s="54">
        <v>0</v>
      </c>
      <c r="CL36" s="54">
        <v>0</v>
      </c>
      <c r="CM36" s="54">
        <v>0</v>
      </c>
      <c r="CN36" s="54">
        <v>0</v>
      </c>
      <c r="CO36" s="54">
        <v>0</v>
      </c>
      <c r="CP36" s="54">
        <v>0</v>
      </c>
      <c r="CQ36" s="54">
        <v>0</v>
      </c>
      <c r="CR36" s="54">
        <v>0</v>
      </c>
      <c r="CS36" s="54">
        <v>0</v>
      </c>
      <c r="CT36" s="54">
        <v>0</v>
      </c>
      <c r="CU36" s="54">
        <v>0</v>
      </c>
      <c r="CV36" s="54">
        <v>0</v>
      </c>
      <c r="CW36" s="54">
        <v>0</v>
      </c>
      <c r="CX36" s="54">
        <v>0</v>
      </c>
      <c r="CY36" s="54">
        <v>0</v>
      </c>
      <c r="CZ36" s="54">
        <v>0</v>
      </c>
      <c r="DA36" s="54">
        <v>0</v>
      </c>
      <c r="DB36" s="54">
        <v>0</v>
      </c>
      <c r="DC36" s="54">
        <v>0</v>
      </c>
      <c r="DD36" s="54">
        <v>0</v>
      </c>
      <c r="DE36" s="54">
        <v>0</v>
      </c>
      <c r="DF36" s="54">
        <v>0</v>
      </c>
      <c r="DG36" s="54">
        <v>0</v>
      </c>
      <c r="DH36" s="54">
        <v>0</v>
      </c>
      <c r="DI36" s="54">
        <v>14000</v>
      </c>
      <c r="DJ36" s="54">
        <v>0</v>
      </c>
      <c r="DK36" s="54">
        <v>0</v>
      </c>
      <c r="DL36" s="54">
        <v>0</v>
      </c>
      <c r="DM36" s="54">
        <v>0</v>
      </c>
      <c r="DN36" s="54">
        <v>0</v>
      </c>
      <c r="DO36" s="54">
        <v>0</v>
      </c>
      <c r="DP36" s="54">
        <v>0</v>
      </c>
      <c r="DQ36" s="54">
        <v>0</v>
      </c>
      <c r="DR36" s="54">
        <v>0</v>
      </c>
      <c r="DS36" s="45">
        <v>0</v>
      </c>
      <c r="DT36" s="45">
        <v>0</v>
      </c>
      <c r="DU36" s="45">
        <v>0</v>
      </c>
      <c r="DV36" s="45">
        <v>0</v>
      </c>
      <c r="DW36" s="45">
        <v>0</v>
      </c>
      <c r="DX36" s="45">
        <v>0</v>
      </c>
      <c r="DY36" s="45">
        <v>0</v>
      </c>
      <c r="DZ36" s="45">
        <v>0</v>
      </c>
      <c r="EB36" s="45">
        <v>0</v>
      </c>
      <c r="EC36" s="45">
        <v>0</v>
      </c>
      <c r="ED36" s="45">
        <v>0</v>
      </c>
      <c r="EE36" s="45">
        <v>0</v>
      </c>
      <c r="EF36" s="45">
        <v>0</v>
      </c>
      <c r="EG36" s="45">
        <v>0</v>
      </c>
    </row>
    <row r="37" s="47" customFormat="1" spans="1:137">
      <c r="A37" s="53"/>
      <c r="B37" s="55" t="s">
        <v>96</v>
      </c>
      <c r="C37" s="54">
        <v>223111347.47</v>
      </c>
      <c r="D37" s="54">
        <v>86704088.5</v>
      </c>
      <c r="E37" s="54">
        <v>5452278.96</v>
      </c>
      <c r="F37" s="54">
        <v>441168.5</v>
      </c>
      <c r="G37" s="54">
        <v>240668.3</v>
      </c>
      <c r="H37" s="54">
        <v>1687419.67</v>
      </c>
      <c r="I37" s="54">
        <v>3458714.01</v>
      </c>
      <c r="J37" s="54">
        <v>3048625.36</v>
      </c>
      <c r="K37" s="54">
        <v>2984607.05</v>
      </c>
      <c r="L37" s="54">
        <v>6860865.23</v>
      </c>
      <c r="M37" s="54">
        <v>1617122.8</v>
      </c>
      <c r="N37" s="54">
        <v>2626053.71</v>
      </c>
      <c r="O37" s="54">
        <v>1882870.69</v>
      </c>
      <c r="P37" s="54">
        <v>2033507.1</v>
      </c>
      <c r="Q37" s="54">
        <v>0</v>
      </c>
      <c r="R37" s="54">
        <v>0</v>
      </c>
      <c r="S37" s="54">
        <v>1756046.43</v>
      </c>
      <c r="T37" s="54">
        <v>1360737.67</v>
      </c>
      <c r="U37" s="54">
        <v>66593168.08</v>
      </c>
      <c r="V37" s="54">
        <v>8062429.68</v>
      </c>
      <c r="W37" s="54">
        <v>20812339.23</v>
      </c>
      <c r="X37" s="54">
        <v>5488636.5</v>
      </c>
      <c r="Y37" s="54">
        <v>1595571.12</v>
      </c>
      <c r="Z37" s="54">
        <v>2005326.33</v>
      </c>
      <c r="AA37" s="54">
        <v>607036.61</v>
      </c>
      <c r="AB37" s="54">
        <v>2845243.26</v>
      </c>
      <c r="AC37" s="54">
        <v>1009252.36</v>
      </c>
      <c r="AD37" s="54">
        <v>1727029.82</v>
      </c>
      <c r="AE37" s="54">
        <v>690447.61</v>
      </c>
      <c r="AF37" s="54">
        <v>5313106.7</v>
      </c>
      <c r="AG37" s="54">
        <v>8800851.77</v>
      </c>
      <c r="AH37" s="54">
        <v>1882929.9</v>
      </c>
      <c r="AI37" s="54">
        <v>1358598.09</v>
      </c>
      <c r="AJ37" s="54">
        <v>1039375.34</v>
      </c>
      <c r="AK37" s="54">
        <v>2265037.11</v>
      </c>
      <c r="AL37" s="54">
        <v>1555747.64</v>
      </c>
      <c r="AM37" s="54">
        <v>1667851.75</v>
      </c>
      <c r="AN37" s="54">
        <v>2254987.76</v>
      </c>
      <c r="AO37" s="54">
        <v>3601226.09</v>
      </c>
      <c r="AP37" s="54">
        <v>2004575.69</v>
      </c>
      <c r="AQ37" s="54">
        <v>3075331.19</v>
      </c>
      <c r="AR37" s="54">
        <v>2823225.83</v>
      </c>
      <c r="AS37" s="54">
        <v>593494.42</v>
      </c>
      <c r="AT37" s="54">
        <v>918932.97</v>
      </c>
      <c r="AU37" s="54">
        <v>2147785.64</v>
      </c>
      <c r="AV37" s="54">
        <v>49173608.49</v>
      </c>
      <c r="AW37" s="54">
        <v>1845723.46</v>
      </c>
      <c r="AX37" s="54">
        <v>1976290.72</v>
      </c>
      <c r="AY37" s="54">
        <v>2155152.61</v>
      </c>
      <c r="AZ37" s="54">
        <v>1732714.71</v>
      </c>
      <c r="BA37" s="54">
        <v>1880853.66</v>
      </c>
      <c r="BB37" s="54">
        <v>1793236.01</v>
      </c>
      <c r="BC37" s="54">
        <v>619686.37</v>
      </c>
      <c r="BD37" s="54">
        <v>1825823.61</v>
      </c>
      <c r="BE37" s="54">
        <v>1284258.39</v>
      </c>
      <c r="BF37" s="54">
        <v>1189311.26</v>
      </c>
      <c r="BG37" s="54">
        <v>1299486.79</v>
      </c>
      <c r="BH37" s="54">
        <v>1276663.5</v>
      </c>
      <c r="BI37" s="54">
        <v>997620.43</v>
      </c>
      <c r="BJ37" s="54">
        <v>840806.27</v>
      </c>
      <c r="BK37" s="54">
        <v>979587.65</v>
      </c>
      <c r="BL37" s="54">
        <v>982771.64</v>
      </c>
      <c r="BM37" s="54">
        <v>804028.86</v>
      </c>
      <c r="BN37" s="54">
        <v>488892.91</v>
      </c>
      <c r="BO37" s="54">
        <v>560155.66</v>
      </c>
      <c r="BP37" s="54">
        <v>660766.39</v>
      </c>
      <c r="BQ37" s="54">
        <v>1194311.01</v>
      </c>
      <c r="BR37" s="54">
        <v>633486.37</v>
      </c>
      <c r="BS37" s="54">
        <v>423752.23</v>
      </c>
      <c r="BT37" s="54">
        <v>564027.3</v>
      </c>
      <c r="BU37" s="54">
        <v>615413.69</v>
      </c>
      <c r="BV37" s="54">
        <v>556525.26</v>
      </c>
      <c r="BW37" s="54">
        <v>636908.95</v>
      </c>
      <c r="BX37" s="54">
        <v>409431.85</v>
      </c>
      <c r="BY37" s="54">
        <v>836272.74</v>
      </c>
      <c r="BZ37" s="54">
        <v>322291.7</v>
      </c>
      <c r="CA37" s="54">
        <v>317715.04</v>
      </c>
      <c r="CB37" s="54">
        <v>192226.04</v>
      </c>
      <c r="CC37" s="54">
        <v>380289.65</v>
      </c>
      <c r="CD37" s="54">
        <v>553345.37</v>
      </c>
      <c r="CE37" s="54">
        <v>1003824.82</v>
      </c>
      <c r="CF37" s="54">
        <v>853802.52</v>
      </c>
      <c r="CG37" s="54">
        <v>273856.01</v>
      </c>
      <c r="CH37" s="54">
        <v>344939.81</v>
      </c>
      <c r="CI37" s="54">
        <v>201875.09</v>
      </c>
      <c r="CJ37" s="54">
        <v>254967.32</v>
      </c>
      <c r="CK37" s="54">
        <v>183177.23</v>
      </c>
      <c r="CL37" s="54">
        <v>469436.78</v>
      </c>
      <c r="CM37" s="54">
        <v>387655.62</v>
      </c>
      <c r="CN37" s="54">
        <v>405827.53</v>
      </c>
      <c r="CO37" s="54">
        <v>352246.47</v>
      </c>
      <c r="CP37" s="54">
        <v>326938.93</v>
      </c>
      <c r="CQ37" s="54">
        <v>406100.78</v>
      </c>
      <c r="CR37" s="54">
        <v>231250.04</v>
      </c>
      <c r="CS37" s="54">
        <v>316818.87</v>
      </c>
      <c r="CT37" s="54">
        <v>538207.91</v>
      </c>
      <c r="CU37" s="54">
        <v>256882.12</v>
      </c>
      <c r="CV37" s="54">
        <v>343086.83</v>
      </c>
      <c r="CW37" s="54">
        <v>251340.15</v>
      </c>
      <c r="CX37" s="54">
        <v>315336.17</v>
      </c>
      <c r="CY37" s="54">
        <v>151354.88</v>
      </c>
      <c r="CZ37" s="54">
        <v>414415.44</v>
      </c>
      <c r="DA37" s="54">
        <v>352732.1</v>
      </c>
      <c r="DB37" s="54">
        <v>398559.98</v>
      </c>
      <c r="DC37" s="54">
        <v>430698.52</v>
      </c>
      <c r="DD37" s="54">
        <v>533131.55</v>
      </c>
      <c r="DE37" s="54">
        <v>402167.82</v>
      </c>
      <c r="DF37" s="54">
        <v>350414.88</v>
      </c>
      <c r="DG37" s="54">
        <v>313163.2</v>
      </c>
      <c r="DH37" s="54">
        <v>683318.55</v>
      </c>
      <c r="DI37" s="54">
        <v>345804.5</v>
      </c>
      <c r="DJ37" s="54">
        <v>376442.21</v>
      </c>
      <c r="DK37" s="54">
        <v>412276.5</v>
      </c>
      <c r="DL37" s="54">
        <v>209057.51</v>
      </c>
      <c r="DM37" s="54">
        <v>268412.84</v>
      </c>
      <c r="DN37" s="54">
        <v>393561</v>
      </c>
      <c r="DO37" s="54">
        <v>146465.91</v>
      </c>
      <c r="DP37" s="54">
        <v>400680.76</v>
      </c>
      <c r="DQ37" s="54">
        <v>291692.72</v>
      </c>
      <c r="DR37" s="54">
        <v>467583.6</v>
      </c>
      <c r="DS37" s="45">
        <v>219679.31</v>
      </c>
      <c r="DT37" s="45">
        <v>148377.91</v>
      </c>
      <c r="DU37" s="45">
        <v>181133.69</v>
      </c>
      <c r="DV37" s="45">
        <v>155849.94</v>
      </c>
      <c r="DW37" s="45">
        <v>155212.4</v>
      </c>
      <c r="DX37" s="45">
        <v>113158.8</v>
      </c>
      <c r="DY37" s="45">
        <v>174522.54</v>
      </c>
      <c r="DZ37" s="47">
        <v>136340.33</v>
      </c>
      <c r="EB37" s="47">
        <v>0</v>
      </c>
      <c r="EC37" s="47">
        <v>0</v>
      </c>
      <c r="ED37" s="47">
        <v>0</v>
      </c>
      <c r="EE37" s="47">
        <v>0</v>
      </c>
      <c r="EF37" s="47">
        <v>0</v>
      </c>
      <c r="EG37" s="47">
        <v>0</v>
      </c>
    </row>
    <row r="38" s="45" customFormat="1" spans="1:137">
      <c r="A38" s="53" t="s">
        <v>111</v>
      </c>
      <c r="B38" s="54" t="s">
        <v>112</v>
      </c>
      <c r="C38" s="54">
        <v>86229.82</v>
      </c>
      <c r="D38" s="54">
        <v>0</v>
      </c>
      <c r="E38" s="54">
        <v>27693.95</v>
      </c>
      <c r="F38" s="54">
        <v>0</v>
      </c>
      <c r="G38" s="54">
        <v>504.72</v>
      </c>
      <c r="H38" s="54">
        <v>1605.63</v>
      </c>
      <c r="I38" s="54">
        <v>0</v>
      </c>
      <c r="J38" s="54">
        <v>12526.89</v>
      </c>
      <c r="K38" s="54">
        <v>17787.05</v>
      </c>
      <c r="L38" s="54">
        <v>8697.01</v>
      </c>
      <c r="M38" s="54">
        <v>0</v>
      </c>
      <c r="N38" s="54">
        <v>14714.3</v>
      </c>
      <c r="O38" s="54">
        <v>2700.27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0</v>
      </c>
      <c r="BN38" s="54">
        <v>0</v>
      </c>
      <c r="BO38" s="54">
        <v>0</v>
      </c>
      <c r="BP38" s="54">
        <v>0</v>
      </c>
      <c r="BQ38" s="54">
        <v>0</v>
      </c>
      <c r="BR38" s="54">
        <v>0</v>
      </c>
      <c r="BS38" s="54">
        <v>0</v>
      </c>
      <c r="BT38" s="54">
        <v>0</v>
      </c>
      <c r="BU38" s="54">
        <v>0</v>
      </c>
      <c r="BV38" s="54">
        <v>0</v>
      </c>
      <c r="BW38" s="54">
        <v>0</v>
      </c>
      <c r="BX38" s="54">
        <v>0</v>
      </c>
      <c r="BY38" s="54">
        <v>0</v>
      </c>
      <c r="BZ38" s="54">
        <v>0</v>
      </c>
      <c r="CA38" s="54">
        <v>0</v>
      </c>
      <c r="CB38" s="54">
        <v>0</v>
      </c>
      <c r="CC38" s="54">
        <v>0</v>
      </c>
      <c r="CD38" s="54">
        <v>0</v>
      </c>
      <c r="CE38" s="54">
        <v>0</v>
      </c>
      <c r="CF38" s="54">
        <v>0</v>
      </c>
      <c r="CG38" s="54">
        <v>0</v>
      </c>
      <c r="CH38" s="54">
        <v>0</v>
      </c>
      <c r="CI38" s="54">
        <v>0</v>
      </c>
      <c r="CJ38" s="54">
        <v>0</v>
      </c>
      <c r="CK38" s="54">
        <v>0</v>
      </c>
      <c r="CL38" s="54">
        <v>0</v>
      </c>
      <c r="CM38" s="54">
        <v>0</v>
      </c>
      <c r="CN38" s="54">
        <v>0</v>
      </c>
      <c r="CO38" s="54">
        <v>0</v>
      </c>
      <c r="CP38" s="54">
        <v>0</v>
      </c>
      <c r="CQ38" s="54">
        <v>0</v>
      </c>
      <c r="CR38" s="54">
        <v>0</v>
      </c>
      <c r="CS38" s="54">
        <v>0</v>
      </c>
      <c r="CT38" s="54">
        <v>0</v>
      </c>
      <c r="CU38" s="54">
        <v>0</v>
      </c>
      <c r="CV38" s="54">
        <v>0</v>
      </c>
      <c r="CW38" s="54">
        <v>0</v>
      </c>
      <c r="CX38" s="54">
        <v>0</v>
      </c>
      <c r="CY38" s="54">
        <v>0</v>
      </c>
      <c r="CZ38" s="54">
        <v>0</v>
      </c>
      <c r="DA38" s="54">
        <v>0</v>
      </c>
      <c r="DB38" s="54">
        <v>0</v>
      </c>
      <c r="DC38" s="54">
        <v>0</v>
      </c>
      <c r="DD38" s="54">
        <v>0</v>
      </c>
      <c r="DE38" s="54">
        <v>0</v>
      </c>
      <c r="DF38" s="54">
        <v>0</v>
      </c>
      <c r="DG38" s="54">
        <v>0</v>
      </c>
      <c r="DH38" s="54">
        <v>0</v>
      </c>
      <c r="DI38" s="54">
        <v>0</v>
      </c>
      <c r="DJ38" s="54">
        <v>0</v>
      </c>
      <c r="DK38" s="54">
        <v>0</v>
      </c>
      <c r="DL38" s="54">
        <v>0</v>
      </c>
      <c r="DM38" s="54">
        <v>0</v>
      </c>
      <c r="DN38" s="54">
        <v>0</v>
      </c>
      <c r="DO38" s="54">
        <v>0</v>
      </c>
      <c r="DP38" s="54">
        <v>0</v>
      </c>
      <c r="DQ38" s="54">
        <v>0</v>
      </c>
      <c r="DR38" s="54">
        <v>0</v>
      </c>
      <c r="DS38" s="45">
        <v>0</v>
      </c>
      <c r="DT38" s="45">
        <v>0</v>
      </c>
      <c r="DU38" s="45">
        <v>0</v>
      </c>
      <c r="DV38" s="45">
        <v>0</v>
      </c>
      <c r="DW38" s="45">
        <v>0</v>
      </c>
      <c r="DX38" s="45">
        <v>0</v>
      </c>
      <c r="DY38" s="45">
        <v>0</v>
      </c>
      <c r="DZ38" s="45">
        <v>0</v>
      </c>
      <c r="EB38" s="45">
        <v>0</v>
      </c>
      <c r="EC38" s="45">
        <v>0</v>
      </c>
      <c r="ED38" s="45">
        <v>0</v>
      </c>
      <c r="EE38" s="45">
        <v>0</v>
      </c>
      <c r="EF38" s="45">
        <v>0</v>
      </c>
      <c r="EG38" s="45">
        <v>0</v>
      </c>
    </row>
    <row r="39" s="45" customFormat="1" spans="1:137">
      <c r="A39" s="53"/>
      <c r="B39" s="54" t="s">
        <v>113</v>
      </c>
      <c r="C39" s="54">
        <v>19843.03</v>
      </c>
      <c r="D39" s="54">
        <v>0</v>
      </c>
      <c r="E39" s="54">
        <v>0</v>
      </c>
      <c r="F39" s="54">
        <v>0</v>
      </c>
      <c r="G39" s="54">
        <v>0</v>
      </c>
      <c r="H39" s="54">
        <v>0</v>
      </c>
      <c r="I39" s="54">
        <v>1752.95</v>
      </c>
      <c r="J39" s="54">
        <v>515</v>
      </c>
      <c r="K39" s="54">
        <v>0</v>
      </c>
      <c r="L39" s="54">
        <v>0</v>
      </c>
      <c r="M39" s="54">
        <v>269.87</v>
      </c>
      <c r="N39" s="54">
        <v>0</v>
      </c>
      <c r="O39" s="54">
        <v>341</v>
      </c>
      <c r="P39" s="54">
        <v>859</v>
      </c>
      <c r="Q39" s="54">
        <v>0</v>
      </c>
      <c r="R39" s="54">
        <v>0</v>
      </c>
      <c r="S39" s="54">
        <v>0</v>
      </c>
      <c r="T39" s="54">
        <v>0</v>
      </c>
      <c r="U39" s="54">
        <v>6669.45</v>
      </c>
      <c r="V39" s="54">
        <v>1516.82</v>
      </c>
      <c r="W39" s="54">
        <v>4514.68</v>
      </c>
      <c r="X39" s="54">
        <v>3404.26</v>
      </c>
      <c r="Y39" s="54">
        <v>952</v>
      </c>
      <c r="Z39" s="54">
        <v>0</v>
      </c>
      <c r="AA39" s="54">
        <v>0</v>
      </c>
      <c r="AB39" s="54">
        <v>564.82</v>
      </c>
      <c r="AC39" s="54">
        <v>0</v>
      </c>
      <c r="AD39" s="54">
        <v>497</v>
      </c>
      <c r="AE39" s="54">
        <v>0</v>
      </c>
      <c r="AF39" s="54">
        <v>0</v>
      </c>
      <c r="AG39" s="54">
        <v>4017.68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3404.26</v>
      </c>
      <c r="AN39" s="54">
        <v>0</v>
      </c>
      <c r="AO39" s="54">
        <v>0</v>
      </c>
      <c r="AP39" s="54">
        <v>140</v>
      </c>
      <c r="AQ39" s="54">
        <v>131</v>
      </c>
      <c r="AR39" s="54">
        <v>6233.09</v>
      </c>
      <c r="AS39" s="54">
        <v>0</v>
      </c>
      <c r="AT39" s="54">
        <v>0</v>
      </c>
      <c r="AU39" s="54">
        <v>71.36</v>
      </c>
      <c r="AV39" s="54">
        <v>94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17</v>
      </c>
      <c r="BJ39" s="54">
        <v>0</v>
      </c>
      <c r="BK39" s="54">
        <v>0</v>
      </c>
      <c r="BL39" s="54">
        <v>0</v>
      </c>
      <c r="BM39" s="54">
        <v>0</v>
      </c>
      <c r="BN39" s="54">
        <v>0</v>
      </c>
      <c r="BO39" s="54">
        <v>0</v>
      </c>
      <c r="BP39" s="54">
        <v>0</v>
      </c>
      <c r="BQ39" s="54">
        <v>0</v>
      </c>
      <c r="BR39" s="54">
        <v>0</v>
      </c>
      <c r="BS39" s="54">
        <v>0</v>
      </c>
      <c r="BT39" s="54">
        <v>0</v>
      </c>
      <c r="BU39" s="54">
        <v>0</v>
      </c>
      <c r="BV39" s="54">
        <v>0</v>
      </c>
      <c r="BW39" s="54">
        <v>0</v>
      </c>
      <c r="BX39" s="54">
        <v>0</v>
      </c>
      <c r="BY39" s="54">
        <v>0</v>
      </c>
      <c r="BZ39" s="54">
        <v>0</v>
      </c>
      <c r="CA39" s="54">
        <v>0</v>
      </c>
      <c r="CB39" s="54">
        <v>0</v>
      </c>
      <c r="CC39" s="54">
        <v>0</v>
      </c>
      <c r="CD39" s="54">
        <v>0</v>
      </c>
      <c r="CE39" s="54">
        <v>0</v>
      </c>
      <c r="CF39" s="54">
        <v>0</v>
      </c>
      <c r="CG39" s="54">
        <v>0</v>
      </c>
      <c r="CH39" s="54">
        <v>0</v>
      </c>
      <c r="CI39" s="54">
        <v>77</v>
      </c>
      <c r="CJ39" s="54">
        <v>0</v>
      </c>
      <c r="CK39" s="54">
        <v>0</v>
      </c>
      <c r="CL39" s="54">
        <v>0</v>
      </c>
      <c r="CM39" s="54">
        <v>0</v>
      </c>
      <c r="CN39" s="54">
        <v>0</v>
      </c>
      <c r="CO39" s="54">
        <v>0</v>
      </c>
      <c r="CP39" s="54">
        <v>0</v>
      </c>
      <c r="CQ39" s="54">
        <v>0</v>
      </c>
      <c r="CR39" s="54">
        <v>0</v>
      </c>
      <c r="CS39" s="54">
        <v>0</v>
      </c>
      <c r="CT39" s="54">
        <v>0</v>
      </c>
      <c r="CU39" s="54">
        <v>0</v>
      </c>
      <c r="CV39" s="54">
        <v>0</v>
      </c>
      <c r="CW39" s="54">
        <v>0</v>
      </c>
      <c r="CX39" s="54">
        <v>0</v>
      </c>
      <c r="CY39" s="54">
        <v>0</v>
      </c>
      <c r="CZ39" s="54">
        <v>0</v>
      </c>
      <c r="DA39" s="54">
        <v>0</v>
      </c>
      <c r="DB39" s="54">
        <v>0</v>
      </c>
      <c r="DC39" s="54">
        <v>0</v>
      </c>
      <c r="DD39" s="54">
        <v>0</v>
      </c>
      <c r="DE39" s="54">
        <v>0</v>
      </c>
      <c r="DF39" s="54">
        <v>0</v>
      </c>
      <c r="DG39" s="54">
        <v>0</v>
      </c>
      <c r="DH39" s="54">
        <v>0</v>
      </c>
      <c r="DI39" s="54">
        <v>0</v>
      </c>
      <c r="DJ39" s="54">
        <v>0</v>
      </c>
      <c r="DK39" s="54">
        <v>0</v>
      </c>
      <c r="DL39" s="54">
        <v>0</v>
      </c>
      <c r="DM39" s="54">
        <v>0</v>
      </c>
      <c r="DN39" s="54">
        <v>0</v>
      </c>
      <c r="DO39" s="54">
        <v>0</v>
      </c>
      <c r="DP39" s="54">
        <v>0</v>
      </c>
      <c r="DQ39" s="54">
        <v>0</v>
      </c>
      <c r="DR39" s="54">
        <v>0</v>
      </c>
      <c r="DS39" s="45">
        <v>0</v>
      </c>
      <c r="DT39" s="45">
        <v>0</v>
      </c>
      <c r="DU39" s="45">
        <v>0</v>
      </c>
      <c r="DV39" s="45">
        <v>0</v>
      </c>
      <c r="DW39" s="45">
        <v>0</v>
      </c>
      <c r="DX39" s="45">
        <v>0</v>
      </c>
      <c r="DY39" s="45">
        <v>0</v>
      </c>
      <c r="DZ39" s="45">
        <v>0</v>
      </c>
      <c r="EB39" s="45">
        <v>0</v>
      </c>
      <c r="EC39" s="45">
        <v>0</v>
      </c>
      <c r="ED39" s="45">
        <v>0</v>
      </c>
      <c r="EE39" s="45">
        <v>0</v>
      </c>
      <c r="EF39" s="45">
        <v>0</v>
      </c>
      <c r="EG39" s="45">
        <v>0</v>
      </c>
    </row>
    <row r="40" s="45" customFormat="1" spans="1:137">
      <c r="A40" s="53"/>
      <c r="B40" s="54" t="s">
        <v>114</v>
      </c>
      <c r="C40" s="54">
        <v>612021.97</v>
      </c>
      <c r="D40" s="54">
        <v>100232</v>
      </c>
      <c r="E40" s="54">
        <v>18549</v>
      </c>
      <c r="F40" s="54">
        <v>8872</v>
      </c>
      <c r="G40" s="54">
        <v>16886.47</v>
      </c>
      <c r="H40" s="54">
        <v>19491</v>
      </c>
      <c r="I40" s="54">
        <v>28832.57</v>
      </c>
      <c r="J40" s="54">
        <v>355855.48</v>
      </c>
      <c r="K40" s="54">
        <v>7877.05</v>
      </c>
      <c r="L40" s="54">
        <v>7290</v>
      </c>
      <c r="M40" s="54">
        <v>13963</v>
      </c>
      <c r="N40" s="54">
        <v>8919</v>
      </c>
      <c r="O40" s="54">
        <v>11264.4</v>
      </c>
      <c r="P40" s="54">
        <v>8001</v>
      </c>
      <c r="Q40" s="54">
        <v>0</v>
      </c>
      <c r="R40" s="54">
        <v>0</v>
      </c>
      <c r="S40" s="54">
        <v>5989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  <c r="BL40" s="54">
        <v>0</v>
      </c>
      <c r="BM40" s="54">
        <v>0</v>
      </c>
      <c r="BN40" s="54">
        <v>0</v>
      </c>
      <c r="BO40" s="54">
        <v>0</v>
      </c>
      <c r="BP40" s="54">
        <v>0</v>
      </c>
      <c r="BQ40" s="54">
        <v>0</v>
      </c>
      <c r="BR40" s="54">
        <v>0</v>
      </c>
      <c r="BS40" s="54">
        <v>0</v>
      </c>
      <c r="BT40" s="54">
        <v>0</v>
      </c>
      <c r="BU40" s="54">
        <v>0</v>
      </c>
      <c r="BV40" s="54">
        <v>0</v>
      </c>
      <c r="BW40" s="54">
        <v>0</v>
      </c>
      <c r="BX40" s="54">
        <v>0</v>
      </c>
      <c r="BY40" s="54">
        <v>0</v>
      </c>
      <c r="BZ40" s="54">
        <v>0</v>
      </c>
      <c r="CA40" s="54">
        <v>0</v>
      </c>
      <c r="CB40" s="54">
        <v>0</v>
      </c>
      <c r="CC40" s="54">
        <v>0</v>
      </c>
      <c r="CD40" s="54">
        <v>0</v>
      </c>
      <c r="CE40" s="54">
        <v>0</v>
      </c>
      <c r="CF40" s="54">
        <v>0</v>
      </c>
      <c r="CG40" s="54">
        <v>0</v>
      </c>
      <c r="CH40" s="54">
        <v>0</v>
      </c>
      <c r="CI40" s="54">
        <v>0</v>
      </c>
      <c r="CJ40" s="54">
        <v>0</v>
      </c>
      <c r="CK40" s="54">
        <v>0</v>
      </c>
      <c r="CL40" s="54">
        <v>0</v>
      </c>
      <c r="CM40" s="54">
        <v>0</v>
      </c>
      <c r="CN40" s="54">
        <v>0</v>
      </c>
      <c r="CO40" s="54">
        <v>0</v>
      </c>
      <c r="CP40" s="54">
        <v>0</v>
      </c>
      <c r="CQ40" s="54">
        <v>0</v>
      </c>
      <c r="CR40" s="54">
        <v>0</v>
      </c>
      <c r="CS40" s="54">
        <v>0</v>
      </c>
      <c r="CT40" s="54">
        <v>0</v>
      </c>
      <c r="CU40" s="54">
        <v>0</v>
      </c>
      <c r="CV40" s="54">
        <v>0</v>
      </c>
      <c r="CW40" s="54">
        <v>0</v>
      </c>
      <c r="CX40" s="54">
        <v>0</v>
      </c>
      <c r="CY40" s="54">
        <v>0</v>
      </c>
      <c r="CZ40" s="54">
        <v>0</v>
      </c>
      <c r="DA40" s="54">
        <v>0</v>
      </c>
      <c r="DB40" s="54">
        <v>0</v>
      </c>
      <c r="DC40" s="54">
        <v>0</v>
      </c>
      <c r="DD40" s="54">
        <v>0</v>
      </c>
      <c r="DE40" s="54">
        <v>0</v>
      </c>
      <c r="DF40" s="54">
        <v>0</v>
      </c>
      <c r="DG40" s="54">
        <v>0</v>
      </c>
      <c r="DH40" s="54">
        <v>0</v>
      </c>
      <c r="DI40" s="54">
        <v>0</v>
      </c>
      <c r="DJ40" s="54">
        <v>0</v>
      </c>
      <c r="DK40" s="54">
        <v>0</v>
      </c>
      <c r="DL40" s="54">
        <v>0</v>
      </c>
      <c r="DM40" s="54">
        <v>0</v>
      </c>
      <c r="DN40" s="54">
        <v>0</v>
      </c>
      <c r="DO40" s="54">
        <v>0</v>
      </c>
      <c r="DP40" s="54">
        <v>0</v>
      </c>
      <c r="DQ40" s="54">
        <v>0</v>
      </c>
      <c r="DR40" s="54">
        <v>0</v>
      </c>
      <c r="DS40" s="45">
        <v>0</v>
      </c>
      <c r="DT40" s="45">
        <v>0</v>
      </c>
      <c r="DU40" s="45">
        <v>0</v>
      </c>
      <c r="DV40" s="45">
        <v>0</v>
      </c>
      <c r="DW40" s="45">
        <v>0</v>
      </c>
      <c r="DX40" s="45">
        <v>0</v>
      </c>
      <c r="DY40" s="45">
        <v>0</v>
      </c>
      <c r="DZ40" s="45">
        <v>0</v>
      </c>
      <c r="EB40" s="45">
        <v>0</v>
      </c>
      <c r="EC40" s="45">
        <v>0</v>
      </c>
      <c r="ED40" s="45">
        <v>0</v>
      </c>
      <c r="EE40" s="45">
        <v>0</v>
      </c>
      <c r="EF40" s="45">
        <v>0</v>
      </c>
      <c r="EG40" s="45">
        <v>0</v>
      </c>
    </row>
    <row r="41" s="45" customFormat="1" spans="1:137">
      <c r="A41" s="53"/>
      <c r="B41" s="54" t="s">
        <v>115</v>
      </c>
      <c r="C41" s="54">
        <v>164512.45</v>
      </c>
      <c r="D41" s="54">
        <v>0</v>
      </c>
      <c r="E41" s="54">
        <v>0</v>
      </c>
      <c r="F41" s="54">
        <v>3056.03</v>
      </c>
      <c r="G41" s="54">
        <v>1394.94</v>
      </c>
      <c r="H41" s="54">
        <v>932.17</v>
      </c>
      <c r="I41" s="54">
        <v>11127.32</v>
      </c>
      <c r="J41" s="54">
        <v>134460.34</v>
      </c>
      <c r="K41" s="54">
        <v>3948.19</v>
      </c>
      <c r="L41" s="54">
        <v>4333.68</v>
      </c>
      <c r="M41" s="54">
        <v>111.65</v>
      </c>
      <c r="N41" s="54">
        <v>1248.96</v>
      </c>
      <c r="O41" s="54">
        <v>995.15</v>
      </c>
      <c r="P41" s="54">
        <v>1126.02</v>
      </c>
      <c r="Q41" s="54">
        <v>0</v>
      </c>
      <c r="R41" s="54">
        <v>0</v>
      </c>
      <c r="S41" s="54">
        <v>1380</v>
      </c>
      <c r="T41" s="54">
        <v>0</v>
      </c>
      <c r="U41" s="54">
        <v>0</v>
      </c>
      <c r="V41" s="54">
        <v>398</v>
      </c>
      <c r="W41" s="54">
        <v>0</v>
      </c>
      <c r="X41" s="54">
        <v>0</v>
      </c>
      <c r="Y41" s="54">
        <v>398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4">
        <v>0</v>
      </c>
      <c r="BR41" s="54">
        <v>0</v>
      </c>
      <c r="BS41" s="54">
        <v>0</v>
      </c>
      <c r="BT41" s="54">
        <v>0</v>
      </c>
      <c r="BU41" s="54">
        <v>0</v>
      </c>
      <c r="BV41" s="54">
        <v>0</v>
      </c>
      <c r="BW41" s="54">
        <v>0</v>
      </c>
      <c r="BX41" s="54">
        <v>0</v>
      </c>
      <c r="BY41" s="54">
        <v>0</v>
      </c>
      <c r="BZ41" s="54">
        <v>0</v>
      </c>
      <c r="CA41" s="54">
        <v>0</v>
      </c>
      <c r="CB41" s="54">
        <v>0</v>
      </c>
      <c r="CC41" s="54">
        <v>0</v>
      </c>
      <c r="CD41" s="54">
        <v>0</v>
      </c>
      <c r="CE41" s="54">
        <v>0</v>
      </c>
      <c r="CF41" s="54">
        <v>0</v>
      </c>
      <c r="CG41" s="54">
        <v>0</v>
      </c>
      <c r="CH41" s="54">
        <v>0</v>
      </c>
      <c r="CI41" s="54">
        <v>0</v>
      </c>
      <c r="CJ41" s="54">
        <v>0</v>
      </c>
      <c r="CK41" s="54">
        <v>0</v>
      </c>
      <c r="CL41" s="54">
        <v>0</v>
      </c>
      <c r="CM41" s="54">
        <v>0</v>
      </c>
      <c r="CN41" s="54">
        <v>0</v>
      </c>
      <c r="CO41" s="54">
        <v>0</v>
      </c>
      <c r="CP41" s="54">
        <v>0</v>
      </c>
      <c r="CQ41" s="54">
        <v>0</v>
      </c>
      <c r="CR41" s="54">
        <v>0</v>
      </c>
      <c r="CS41" s="54">
        <v>0</v>
      </c>
      <c r="CT41" s="54">
        <v>0</v>
      </c>
      <c r="CU41" s="54">
        <v>0</v>
      </c>
      <c r="CV41" s="54">
        <v>0</v>
      </c>
      <c r="CW41" s="54">
        <v>0</v>
      </c>
      <c r="CX41" s="54">
        <v>0</v>
      </c>
      <c r="CY41" s="54">
        <v>0</v>
      </c>
      <c r="CZ41" s="54">
        <v>0</v>
      </c>
      <c r="DA41" s="54">
        <v>0</v>
      </c>
      <c r="DB41" s="54">
        <v>0</v>
      </c>
      <c r="DC41" s="54">
        <v>0</v>
      </c>
      <c r="DD41" s="54">
        <v>0</v>
      </c>
      <c r="DE41" s="54">
        <v>0</v>
      </c>
      <c r="DF41" s="54">
        <v>0</v>
      </c>
      <c r="DG41" s="54">
        <v>0</v>
      </c>
      <c r="DH41" s="54">
        <v>0</v>
      </c>
      <c r="DI41" s="54">
        <v>0</v>
      </c>
      <c r="DJ41" s="54">
        <v>0</v>
      </c>
      <c r="DK41" s="54">
        <v>0</v>
      </c>
      <c r="DL41" s="54">
        <v>0</v>
      </c>
      <c r="DM41" s="54">
        <v>0</v>
      </c>
      <c r="DN41" s="54">
        <v>0</v>
      </c>
      <c r="DO41" s="54">
        <v>0</v>
      </c>
      <c r="DP41" s="54">
        <v>0</v>
      </c>
      <c r="DQ41" s="54">
        <v>0</v>
      </c>
      <c r="DR41" s="54">
        <v>0</v>
      </c>
      <c r="DS41" s="45">
        <v>0</v>
      </c>
      <c r="DT41" s="45">
        <v>0</v>
      </c>
      <c r="DU41" s="45">
        <v>0</v>
      </c>
      <c r="DV41" s="45">
        <v>0</v>
      </c>
      <c r="DW41" s="45">
        <v>0</v>
      </c>
      <c r="DX41" s="45">
        <v>0</v>
      </c>
      <c r="DY41" s="45">
        <v>0</v>
      </c>
      <c r="DZ41" s="45">
        <v>0</v>
      </c>
      <c r="EB41" s="45">
        <v>0</v>
      </c>
      <c r="EC41" s="45">
        <v>0</v>
      </c>
      <c r="ED41" s="45">
        <v>0</v>
      </c>
      <c r="EE41" s="45">
        <v>0</v>
      </c>
      <c r="EF41" s="45">
        <v>0</v>
      </c>
      <c r="EG41" s="45">
        <v>0</v>
      </c>
    </row>
    <row r="42" s="45" customFormat="1" spans="1:137">
      <c r="A42" s="53"/>
      <c r="B42" s="54" t="s">
        <v>116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0</v>
      </c>
      <c r="BV42" s="54">
        <v>0</v>
      </c>
      <c r="BW42" s="54">
        <v>0</v>
      </c>
      <c r="BX42" s="54">
        <v>0</v>
      </c>
      <c r="BY42" s="54">
        <v>0</v>
      </c>
      <c r="BZ42" s="54">
        <v>0</v>
      </c>
      <c r="CA42" s="54">
        <v>0</v>
      </c>
      <c r="CB42" s="54">
        <v>0</v>
      </c>
      <c r="CC42" s="54">
        <v>0</v>
      </c>
      <c r="CD42" s="54">
        <v>0</v>
      </c>
      <c r="CE42" s="54">
        <v>0</v>
      </c>
      <c r="CF42" s="54">
        <v>0</v>
      </c>
      <c r="CG42" s="54">
        <v>0</v>
      </c>
      <c r="CH42" s="54">
        <v>0</v>
      </c>
      <c r="CI42" s="54">
        <v>0</v>
      </c>
      <c r="CJ42" s="54">
        <v>0</v>
      </c>
      <c r="CK42" s="54">
        <v>0</v>
      </c>
      <c r="CL42" s="54">
        <v>0</v>
      </c>
      <c r="CM42" s="54">
        <v>0</v>
      </c>
      <c r="CN42" s="54">
        <v>0</v>
      </c>
      <c r="CO42" s="54">
        <v>0</v>
      </c>
      <c r="CP42" s="54">
        <v>0</v>
      </c>
      <c r="CQ42" s="54">
        <v>0</v>
      </c>
      <c r="CR42" s="54">
        <v>0</v>
      </c>
      <c r="CS42" s="54">
        <v>0</v>
      </c>
      <c r="CT42" s="54">
        <v>0</v>
      </c>
      <c r="CU42" s="54">
        <v>0</v>
      </c>
      <c r="CV42" s="54">
        <v>0</v>
      </c>
      <c r="CW42" s="54">
        <v>0</v>
      </c>
      <c r="CX42" s="54">
        <v>0</v>
      </c>
      <c r="CY42" s="54">
        <v>0</v>
      </c>
      <c r="CZ42" s="54">
        <v>0</v>
      </c>
      <c r="DA42" s="54">
        <v>0</v>
      </c>
      <c r="DB42" s="54">
        <v>0</v>
      </c>
      <c r="DC42" s="54">
        <v>0</v>
      </c>
      <c r="DD42" s="54">
        <v>0</v>
      </c>
      <c r="DE42" s="54">
        <v>0</v>
      </c>
      <c r="DF42" s="54">
        <v>0</v>
      </c>
      <c r="DG42" s="54">
        <v>0</v>
      </c>
      <c r="DH42" s="54">
        <v>0</v>
      </c>
      <c r="DI42" s="54">
        <v>0</v>
      </c>
      <c r="DJ42" s="54">
        <v>0</v>
      </c>
      <c r="DK42" s="54">
        <v>0</v>
      </c>
      <c r="DL42" s="54">
        <v>0</v>
      </c>
      <c r="DM42" s="54">
        <v>0</v>
      </c>
      <c r="DN42" s="54">
        <v>0</v>
      </c>
      <c r="DO42" s="54">
        <v>0</v>
      </c>
      <c r="DP42" s="54">
        <v>0</v>
      </c>
      <c r="DQ42" s="54">
        <v>0</v>
      </c>
      <c r="DR42" s="54">
        <v>0</v>
      </c>
      <c r="DS42" s="45">
        <v>0</v>
      </c>
      <c r="DT42" s="45">
        <v>0</v>
      </c>
      <c r="DU42" s="45">
        <v>0</v>
      </c>
      <c r="DV42" s="45">
        <v>0</v>
      </c>
      <c r="DW42" s="45">
        <v>0</v>
      </c>
      <c r="DX42" s="45">
        <v>0</v>
      </c>
      <c r="DY42" s="45">
        <v>0</v>
      </c>
      <c r="DZ42" s="45">
        <v>0</v>
      </c>
      <c r="EB42" s="45">
        <v>0</v>
      </c>
      <c r="EC42" s="45">
        <v>0</v>
      </c>
      <c r="ED42" s="45">
        <v>0</v>
      </c>
      <c r="EE42" s="45">
        <v>0</v>
      </c>
      <c r="EF42" s="45">
        <v>0</v>
      </c>
      <c r="EG42" s="45">
        <v>0</v>
      </c>
    </row>
    <row r="43" s="45" customFormat="1" spans="1:137">
      <c r="A43" s="53"/>
      <c r="B43" s="54" t="s">
        <v>117</v>
      </c>
      <c r="C43" s="54">
        <v>449000</v>
      </c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s="54">
        <v>100000</v>
      </c>
      <c r="K43" s="54">
        <v>0</v>
      </c>
      <c r="L43" s="54">
        <v>3000</v>
      </c>
      <c r="M43" s="54">
        <v>0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54">
        <v>0</v>
      </c>
      <c r="T43" s="54">
        <v>0</v>
      </c>
      <c r="U43" s="54">
        <v>296000</v>
      </c>
      <c r="V43" s="54">
        <v>50000</v>
      </c>
      <c r="W43" s="54">
        <v>0</v>
      </c>
      <c r="X43" s="54">
        <v>0</v>
      </c>
      <c r="Y43" s="54">
        <v>0</v>
      </c>
      <c r="Z43" s="54">
        <v>50000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8000</v>
      </c>
      <c r="AT43" s="54">
        <v>0</v>
      </c>
      <c r="AU43" s="54">
        <v>0</v>
      </c>
      <c r="AV43" s="54">
        <v>288000</v>
      </c>
      <c r="AW43" s="54">
        <v>6000</v>
      </c>
      <c r="AX43" s="54">
        <v>6000</v>
      </c>
      <c r="AY43" s="54">
        <v>6000</v>
      </c>
      <c r="AZ43" s="54">
        <v>6000</v>
      </c>
      <c r="BA43" s="54">
        <v>6000</v>
      </c>
      <c r="BB43" s="54">
        <v>6000</v>
      </c>
      <c r="BC43" s="54">
        <v>6000</v>
      </c>
      <c r="BD43" s="54">
        <v>6000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6000</v>
      </c>
      <c r="BK43" s="54">
        <v>6000</v>
      </c>
      <c r="BL43" s="54">
        <v>6000</v>
      </c>
      <c r="BM43" s="54">
        <v>6000</v>
      </c>
      <c r="BN43" s="54">
        <v>6000</v>
      </c>
      <c r="BO43" s="54">
        <v>6000</v>
      </c>
      <c r="BP43" s="54">
        <v>6000</v>
      </c>
      <c r="BQ43" s="54">
        <v>6000</v>
      </c>
      <c r="BR43" s="54">
        <v>6000</v>
      </c>
      <c r="BS43" s="54">
        <v>6000</v>
      </c>
      <c r="BT43" s="54">
        <v>6000</v>
      </c>
      <c r="BU43" s="54">
        <v>6000</v>
      </c>
      <c r="BV43" s="54">
        <v>6000</v>
      </c>
      <c r="BW43" s="54">
        <v>6000</v>
      </c>
      <c r="BX43" s="54">
        <v>6000</v>
      </c>
      <c r="BY43" s="54">
        <v>6000</v>
      </c>
      <c r="BZ43" s="54">
        <v>6000</v>
      </c>
      <c r="CA43" s="54">
        <v>6000</v>
      </c>
      <c r="CB43" s="54">
        <v>6000</v>
      </c>
      <c r="CC43" s="54">
        <v>6000</v>
      </c>
      <c r="CD43" s="54">
        <v>6000</v>
      </c>
      <c r="CE43" s="54">
        <v>5000</v>
      </c>
      <c r="CF43" s="54">
        <v>0</v>
      </c>
      <c r="CG43" s="54">
        <v>0</v>
      </c>
      <c r="CH43" s="54">
        <v>8000</v>
      </c>
      <c r="CI43" s="54">
        <v>8000</v>
      </c>
      <c r="CJ43" s="54">
        <v>8000</v>
      </c>
      <c r="CK43" s="54">
        <v>8000</v>
      </c>
      <c r="CL43" s="54">
        <v>0</v>
      </c>
      <c r="CM43" s="54">
        <v>6000</v>
      </c>
      <c r="CN43" s="54">
        <v>0</v>
      </c>
      <c r="CO43" s="54">
        <v>0</v>
      </c>
      <c r="CP43" s="54">
        <v>0</v>
      </c>
      <c r="CQ43" s="54">
        <v>10000</v>
      </c>
      <c r="CR43" s="54">
        <v>0</v>
      </c>
      <c r="CS43" s="54">
        <v>0</v>
      </c>
      <c r="CT43" s="54">
        <v>0</v>
      </c>
      <c r="CU43" s="54">
        <v>0</v>
      </c>
      <c r="CV43" s="54">
        <v>0</v>
      </c>
      <c r="CW43" s="54">
        <v>0</v>
      </c>
      <c r="CX43" s="54">
        <v>0</v>
      </c>
      <c r="CY43" s="54">
        <v>0</v>
      </c>
      <c r="CZ43" s="54">
        <v>0</v>
      </c>
      <c r="DA43" s="54">
        <v>0</v>
      </c>
      <c r="DB43" s="54">
        <v>0</v>
      </c>
      <c r="DC43" s="54">
        <v>0</v>
      </c>
      <c r="DD43" s="54">
        <v>0</v>
      </c>
      <c r="DE43" s="54">
        <v>0</v>
      </c>
      <c r="DF43" s="54">
        <v>0</v>
      </c>
      <c r="DG43" s="54">
        <v>0</v>
      </c>
      <c r="DH43" s="54">
        <v>0</v>
      </c>
      <c r="DI43" s="54">
        <v>0</v>
      </c>
      <c r="DJ43" s="54">
        <v>5000</v>
      </c>
      <c r="DK43" s="54">
        <v>0</v>
      </c>
      <c r="DL43" s="54">
        <v>0</v>
      </c>
      <c r="DM43" s="54">
        <v>0</v>
      </c>
      <c r="DN43" s="54">
        <v>8000</v>
      </c>
      <c r="DO43" s="54">
        <v>0</v>
      </c>
      <c r="DP43" s="54">
        <v>0</v>
      </c>
      <c r="DQ43" s="54">
        <v>0</v>
      </c>
      <c r="DR43" s="54">
        <v>0</v>
      </c>
      <c r="DS43" s="45">
        <v>6000</v>
      </c>
      <c r="DT43" s="45">
        <v>6000</v>
      </c>
      <c r="DU43" s="45">
        <v>6000</v>
      </c>
      <c r="DV43" s="45">
        <v>6000</v>
      </c>
      <c r="DW43" s="45">
        <v>6000</v>
      </c>
      <c r="DX43" s="45">
        <v>6000</v>
      </c>
      <c r="DY43" s="45">
        <v>6000</v>
      </c>
      <c r="DZ43" s="45">
        <v>6000</v>
      </c>
      <c r="EB43" s="45">
        <v>0</v>
      </c>
      <c r="EC43" s="45">
        <v>0</v>
      </c>
      <c r="ED43" s="45">
        <v>0</v>
      </c>
      <c r="EE43" s="45">
        <v>0</v>
      </c>
      <c r="EF43" s="45">
        <v>0</v>
      </c>
      <c r="EG43" s="45">
        <v>0</v>
      </c>
    </row>
    <row r="44" s="45" customFormat="1" spans="1:137">
      <c r="A44" s="53"/>
      <c r="B44" s="54" t="s">
        <v>118</v>
      </c>
      <c r="C44" s="54">
        <v>193724.7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122602.12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33425.27</v>
      </c>
      <c r="V44" s="54">
        <v>37697.31</v>
      </c>
      <c r="W44" s="54">
        <v>0</v>
      </c>
      <c r="X44" s="54">
        <v>0</v>
      </c>
      <c r="Y44" s="54">
        <v>37697.31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  <c r="AR44" s="54">
        <v>0</v>
      </c>
      <c r="AS44" s="54">
        <v>0</v>
      </c>
      <c r="AT44" s="54">
        <v>32829.72</v>
      </c>
      <c r="AU44" s="54">
        <v>595.55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>
        <v>0</v>
      </c>
      <c r="BJ44" s="54">
        <v>0</v>
      </c>
      <c r="BK44" s="54">
        <v>0</v>
      </c>
      <c r="BL44" s="54">
        <v>0</v>
      </c>
      <c r="BM44" s="54">
        <v>0</v>
      </c>
      <c r="BN44" s="54">
        <v>0</v>
      </c>
      <c r="BO44" s="54">
        <v>0</v>
      </c>
      <c r="BP44" s="54">
        <v>0</v>
      </c>
      <c r="BQ44" s="54">
        <v>0</v>
      </c>
      <c r="BR44" s="54">
        <v>0</v>
      </c>
      <c r="BS44" s="54">
        <v>0</v>
      </c>
      <c r="BT44" s="54">
        <v>0</v>
      </c>
      <c r="BU44" s="54">
        <v>0</v>
      </c>
      <c r="BV44" s="54">
        <v>0</v>
      </c>
      <c r="BW44" s="54">
        <v>0</v>
      </c>
      <c r="BX44" s="54">
        <v>0</v>
      </c>
      <c r="BY44" s="54">
        <v>0</v>
      </c>
      <c r="BZ44" s="54">
        <v>0</v>
      </c>
      <c r="CA44" s="54">
        <v>0</v>
      </c>
      <c r="CB44" s="54">
        <v>0</v>
      </c>
      <c r="CC44" s="54">
        <v>0</v>
      </c>
      <c r="CD44" s="54">
        <v>0</v>
      </c>
      <c r="CE44" s="54">
        <v>0</v>
      </c>
      <c r="CF44" s="54">
        <v>0</v>
      </c>
      <c r="CG44" s="54">
        <v>0</v>
      </c>
      <c r="CH44" s="54">
        <v>0</v>
      </c>
      <c r="CI44" s="54">
        <v>0</v>
      </c>
      <c r="CJ44" s="54">
        <v>0</v>
      </c>
      <c r="CK44" s="54">
        <v>0</v>
      </c>
      <c r="CL44" s="54">
        <v>0</v>
      </c>
      <c r="CM44" s="54">
        <v>0</v>
      </c>
      <c r="CN44" s="54">
        <v>0</v>
      </c>
      <c r="CO44" s="54">
        <v>0</v>
      </c>
      <c r="CP44" s="54">
        <v>0</v>
      </c>
      <c r="CQ44" s="54">
        <v>0</v>
      </c>
      <c r="CR44" s="54">
        <v>0</v>
      </c>
      <c r="CS44" s="54">
        <v>0</v>
      </c>
      <c r="CT44" s="54">
        <v>0</v>
      </c>
      <c r="CU44" s="54">
        <v>0</v>
      </c>
      <c r="CV44" s="54">
        <v>0</v>
      </c>
      <c r="CW44" s="54">
        <v>0</v>
      </c>
      <c r="CX44" s="54">
        <v>0</v>
      </c>
      <c r="CY44" s="54">
        <v>0</v>
      </c>
      <c r="CZ44" s="54">
        <v>0</v>
      </c>
      <c r="DA44" s="54">
        <v>0</v>
      </c>
      <c r="DB44" s="54">
        <v>0</v>
      </c>
      <c r="DC44" s="54">
        <v>0</v>
      </c>
      <c r="DD44" s="54">
        <v>0</v>
      </c>
      <c r="DE44" s="54">
        <v>0</v>
      </c>
      <c r="DF44" s="54">
        <v>0</v>
      </c>
      <c r="DG44" s="54">
        <v>0</v>
      </c>
      <c r="DH44" s="54">
        <v>0</v>
      </c>
      <c r="DI44" s="54">
        <v>0</v>
      </c>
      <c r="DJ44" s="54">
        <v>0</v>
      </c>
      <c r="DK44" s="54">
        <v>0</v>
      </c>
      <c r="DL44" s="54">
        <v>0</v>
      </c>
      <c r="DM44" s="54">
        <v>0</v>
      </c>
      <c r="DN44" s="54">
        <v>0</v>
      </c>
      <c r="DO44" s="54">
        <v>0</v>
      </c>
      <c r="DP44" s="54">
        <v>0</v>
      </c>
      <c r="DQ44" s="54">
        <v>0</v>
      </c>
      <c r="DR44" s="54">
        <v>0</v>
      </c>
      <c r="DS44" s="45">
        <v>0</v>
      </c>
      <c r="DT44" s="45">
        <v>0</v>
      </c>
      <c r="DU44" s="45">
        <v>0</v>
      </c>
      <c r="DV44" s="45">
        <v>0</v>
      </c>
      <c r="DW44" s="45">
        <v>0</v>
      </c>
      <c r="DX44" s="45">
        <v>0</v>
      </c>
      <c r="DY44" s="45">
        <v>0</v>
      </c>
      <c r="DZ44" s="45">
        <v>0</v>
      </c>
      <c r="EB44" s="45">
        <v>0</v>
      </c>
      <c r="EC44" s="45">
        <v>0</v>
      </c>
      <c r="ED44" s="45">
        <v>0</v>
      </c>
      <c r="EE44" s="45">
        <v>0</v>
      </c>
      <c r="EF44" s="45">
        <v>0</v>
      </c>
      <c r="EG44" s="45">
        <v>0</v>
      </c>
    </row>
    <row r="45" s="45" customFormat="1" spans="1:137">
      <c r="A45" s="53"/>
      <c r="B45" s="54" t="s">
        <v>119</v>
      </c>
      <c r="C45" s="54">
        <v>270733.47</v>
      </c>
      <c r="D45" s="54">
        <v>0</v>
      </c>
      <c r="E45" s="54">
        <v>0</v>
      </c>
      <c r="F45" s="54">
        <v>0</v>
      </c>
      <c r="G45" s="54">
        <v>0</v>
      </c>
      <c r="H45" s="54">
        <v>265653.47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5080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5080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1800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>
        <v>0</v>
      </c>
      <c r="BJ45" s="54">
        <v>0</v>
      </c>
      <c r="BK45" s="54">
        <v>0</v>
      </c>
      <c r="BL45" s="54">
        <v>0</v>
      </c>
      <c r="BM45" s="54">
        <v>0</v>
      </c>
      <c r="BN45" s="54">
        <v>0</v>
      </c>
      <c r="BO45" s="54">
        <v>0</v>
      </c>
      <c r="BP45" s="54">
        <v>0</v>
      </c>
      <c r="BQ45" s="54">
        <v>0</v>
      </c>
      <c r="BR45" s="54">
        <v>0</v>
      </c>
      <c r="BS45" s="54">
        <v>0</v>
      </c>
      <c r="BT45" s="54">
        <v>0</v>
      </c>
      <c r="BU45" s="54">
        <v>0</v>
      </c>
      <c r="BV45" s="54">
        <v>0</v>
      </c>
      <c r="BW45" s="54">
        <v>0</v>
      </c>
      <c r="BX45" s="54">
        <v>0</v>
      </c>
      <c r="BY45" s="54">
        <v>0</v>
      </c>
      <c r="BZ45" s="54">
        <v>0</v>
      </c>
      <c r="CA45" s="54">
        <v>0</v>
      </c>
      <c r="CB45" s="54">
        <v>0</v>
      </c>
      <c r="CC45" s="54">
        <v>0</v>
      </c>
      <c r="CD45" s="54">
        <v>0</v>
      </c>
      <c r="CE45" s="54">
        <v>0</v>
      </c>
      <c r="CF45" s="54">
        <v>0</v>
      </c>
      <c r="CG45" s="54">
        <v>0</v>
      </c>
      <c r="CH45" s="54">
        <v>0</v>
      </c>
      <c r="CI45" s="54">
        <v>0</v>
      </c>
      <c r="CJ45" s="54">
        <v>0</v>
      </c>
      <c r="CK45" s="54">
        <v>0</v>
      </c>
      <c r="CL45" s="54">
        <v>0</v>
      </c>
      <c r="CM45" s="54">
        <v>0</v>
      </c>
      <c r="CN45" s="54">
        <v>0</v>
      </c>
      <c r="CO45" s="54">
        <v>0</v>
      </c>
      <c r="CP45" s="54">
        <v>0</v>
      </c>
      <c r="CQ45" s="54">
        <v>0</v>
      </c>
      <c r="CR45" s="54">
        <v>0</v>
      </c>
      <c r="CS45" s="54">
        <v>0</v>
      </c>
      <c r="CT45" s="54">
        <v>0</v>
      </c>
      <c r="CU45" s="54">
        <v>0</v>
      </c>
      <c r="CV45" s="54">
        <v>0</v>
      </c>
      <c r="CW45" s="54">
        <v>0</v>
      </c>
      <c r="CX45" s="54">
        <v>2880</v>
      </c>
      <c r="CY45" s="54">
        <v>0</v>
      </c>
      <c r="CZ45" s="54">
        <v>0</v>
      </c>
      <c r="DA45" s="54">
        <v>0</v>
      </c>
      <c r="DB45" s="54">
        <v>0</v>
      </c>
      <c r="DC45" s="54">
        <v>0</v>
      </c>
      <c r="DD45" s="54">
        <v>0</v>
      </c>
      <c r="DE45" s="54">
        <v>0</v>
      </c>
      <c r="DF45" s="54">
        <v>0</v>
      </c>
      <c r="DG45" s="54">
        <v>0</v>
      </c>
      <c r="DH45" s="54">
        <v>0</v>
      </c>
      <c r="DI45" s="54">
        <v>0</v>
      </c>
      <c r="DJ45" s="54">
        <v>0</v>
      </c>
      <c r="DK45" s="54">
        <v>0</v>
      </c>
      <c r="DL45" s="54">
        <v>0</v>
      </c>
      <c r="DM45" s="54">
        <v>0</v>
      </c>
      <c r="DN45" s="54">
        <v>0</v>
      </c>
      <c r="DO45" s="54">
        <v>0</v>
      </c>
      <c r="DP45" s="54">
        <v>0</v>
      </c>
      <c r="DQ45" s="54">
        <v>0</v>
      </c>
      <c r="DR45" s="54">
        <v>0</v>
      </c>
      <c r="DS45" s="45">
        <v>0</v>
      </c>
      <c r="DT45" s="45">
        <v>0</v>
      </c>
      <c r="DU45" s="45">
        <v>0</v>
      </c>
      <c r="DV45" s="45">
        <v>0</v>
      </c>
      <c r="DW45" s="45">
        <v>0</v>
      </c>
      <c r="DX45" s="45">
        <v>400</v>
      </c>
      <c r="DY45" s="45">
        <v>0</v>
      </c>
      <c r="DZ45" s="45">
        <v>0</v>
      </c>
      <c r="EB45" s="45">
        <v>0</v>
      </c>
      <c r="EC45" s="45">
        <v>0</v>
      </c>
      <c r="ED45" s="45">
        <v>0</v>
      </c>
      <c r="EE45" s="45">
        <v>0</v>
      </c>
      <c r="EF45" s="45">
        <v>0</v>
      </c>
      <c r="EG45" s="45">
        <v>0</v>
      </c>
    </row>
    <row r="46" s="45" customFormat="1" spans="1:137">
      <c r="A46" s="53"/>
      <c r="B46" s="54" t="s">
        <v>120</v>
      </c>
      <c r="C46" s="54">
        <v>118048.66</v>
      </c>
      <c r="D46" s="54">
        <v>0</v>
      </c>
      <c r="E46" s="54">
        <v>0</v>
      </c>
      <c r="F46" s="54">
        <v>6398.02</v>
      </c>
      <c r="G46" s="54">
        <v>0</v>
      </c>
      <c r="H46" s="54">
        <v>7302.48</v>
      </c>
      <c r="I46" s="54">
        <v>3023.45</v>
      </c>
      <c r="J46" s="54">
        <v>4350.74</v>
      </c>
      <c r="K46" s="54">
        <v>32781.6</v>
      </c>
      <c r="L46" s="54">
        <v>128.16</v>
      </c>
      <c r="M46" s="54">
        <v>0</v>
      </c>
      <c r="N46" s="54">
        <v>53.4</v>
      </c>
      <c r="O46" s="54">
        <v>272.97</v>
      </c>
      <c r="P46" s="54">
        <v>0</v>
      </c>
      <c r="Q46" s="54">
        <v>0</v>
      </c>
      <c r="R46" s="54">
        <v>0</v>
      </c>
      <c r="S46" s="54">
        <v>0</v>
      </c>
      <c r="T46" s="54">
        <v>0</v>
      </c>
      <c r="U46" s="54">
        <v>10143.3</v>
      </c>
      <c r="V46" s="54">
        <v>3302</v>
      </c>
      <c r="W46" s="54">
        <v>49592.74</v>
      </c>
      <c r="X46" s="54">
        <v>699.8</v>
      </c>
      <c r="Y46" s="54">
        <v>3302</v>
      </c>
      <c r="Z46" s="54">
        <v>0</v>
      </c>
      <c r="AA46" s="54">
        <v>0</v>
      </c>
      <c r="AB46" s="54">
        <v>0</v>
      </c>
      <c r="AC46" s="54">
        <v>0</v>
      </c>
      <c r="AD46" s="54">
        <v>11087.68</v>
      </c>
      <c r="AE46" s="54">
        <v>0</v>
      </c>
      <c r="AF46" s="54">
        <v>31857.29</v>
      </c>
      <c r="AG46" s="54">
        <v>1584.93</v>
      </c>
      <c r="AH46" s="54">
        <v>4179.14</v>
      </c>
      <c r="AI46" s="54">
        <v>227</v>
      </c>
      <c r="AJ46" s="54">
        <v>656.7</v>
      </c>
      <c r="AK46" s="54">
        <v>369.7</v>
      </c>
      <c r="AL46" s="54">
        <v>0</v>
      </c>
      <c r="AM46" s="54">
        <v>330.1</v>
      </c>
      <c r="AN46" s="54">
        <v>311.88</v>
      </c>
      <c r="AO46" s="54">
        <v>0</v>
      </c>
      <c r="AP46" s="54">
        <v>161.76</v>
      </c>
      <c r="AQ46" s="54">
        <v>0</v>
      </c>
      <c r="AR46" s="54">
        <v>0</v>
      </c>
      <c r="AS46" s="54">
        <v>546</v>
      </c>
      <c r="AT46" s="54">
        <v>0</v>
      </c>
      <c r="AU46" s="54">
        <v>1360</v>
      </c>
      <c r="AV46" s="54">
        <v>7763.66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0</v>
      </c>
      <c r="BK46" s="54">
        <v>0</v>
      </c>
      <c r="BL46" s="54">
        <v>0</v>
      </c>
      <c r="BM46" s="54">
        <v>0</v>
      </c>
      <c r="BN46" s="54">
        <v>2597</v>
      </c>
      <c r="BO46" s="54">
        <v>80</v>
      </c>
      <c r="BP46" s="54">
        <v>0</v>
      </c>
      <c r="BQ46" s="54">
        <v>0</v>
      </c>
      <c r="BR46" s="54">
        <v>0</v>
      </c>
      <c r="BS46" s="54">
        <v>461.15</v>
      </c>
      <c r="BT46" s="54">
        <v>0</v>
      </c>
      <c r="BU46" s="54">
        <v>621.4</v>
      </c>
      <c r="BV46" s="54">
        <v>0</v>
      </c>
      <c r="BW46" s="54">
        <v>0</v>
      </c>
      <c r="BX46" s="54">
        <v>0</v>
      </c>
      <c r="BY46" s="54">
        <v>138.61</v>
      </c>
      <c r="BZ46" s="54">
        <v>0</v>
      </c>
      <c r="CA46" s="54">
        <v>0</v>
      </c>
      <c r="CB46" s="54">
        <v>0</v>
      </c>
      <c r="CC46" s="54">
        <v>0</v>
      </c>
      <c r="CD46" s="54">
        <v>0</v>
      </c>
      <c r="CE46" s="54">
        <v>0</v>
      </c>
      <c r="CF46" s="54">
        <v>60</v>
      </c>
      <c r="CG46" s="54">
        <v>0</v>
      </c>
      <c r="CH46" s="54">
        <v>327</v>
      </c>
      <c r="CI46" s="54">
        <v>0</v>
      </c>
      <c r="CJ46" s="54">
        <v>0</v>
      </c>
      <c r="CK46" s="54">
        <v>0</v>
      </c>
      <c r="CL46" s="54">
        <v>0</v>
      </c>
      <c r="CM46" s="54">
        <v>530</v>
      </c>
      <c r="CN46" s="54">
        <v>0</v>
      </c>
      <c r="CO46" s="54">
        <v>0</v>
      </c>
      <c r="CP46" s="54">
        <v>45</v>
      </c>
      <c r="CQ46" s="54">
        <v>353.5</v>
      </c>
      <c r="CR46" s="54">
        <v>0</v>
      </c>
      <c r="CS46" s="54">
        <v>0</v>
      </c>
      <c r="CT46" s="54">
        <v>0</v>
      </c>
      <c r="CU46" s="54">
        <v>0</v>
      </c>
      <c r="CV46" s="54">
        <v>0</v>
      </c>
      <c r="CW46" s="54">
        <v>0</v>
      </c>
      <c r="CX46" s="54">
        <v>300</v>
      </c>
      <c r="CY46" s="54">
        <v>0</v>
      </c>
      <c r="CZ46" s="54">
        <v>520</v>
      </c>
      <c r="DA46" s="54">
        <v>0</v>
      </c>
      <c r="DB46" s="54">
        <v>0</v>
      </c>
      <c r="DC46" s="54">
        <v>0</v>
      </c>
      <c r="DD46" s="54">
        <v>0</v>
      </c>
      <c r="DE46" s="54">
        <v>0</v>
      </c>
      <c r="DF46" s="54">
        <v>0</v>
      </c>
      <c r="DG46" s="54">
        <v>0</v>
      </c>
      <c r="DH46" s="54">
        <v>0</v>
      </c>
      <c r="DI46" s="54">
        <v>0</v>
      </c>
      <c r="DJ46" s="54">
        <v>1000</v>
      </c>
      <c r="DK46" s="54">
        <v>0</v>
      </c>
      <c r="DL46" s="54">
        <v>300</v>
      </c>
      <c r="DM46" s="54">
        <v>0</v>
      </c>
      <c r="DN46" s="54">
        <v>0</v>
      </c>
      <c r="DO46" s="54">
        <v>0</v>
      </c>
      <c r="DP46" s="54">
        <v>430</v>
      </c>
      <c r="DQ46" s="54">
        <v>0</v>
      </c>
      <c r="DR46" s="54">
        <v>0</v>
      </c>
      <c r="DS46" s="45">
        <v>0</v>
      </c>
      <c r="DT46" s="45">
        <v>0</v>
      </c>
      <c r="DU46" s="45">
        <v>0</v>
      </c>
      <c r="DV46" s="45">
        <v>0</v>
      </c>
      <c r="DW46" s="45">
        <v>0</v>
      </c>
      <c r="DX46" s="45">
        <v>0</v>
      </c>
      <c r="DY46" s="45">
        <v>0</v>
      </c>
      <c r="DZ46" s="45">
        <v>0</v>
      </c>
      <c r="EB46" s="45">
        <v>0</v>
      </c>
      <c r="EC46" s="45">
        <v>0</v>
      </c>
      <c r="ED46" s="45">
        <v>0</v>
      </c>
      <c r="EE46" s="45">
        <v>0</v>
      </c>
      <c r="EF46" s="45">
        <v>0</v>
      </c>
      <c r="EG46" s="45">
        <v>0</v>
      </c>
    </row>
    <row r="47" s="45" customFormat="1" spans="1:137">
      <c r="A47" s="53"/>
      <c r="B47" s="54" t="s">
        <v>121</v>
      </c>
      <c r="C47" s="54">
        <v>1497991.64</v>
      </c>
      <c r="D47" s="54">
        <v>0</v>
      </c>
      <c r="E47" s="54">
        <v>0</v>
      </c>
      <c r="F47" s="54">
        <v>48000</v>
      </c>
      <c r="G47" s="54">
        <v>0</v>
      </c>
      <c r="H47" s="54">
        <v>0</v>
      </c>
      <c r="I47" s="54">
        <v>0</v>
      </c>
      <c r="J47" s="54">
        <v>1026369.59</v>
      </c>
      <c r="K47" s="54">
        <v>0</v>
      </c>
      <c r="L47" s="54">
        <v>1885.85</v>
      </c>
      <c r="M47" s="54">
        <v>0</v>
      </c>
      <c r="N47" s="54">
        <v>0</v>
      </c>
      <c r="O47" s="54">
        <v>300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4">
        <v>421436.2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54">
        <v>0</v>
      </c>
      <c r="AL47" s="54">
        <v>0</v>
      </c>
      <c r="AM47" s="54">
        <v>0</v>
      </c>
      <c r="AN47" s="54">
        <v>0</v>
      </c>
      <c r="AO47" s="54">
        <v>140700</v>
      </c>
      <c r="AP47" s="54">
        <v>0</v>
      </c>
      <c r="AQ47" s="54">
        <v>0</v>
      </c>
      <c r="AR47" s="54">
        <v>38584.91</v>
      </c>
      <c r="AS47" s="54">
        <v>0</v>
      </c>
      <c r="AT47" s="54">
        <v>0</v>
      </c>
      <c r="AU47" s="54">
        <v>0</v>
      </c>
      <c r="AV47" s="54">
        <v>242151.29</v>
      </c>
      <c r="AW47" s="54">
        <v>0</v>
      </c>
      <c r="AX47" s="54">
        <v>0</v>
      </c>
      <c r="AY47" s="54">
        <v>650</v>
      </c>
      <c r="AZ47" s="54">
        <v>0</v>
      </c>
      <c r="BA47" s="54">
        <v>0</v>
      </c>
      <c r="BB47" s="54">
        <v>0</v>
      </c>
      <c r="BC47" s="54">
        <v>17475.73</v>
      </c>
      <c r="BD47" s="54">
        <v>4257.43</v>
      </c>
      <c r="BE47" s="54">
        <v>0</v>
      </c>
      <c r="BF47" s="54">
        <v>0</v>
      </c>
      <c r="BG47" s="54">
        <v>60</v>
      </c>
      <c r="BH47" s="54">
        <v>17771.88</v>
      </c>
      <c r="BI47" s="54">
        <v>0</v>
      </c>
      <c r="BJ47" s="54">
        <v>0</v>
      </c>
      <c r="BK47" s="54">
        <v>0</v>
      </c>
      <c r="BL47" s="54">
        <v>0</v>
      </c>
      <c r="BM47" s="54">
        <v>0</v>
      </c>
      <c r="BN47" s="54">
        <v>5000</v>
      </c>
      <c r="BO47" s="54">
        <v>347</v>
      </c>
      <c r="BP47" s="54">
        <v>33733.98</v>
      </c>
      <c r="BQ47" s="54">
        <v>0</v>
      </c>
      <c r="BR47" s="54">
        <v>0</v>
      </c>
      <c r="BS47" s="54">
        <v>0</v>
      </c>
      <c r="BT47" s="54">
        <v>12540.45</v>
      </c>
      <c r="BU47" s="54">
        <v>624.6</v>
      </c>
      <c r="BV47" s="54">
        <v>1380</v>
      </c>
      <c r="BW47" s="54">
        <v>0</v>
      </c>
      <c r="BX47" s="54">
        <v>0</v>
      </c>
      <c r="BY47" s="54">
        <v>0</v>
      </c>
      <c r="BZ47" s="54">
        <v>14539.08</v>
      </c>
      <c r="CA47" s="54">
        <v>8956</v>
      </c>
      <c r="CB47" s="54">
        <v>0</v>
      </c>
      <c r="CC47" s="54">
        <v>0</v>
      </c>
      <c r="CD47" s="54">
        <v>0</v>
      </c>
      <c r="CE47" s="54">
        <v>0</v>
      </c>
      <c r="CF47" s="54">
        <v>0</v>
      </c>
      <c r="CG47" s="54">
        <v>0</v>
      </c>
      <c r="CH47" s="54">
        <v>310</v>
      </c>
      <c r="CI47" s="54">
        <v>0</v>
      </c>
      <c r="CJ47" s="54">
        <v>0</v>
      </c>
      <c r="CK47" s="54">
        <v>0</v>
      </c>
      <c r="CL47" s="54">
        <v>0</v>
      </c>
      <c r="CM47" s="54">
        <v>15107.33</v>
      </c>
      <c r="CN47" s="54">
        <v>8683.31</v>
      </c>
      <c r="CO47" s="54">
        <v>0</v>
      </c>
      <c r="CP47" s="54">
        <v>0</v>
      </c>
      <c r="CQ47" s="54">
        <v>19800</v>
      </c>
      <c r="CR47" s="54">
        <v>0</v>
      </c>
      <c r="CS47" s="54">
        <v>551</v>
      </c>
      <c r="CT47" s="54">
        <v>0</v>
      </c>
      <c r="CU47" s="54">
        <v>60</v>
      </c>
      <c r="CV47" s="54">
        <v>6953</v>
      </c>
      <c r="CW47" s="54">
        <v>1112</v>
      </c>
      <c r="CX47" s="54">
        <v>0</v>
      </c>
      <c r="CY47" s="54">
        <v>134</v>
      </c>
      <c r="CZ47" s="54">
        <v>0</v>
      </c>
      <c r="DA47" s="54">
        <v>0</v>
      </c>
      <c r="DB47" s="54">
        <v>0</v>
      </c>
      <c r="DC47" s="54">
        <v>0</v>
      </c>
      <c r="DD47" s="54">
        <v>0</v>
      </c>
      <c r="DE47" s="54">
        <v>0</v>
      </c>
      <c r="DF47" s="54">
        <v>0</v>
      </c>
      <c r="DG47" s="54">
        <v>0</v>
      </c>
      <c r="DH47" s="54">
        <v>0</v>
      </c>
      <c r="DI47" s="54">
        <v>0</v>
      </c>
      <c r="DJ47" s="54">
        <v>9750</v>
      </c>
      <c r="DK47" s="54">
        <v>0</v>
      </c>
      <c r="DL47" s="54">
        <v>23809.5</v>
      </c>
      <c r="DM47" s="54">
        <v>0</v>
      </c>
      <c r="DN47" s="54">
        <v>0</v>
      </c>
      <c r="DO47" s="54">
        <v>0</v>
      </c>
      <c r="DP47" s="54">
        <v>0</v>
      </c>
      <c r="DQ47" s="54">
        <v>2060</v>
      </c>
      <c r="DR47" s="54">
        <v>0</v>
      </c>
      <c r="DS47" s="45">
        <v>19817</v>
      </c>
      <c r="DT47" s="45">
        <v>0</v>
      </c>
      <c r="DU47" s="45">
        <v>0</v>
      </c>
      <c r="DV47" s="45">
        <v>2774</v>
      </c>
      <c r="DW47" s="45">
        <v>8400</v>
      </c>
      <c r="DX47" s="45">
        <v>0</v>
      </c>
      <c r="DY47" s="45">
        <v>0</v>
      </c>
      <c r="DZ47" s="45">
        <v>5494</v>
      </c>
      <c r="EB47" s="45">
        <v>0</v>
      </c>
      <c r="EC47" s="45">
        <v>0</v>
      </c>
      <c r="ED47" s="45">
        <v>0</v>
      </c>
      <c r="EE47" s="45">
        <v>0</v>
      </c>
      <c r="EF47" s="45">
        <v>0</v>
      </c>
      <c r="EG47" s="45">
        <v>0</v>
      </c>
    </row>
    <row r="48" s="45" customFormat="1" spans="1:137">
      <c r="A48" s="53"/>
      <c r="B48" s="54" t="s">
        <v>122</v>
      </c>
      <c r="C48" s="54">
        <v>473088.06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353088.06</v>
      </c>
      <c r="K48" s="54">
        <v>120000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0</v>
      </c>
      <c r="T48" s="54">
        <v>0</v>
      </c>
      <c r="U48" s="54">
        <v>0</v>
      </c>
      <c r="V48" s="54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0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54">
        <v>0</v>
      </c>
      <c r="BR48" s="54">
        <v>0</v>
      </c>
      <c r="BS48" s="54">
        <v>0</v>
      </c>
      <c r="BT48" s="54">
        <v>0</v>
      </c>
      <c r="BU48" s="54">
        <v>0</v>
      </c>
      <c r="BV48" s="54">
        <v>0</v>
      </c>
      <c r="BW48" s="54">
        <v>0</v>
      </c>
      <c r="BX48" s="54">
        <v>0</v>
      </c>
      <c r="BY48" s="54">
        <v>0</v>
      </c>
      <c r="BZ48" s="54">
        <v>0</v>
      </c>
      <c r="CA48" s="54">
        <v>0</v>
      </c>
      <c r="CB48" s="54">
        <v>0</v>
      </c>
      <c r="CC48" s="54">
        <v>0</v>
      </c>
      <c r="CD48" s="54">
        <v>0</v>
      </c>
      <c r="CE48" s="54">
        <v>0</v>
      </c>
      <c r="CF48" s="54">
        <v>0</v>
      </c>
      <c r="CG48" s="54">
        <v>0</v>
      </c>
      <c r="CH48" s="54">
        <v>0</v>
      </c>
      <c r="CI48" s="54">
        <v>0</v>
      </c>
      <c r="CJ48" s="54">
        <v>0</v>
      </c>
      <c r="CK48" s="54">
        <v>0</v>
      </c>
      <c r="CL48" s="54">
        <v>0</v>
      </c>
      <c r="CM48" s="54">
        <v>0</v>
      </c>
      <c r="CN48" s="54">
        <v>0</v>
      </c>
      <c r="CO48" s="54">
        <v>0</v>
      </c>
      <c r="CP48" s="54">
        <v>0</v>
      </c>
      <c r="CQ48" s="54">
        <v>0</v>
      </c>
      <c r="CR48" s="54">
        <v>0</v>
      </c>
      <c r="CS48" s="54">
        <v>0</v>
      </c>
      <c r="CT48" s="54">
        <v>0</v>
      </c>
      <c r="CU48" s="54">
        <v>0</v>
      </c>
      <c r="CV48" s="54">
        <v>0</v>
      </c>
      <c r="CW48" s="54">
        <v>0</v>
      </c>
      <c r="CX48" s="54">
        <v>0</v>
      </c>
      <c r="CY48" s="54">
        <v>0</v>
      </c>
      <c r="CZ48" s="54">
        <v>0</v>
      </c>
      <c r="DA48" s="54">
        <v>0</v>
      </c>
      <c r="DB48" s="54">
        <v>0</v>
      </c>
      <c r="DC48" s="54">
        <v>0</v>
      </c>
      <c r="DD48" s="54">
        <v>0</v>
      </c>
      <c r="DE48" s="54">
        <v>0</v>
      </c>
      <c r="DF48" s="54">
        <v>0</v>
      </c>
      <c r="DG48" s="54">
        <v>0</v>
      </c>
      <c r="DH48" s="54">
        <v>0</v>
      </c>
      <c r="DI48" s="54">
        <v>0</v>
      </c>
      <c r="DJ48" s="54">
        <v>0</v>
      </c>
      <c r="DK48" s="54">
        <v>0</v>
      </c>
      <c r="DL48" s="54">
        <v>0</v>
      </c>
      <c r="DM48" s="54">
        <v>0</v>
      </c>
      <c r="DN48" s="54">
        <v>0</v>
      </c>
      <c r="DO48" s="54">
        <v>0</v>
      </c>
      <c r="DP48" s="54">
        <v>0</v>
      </c>
      <c r="DQ48" s="54">
        <v>0</v>
      </c>
      <c r="DR48" s="54">
        <v>0</v>
      </c>
      <c r="DS48" s="45">
        <v>0</v>
      </c>
      <c r="DT48" s="45">
        <v>0</v>
      </c>
      <c r="DU48" s="45">
        <v>0</v>
      </c>
      <c r="DV48" s="45">
        <v>0</v>
      </c>
      <c r="DW48" s="45">
        <v>0</v>
      </c>
      <c r="DX48" s="45">
        <v>0</v>
      </c>
      <c r="DY48" s="45">
        <v>0</v>
      </c>
      <c r="DZ48" s="45">
        <v>0</v>
      </c>
      <c r="EB48" s="45">
        <v>0</v>
      </c>
      <c r="EC48" s="45">
        <v>0</v>
      </c>
      <c r="ED48" s="45">
        <v>0</v>
      </c>
      <c r="EE48" s="45">
        <v>0</v>
      </c>
      <c r="EF48" s="45">
        <v>0</v>
      </c>
      <c r="EG48" s="45">
        <v>0</v>
      </c>
    </row>
    <row r="49" s="45" customFormat="1" spans="1:137">
      <c r="A49" s="53"/>
      <c r="B49" s="54" t="s">
        <v>123</v>
      </c>
      <c r="C49" s="54">
        <v>670175.36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197714.62</v>
      </c>
      <c r="K49" s="54">
        <v>0</v>
      </c>
      <c r="L49" s="54">
        <v>1451.32</v>
      </c>
      <c r="M49" s="54">
        <v>0</v>
      </c>
      <c r="N49" s="54">
        <v>0</v>
      </c>
      <c r="O49" s="54">
        <v>0</v>
      </c>
      <c r="P49" s="54">
        <v>105</v>
      </c>
      <c r="Q49" s="54">
        <v>0</v>
      </c>
      <c r="R49" s="54">
        <v>0</v>
      </c>
      <c r="S49" s="54">
        <v>0</v>
      </c>
      <c r="T49" s="54">
        <v>490.15</v>
      </c>
      <c r="U49" s="54">
        <v>296000.71</v>
      </c>
      <c r="V49" s="54">
        <v>131016.69</v>
      </c>
      <c r="W49" s="54">
        <v>5659.67</v>
      </c>
      <c r="X49" s="54">
        <v>37737.2</v>
      </c>
      <c r="Y49" s="54">
        <v>130016.69</v>
      </c>
      <c r="Z49" s="54">
        <v>1000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1365</v>
      </c>
      <c r="AG49" s="54">
        <v>1035.43</v>
      </c>
      <c r="AH49" s="54">
        <v>0</v>
      </c>
      <c r="AI49" s="54">
        <v>780</v>
      </c>
      <c r="AJ49" s="54">
        <v>2479.24</v>
      </c>
      <c r="AK49" s="54">
        <v>37737.2</v>
      </c>
      <c r="AL49" s="54">
        <v>0</v>
      </c>
      <c r="AM49" s="54">
        <v>0</v>
      </c>
      <c r="AN49" s="54">
        <v>-56100.42</v>
      </c>
      <c r="AO49" s="54">
        <v>0</v>
      </c>
      <c r="AP49" s="54">
        <v>0</v>
      </c>
      <c r="AQ49" s="54">
        <v>0</v>
      </c>
      <c r="AR49" s="54">
        <v>35130.51</v>
      </c>
      <c r="AS49" s="54">
        <v>1288.02</v>
      </c>
      <c r="AT49" s="54">
        <v>4491.99</v>
      </c>
      <c r="AU49" s="54">
        <v>10869.37</v>
      </c>
      <c r="AV49" s="54">
        <v>300321.24</v>
      </c>
      <c r="AW49" s="54">
        <v>10183.82</v>
      </c>
      <c r="AX49" s="54">
        <v>7710.67</v>
      </c>
      <c r="AY49" s="54">
        <v>9762.03</v>
      </c>
      <c r="AZ49" s="54">
        <v>11538.04</v>
      </c>
      <c r="BA49" s="54">
        <v>11282.86</v>
      </c>
      <c r="BB49" s="54">
        <v>21737.99</v>
      </c>
      <c r="BC49" s="54">
        <v>2528.87</v>
      </c>
      <c r="BD49" s="54">
        <v>12523.21</v>
      </c>
      <c r="BE49" s="54">
        <v>8927.84</v>
      </c>
      <c r="BF49" s="54">
        <v>8265.82</v>
      </c>
      <c r="BG49" s="54">
        <v>13495.34</v>
      </c>
      <c r="BH49" s="54">
        <v>26074.33</v>
      </c>
      <c r="BI49" s="54">
        <v>6932.77</v>
      </c>
      <c r="BJ49" s="54">
        <v>4662.13</v>
      </c>
      <c r="BK49" s="54">
        <v>6419.39</v>
      </c>
      <c r="BL49" s="54">
        <v>4149.45</v>
      </c>
      <c r="BM49" s="54">
        <v>6020.84</v>
      </c>
      <c r="BN49" s="54">
        <v>6274.5</v>
      </c>
      <c r="BO49" s="54">
        <v>2889.93</v>
      </c>
      <c r="BP49" s="54">
        <v>3977.88</v>
      </c>
      <c r="BQ49" s="54">
        <v>5979.08</v>
      </c>
      <c r="BR49" s="54">
        <v>1761.81</v>
      </c>
      <c r="BS49" s="54">
        <v>2140.3</v>
      </c>
      <c r="BT49" s="54">
        <v>2479.75</v>
      </c>
      <c r="BU49" s="54">
        <v>1353.35</v>
      </c>
      <c r="BV49" s="54">
        <v>1410.15</v>
      </c>
      <c r="BW49" s="54">
        <v>5622.26</v>
      </c>
      <c r="BX49" s="54">
        <v>1045.76</v>
      </c>
      <c r="BY49" s="54">
        <v>483.86</v>
      </c>
      <c r="BZ49" s="54">
        <v>1004.51</v>
      </c>
      <c r="CA49" s="54">
        <v>929.59</v>
      </c>
      <c r="CB49" s="54">
        <v>1730.85</v>
      </c>
      <c r="CC49" s="54">
        <v>1105.91</v>
      </c>
      <c r="CD49" s="54">
        <v>952.73</v>
      </c>
      <c r="CE49" s="54">
        <v>4068.32</v>
      </c>
      <c r="CF49" s="54">
        <v>8022.17</v>
      </c>
      <c r="CG49" s="54">
        <v>1270.92</v>
      </c>
      <c r="CH49" s="54">
        <v>2335.41</v>
      </c>
      <c r="CI49" s="54">
        <v>1818.81</v>
      </c>
      <c r="CJ49" s="54">
        <v>303.91</v>
      </c>
      <c r="CK49" s="54">
        <v>1854.64</v>
      </c>
      <c r="CL49" s="54">
        <v>429.88</v>
      </c>
      <c r="CM49" s="54">
        <v>1967.96</v>
      </c>
      <c r="CN49" s="54">
        <v>613.71</v>
      </c>
      <c r="CO49" s="54">
        <v>558.68</v>
      </c>
      <c r="CP49" s="54">
        <v>2263.86</v>
      </c>
      <c r="CQ49" s="54">
        <v>1366.44</v>
      </c>
      <c r="CR49" s="54">
        <v>1653.87</v>
      </c>
      <c r="CS49" s="54">
        <v>1562.48</v>
      </c>
      <c r="CT49" s="54">
        <v>1819.17</v>
      </c>
      <c r="CU49" s="54">
        <v>1232.1</v>
      </c>
      <c r="CV49" s="54">
        <v>330.14</v>
      </c>
      <c r="CW49" s="54">
        <v>794.93</v>
      </c>
      <c r="CX49" s="54">
        <v>2197.61</v>
      </c>
      <c r="CY49" s="54">
        <v>614.36</v>
      </c>
      <c r="CZ49" s="54">
        <v>497.31</v>
      </c>
      <c r="DA49" s="54">
        <v>3245.35</v>
      </c>
      <c r="DB49" s="54">
        <v>1258.17</v>
      </c>
      <c r="DC49" s="54">
        <v>2128.64</v>
      </c>
      <c r="DD49" s="54">
        <v>3906.25</v>
      </c>
      <c r="DE49" s="54">
        <v>2216.41</v>
      </c>
      <c r="DF49" s="54">
        <v>4176.81</v>
      </c>
      <c r="DG49" s="54">
        <v>1407.94</v>
      </c>
      <c r="DH49" s="54">
        <v>3067.83</v>
      </c>
      <c r="DI49" s="54">
        <v>4243.38</v>
      </c>
      <c r="DJ49" s="54">
        <v>2904.75</v>
      </c>
      <c r="DK49" s="54">
        <v>1958.86</v>
      </c>
      <c r="DL49" s="54">
        <v>2063.59</v>
      </c>
      <c r="DM49" s="54">
        <v>1330.49</v>
      </c>
      <c r="DN49" s="54">
        <v>515.81</v>
      </c>
      <c r="DO49" s="54">
        <v>2437.8</v>
      </c>
      <c r="DP49" s="54">
        <v>2811.3</v>
      </c>
      <c r="DQ49" s="54">
        <v>2508.79</v>
      </c>
      <c r="DR49" s="54">
        <v>1384.08</v>
      </c>
      <c r="DS49" s="45">
        <v>19.72</v>
      </c>
      <c r="DT49" s="45">
        <v>157</v>
      </c>
      <c r="DU49" s="45">
        <v>556.73</v>
      </c>
      <c r="DV49" s="45">
        <v>2115.45</v>
      </c>
      <c r="DW49" s="45">
        <v>380</v>
      </c>
      <c r="DX49" s="45">
        <v>140</v>
      </c>
      <c r="DY49" s="45">
        <v>1975.79</v>
      </c>
      <c r="DZ49" s="45">
        <v>476</v>
      </c>
      <c r="EB49" s="45">
        <v>0</v>
      </c>
      <c r="EC49" s="45">
        <v>0</v>
      </c>
      <c r="ED49" s="45">
        <v>0</v>
      </c>
      <c r="EE49" s="45">
        <v>0</v>
      </c>
      <c r="EF49" s="45">
        <v>0</v>
      </c>
      <c r="EG49" s="45">
        <v>0</v>
      </c>
    </row>
    <row r="50" s="48" customFormat="1" spans="1:16384">
      <c r="A50" s="53"/>
      <c r="B50" s="54" t="s">
        <v>124</v>
      </c>
      <c r="C50" s="54">
        <v>1253679.04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33026.34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54">
        <v>0</v>
      </c>
      <c r="U50" s="54">
        <v>607358.36</v>
      </c>
      <c r="V50" s="54">
        <v>613294.34</v>
      </c>
      <c r="W50" s="54">
        <v>0</v>
      </c>
      <c r="X50" s="54">
        <v>0</v>
      </c>
      <c r="Y50" s="54">
        <v>0</v>
      </c>
      <c r="Z50" s="54">
        <v>448200</v>
      </c>
      <c r="AA50" s="54">
        <v>0</v>
      </c>
      <c r="AB50" s="54">
        <v>165094.34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  <c r="AN50" s="54">
        <v>-41604.07</v>
      </c>
      <c r="AO50" s="54">
        <v>0</v>
      </c>
      <c r="AP50" s="54">
        <v>0</v>
      </c>
      <c r="AQ50" s="54">
        <v>0</v>
      </c>
      <c r="AR50" s="54">
        <v>506016.26</v>
      </c>
      <c r="AS50" s="54">
        <v>0</v>
      </c>
      <c r="AT50" s="54">
        <v>0</v>
      </c>
      <c r="AU50" s="54">
        <v>1333.61</v>
      </c>
      <c r="AV50" s="54">
        <v>141612.56</v>
      </c>
      <c r="AW50" s="54">
        <v>19407.25</v>
      </c>
      <c r="AX50" s="54">
        <v>3466.24</v>
      </c>
      <c r="AY50" s="54">
        <v>4752.17</v>
      </c>
      <c r="AZ50" s="54">
        <v>2783.82</v>
      </c>
      <c r="BA50" s="54">
        <v>16476.59</v>
      </c>
      <c r="BB50" s="54">
        <v>10718.15</v>
      </c>
      <c r="BC50" s="54">
        <v>3664.69</v>
      </c>
      <c r="BD50" s="54">
        <v>4533.89</v>
      </c>
      <c r="BE50" s="54">
        <v>950.83</v>
      </c>
      <c r="BF50" s="54">
        <v>765.37</v>
      </c>
      <c r="BG50" s="54">
        <v>1724.5</v>
      </c>
      <c r="BH50" s="54">
        <v>4835.72</v>
      </c>
      <c r="BI50" s="54">
        <v>2336</v>
      </c>
      <c r="BJ50" s="54">
        <v>803.16</v>
      </c>
      <c r="BK50" s="54">
        <v>2880.55</v>
      </c>
      <c r="BL50" s="54">
        <v>2162.78</v>
      </c>
      <c r="BM50" s="54">
        <v>11624.98</v>
      </c>
      <c r="BN50" s="54">
        <v>9589.18</v>
      </c>
      <c r="BO50" s="54">
        <v>2946.7</v>
      </c>
      <c r="BP50" s="54">
        <v>1513.93</v>
      </c>
      <c r="BQ50" s="54">
        <v>6760.37</v>
      </c>
      <c r="BR50" s="54">
        <v>660.81</v>
      </c>
      <c r="BS50" s="54">
        <v>617.29</v>
      </c>
      <c r="BT50" s="54">
        <v>406.62</v>
      </c>
      <c r="BU50" s="54">
        <v>182.75</v>
      </c>
      <c r="BV50" s="54">
        <v>3879.63</v>
      </c>
      <c r="BW50" s="54">
        <v>2319.83</v>
      </c>
      <c r="BX50" s="54">
        <v>1055.99</v>
      </c>
      <c r="BY50" s="54">
        <v>587.26</v>
      </c>
      <c r="BZ50" s="54">
        <v>395.95</v>
      </c>
      <c r="CA50" s="54">
        <v>288.75</v>
      </c>
      <c r="CB50" s="54">
        <v>190.73</v>
      </c>
      <c r="CC50" s="54">
        <v>353.45</v>
      </c>
      <c r="CD50" s="54">
        <v>346.79</v>
      </c>
      <c r="CE50" s="54">
        <v>650.97</v>
      </c>
      <c r="CF50" s="54">
        <v>735.83</v>
      </c>
      <c r="CG50" s="54">
        <v>1425.04</v>
      </c>
      <c r="CH50" s="54">
        <v>317.21</v>
      </c>
      <c r="CI50" s="54">
        <v>197.13</v>
      </c>
      <c r="CJ50" s="54">
        <v>106.34</v>
      </c>
      <c r="CK50" s="54">
        <v>466.12</v>
      </c>
      <c r="CL50" s="54">
        <v>1452</v>
      </c>
      <c r="CM50" s="54">
        <v>529.9</v>
      </c>
      <c r="CN50" s="54">
        <v>477.06</v>
      </c>
      <c r="CO50" s="54">
        <v>52.29</v>
      </c>
      <c r="CP50" s="54">
        <v>530.4</v>
      </c>
      <c r="CQ50" s="54">
        <v>750.65</v>
      </c>
      <c r="CR50" s="54">
        <v>128.8</v>
      </c>
      <c r="CS50" s="54">
        <v>1027.33</v>
      </c>
      <c r="CT50" s="54">
        <v>197.02</v>
      </c>
      <c r="CU50" s="54">
        <v>69.98</v>
      </c>
      <c r="CV50" s="54">
        <v>419.72</v>
      </c>
      <c r="CW50" s="54">
        <v>438.9</v>
      </c>
      <c r="CX50" s="54">
        <v>666.2</v>
      </c>
      <c r="CY50" s="54">
        <v>95.03</v>
      </c>
      <c r="CZ50" s="54">
        <v>69.73</v>
      </c>
      <c r="DA50" s="54">
        <v>90.3</v>
      </c>
      <c r="DB50" s="54">
        <v>234.61</v>
      </c>
      <c r="DC50" s="54">
        <v>245.46</v>
      </c>
      <c r="DD50" s="54">
        <v>897.62</v>
      </c>
      <c r="DE50" s="54">
        <v>183.98</v>
      </c>
      <c r="DF50" s="54">
        <v>239.08</v>
      </c>
      <c r="DG50" s="54">
        <v>156.53</v>
      </c>
      <c r="DH50" s="54">
        <v>89.08</v>
      </c>
      <c r="DI50" s="54">
        <v>383.06</v>
      </c>
      <c r="DJ50" s="54">
        <v>379.56</v>
      </c>
      <c r="DK50" s="54">
        <v>73.19</v>
      </c>
      <c r="DL50" s="54">
        <v>336.28</v>
      </c>
      <c r="DM50" s="54">
        <v>656.77</v>
      </c>
      <c r="DN50" s="54">
        <v>488.81</v>
      </c>
      <c r="DO50" s="54">
        <v>4.02</v>
      </c>
      <c r="DP50" s="54">
        <v>123.96</v>
      </c>
      <c r="DQ50" s="54">
        <v>13.81</v>
      </c>
      <c r="DR50" s="54">
        <v>143.68</v>
      </c>
      <c r="DS50" s="45">
        <v>86.39</v>
      </c>
      <c r="DT50" s="45">
        <v>0</v>
      </c>
      <c r="DU50" s="45">
        <v>0</v>
      </c>
      <c r="DV50" s="45">
        <v>0</v>
      </c>
      <c r="DW50" s="45">
        <v>0</v>
      </c>
      <c r="DX50" s="45">
        <v>0</v>
      </c>
      <c r="DY50" s="45">
        <v>0</v>
      </c>
      <c r="DZ50" s="45">
        <v>0</v>
      </c>
      <c r="EA50" s="45"/>
      <c r="EB50" s="45">
        <v>0</v>
      </c>
      <c r="EC50" s="45">
        <v>0</v>
      </c>
      <c r="ED50" s="45">
        <v>0</v>
      </c>
      <c r="EE50" s="45">
        <v>0</v>
      </c>
      <c r="EF50" s="45">
        <v>0</v>
      </c>
      <c r="EG50" s="45">
        <v>0</v>
      </c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45"/>
      <c r="GL50" s="45"/>
      <c r="GM50" s="45"/>
      <c r="GN50" s="45"/>
      <c r="GO50" s="45"/>
      <c r="GP50" s="45"/>
      <c r="GQ50" s="45"/>
      <c r="GR50" s="45"/>
      <c r="GS50" s="45"/>
      <c r="GT50" s="45"/>
      <c r="GU50" s="45"/>
      <c r="GV50" s="45"/>
      <c r="GW50" s="45"/>
      <c r="GX50" s="45"/>
      <c r="GY50" s="45"/>
      <c r="GZ50" s="45"/>
      <c r="HA50" s="45"/>
      <c r="HB50" s="45"/>
      <c r="HC50" s="45"/>
      <c r="HD50" s="45"/>
      <c r="HE50" s="45"/>
      <c r="HF50" s="45"/>
      <c r="HG50" s="45"/>
      <c r="HH50" s="45"/>
      <c r="HI50" s="45"/>
      <c r="HJ50" s="45"/>
      <c r="HK50" s="45"/>
      <c r="HL50" s="45"/>
      <c r="HM50" s="45"/>
      <c r="HN50" s="45"/>
      <c r="HO50" s="45"/>
      <c r="HP50" s="45"/>
      <c r="HQ50" s="45"/>
      <c r="HR50" s="45"/>
      <c r="HS50" s="45"/>
      <c r="HT50" s="45"/>
      <c r="HU50" s="45"/>
      <c r="HV50" s="45"/>
      <c r="HW50" s="45"/>
      <c r="HX50" s="45"/>
      <c r="HY50" s="45"/>
      <c r="HZ50" s="45"/>
      <c r="IA50" s="45"/>
      <c r="IB50" s="45"/>
      <c r="IC50" s="45"/>
      <c r="ID50" s="45"/>
      <c r="IE50" s="45"/>
      <c r="IF50" s="45"/>
      <c r="IG50" s="45"/>
      <c r="IH50" s="45"/>
      <c r="II50" s="45"/>
      <c r="IJ50" s="45"/>
      <c r="IK50" s="45"/>
      <c r="IL50" s="45"/>
      <c r="IM50" s="45"/>
      <c r="IN50" s="45"/>
      <c r="IO50" s="45"/>
      <c r="IP50" s="45"/>
      <c r="IQ50" s="45"/>
      <c r="IR50" s="45"/>
      <c r="IS50" s="45"/>
      <c r="IT50" s="45"/>
      <c r="IU50" s="45"/>
      <c r="IV50" s="45"/>
      <c r="IW50" s="45"/>
      <c r="IX50" s="45"/>
      <c r="IY50" s="45"/>
      <c r="IZ50" s="45"/>
      <c r="JA50" s="45"/>
      <c r="JB50" s="45"/>
      <c r="JC50" s="45"/>
      <c r="JD50" s="45"/>
      <c r="JE50" s="45"/>
      <c r="JF50" s="45"/>
      <c r="JG50" s="45"/>
      <c r="JH50" s="45"/>
      <c r="JI50" s="45"/>
      <c r="JJ50" s="45"/>
      <c r="JK50" s="45"/>
      <c r="JL50" s="45"/>
      <c r="JM50" s="45"/>
      <c r="JN50" s="45"/>
      <c r="JO50" s="45"/>
      <c r="JP50" s="45"/>
      <c r="JQ50" s="45"/>
      <c r="JR50" s="45"/>
      <c r="JS50" s="45"/>
      <c r="JT50" s="45"/>
      <c r="JU50" s="45"/>
      <c r="JV50" s="45"/>
      <c r="JW50" s="45"/>
      <c r="JX50" s="45"/>
      <c r="JY50" s="45"/>
      <c r="JZ50" s="45"/>
      <c r="KA50" s="45"/>
      <c r="KB50" s="45"/>
      <c r="KC50" s="45"/>
      <c r="KD50" s="45"/>
      <c r="KE50" s="45"/>
      <c r="KF50" s="45"/>
      <c r="KG50" s="45"/>
      <c r="KH50" s="45"/>
      <c r="KI50" s="45"/>
      <c r="KJ50" s="45"/>
      <c r="KK50" s="45"/>
      <c r="KL50" s="45"/>
      <c r="KM50" s="45"/>
      <c r="KN50" s="45"/>
      <c r="KO50" s="45"/>
      <c r="KP50" s="45"/>
      <c r="KQ50" s="45"/>
      <c r="KR50" s="45"/>
      <c r="KS50" s="45"/>
      <c r="KT50" s="45"/>
      <c r="KU50" s="45"/>
      <c r="KV50" s="45"/>
      <c r="KW50" s="45"/>
      <c r="KX50" s="45"/>
      <c r="KY50" s="45"/>
      <c r="KZ50" s="45"/>
      <c r="LA50" s="45"/>
      <c r="LB50" s="45"/>
      <c r="LC50" s="45"/>
      <c r="LD50" s="45"/>
      <c r="LE50" s="45"/>
      <c r="LF50" s="45"/>
      <c r="LG50" s="45"/>
      <c r="LH50" s="45"/>
      <c r="LI50" s="45"/>
      <c r="LJ50" s="45"/>
      <c r="LK50" s="45"/>
      <c r="LL50" s="45"/>
      <c r="LM50" s="45"/>
      <c r="LN50" s="45"/>
      <c r="LO50" s="45"/>
      <c r="LP50" s="45"/>
      <c r="LQ50" s="45"/>
      <c r="LR50" s="45"/>
      <c r="LS50" s="45"/>
      <c r="LT50" s="45"/>
      <c r="LU50" s="45"/>
      <c r="LV50" s="45"/>
      <c r="LW50" s="45"/>
      <c r="LX50" s="45"/>
      <c r="LY50" s="45"/>
      <c r="LZ50" s="45"/>
      <c r="MA50" s="45"/>
      <c r="MB50" s="45"/>
      <c r="MC50" s="45"/>
      <c r="MD50" s="45"/>
      <c r="ME50" s="45"/>
      <c r="MF50" s="45"/>
      <c r="MG50" s="45"/>
      <c r="MH50" s="45"/>
      <c r="MI50" s="45"/>
      <c r="MJ50" s="45"/>
      <c r="MK50" s="45"/>
      <c r="ML50" s="45"/>
      <c r="MM50" s="45"/>
      <c r="MN50" s="45"/>
      <c r="MO50" s="45"/>
      <c r="MP50" s="45"/>
      <c r="MQ50" s="45"/>
      <c r="MR50" s="45"/>
      <c r="MS50" s="45"/>
      <c r="MT50" s="45"/>
      <c r="MU50" s="45"/>
      <c r="MV50" s="45"/>
      <c r="MW50" s="45"/>
      <c r="MX50" s="45"/>
      <c r="MY50" s="45"/>
      <c r="MZ50" s="45"/>
      <c r="NA50" s="45"/>
      <c r="NB50" s="45"/>
      <c r="NC50" s="45"/>
      <c r="ND50" s="45"/>
      <c r="NE50" s="45"/>
      <c r="NF50" s="45"/>
      <c r="NG50" s="45"/>
      <c r="NH50" s="45"/>
      <c r="NI50" s="45"/>
      <c r="NJ50" s="45"/>
      <c r="NK50" s="45"/>
      <c r="NL50" s="45"/>
      <c r="NM50" s="45"/>
      <c r="NN50" s="45"/>
      <c r="NO50" s="45"/>
      <c r="NP50" s="45"/>
      <c r="NQ50" s="45"/>
      <c r="NR50" s="45"/>
      <c r="NS50" s="45"/>
      <c r="NT50" s="45"/>
      <c r="NU50" s="45"/>
      <c r="NV50" s="45"/>
      <c r="NW50" s="45"/>
      <c r="NX50" s="45"/>
      <c r="NY50" s="45"/>
      <c r="NZ50" s="45"/>
      <c r="OA50" s="45"/>
      <c r="OB50" s="45"/>
      <c r="OC50" s="45"/>
      <c r="OD50" s="45"/>
      <c r="OE50" s="45"/>
      <c r="OF50" s="45"/>
      <c r="OG50" s="45"/>
      <c r="OH50" s="45"/>
      <c r="OI50" s="45"/>
      <c r="OJ50" s="45"/>
      <c r="OK50" s="45"/>
      <c r="OL50" s="45"/>
      <c r="OM50" s="45"/>
      <c r="ON50" s="45"/>
      <c r="OO50" s="45"/>
      <c r="OP50" s="45"/>
      <c r="OQ50" s="45"/>
      <c r="OR50" s="45"/>
      <c r="OS50" s="45"/>
      <c r="OT50" s="45"/>
      <c r="OU50" s="45"/>
      <c r="OV50" s="45"/>
      <c r="OW50" s="45"/>
      <c r="OX50" s="45"/>
      <c r="OY50" s="45"/>
      <c r="OZ50" s="45"/>
      <c r="PA50" s="45"/>
      <c r="PB50" s="45"/>
      <c r="PC50" s="45"/>
      <c r="PD50" s="45"/>
      <c r="PE50" s="45"/>
      <c r="PF50" s="45"/>
      <c r="PG50" s="45"/>
      <c r="PH50" s="45"/>
      <c r="PI50" s="45"/>
      <c r="PJ50" s="45"/>
      <c r="PK50" s="45"/>
      <c r="PL50" s="45"/>
      <c r="PM50" s="45"/>
      <c r="PN50" s="45"/>
      <c r="PO50" s="45"/>
      <c r="PP50" s="45"/>
      <c r="PQ50" s="45"/>
      <c r="PR50" s="45"/>
      <c r="PS50" s="45"/>
      <c r="PT50" s="45"/>
      <c r="PU50" s="45"/>
      <c r="PV50" s="45"/>
      <c r="PW50" s="45"/>
      <c r="PX50" s="45"/>
      <c r="PY50" s="45"/>
      <c r="PZ50" s="45"/>
      <c r="QA50" s="45"/>
      <c r="QB50" s="45"/>
      <c r="QC50" s="45"/>
      <c r="QD50" s="45"/>
      <c r="QE50" s="45"/>
      <c r="QF50" s="45"/>
      <c r="QG50" s="45"/>
      <c r="QH50" s="45"/>
      <c r="QI50" s="45"/>
      <c r="QJ50" s="45"/>
      <c r="QK50" s="45"/>
      <c r="QL50" s="45"/>
      <c r="QM50" s="45"/>
      <c r="QN50" s="45"/>
      <c r="QO50" s="45"/>
      <c r="QP50" s="45"/>
      <c r="QQ50" s="45"/>
      <c r="QR50" s="45"/>
      <c r="QS50" s="45"/>
      <c r="QT50" s="45"/>
      <c r="QU50" s="45"/>
      <c r="QV50" s="45"/>
      <c r="QW50" s="45"/>
      <c r="QX50" s="45"/>
      <c r="QY50" s="45"/>
      <c r="QZ50" s="45"/>
      <c r="RA50" s="45"/>
      <c r="RB50" s="45"/>
      <c r="RC50" s="45"/>
      <c r="RD50" s="45"/>
      <c r="RE50" s="45"/>
      <c r="RF50" s="45"/>
      <c r="RG50" s="45"/>
      <c r="RH50" s="45"/>
      <c r="RI50" s="45"/>
      <c r="RJ50" s="45"/>
      <c r="RK50" s="45"/>
      <c r="RL50" s="45"/>
      <c r="RM50" s="45"/>
      <c r="RN50" s="45"/>
      <c r="RO50" s="45"/>
      <c r="RP50" s="45"/>
      <c r="RQ50" s="45"/>
      <c r="RR50" s="45"/>
      <c r="RS50" s="45"/>
      <c r="RT50" s="45"/>
      <c r="RU50" s="45"/>
      <c r="RV50" s="45"/>
      <c r="RW50" s="45"/>
      <c r="RX50" s="45"/>
      <c r="RY50" s="45"/>
      <c r="RZ50" s="45"/>
      <c r="SA50" s="45"/>
      <c r="SB50" s="45"/>
      <c r="SC50" s="45"/>
      <c r="SD50" s="45"/>
      <c r="SE50" s="45"/>
      <c r="SF50" s="45"/>
      <c r="SG50" s="45"/>
      <c r="SH50" s="45"/>
      <c r="SI50" s="45"/>
      <c r="SJ50" s="45"/>
      <c r="SK50" s="45"/>
      <c r="SL50" s="45"/>
      <c r="SM50" s="45"/>
      <c r="SN50" s="45"/>
      <c r="SO50" s="45"/>
      <c r="SP50" s="45"/>
      <c r="SQ50" s="45"/>
      <c r="SR50" s="45"/>
      <c r="SS50" s="45"/>
      <c r="ST50" s="45"/>
      <c r="SU50" s="45"/>
      <c r="SV50" s="45"/>
      <c r="SW50" s="45"/>
      <c r="SX50" s="45"/>
      <c r="SY50" s="45"/>
      <c r="SZ50" s="45"/>
      <c r="TA50" s="45"/>
      <c r="TB50" s="45"/>
      <c r="TC50" s="45"/>
      <c r="TD50" s="45"/>
      <c r="TE50" s="45"/>
      <c r="TF50" s="45"/>
      <c r="TG50" s="45"/>
      <c r="TH50" s="45"/>
      <c r="TI50" s="45"/>
      <c r="TJ50" s="45"/>
      <c r="TK50" s="45"/>
      <c r="TL50" s="45"/>
      <c r="TM50" s="45"/>
      <c r="TN50" s="45"/>
      <c r="TO50" s="45"/>
      <c r="TP50" s="45"/>
      <c r="TQ50" s="45"/>
      <c r="TR50" s="45"/>
      <c r="TS50" s="45"/>
      <c r="TT50" s="45"/>
      <c r="TU50" s="45"/>
      <c r="TV50" s="45"/>
      <c r="TW50" s="45"/>
      <c r="TX50" s="45"/>
      <c r="TY50" s="45"/>
      <c r="TZ50" s="45"/>
      <c r="UA50" s="45"/>
      <c r="UB50" s="45"/>
      <c r="UC50" s="45"/>
      <c r="UD50" s="45"/>
      <c r="UE50" s="45"/>
      <c r="UF50" s="45"/>
      <c r="UG50" s="45"/>
      <c r="UH50" s="45"/>
      <c r="UI50" s="45"/>
      <c r="UJ50" s="45"/>
      <c r="UK50" s="45"/>
      <c r="UL50" s="45"/>
      <c r="UM50" s="45"/>
      <c r="UN50" s="45"/>
      <c r="UO50" s="45"/>
      <c r="UP50" s="45"/>
      <c r="UQ50" s="45"/>
      <c r="UR50" s="45"/>
      <c r="US50" s="45"/>
      <c r="UT50" s="45"/>
      <c r="UU50" s="45"/>
      <c r="UV50" s="45"/>
      <c r="UW50" s="45"/>
      <c r="UX50" s="45"/>
      <c r="UY50" s="45"/>
      <c r="UZ50" s="45"/>
      <c r="VA50" s="45"/>
      <c r="VB50" s="45"/>
      <c r="VC50" s="45"/>
      <c r="VD50" s="45"/>
      <c r="VE50" s="45"/>
      <c r="VF50" s="45"/>
      <c r="VG50" s="45"/>
      <c r="VH50" s="45"/>
      <c r="VI50" s="45"/>
      <c r="VJ50" s="45"/>
      <c r="VK50" s="45"/>
      <c r="VL50" s="45"/>
      <c r="VM50" s="45"/>
      <c r="VN50" s="45"/>
      <c r="VO50" s="45"/>
      <c r="VP50" s="45"/>
      <c r="VQ50" s="45"/>
      <c r="VR50" s="45"/>
      <c r="VS50" s="45"/>
      <c r="VT50" s="45"/>
      <c r="VU50" s="45"/>
      <c r="VV50" s="45"/>
      <c r="VW50" s="45"/>
      <c r="VX50" s="45"/>
      <c r="VY50" s="45"/>
      <c r="VZ50" s="45"/>
      <c r="WA50" s="45"/>
      <c r="WB50" s="45"/>
      <c r="WC50" s="45"/>
      <c r="WD50" s="45"/>
      <c r="WE50" s="45"/>
      <c r="WF50" s="45"/>
      <c r="WG50" s="45"/>
      <c r="WH50" s="45"/>
      <c r="WI50" s="45"/>
      <c r="WJ50" s="45"/>
      <c r="WK50" s="45"/>
      <c r="WL50" s="45"/>
      <c r="WM50" s="45"/>
      <c r="WN50" s="45"/>
      <c r="WO50" s="45"/>
      <c r="WP50" s="45"/>
      <c r="WQ50" s="45"/>
      <c r="WR50" s="45"/>
      <c r="WS50" s="45"/>
      <c r="WT50" s="45"/>
      <c r="WU50" s="45"/>
      <c r="WV50" s="45"/>
      <c r="WW50" s="45"/>
      <c r="WX50" s="45"/>
      <c r="WY50" s="45"/>
      <c r="WZ50" s="45"/>
      <c r="XA50" s="45"/>
      <c r="XB50" s="45"/>
      <c r="XC50" s="45"/>
      <c r="XD50" s="45"/>
      <c r="XE50" s="45"/>
      <c r="XF50" s="45"/>
      <c r="XG50" s="45"/>
      <c r="XH50" s="45"/>
      <c r="XI50" s="45"/>
      <c r="XJ50" s="45"/>
      <c r="XK50" s="45"/>
      <c r="XL50" s="45"/>
      <c r="XM50" s="45"/>
      <c r="XN50" s="45"/>
      <c r="XO50" s="45"/>
      <c r="XP50" s="45"/>
      <c r="XQ50" s="45"/>
      <c r="XR50" s="45"/>
      <c r="XS50" s="45"/>
      <c r="XT50" s="45"/>
      <c r="XU50" s="45"/>
      <c r="XV50" s="45"/>
      <c r="XW50" s="45"/>
      <c r="XX50" s="45"/>
      <c r="XY50" s="45"/>
      <c r="XZ50" s="45"/>
      <c r="YA50" s="45"/>
      <c r="YB50" s="45"/>
      <c r="YC50" s="45"/>
      <c r="YD50" s="45"/>
      <c r="YE50" s="45"/>
      <c r="YF50" s="45"/>
      <c r="YG50" s="45"/>
      <c r="YH50" s="45"/>
      <c r="YI50" s="45"/>
      <c r="YJ50" s="45"/>
      <c r="YK50" s="45"/>
      <c r="YL50" s="45"/>
      <c r="YM50" s="45"/>
      <c r="YN50" s="45"/>
      <c r="YO50" s="45"/>
      <c r="YP50" s="45"/>
      <c r="YQ50" s="45"/>
      <c r="YR50" s="45"/>
      <c r="YS50" s="45"/>
      <c r="YT50" s="45"/>
      <c r="YU50" s="45"/>
      <c r="YV50" s="45"/>
      <c r="YW50" s="45"/>
      <c r="YX50" s="45"/>
      <c r="YY50" s="45"/>
      <c r="YZ50" s="45"/>
      <c r="ZA50" s="45"/>
      <c r="ZB50" s="45"/>
      <c r="ZC50" s="45"/>
      <c r="ZD50" s="45"/>
      <c r="ZE50" s="45"/>
      <c r="ZF50" s="45"/>
      <c r="ZG50" s="45"/>
      <c r="ZH50" s="45"/>
      <c r="ZI50" s="45"/>
      <c r="ZJ50" s="45"/>
      <c r="ZK50" s="45"/>
      <c r="ZL50" s="45"/>
      <c r="ZM50" s="45"/>
      <c r="ZN50" s="45"/>
      <c r="ZO50" s="45"/>
      <c r="ZP50" s="45"/>
      <c r="ZQ50" s="45"/>
      <c r="ZR50" s="45"/>
      <c r="ZS50" s="45"/>
      <c r="ZT50" s="45"/>
      <c r="ZU50" s="45"/>
      <c r="ZV50" s="45"/>
      <c r="ZW50" s="45"/>
      <c r="ZX50" s="45"/>
      <c r="ZY50" s="45"/>
      <c r="ZZ50" s="45"/>
      <c r="AAA50" s="45"/>
      <c r="AAB50" s="45"/>
      <c r="AAC50" s="45"/>
      <c r="AAD50" s="45"/>
      <c r="AAE50" s="45"/>
      <c r="AAF50" s="45"/>
      <c r="AAG50" s="45"/>
      <c r="AAH50" s="45"/>
      <c r="AAI50" s="45"/>
      <c r="AAJ50" s="45"/>
      <c r="AAK50" s="45"/>
      <c r="AAL50" s="45"/>
      <c r="AAM50" s="45"/>
      <c r="AAN50" s="45"/>
      <c r="AAO50" s="45"/>
      <c r="AAP50" s="45"/>
      <c r="AAQ50" s="45"/>
      <c r="AAR50" s="45"/>
      <c r="AAS50" s="45"/>
      <c r="AAT50" s="45"/>
      <c r="AAU50" s="45"/>
      <c r="AAV50" s="45"/>
      <c r="AAW50" s="45"/>
      <c r="AAX50" s="45"/>
      <c r="AAY50" s="45"/>
      <c r="AAZ50" s="45"/>
      <c r="ABA50" s="45"/>
      <c r="ABB50" s="45"/>
      <c r="ABC50" s="45"/>
      <c r="ABD50" s="45"/>
      <c r="ABE50" s="45"/>
      <c r="ABF50" s="45"/>
      <c r="ABG50" s="45"/>
      <c r="ABH50" s="45"/>
      <c r="ABI50" s="45"/>
      <c r="ABJ50" s="45"/>
      <c r="ABK50" s="45"/>
      <c r="ABL50" s="45"/>
      <c r="ABM50" s="45"/>
      <c r="ABN50" s="45"/>
      <c r="ABO50" s="45"/>
      <c r="ABP50" s="45"/>
      <c r="ABQ50" s="45"/>
      <c r="ABR50" s="45"/>
      <c r="ABS50" s="45"/>
      <c r="ABT50" s="45"/>
      <c r="ABU50" s="45"/>
      <c r="ABV50" s="45"/>
      <c r="ABW50" s="45"/>
      <c r="ABX50" s="45"/>
      <c r="ABY50" s="45"/>
      <c r="ABZ50" s="45"/>
      <c r="ACA50" s="45"/>
      <c r="ACB50" s="45"/>
      <c r="ACC50" s="45"/>
      <c r="ACD50" s="45"/>
      <c r="ACE50" s="45"/>
      <c r="ACF50" s="45"/>
      <c r="ACG50" s="45"/>
      <c r="ACH50" s="45"/>
      <c r="ACI50" s="45"/>
      <c r="ACJ50" s="45"/>
      <c r="ACK50" s="45"/>
      <c r="ACL50" s="45"/>
      <c r="ACM50" s="45"/>
      <c r="ACN50" s="45"/>
      <c r="ACO50" s="45"/>
      <c r="ACP50" s="45"/>
      <c r="ACQ50" s="45"/>
      <c r="ACR50" s="45"/>
      <c r="ACS50" s="45"/>
      <c r="ACT50" s="45"/>
      <c r="ACU50" s="45"/>
      <c r="ACV50" s="45"/>
      <c r="ACW50" s="45"/>
      <c r="ACX50" s="45"/>
      <c r="ACY50" s="45"/>
      <c r="ACZ50" s="45"/>
      <c r="ADA50" s="45"/>
      <c r="ADB50" s="45"/>
      <c r="ADC50" s="45"/>
      <c r="ADD50" s="45"/>
      <c r="ADE50" s="45"/>
      <c r="ADF50" s="45"/>
      <c r="ADG50" s="45"/>
      <c r="ADH50" s="45"/>
      <c r="ADI50" s="45"/>
      <c r="ADJ50" s="45"/>
      <c r="ADK50" s="45"/>
      <c r="ADL50" s="45"/>
      <c r="ADM50" s="45"/>
      <c r="ADN50" s="45"/>
      <c r="ADO50" s="45"/>
      <c r="ADP50" s="45"/>
      <c r="ADQ50" s="45"/>
      <c r="ADR50" s="45"/>
      <c r="ADS50" s="45"/>
      <c r="ADT50" s="45"/>
      <c r="ADU50" s="45"/>
      <c r="ADV50" s="45"/>
      <c r="ADW50" s="45"/>
      <c r="ADX50" s="45"/>
      <c r="ADY50" s="45"/>
      <c r="ADZ50" s="45"/>
      <c r="AEA50" s="45"/>
      <c r="AEB50" s="45"/>
      <c r="AEC50" s="45"/>
      <c r="AED50" s="45"/>
      <c r="AEE50" s="45"/>
      <c r="AEF50" s="45"/>
      <c r="AEG50" s="45"/>
      <c r="AEH50" s="45"/>
      <c r="AEI50" s="45"/>
      <c r="AEJ50" s="45"/>
      <c r="AEK50" s="45"/>
      <c r="AEL50" s="45"/>
      <c r="AEM50" s="45"/>
      <c r="AEN50" s="45"/>
      <c r="AEO50" s="45"/>
      <c r="AEP50" s="45"/>
      <c r="AEQ50" s="45"/>
      <c r="AER50" s="45"/>
      <c r="AES50" s="45"/>
      <c r="AET50" s="45"/>
      <c r="AEU50" s="45"/>
      <c r="AEV50" s="45"/>
      <c r="AEW50" s="45"/>
      <c r="AEX50" s="45"/>
      <c r="AEY50" s="45"/>
      <c r="AEZ50" s="45"/>
      <c r="AFA50" s="45"/>
      <c r="AFB50" s="45"/>
      <c r="AFC50" s="45"/>
      <c r="AFD50" s="45"/>
      <c r="AFE50" s="45"/>
      <c r="AFF50" s="45"/>
      <c r="AFG50" s="45"/>
      <c r="AFH50" s="45"/>
      <c r="AFI50" s="45"/>
      <c r="AFJ50" s="45"/>
      <c r="AFK50" s="45"/>
      <c r="AFL50" s="45"/>
      <c r="AFM50" s="45"/>
      <c r="AFN50" s="45"/>
      <c r="AFO50" s="45"/>
      <c r="AFP50" s="45"/>
      <c r="AFQ50" s="45"/>
      <c r="AFR50" s="45"/>
      <c r="AFS50" s="45"/>
      <c r="AFT50" s="45"/>
      <c r="AFU50" s="45"/>
      <c r="AFV50" s="45"/>
      <c r="AFW50" s="45"/>
      <c r="AFX50" s="45"/>
      <c r="AFY50" s="45"/>
      <c r="AFZ50" s="45"/>
      <c r="AGA50" s="45"/>
      <c r="AGB50" s="45"/>
      <c r="AGC50" s="45"/>
      <c r="AGD50" s="45"/>
      <c r="AGE50" s="45"/>
      <c r="AGF50" s="45"/>
      <c r="AGG50" s="45"/>
      <c r="AGH50" s="45"/>
      <c r="AGI50" s="45"/>
      <c r="AGJ50" s="45"/>
      <c r="AGK50" s="45"/>
      <c r="AGL50" s="45"/>
      <c r="AGM50" s="45"/>
      <c r="AGN50" s="45"/>
      <c r="AGO50" s="45"/>
      <c r="AGP50" s="45"/>
      <c r="AGQ50" s="45"/>
      <c r="AGR50" s="45"/>
      <c r="AGS50" s="45"/>
      <c r="AGT50" s="45"/>
      <c r="AGU50" s="45"/>
      <c r="AGV50" s="45"/>
      <c r="AGW50" s="45"/>
      <c r="AGX50" s="45"/>
      <c r="AGY50" s="45"/>
      <c r="AGZ50" s="45"/>
      <c r="AHA50" s="45"/>
      <c r="AHB50" s="45"/>
      <c r="AHC50" s="45"/>
      <c r="AHD50" s="45"/>
      <c r="AHE50" s="45"/>
      <c r="AHF50" s="45"/>
      <c r="AHG50" s="45"/>
      <c r="AHH50" s="45"/>
      <c r="AHI50" s="45"/>
      <c r="AHJ50" s="45"/>
      <c r="AHK50" s="45"/>
      <c r="AHL50" s="45"/>
      <c r="AHM50" s="45"/>
      <c r="AHN50" s="45"/>
      <c r="AHO50" s="45"/>
      <c r="AHP50" s="45"/>
      <c r="AHQ50" s="45"/>
      <c r="AHR50" s="45"/>
      <c r="AHS50" s="45"/>
      <c r="AHT50" s="45"/>
      <c r="AHU50" s="45"/>
      <c r="AHV50" s="45"/>
      <c r="AHW50" s="45"/>
      <c r="AHX50" s="45"/>
      <c r="AHY50" s="45"/>
      <c r="AHZ50" s="45"/>
      <c r="AIA50" s="45"/>
      <c r="AIB50" s="45"/>
      <c r="AIC50" s="45"/>
      <c r="AID50" s="45"/>
      <c r="AIE50" s="45"/>
      <c r="AIF50" s="45"/>
      <c r="AIG50" s="45"/>
      <c r="AIH50" s="45"/>
      <c r="AII50" s="45"/>
      <c r="AIJ50" s="45"/>
      <c r="AIK50" s="45"/>
      <c r="AIL50" s="45"/>
      <c r="AIM50" s="45"/>
      <c r="AIN50" s="45"/>
      <c r="AIO50" s="45"/>
      <c r="AIP50" s="45"/>
      <c r="AIQ50" s="45"/>
      <c r="AIR50" s="45"/>
      <c r="AIS50" s="45"/>
      <c r="AIT50" s="45"/>
      <c r="AIU50" s="45"/>
      <c r="AIV50" s="45"/>
      <c r="AIW50" s="45"/>
      <c r="AIX50" s="45"/>
      <c r="AIY50" s="45"/>
      <c r="AIZ50" s="45"/>
      <c r="AJA50" s="45"/>
      <c r="AJB50" s="45"/>
      <c r="AJC50" s="45"/>
      <c r="AJD50" s="45"/>
      <c r="AJE50" s="45"/>
      <c r="AJF50" s="45"/>
      <c r="AJG50" s="45"/>
      <c r="AJH50" s="45"/>
      <c r="AJI50" s="45"/>
      <c r="AJJ50" s="45"/>
      <c r="AJK50" s="45"/>
      <c r="AJL50" s="45"/>
      <c r="AJM50" s="45"/>
      <c r="AJN50" s="45"/>
      <c r="AJO50" s="45"/>
      <c r="AJP50" s="45"/>
      <c r="AJQ50" s="45"/>
      <c r="AJR50" s="45"/>
      <c r="AJS50" s="45"/>
      <c r="AJT50" s="45"/>
      <c r="AJU50" s="45"/>
      <c r="AJV50" s="45"/>
      <c r="AJW50" s="45"/>
      <c r="AJX50" s="45"/>
      <c r="AJY50" s="45"/>
      <c r="AJZ50" s="45"/>
      <c r="AKA50" s="45"/>
      <c r="AKB50" s="45"/>
      <c r="AKC50" s="45"/>
      <c r="AKD50" s="45"/>
      <c r="AKE50" s="45"/>
      <c r="AKF50" s="45"/>
      <c r="AKG50" s="45"/>
      <c r="AKH50" s="45"/>
      <c r="AKI50" s="45"/>
      <c r="AKJ50" s="45"/>
      <c r="AKK50" s="45"/>
      <c r="AKL50" s="45"/>
      <c r="AKM50" s="45"/>
      <c r="AKN50" s="45"/>
      <c r="AKO50" s="45"/>
      <c r="AKP50" s="45"/>
      <c r="AKQ50" s="45"/>
      <c r="AKR50" s="45"/>
      <c r="AKS50" s="45"/>
      <c r="AKT50" s="45"/>
      <c r="AKU50" s="45"/>
      <c r="AKV50" s="45"/>
      <c r="AKW50" s="45"/>
      <c r="AKX50" s="45"/>
      <c r="AKY50" s="45"/>
      <c r="AKZ50" s="45"/>
      <c r="ALA50" s="45"/>
      <c r="ALB50" s="45"/>
      <c r="ALC50" s="45"/>
      <c r="ALD50" s="45"/>
      <c r="ALE50" s="45"/>
      <c r="ALF50" s="45"/>
      <c r="ALG50" s="45"/>
      <c r="ALH50" s="45"/>
      <c r="ALI50" s="45"/>
      <c r="ALJ50" s="45"/>
      <c r="ALK50" s="45"/>
      <c r="ALL50" s="45"/>
      <c r="ALM50" s="45"/>
      <c r="ALN50" s="45"/>
      <c r="ALO50" s="45"/>
      <c r="ALP50" s="45"/>
      <c r="ALQ50" s="45"/>
      <c r="ALR50" s="45"/>
      <c r="ALS50" s="45"/>
      <c r="ALT50" s="45"/>
      <c r="ALU50" s="45"/>
      <c r="ALV50" s="45"/>
      <c r="ALW50" s="45"/>
      <c r="ALX50" s="45"/>
      <c r="ALY50" s="45"/>
      <c r="ALZ50" s="45"/>
      <c r="AMA50" s="45"/>
      <c r="AMB50" s="45"/>
      <c r="AMC50" s="45"/>
      <c r="AMD50" s="45"/>
      <c r="AME50" s="45"/>
      <c r="AMF50" s="45"/>
      <c r="AMG50" s="45"/>
      <c r="AMH50" s="45"/>
      <c r="AMI50" s="45"/>
      <c r="AMJ50" s="45"/>
      <c r="AMK50" s="45"/>
      <c r="AML50" s="45"/>
      <c r="AMM50" s="45"/>
      <c r="AMN50" s="45"/>
      <c r="AMO50" s="45"/>
      <c r="AMP50" s="45"/>
      <c r="AMQ50" s="45"/>
      <c r="AMR50" s="45"/>
      <c r="AMS50" s="45"/>
      <c r="AMT50" s="45"/>
      <c r="AMU50" s="45"/>
      <c r="AMV50" s="45"/>
      <c r="AMW50" s="45"/>
      <c r="AMX50" s="45"/>
      <c r="AMY50" s="45"/>
      <c r="AMZ50" s="45"/>
      <c r="ANA50" s="45"/>
      <c r="ANB50" s="45"/>
      <c r="ANC50" s="45"/>
      <c r="AND50" s="45"/>
      <c r="ANE50" s="45"/>
      <c r="ANF50" s="45"/>
      <c r="ANG50" s="45"/>
      <c r="ANH50" s="45"/>
      <c r="ANI50" s="45"/>
      <c r="ANJ50" s="45"/>
      <c r="ANK50" s="45"/>
      <c r="ANL50" s="45"/>
      <c r="ANM50" s="45"/>
      <c r="ANN50" s="45"/>
      <c r="ANO50" s="45"/>
      <c r="ANP50" s="45"/>
      <c r="ANQ50" s="45"/>
      <c r="ANR50" s="45"/>
      <c r="ANS50" s="45"/>
      <c r="ANT50" s="45"/>
      <c r="ANU50" s="45"/>
      <c r="ANV50" s="45"/>
      <c r="ANW50" s="45"/>
      <c r="ANX50" s="45"/>
      <c r="ANY50" s="45"/>
      <c r="ANZ50" s="45"/>
      <c r="AOA50" s="45"/>
      <c r="AOB50" s="45"/>
      <c r="AOC50" s="45"/>
      <c r="AOD50" s="45"/>
      <c r="AOE50" s="45"/>
      <c r="AOF50" s="45"/>
      <c r="AOG50" s="45"/>
      <c r="AOH50" s="45"/>
      <c r="AOI50" s="45"/>
      <c r="AOJ50" s="45"/>
      <c r="AOK50" s="45"/>
      <c r="AOL50" s="45"/>
      <c r="AOM50" s="45"/>
      <c r="AON50" s="45"/>
      <c r="AOO50" s="45"/>
      <c r="AOP50" s="45"/>
      <c r="AOQ50" s="45"/>
      <c r="AOR50" s="45"/>
      <c r="AOS50" s="45"/>
      <c r="AOT50" s="45"/>
      <c r="AOU50" s="45"/>
      <c r="AOV50" s="45"/>
      <c r="AOW50" s="45"/>
      <c r="AOX50" s="45"/>
      <c r="AOY50" s="45"/>
      <c r="AOZ50" s="45"/>
      <c r="APA50" s="45"/>
      <c r="APB50" s="45"/>
      <c r="APC50" s="45"/>
      <c r="APD50" s="45"/>
      <c r="APE50" s="45"/>
      <c r="APF50" s="45"/>
      <c r="APG50" s="45"/>
      <c r="APH50" s="45"/>
      <c r="API50" s="45"/>
      <c r="APJ50" s="45"/>
      <c r="APK50" s="45"/>
      <c r="APL50" s="45"/>
      <c r="APM50" s="45"/>
      <c r="APN50" s="45"/>
      <c r="APO50" s="45"/>
      <c r="APP50" s="45"/>
      <c r="APQ50" s="45"/>
      <c r="APR50" s="45"/>
      <c r="APS50" s="45"/>
      <c r="APT50" s="45"/>
      <c r="APU50" s="45"/>
      <c r="APV50" s="45"/>
      <c r="APW50" s="45"/>
      <c r="APX50" s="45"/>
      <c r="APY50" s="45"/>
      <c r="APZ50" s="45"/>
      <c r="AQA50" s="45"/>
      <c r="AQB50" s="45"/>
      <c r="AQC50" s="45"/>
      <c r="AQD50" s="45"/>
      <c r="AQE50" s="45"/>
      <c r="AQF50" s="45"/>
      <c r="AQG50" s="45"/>
      <c r="AQH50" s="45"/>
      <c r="AQI50" s="45"/>
      <c r="AQJ50" s="45"/>
      <c r="AQK50" s="45"/>
      <c r="AQL50" s="45"/>
      <c r="AQM50" s="45"/>
      <c r="AQN50" s="45"/>
      <c r="AQO50" s="45"/>
      <c r="AQP50" s="45"/>
      <c r="AQQ50" s="45"/>
      <c r="AQR50" s="45"/>
      <c r="AQS50" s="45"/>
      <c r="AQT50" s="45"/>
      <c r="AQU50" s="45"/>
      <c r="AQV50" s="45"/>
      <c r="AQW50" s="45"/>
      <c r="AQX50" s="45"/>
      <c r="AQY50" s="45"/>
      <c r="AQZ50" s="45"/>
      <c r="ARA50" s="45"/>
      <c r="ARB50" s="45"/>
      <c r="ARC50" s="45"/>
      <c r="ARD50" s="45"/>
      <c r="ARE50" s="45"/>
      <c r="ARF50" s="45"/>
      <c r="ARG50" s="45"/>
      <c r="ARH50" s="45"/>
      <c r="ARI50" s="45"/>
      <c r="ARJ50" s="45"/>
      <c r="ARK50" s="45"/>
      <c r="ARL50" s="45"/>
      <c r="ARM50" s="45"/>
      <c r="ARN50" s="45"/>
      <c r="ARO50" s="45"/>
      <c r="ARP50" s="45"/>
      <c r="ARQ50" s="45"/>
      <c r="ARR50" s="45"/>
      <c r="ARS50" s="45"/>
      <c r="ART50" s="45"/>
      <c r="ARU50" s="45"/>
      <c r="ARV50" s="45"/>
      <c r="ARW50" s="45"/>
      <c r="ARX50" s="45"/>
      <c r="ARY50" s="45"/>
      <c r="ARZ50" s="45"/>
      <c r="ASA50" s="45"/>
      <c r="ASB50" s="45"/>
      <c r="ASC50" s="45"/>
      <c r="ASD50" s="45"/>
      <c r="ASE50" s="45"/>
      <c r="ASF50" s="45"/>
      <c r="ASG50" s="45"/>
      <c r="ASH50" s="45"/>
      <c r="ASI50" s="45"/>
      <c r="ASJ50" s="45"/>
      <c r="ASK50" s="45"/>
      <c r="ASL50" s="45"/>
      <c r="ASM50" s="45"/>
      <c r="ASN50" s="45"/>
      <c r="ASO50" s="45"/>
      <c r="ASP50" s="45"/>
      <c r="ASQ50" s="45"/>
      <c r="ASR50" s="45"/>
      <c r="ASS50" s="45"/>
      <c r="AST50" s="45"/>
      <c r="ASU50" s="45"/>
      <c r="ASV50" s="45"/>
      <c r="ASW50" s="45"/>
      <c r="ASX50" s="45"/>
      <c r="ASY50" s="45"/>
      <c r="ASZ50" s="45"/>
      <c r="ATA50" s="45"/>
      <c r="ATB50" s="45"/>
      <c r="ATC50" s="45"/>
      <c r="ATD50" s="45"/>
      <c r="ATE50" s="45"/>
      <c r="ATF50" s="45"/>
      <c r="ATG50" s="45"/>
      <c r="ATH50" s="45"/>
      <c r="ATI50" s="45"/>
      <c r="ATJ50" s="45"/>
      <c r="ATK50" s="45"/>
      <c r="ATL50" s="45"/>
      <c r="ATM50" s="45"/>
      <c r="ATN50" s="45"/>
      <c r="ATO50" s="45"/>
      <c r="ATP50" s="45"/>
      <c r="ATQ50" s="45"/>
      <c r="ATR50" s="45"/>
      <c r="ATS50" s="45"/>
      <c r="ATT50" s="45"/>
      <c r="ATU50" s="45"/>
      <c r="ATV50" s="45"/>
      <c r="ATW50" s="45"/>
      <c r="ATX50" s="45"/>
      <c r="ATY50" s="45"/>
      <c r="ATZ50" s="45"/>
      <c r="AUA50" s="45"/>
      <c r="AUB50" s="45"/>
      <c r="AUC50" s="45"/>
      <c r="AUD50" s="45"/>
      <c r="AUE50" s="45"/>
      <c r="AUF50" s="45"/>
      <c r="AUG50" s="45"/>
      <c r="AUH50" s="45"/>
      <c r="AUI50" s="45"/>
      <c r="AUJ50" s="45"/>
      <c r="AUK50" s="45"/>
      <c r="AUL50" s="45"/>
      <c r="AUM50" s="45"/>
      <c r="AUN50" s="45"/>
      <c r="AUO50" s="45"/>
      <c r="AUP50" s="45"/>
      <c r="AUQ50" s="45"/>
      <c r="AUR50" s="45"/>
      <c r="AUS50" s="45"/>
      <c r="AUT50" s="45"/>
      <c r="AUU50" s="45"/>
      <c r="AUV50" s="45"/>
      <c r="AUW50" s="45"/>
      <c r="AUX50" s="45"/>
      <c r="AUY50" s="45"/>
      <c r="AUZ50" s="45"/>
      <c r="AVA50" s="45"/>
      <c r="AVB50" s="45"/>
      <c r="AVC50" s="45"/>
      <c r="AVD50" s="45"/>
      <c r="AVE50" s="45"/>
      <c r="AVF50" s="45"/>
      <c r="AVG50" s="45"/>
      <c r="AVH50" s="45"/>
      <c r="AVI50" s="45"/>
      <c r="AVJ50" s="45"/>
      <c r="AVK50" s="45"/>
      <c r="AVL50" s="45"/>
      <c r="AVM50" s="45"/>
      <c r="AVN50" s="45"/>
      <c r="AVO50" s="45"/>
      <c r="AVP50" s="45"/>
      <c r="AVQ50" s="45"/>
      <c r="AVR50" s="45"/>
      <c r="AVS50" s="45"/>
      <c r="AVT50" s="45"/>
      <c r="AVU50" s="45"/>
      <c r="AVV50" s="45"/>
      <c r="AVW50" s="45"/>
      <c r="AVX50" s="45"/>
      <c r="AVY50" s="45"/>
      <c r="AVZ50" s="45"/>
      <c r="AWA50" s="45"/>
      <c r="AWB50" s="45"/>
      <c r="AWC50" s="45"/>
      <c r="AWD50" s="45"/>
      <c r="AWE50" s="45"/>
      <c r="AWF50" s="45"/>
      <c r="AWG50" s="45"/>
      <c r="AWH50" s="45"/>
      <c r="AWI50" s="45"/>
      <c r="AWJ50" s="45"/>
      <c r="AWK50" s="45"/>
      <c r="AWL50" s="45"/>
      <c r="AWM50" s="45"/>
      <c r="AWN50" s="45"/>
      <c r="AWO50" s="45"/>
      <c r="AWP50" s="45"/>
      <c r="AWQ50" s="45"/>
      <c r="AWR50" s="45"/>
      <c r="AWS50" s="45"/>
      <c r="AWT50" s="45"/>
      <c r="AWU50" s="45"/>
      <c r="AWV50" s="45"/>
      <c r="AWW50" s="45"/>
      <c r="AWX50" s="45"/>
      <c r="AWY50" s="45"/>
      <c r="AWZ50" s="45"/>
      <c r="AXA50" s="45"/>
      <c r="AXB50" s="45"/>
      <c r="AXC50" s="45"/>
      <c r="AXD50" s="45"/>
      <c r="AXE50" s="45"/>
      <c r="AXF50" s="45"/>
      <c r="AXG50" s="45"/>
      <c r="AXH50" s="45"/>
      <c r="AXI50" s="45"/>
      <c r="AXJ50" s="45"/>
      <c r="AXK50" s="45"/>
      <c r="AXL50" s="45"/>
      <c r="AXM50" s="45"/>
      <c r="AXN50" s="45"/>
      <c r="AXO50" s="45"/>
      <c r="AXP50" s="45"/>
      <c r="AXQ50" s="45"/>
      <c r="AXR50" s="45"/>
      <c r="AXS50" s="45"/>
      <c r="AXT50" s="45"/>
      <c r="AXU50" s="45"/>
      <c r="AXV50" s="45"/>
      <c r="AXW50" s="45"/>
      <c r="AXX50" s="45"/>
      <c r="AXY50" s="45"/>
      <c r="AXZ50" s="45"/>
      <c r="AYA50" s="45"/>
      <c r="AYB50" s="45"/>
      <c r="AYC50" s="45"/>
      <c r="AYD50" s="45"/>
      <c r="AYE50" s="45"/>
      <c r="AYF50" s="45"/>
      <c r="AYG50" s="45"/>
      <c r="AYH50" s="45"/>
      <c r="AYI50" s="45"/>
      <c r="AYJ50" s="45"/>
      <c r="AYK50" s="45"/>
      <c r="AYL50" s="45"/>
      <c r="AYM50" s="45"/>
      <c r="AYN50" s="45"/>
      <c r="AYO50" s="45"/>
      <c r="AYP50" s="45"/>
      <c r="AYQ50" s="45"/>
      <c r="AYR50" s="45"/>
      <c r="AYS50" s="45"/>
      <c r="AYT50" s="45"/>
      <c r="AYU50" s="45"/>
      <c r="AYV50" s="45"/>
      <c r="AYW50" s="45"/>
      <c r="AYX50" s="45"/>
      <c r="AYY50" s="45"/>
      <c r="AYZ50" s="45"/>
      <c r="AZA50" s="45"/>
      <c r="AZB50" s="45"/>
      <c r="AZC50" s="45"/>
      <c r="AZD50" s="45"/>
      <c r="AZE50" s="45"/>
      <c r="AZF50" s="45"/>
      <c r="AZG50" s="45"/>
      <c r="AZH50" s="45"/>
      <c r="AZI50" s="45"/>
      <c r="AZJ50" s="45"/>
      <c r="AZK50" s="45"/>
      <c r="AZL50" s="45"/>
      <c r="AZM50" s="45"/>
      <c r="AZN50" s="45"/>
      <c r="AZO50" s="45"/>
      <c r="AZP50" s="45"/>
      <c r="AZQ50" s="45"/>
      <c r="AZR50" s="45"/>
      <c r="AZS50" s="45"/>
      <c r="AZT50" s="45"/>
      <c r="AZU50" s="45"/>
      <c r="AZV50" s="45"/>
      <c r="AZW50" s="45"/>
      <c r="AZX50" s="45"/>
      <c r="AZY50" s="45"/>
      <c r="AZZ50" s="45"/>
      <c r="BAA50" s="45"/>
      <c r="BAB50" s="45"/>
      <c r="BAC50" s="45"/>
      <c r="BAD50" s="45"/>
      <c r="BAE50" s="45"/>
      <c r="BAF50" s="45"/>
      <c r="BAG50" s="45"/>
      <c r="BAH50" s="45"/>
      <c r="BAI50" s="45"/>
      <c r="BAJ50" s="45"/>
      <c r="BAK50" s="45"/>
      <c r="BAL50" s="45"/>
      <c r="BAM50" s="45"/>
      <c r="BAN50" s="45"/>
      <c r="BAO50" s="45"/>
      <c r="BAP50" s="45"/>
      <c r="BAQ50" s="45"/>
      <c r="BAR50" s="45"/>
      <c r="BAS50" s="45"/>
      <c r="BAT50" s="45"/>
      <c r="BAU50" s="45"/>
      <c r="BAV50" s="45"/>
      <c r="BAW50" s="45"/>
      <c r="BAX50" s="45"/>
      <c r="BAY50" s="45"/>
      <c r="BAZ50" s="45"/>
      <c r="BBA50" s="45"/>
      <c r="BBB50" s="45"/>
      <c r="BBC50" s="45"/>
      <c r="BBD50" s="45"/>
      <c r="BBE50" s="45"/>
      <c r="BBF50" s="45"/>
      <c r="BBG50" s="45"/>
      <c r="BBH50" s="45"/>
      <c r="BBI50" s="45"/>
      <c r="BBJ50" s="45"/>
      <c r="BBK50" s="45"/>
      <c r="BBL50" s="45"/>
      <c r="BBM50" s="45"/>
      <c r="BBN50" s="45"/>
      <c r="BBO50" s="45"/>
      <c r="BBP50" s="45"/>
      <c r="BBQ50" s="45"/>
      <c r="BBR50" s="45"/>
      <c r="BBS50" s="45"/>
      <c r="BBT50" s="45"/>
      <c r="BBU50" s="45"/>
      <c r="BBV50" s="45"/>
      <c r="BBW50" s="45"/>
      <c r="BBX50" s="45"/>
      <c r="BBY50" s="45"/>
      <c r="BBZ50" s="45"/>
      <c r="BCA50" s="45"/>
      <c r="BCB50" s="45"/>
      <c r="BCC50" s="45"/>
      <c r="BCD50" s="45"/>
      <c r="BCE50" s="45"/>
      <c r="BCF50" s="45"/>
      <c r="BCG50" s="45"/>
      <c r="BCH50" s="45"/>
      <c r="BCI50" s="45"/>
      <c r="BCJ50" s="45"/>
      <c r="BCK50" s="45"/>
      <c r="BCL50" s="45"/>
      <c r="BCM50" s="45"/>
      <c r="BCN50" s="45"/>
      <c r="BCO50" s="45"/>
      <c r="BCP50" s="45"/>
      <c r="BCQ50" s="45"/>
      <c r="BCR50" s="45"/>
      <c r="BCS50" s="45"/>
      <c r="BCT50" s="45"/>
      <c r="BCU50" s="45"/>
      <c r="BCV50" s="45"/>
      <c r="BCW50" s="45"/>
      <c r="BCX50" s="45"/>
      <c r="BCY50" s="45"/>
      <c r="BCZ50" s="45"/>
      <c r="BDA50" s="45"/>
      <c r="BDB50" s="45"/>
      <c r="BDC50" s="45"/>
      <c r="BDD50" s="45"/>
      <c r="BDE50" s="45"/>
      <c r="BDF50" s="45"/>
      <c r="BDG50" s="45"/>
      <c r="BDH50" s="45"/>
      <c r="BDI50" s="45"/>
      <c r="BDJ50" s="45"/>
      <c r="BDK50" s="45"/>
      <c r="BDL50" s="45"/>
      <c r="BDM50" s="45"/>
      <c r="BDN50" s="45"/>
      <c r="BDO50" s="45"/>
      <c r="BDP50" s="45"/>
      <c r="BDQ50" s="45"/>
      <c r="BDR50" s="45"/>
      <c r="BDS50" s="45"/>
      <c r="BDT50" s="45"/>
      <c r="BDU50" s="45"/>
      <c r="BDV50" s="45"/>
      <c r="BDW50" s="45"/>
      <c r="BDX50" s="45"/>
      <c r="BDY50" s="45"/>
      <c r="BDZ50" s="45"/>
      <c r="BEA50" s="45"/>
      <c r="BEB50" s="45"/>
      <c r="BEC50" s="45"/>
      <c r="BED50" s="45"/>
      <c r="BEE50" s="45"/>
      <c r="BEF50" s="45"/>
      <c r="BEG50" s="45"/>
      <c r="BEH50" s="45"/>
      <c r="BEI50" s="45"/>
      <c r="BEJ50" s="45"/>
      <c r="BEK50" s="45"/>
      <c r="BEL50" s="45"/>
      <c r="BEM50" s="45"/>
      <c r="BEN50" s="45"/>
      <c r="BEO50" s="45"/>
      <c r="BEP50" s="45"/>
      <c r="BEQ50" s="45"/>
      <c r="BER50" s="45"/>
      <c r="BES50" s="45"/>
      <c r="BET50" s="45"/>
      <c r="BEU50" s="45"/>
      <c r="BEV50" s="45"/>
      <c r="BEW50" s="45"/>
      <c r="BEX50" s="45"/>
      <c r="BEY50" s="45"/>
      <c r="BEZ50" s="45"/>
      <c r="BFA50" s="45"/>
      <c r="BFB50" s="45"/>
      <c r="BFC50" s="45"/>
      <c r="BFD50" s="45"/>
      <c r="BFE50" s="45"/>
      <c r="BFF50" s="45"/>
      <c r="BFG50" s="45"/>
      <c r="BFH50" s="45"/>
      <c r="BFI50" s="45"/>
      <c r="BFJ50" s="45"/>
      <c r="BFK50" s="45"/>
      <c r="BFL50" s="45"/>
      <c r="BFM50" s="45"/>
      <c r="BFN50" s="45"/>
      <c r="BFO50" s="45"/>
      <c r="BFP50" s="45"/>
      <c r="BFQ50" s="45"/>
      <c r="BFR50" s="45"/>
      <c r="BFS50" s="45"/>
      <c r="BFT50" s="45"/>
      <c r="BFU50" s="45"/>
      <c r="BFV50" s="45"/>
      <c r="BFW50" s="45"/>
      <c r="BFX50" s="45"/>
      <c r="BFY50" s="45"/>
      <c r="BFZ50" s="45"/>
      <c r="BGA50" s="45"/>
      <c r="BGB50" s="45"/>
      <c r="BGC50" s="45"/>
      <c r="BGD50" s="45"/>
      <c r="BGE50" s="45"/>
      <c r="BGF50" s="45"/>
      <c r="BGG50" s="45"/>
      <c r="BGH50" s="45"/>
      <c r="BGI50" s="45"/>
      <c r="BGJ50" s="45"/>
      <c r="BGK50" s="45"/>
      <c r="BGL50" s="45"/>
      <c r="BGM50" s="45"/>
      <c r="BGN50" s="45"/>
      <c r="BGO50" s="45"/>
      <c r="BGP50" s="45"/>
      <c r="BGQ50" s="45"/>
      <c r="BGR50" s="45"/>
      <c r="BGS50" s="45"/>
      <c r="BGT50" s="45"/>
      <c r="BGU50" s="45"/>
      <c r="BGV50" s="45"/>
      <c r="BGW50" s="45"/>
      <c r="BGX50" s="45"/>
      <c r="BGY50" s="45"/>
      <c r="BGZ50" s="45"/>
      <c r="BHA50" s="45"/>
      <c r="BHB50" s="45"/>
      <c r="BHC50" s="45"/>
      <c r="BHD50" s="45"/>
      <c r="BHE50" s="45"/>
      <c r="BHF50" s="45"/>
      <c r="BHG50" s="45"/>
      <c r="BHH50" s="45"/>
      <c r="BHI50" s="45"/>
      <c r="BHJ50" s="45"/>
      <c r="BHK50" s="45"/>
      <c r="BHL50" s="45"/>
      <c r="BHM50" s="45"/>
      <c r="BHN50" s="45"/>
      <c r="BHO50" s="45"/>
      <c r="BHP50" s="45"/>
      <c r="BHQ50" s="45"/>
      <c r="BHR50" s="45"/>
      <c r="BHS50" s="45"/>
      <c r="BHT50" s="45"/>
      <c r="BHU50" s="45"/>
      <c r="BHV50" s="45"/>
      <c r="BHW50" s="45"/>
      <c r="BHX50" s="45"/>
      <c r="BHY50" s="45"/>
      <c r="BHZ50" s="45"/>
      <c r="BIA50" s="45"/>
      <c r="BIB50" s="45"/>
      <c r="BIC50" s="45"/>
      <c r="BID50" s="45"/>
      <c r="BIE50" s="45"/>
      <c r="BIF50" s="45"/>
      <c r="BIG50" s="45"/>
      <c r="BIH50" s="45"/>
      <c r="BII50" s="45"/>
      <c r="BIJ50" s="45"/>
      <c r="BIK50" s="45"/>
      <c r="BIL50" s="45"/>
      <c r="BIM50" s="45"/>
      <c r="BIN50" s="45"/>
      <c r="BIO50" s="45"/>
      <c r="BIP50" s="45"/>
      <c r="BIQ50" s="45"/>
      <c r="BIR50" s="45"/>
      <c r="BIS50" s="45"/>
      <c r="BIT50" s="45"/>
      <c r="BIU50" s="45"/>
      <c r="BIV50" s="45"/>
      <c r="BIW50" s="45"/>
      <c r="BIX50" s="45"/>
      <c r="BIY50" s="45"/>
      <c r="BIZ50" s="45"/>
      <c r="BJA50" s="45"/>
      <c r="BJB50" s="45"/>
      <c r="BJC50" s="45"/>
      <c r="BJD50" s="45"/>
      <c r="BJE50" s="45"/>
      <c r="BJF50" s="45"/>
      <c r="BJG50" s="45"/>
      <c r="BJH50" s="45"/>
      <c r="BJI50" s="45"/>
      <c r="BJJ50" s="45"/>
      <c r="BJK50" s="45"/>
      <c r="BJL50" s="45"/>
      <c r="BJM50" s="45"/>
      <c r="BJN50" s="45"/>
      <c r="BJO50" s="45"/>
      <c r="BJP50" s="45"/>
      <c r="BJQ50" s="45"/>
      <c r="BJR50" s="45"/>
      <c r="BJS50" s="45"/>
      <c r="BJT50" s="45"/>
      <c r="BJU50" s="45"/>
      <c r="BJV50" s="45"/>
      <c r="BJW50" s="45"/>
      <c r="BJX50" s="45"/>
      <c r="BJY50" s="45"/>
      <c r="BJZ50" s="45"/>
      <c r="BKA50" s="45"/>
      <c r="BKB50" s="45"/>
      <c r="BKC50" s="45"/>
      <c r="BKD50" s="45"/>
      <c r="BKE50" s="45"/>
      <c r="BKF50" s="45"/>
      <c r="BKG50" s="45"/>
      <c r="BKH50" s="45"/>
      <c r="BKI50" s="45"/>
      <c r="BKJ50" s="45"/>
      <c r="BKK50" s="45"/>
      <c r="BKL50" s="45"/>
      <c r="BKM50" s="45"/>
      <c r="BKN50" s="45"/>
      <c r="BKO50" s="45"/>
      <c r="BKP50" s="45"/>
      <c r="BKQ50" s="45"/>
      <c r="BKR50" s="45"/>
      <c r="BKS50" s="45"/>
      <c r="BKT50" s="45"/>
      <c r="BKU50" s="45"/>
      <c r="BKV50" s="45"/>
      <c r="BKW50" s="45"/>
      <c r="BKX50" s="45"/>
      <c r="BKY50" s="45"/>
      <c r="BKZ50" s="45"/>
      <c r="BLA50" s="45"/>
      <c r="BLB50" s="45"/>
      <c r="BLC50" s="45"/>
      <c r="BLD50" s="45"/>
      <c r="BLE50" s="45"/>
      <c r="BLF50" s="45"/>
      <c r="BLG50" s="45"/>
      <c r="BLH50" s="45"/>
      <c r="BLI50" s="45"/>
      <c r="BLJ50" s="45"/>
      <c r="BLK50" s="45"/>
      <c r="BLL50" s="45"/>
      <c r="BLM50" s="45"/>
      <c r="BLN50" s="45"/>
      <c r="BLO50" s="45"/>
      <c r="BLP50" s="45"/>
      <c r="BLQ50" s="45"/>
      <c r="BLR50" s="45"/>
      <c r="BLS50" s="45"/>
      <c r="BLT50" s="45"/>
      <c r="BLU50" s="45"/>
      <c r="BLV50" s="45"/>
      <c r="BLW50" s="45"/>
      <c r="BLX50" s="45"/>
      <c r="BLY50" s="45"/>
      <c r="BLZ50" s="45"/>
      <c r="BMA50" s="45"/>
      <c r="BMB50" s="45"/>
      <c r="BMC50" s="45"/>
      <c r="BMD50" s="45"/>
      <c r="BME50" s="45"/>
      <c r="BMF50" s="45"/>
      <c r="BMG50" s="45"/>
      <c r="BMH50" s="45"/>
      <c r="BMI50" s="45"/>
      <c r="BMJ50" s="45"/>
      <c r="BMK50" s="45"/>
      <c r="BML50" s="45"/>
      <c r="BMM50" s="45"/>
      <c r="BMN50" s="45"/>
      <c r="BMO50" s="45"/>
      <c r="BMP50" s="45"/>
      <c r="BMQ50" s="45"/>
      <c r="BMR50" s="45"/>
      <c r="BMS50" s="45"/>
      <c r="BMT50" s="45"/>
      <c r="BMU50" s="45"/>
      <c r="BMV50" s="45"/>
      <c r="BMW50" s="45"/>
      <c r="BMX50" s="45"/>
      <c r="BMY50" s="45"/>
      <c r="BMZ50" s="45"/>
      <c r="BNA50" s="45"/>
      <c r="BNB50" s="45"/>
      <c r="BNC50" s="45"/>
      <c r="BND50" s="45"/>
      <c r="BNE50" s="45"/>
      <c r="BNF50" s="45"/>
      <c r="BNG50" s="45"/>
      <c r="BNH50" s="45"/>
      <c r="BNI50" s="45"/>
      <c r="BNJ50" s="45"/>
      <c r="BNK50" s="45"/>
      <c r="BNL50" s="45"/>
      <c r="BNM50" s="45"/>
      <c r="BNN50" s="45"/>
      <c r="BNO50" s="45"/>
      <c r="BNP50" s="45"/>
      <c r="BNQ50" s="45"/>
      <c r="BNR50" s="45"/>
      <c r="BNS50" s="45"/>
      <c r="BNT50" s="45"/>
      <c r="BNU50" s="45"/>
      <c r="BNV50" s="45"/>
      <c r="BNW50" s="45"/>
      <c r="BNX50" s="45"/>
      <c r="BNY50" s="45"/>
      <c r="BNZ50" s="45"/>
      <c r="BOA50" s="45"/>
      <c r="BOB50" s="45"/>
      <c r="BOC50" s="45"/>
      <c r="BOD50" s="45"/>
      <c r="BOE50" s="45"/>
      <c r="BOF50" s="45"/>
      <c r="BOG50" s="45"/>
      <c r="BOH50" s="45"/>
      <c r="BOI50" s="45"/>
      <c r="BOJ50" s="45"/>
      <c r="BOK50" s="45"/>
      <c r="BOL50" s="45"/>
      <c r="BOM50" s="45"/>
      <c r="BON50" s="45"/>
      <c r="BOO50" s="45"/>
      <c r="BOP50" s="45"/>
      <c r="BOQ50" s="45"/>
      <c r="BOR50" s="45"/>
      <c r="BOS50" s="45"/>
      <c r="BOT50" s="45"/>
      <c r="BOU50" s="45"/>
      <c r="BOV50" s="45"/>
      <c r="BOW50" s="45"/>
      <c r="BOX50" s="45"/>
      <c r="BOY50" s="45"/>
      <c r="BOZ50" s="45"/>
      <c r="BPA50" s="45"/>
      <c r="BPB50" s="45"/>
      <c r="BPC50" s="45"/>
      <c r="BPD50" s="45"/>
      <c r="BPE50" s="45"/>
      <c r="BPF50" s="45"/>
      <c r="BPG50" s="45"/>
      <c r="BPH50" s="45"/>
      <c r="BPI50" s="45"/>
      <c r="BPJ50" s="45"/>
      <c r="BPK50" s="45"/>
      <c r="BPL50" s="45"/>
      <c r="BPM50" s="45"/>
      <c r="BPN50" s="45"/>
      <c r="BPO50" s="45"/>
      <c r="BPP50" s="45"/>
      <c r="BPQ50" s="45"/>
      <c r="BPR50" s="45"/>
      <c r="BPS50" s="45"/>
      <c r="BPT50" s="45"/>
      <c r="BPU50" s="45"/>
      <c r="BPV50" s="45"/>
      <c r="BPW50" s="45"/>
      <c r="BPX50" s="45"/>
      <c r="BPY50" s="45"/>
      <c r="BPZ50" s="45"/>
      <c r="BQA50" s="45"/>
      <c r="BQB50" s="45"/>
      <c r="BQC50" s="45"/>
      <c r="BQD50" s="45"/>
      <c r="BQE50" s="45"/>
      <c r="BQF50" s="45"/>
      <c r="BQG50" s="45"/>
      <c r="BQH50" s="45"/>
      <c r="BQI50" s="45"/>
      <c r="BQJ50" s="45"/>
      <c r="BQK50" s="45"/>
      <c r="BQL50" s="45"/>
      <c r="BQM50" s="45"/>
      <c r="BQN50" s="45"/>
      <c r="BQO50" s="45"/>
      <c r="BQP50" s="45"/>
      <c r="BQQ50" s="45"/>
      <c r="BQR50" s="45"/>
      <c r="BQS50" s="45"/>
      <c r="BQT50" s="45"/>
      <c r="BQU50" s="45"/>
      <c r="BQV50" s="45"/>
      <c r="BQW50" s="45"/>
      <c r="BQX50" s="45"/>
      <c r="BQY50" s="45"/>
      <c r="BQZ50" s="45"/>
      <c r="BRA50" s="45"/>
      <c r="BRB50" s="45"/>
      <c r="BRC50" s="45"/>
      <c r="BRD50" s="45"/>
      <c r="BRE50" s="45"/>
      <c r="BRF50" s="45"/>
      <c r="BRG50" s="45"/>
      <c r="BRH50" s="45"/>
      <c r="BRI50" s="45"/>
      <c r="BRJ50" s="45"/>
      <c r="BRK50" s="45"/>
      <c r="BRL50" s="45"/>
      <c r="BRM50" s="45"/>
      <c r="BRN50" s="45"/>
      <c r="BRO50" s="45"/>
      <c r="BRP50" s="45"/>
      <c r="BRQ50" s="45"/>
      <c r="BRR50" s="45"/>
      <c r="BRS50" s="45"/>
      <c r="BRT50" s="45"/>
      <c r="BRU50" s="45"/>
      <c r="BRV50" s="45"/>
      <c r="BRW50" s="45"/>
      <c r="BRX50" s="45"/>
      <c r="BRY50" s="45"/>
      <c r="BRZ50" s="45"/>
      <c r="BSA50" s="45"/>
      <c r="BSB50" s="45"/>
      <c r="BSC50" s="45"/>
      <c r="BSD50" s="45"/>
      <c r="BSE50" s="45"/>
      <c r="BSF50" s="45"/>
      <c r="BSG50" s="45"/>
      <c r="BSH50" s="45"/>
      <c r="BSI50" s="45"/>
      <c r="BSJ50" s="45"/>
      <c r="BSK50" s="45"/>
      <c r="BSL50" s="45"/>
      <c r="BSM50" s="45"/>
      <c r="BSN50" s="45"/>
      <c r="BSO50" s="45"/>
      <c r="BSP50" s="45"/>
      <c r="BSQ50" s="45"/>
      <c r="BSR50" s="45"/>
      <c r="BSS50" s="45"/>
      <c r="BST50" s="45"/>
      <c r="BSU50" s="45"/>
      <c r="BSV50" s="45"/>
      <c r="BSW50" s="45"/>
      <c r="BSX50" s="45"/>
      <c r="BSY50" s="45"/>
      <c r="BSZ50" s="45"/>
      <c r="BTA50" s="45"/>
      <c r="BTB50" s="45"/>
      <c r="BTC50" s="45"/>
      <c r="BTD50" s="45"/>
      <c r="BTE50" s="45"/>
      <c r="BTF50" s="45"/>
      <c r="BTG50" s="45"/>
      <c r="BTH50" s="45"/>
      <c r="BTI50" s="45"/>
      <c r="BTJ50" s="45"/>
      <c r="BTK50" s="45"/>
      <c r="BTL50" s="45"/>
      <c r="BTM50" s="45"/>
      <c r="BTN50" s="45"/>
      <c r="BTO50" s="45"/>
      <c r="BTP50" s="45"/>
      <c r="BTQ50" s="45"/>
      <c r="BTR50" s="45"/>
      <c r="BTS50" s="45"/>
      <c r="BTT50" s="45"/>
      <c r="BTU50" s="45"/>
      <c r="BTV50" s="45"/>
      <c r="BTW50" s="45"/>
      <c r="BTX50" s="45"/>
      <c r="BTY50" s="45"/>
      <c r="BTZ50" s="45"/>
      <c r="BUA50" s="45"/>
      <c r="BUB50" s="45"/>
      <c r="BUC50" s="45"/>
      <c r="BUD50" s="45"/>
      <c r="BUE50" s="45"/>
      <c r="BUF50" s="45"/>
      <c r="BUG50" s="45"/>
      <c r="BUH50" s="45"/>
      <c r="BUI50" s="45"/>
      <c r="BUJ50" s="45"/>
      <c r="BUK50" s="45"/>
      <c r="BUL50" s="45"/>
      <c r="BUM50" s="45"/>
      <c r="BUN50" s="45"/>
      <c r="BUO50" s="45"/>
      <c r="BUP50" s="45"/>
      <c r="BUQ50" s="45"/>
      <c r="BUR50" s="45"/>
      <c r="BUS50" s="45"/>
      <c r="BUT50" s="45"/>
      <c r="BUU50" s="45"/>
      <c r="BUV50" s="45"/>
      <c r="BUW50" s="45"/>
      <c r="BUX50" s="45"/>
      <c r="BUY50" s="45"/>
      <c r="BUZ50" s="45"/>
      <c r="BVA50" s="45"/>
      <c r="BVB50" s="45"/>
      <c r="BVC50" s="45"/>
      <c r="BVD50" s="45"/>
      <c r="BVE50" s="45"/>
      <c r="BVF50" s="45"/>
      <c r="BVG50" s="45"/>
      <c r="BVH50" s="45"/>
      <c r="BVI50" s="45"/>
      <c r="BVJ50" s="45"/>
      <c r="BVK50" s="45"/>
      <c r="BVL50" s="45"/>
      <c r="BVM50" s="45"/>
      <c r="BVN50" s="45"/>
      <c r="BVO50" s="45"/>
      <c r="BVP50" s="45"/>
      <c r="BVQ50" s="45"/>
      <c r="BVR50" s="45"/>
      <c r="BVS50" s="45"/>
      <c r="BVT50" s="45"/>
      <c r="BVU50" s="45"/>
      <c r="BVV50" s="45"/>
      <c r="BVW50" s="45"/>
      <c r="BVX50" s="45"/>
      <c r="BVY50" s="45"/>
      <c r="BVZ50" s="45"/>
      <c r="BWA50" s="45"/>
      <c r="BWB50" s="45"/>
      <c r="BWC50" s="45"/>
      <c r="BWD50" s="45"/>
      <c r="BWE50" s="45"/>
      <c r="BWF50" s="45"/>
      <c r="BWG50" s="45"/>
      <c r="BWH50" s="45"/>
      <c r="BWI50" s="45"/>
      <c r="BWJ50" s="45"/>
      <c r="BWK50" s="45"/>
      <c r="BWL50" s="45"/>
      <c r="BWM50" s="45"/>
      <c r="BWN50" s="45"/>
      <c r="BWO50" s="45"/>
      <c r="BWP50" s="45"/>
      <c r="BWQ50" s="45"/>
      <c r="BWR50" s="45"/>
      <c r="BWS50" s="45"/>
      <c r="BWT50" s="45"/>
      <c r="BWU50" s="45"/>
      <c r="BWV50" s="45"/>
      <c r="BWW50" s="45"/>
      <c r="BWX50" s="45"/>
      <c r="BWY50" s="45"/>
      <c r="BWZ50" s="45"/>
      <c r="BXA50" s="45"/>
      <c r="BXB50" s="45"/>
      <c r="BXC50" s="45"/>
      <c r="BXD50" s="45"/>
      <c r="BXE50" s="45"/>
      <c r="BXF50" s="45"/>
      <c r="BXG50" s="45"/>
      <c r="BXH50" s="45"/>
      <c r="BXI50" s="45"/>
      <c r="BXJ50" s="45"/>
      <c r="BXK50" s="45"/>
      <c r="BXL50" s="45"/>
      <c r="BXM50" s="45"/>
      <c r="BXN50" s="45"/>
      <c r="BXO50" s="45"/>
      <c r="BXP50" s="45"/>
      <c r="BXQ50" s="45"/>
      <c r="BXR50" s="45"/>
      <c r="BXS50" s="45"/>
      <c r="BXT50" s="45"/>
      <c r="BXU50" s="45"/>
      <c r="BXV50" s="45"/>
      <c r="BXW50" s="45"/>
      <c r="BXX50" s="45"/>
      <c r="BXY50" s="45"/>
      <c r="BXZ50" s="45"/>
      <c r="BYA50" s="45"/>
      <c r="BYB50" s="45"/>
      <c r="BYC50" s="45"/>
      <c r="BYD50" s="45"/>
      <c r="BYE50" s="45"/>
      <c r="BYF50" s="45"/>
      <c r="BYG50" s="45"/>
      <c r="BYH50" s="45"/>
      <c r="BYI50" s="45"/>
      <c r="BYJ50" s="45"/>
      <c r="BYK50" s="45"/>
      <c r="BYL50" s="45"/>
      <c r="BYM50" s="45"/>
      <c r="BYN50" s="45"/>
      <c r="BYO50" s="45"/>
      <c r="BYP50" s="45"/>
      <c r="BYQ50" s="45"/>
      <c r="BYR50" s="45"/>
      <c r="BYS50" s="45"/>
      <c r="BYT50" s="45"/>
      <c r="BYU50" s="45"/>
      <c r="BYV50" s="45"/>
      <c r="BYW50" s="45"/>
      <c r="BYX50" s="45"/>
      <c r="BYY50" s="45"/>
      <c r="BYZ50" s="45"/>
      <c r="BZA50" s="45"/>
      <c r="BZB50" s="45"/>
      <c r="BZC50" s="45"/>
      <c r="BZD50" s="45"/>
      <c r="BZE50" s="45"/>
      <c r="BZF50" s="45"/>
      <c r="BZG50" s="45"/>
      <c r="BZH50" s="45"/>
      <c r="BZI50" s="45"/>
      <c r="BZJ50" s="45"/>
      <c r="BZK50" s="45"/>
      <c r="BZL50" s="45"/>
      <c r="BZM50" s="45"/>
      <c r="BZN50" s="45"/>
      <c r="BZO50" s="45"/>
      <c r="BZP50" s="45"/>
      <c r="BZQ50" s="45"/>
      <c r="BZR50" s="45"/>
      <c r="BZS50" s="45"/>
      <c r="BZT50" s="45"/>
      <c r="BZU50" s="45"/>
      <c r="BZV50" s="45"/>
      <c r="BZW50" s="45"/>
      <c r="BZX50" s="45"/>
      <c r="BZY50" s="45"/>
      <c r="BZZ50" s="45"/>
      <c r="CAA50" s="45"/>
      <c r="CAB50" s="45"/>
      <c r="CAC50" s="45"/>
      <c r="CAD50" s="45"/>
      <c r="CAE50" s="45"/>
      <c r="CAF50" s="45"/>
      <c r="CAG50" s="45"/>
      <c r="CAH50" s="45"/>
      <c r="CAI50" s="45"/>
      <c r="CAJ50" s="45"/>
      <c r="CAK50" s="45"/>
      <c r="CAL50" s="45"/>
      <c r="CAM50" s="45"/>
      <c r="CAN50" s="45"/>
      <c r="CAO50" s="45"/>
      <c r="CAP50" s="45"/>
      <c r="CAQ50" s="45"/>
      <c r="CAR50" s="45"/>
      <c r="CAS50" s="45"/>
      <c r="CAT50" s="45"/>
      <c r="CAU50" s="45"/>
      <c r="CAV50" s="45"/>
      <c r="CAW50" s="45"/>
      <c r="CAX50" s="45"/>
      <c r="CAY50" s="45"/>
      <c r="CAZ50" s="45"/>
      <c r="CBA50" s="45"/>
      <c r="CBB50" s="45"/>
      <c r="CBC50" s="45"/>
      <c r="CBD50" s="45"/>
      <c r="CBE50" s="45"/>
      <c r="CBF50" s="45"/>
      <c r="CBG50" s="45"/>
      <c r="CBH50" s="45"/>
      <c r="CBI50" s="45"/>
      <c r="CBJ50" s="45"/>
      <c r="CBK50" s="45"/>
      <c r="CBL50" s="45"/>
      <c r="CBM50" s="45"/>
      <c r="CBN50" s="45"/>
      <c r="CBO50" s="45"/>
      <c r="CBP50" s="45"/>
      <c r="CBQ50" s="45"/>
      <c r="CBR50" s="45"/>
      <c r="CBS50" s="45"/>
      <c r="CBT50" s="45"/>
      <c r="CBU50" s="45"/>
      <c r="CBV50" s="45"/>
      <c r="CBW50" s="45"/>
      <c r="CBX50" s="45"/>
      <c r="CBY50" s="45"/>
      <c r="CBZ50" s="45"/>
      <c r="CCA50" s="45"/>
      <c r="CCB50" s="45"/>
      <c r="CCC50" s="45"/>
      <c r="CCD50" s="45"/>
      <c r="CCE50" s="45"/>
      <c r="CCF50" s="45"/>
      <c r="CCG50" s="45"/>
      <c r="CCH50" s="45"/>
      <c r="CCI50" s="45"/>
      <c r="CCJ50" s="45"/>
      <c r="CCK50" s="45"/>
      <c r="CCL50" s="45"/>
      <c r="CCM50" s="45"/>
      <c r="CCN50" s="45"/>
      <c r="CCO50" s="45"/>
      <c r="CCP50" s="45"/>
      <c r="CCQ50" s="45"/>
      <c r="CCR50" s="45"/>
      <c r="CCS50" s="45"/>
      <c r="CCT50" s="45"/>
      <c r="CCU50" s="45"/>
      <c r="CCV50" s="45"/>
      <c r="CCW50" s="45"/>
      <c r="CCX50" s="45"/>
      <c r="CCY50" s="45"/>
      <c r="CCZ50" s="45"/>
      <c r="CDA50" s="45"/>
      <c r="CDB50" s="45"/>
      <c r="CDC50" s="45"/>
      <c r="CDD50" s="45"/>
      <c r="CDE50" s="45"/>
      <c r="CDF50" s="45"/>
      <c r="CDG50" s="45"/>
      <c r="CDH50" s="45"/>
      <c r="CDI50" s="45"/>
      <c r="CDJ50" s="45"/>
      <c r="CDK50" s="45"/>
      <c r="CDL50" s="45"/>
      <c r="CDM50" s="45"/>
      <c r="CDN50" s="45"/>
      <c r="CDO50" s="45"/>
      <c r="CDP50" s="45"/>
      <c r="CDQ50" s="45"/>
      <c r="CDR50" s="45"/>
      <c r="CDS50" s="45"/>
      <c r="CDT50" s="45"/>
      <c r="CDU50" s="45"/>
      <c r="CDV50" s="45"/>
      <c r="CDW50" s="45"/>
      <c r="CDX50" s="45"/>
      <c r="CDY50" s="45"/>
      <c r="CDZ50" s="45"/>
      <c r="CEA50" s="45"/>
      <c r="CEB50" s="45"/>
      <c r="CEC50" s="45"/>
      <c r="CED50" s="45"/>
      <c r="CEE50" s="45"/>
      <c r="CEF50" s="45"/>
      <c r="CEG50" s="45"/>
      <c r="CEH50" s="45"/>
      <c r="CEI50" s="45"/>
      <c r="CEJ50" s="45"/>
      <c r="CEK50" s="45"/>
      <c r="CEL50" s="45"/>
      <c r="CEM50" s="45"/>
      <c r="CEN50" s="45"/>
      <c r="CEO50" s="45"/>
      <c r="CEP50" s="45"/>
      <c r="CEQ50" s="45"/>
      <c r="CER50" s="45"/>
      <c r="CES50" s="45"/>
      <c r="CET50" s="45"/>
      <c r="CEU50" s="45"/>
      <c r="CEV50" s="45"/>
      <c r="CEW50" s="45"/>
      <c r="CEX50" s="45"/>
      <c r="CEY50" s="45"/>
      <c r="CEZ50" s="45"/>
      <c r="CFA50" s="45"/>
      <c r="CFB50" s="45"/>
      <c r="CFC50" s="45"/>
      <c r="CFD50" s="45"/>
      <c r="CFE50" s="45"/>
      <c r="CFF50" s="45"/>
      <c r="CFG50" s="45"/>
      <c r="CFH50" s="45"/>
      <c r="CFI50" s="45"/>
      <c r="CFJ50" s="45"/>
      <c r="CFK50" s="45"/>
      <c r="CFL50" s="45"/>
      <c r="CFM50" s="45"/>
      <c r="CFN50" s="45"/>
      <c r="CFO50" s="45"/>
      <c r="CFP50" s="45"/>
      <c r="CFQ50" s="45"/>
      <c r="CFR50" s="45"/>
      <c r="CFS50" s="45"/>
      <c r="CFT50" s="45"/>
      <c r="CFU50" s="45"/>
      <c r="CFV50" s="45"/>
      <c r="CFW50" s="45"/>
      <c r="CFX50" s="45"/>
      <c r="CFY50" s="45"/>
      <c r="CFZ50" s="45"/>
      <c r="CGA50" s="45"/>
      <c r="CGB50" s="45"/>
      <c r="CGC50" s="45"/>
      <c r="CGD50" s="45"/>
      <c r="CGE50" s="45"/>
      <c r="CGF50" s="45"/>
      <c r="CGG50" s="45"/>
      <c r="CGH50" s="45"/>
      <c r="CGI50" s="45"/>
      <c r="CGJ50" s="45"/>
      <c r="CGK50" s="45"/>
      <c r="CGL50" s="45"/>
      <c r="CGM50" s="45"/>
      <c r="CGN50" s="45"/>
      <c r="CGO50" s="45"/>
      <c r="CGP50" s="45"/>
      <c r="CGQ50" s="45"/>
      <c r="CGR50" s="45"/>
      <c r="CGS50" s="45"/>
      <c r="CGT50" s="45"/>
      <c r="CGU50" s="45"/>
      <c r="CGV50" s="45"/>
      <c r="CGW50" s="45"/>
      <c r="CGX50" s="45"/>
      <c r="CGY50" s="45"/>
      <c r="CGZ50" s="45"/>
      <c r="CHA50" s="45"/>
      <c r="CHB50" s="45"/>
      <c r="CHC50" s="45"/>
      <c r="CHD50" s="45"/>
      <c r="CHE50" s="45"/>
      <c r="CHF50" s="45"/>
      <c r="CHG50" s="45"/>
      <c r="CHH50" s="45"/>
      <c r="CHI50" s="45"/>
      <c r="CHJ50" s="45"/>
      <c r="CHK50" s="45"/>
      <c r="CHL50" s="45"/>
      <c r="CHM50" s="45"/>
      <c r="CHN50" s="45"/>
      <c r="CHO50" s="45"/>
      <c r="CHP50" s="45"/>
      <c r="CHQ50" s="45"/>
      <c r="CHR50" s="45"/>
      <c r="CHS50" s="45"/>
      <c r="CHT50" s="45"/>
      <c r="CHU50" s="45"/>
      <c r="CHV50" s="45"/>
      <c r="CHW50" s="45"/>
      <c r="CHX50" s="45"/>
      <c r="CHY50" s="45"/>
      <c r="CHZ50" s="45"/>
      <c r="CIA50" s="45"/>
      <c r="CIB50" s="45"/>
      <c r="CIC50" s="45"/>
      <c r="CID50" s="45"/>
      <c r="CIE50" s="45"/>
      <c r="CIF50" s="45"/>
      <c r="CIG50" s="45"/>
      <c r="CIH50" s="45"/>
      <c r="CII50" s="45"/>
      <c r="CIJ50" s="45"/>
      <c r="CIK50" s="45"/>
      <c r="CIL50" s="45"/>
      <c r="CIM50" s="45"/>
      <c r="CIN50" s="45"/>
      <c r="CIO50" s="45"/>
      <c r="CIP50" s="45"/>
      <c r="CIQ50" s="45"/>
      <c r="CIR50" s="45"/>
      <c r="CIS50" s="45"/>
      <c r="CIT50" s="45"/>
      <c r="CIU50" s="45"/>
      <c r="CIV50" s="45"/>
      <c r="CIW50" s="45"/>
      <c r="CIX50" s="45"/>
      <c r="CIY50" s="45"/>
      <c r="CIZ50" s="45"/>
      <c r="CJA50" s="45"/>
      <c r="CJB50" s="45"/>
      <c r="CJC50" s="45"/>
      <c r="CJD50" s="45"/>
      <c r="CJE50" s="45"/>
      <c r="CJF50" s="45"/>
      <c r="CJG50" s="45"/>
      <c r="CJH50" s="45"/>
      <c r="CJI50" s="45"/>
      <c r="CJJ50" s="45"/>
      <c r="CJK50" s="45"/>
      <c r="CJL50" s="45"/>
      <c r="CJM50" s="45"/>
      <c r="CJN50" s="45"/>
      <c r="CJO50" s="45"/>
      <c r="CJP50" s="45"/>
      <c r="CJQ50" s="45"/>
      <c r="CJR50" s="45"/>
      <c r="CJS50" s="45"/>
      <c r="CJT50" s="45"/>
      <c r="CJU50" s="45"/>
      <c r="CJV50" s="45"/>
      <c r="CJW50" s="45"/>
      <c r="CJX50" s="45"/>
      <c r="CJY50" s="45"/>
      <c r="CJZ50" s="45"/>
      <c r="CKA50" s="45"/>
      <c r="CKB50" s="45"/>
      <c r="CKC50" s="45"/>
      <c r="CKD50" s="45"/>
      <c r="CKE50" s="45"/>
      <c r="CKF50" s="45"/>
      <c r="CKG50" s="45"/>
      <c r="CKH50" s="45"/>
      <c r="CKI50" s="45"/>
      <c r="CKJ50" s="45"/>
      <c r="CKK50" s="45"/>
      <c r="CKL50" s="45"/>
      <c r="CKM50" s="45"/>
      <c r="CKN50" s="45"/>
      <c r="CKO50" s="45"/>
      <c r="CKP50" s="45"/>
      <c r="CKQ50" s="45"/>
      <c r="CKR50" s="45"/>
      <c r="CKS50" s="45"/>
      <c r="CKT50" s="45"/>
      <c r="CKU50" s="45"/>
      <c r="CKV50" s="45"/>
      <c r="CKW50" s="45"/>
      <c r="CKX50" s="45"/>
      <c r="CKY50" s="45"/>
      <c r="CKZ50" s="45"/>
      <c r="CLA50" s="45"/>
      <c r="CLB50" s="45"/>
      <c r="CLC50" s="45"/>
      <c r="CLD50" s="45"/>
      <c r="CLE50" s="45"/>
      <c r="CLF50" s="45"/>
      <c r="CLG50" s="45"/>
      <c r="CLH50" s="45"/>
      <c r="CLI50" s="45"/>
      <c r="CLJ50" s="45"/>
      <c r="CLK50" s="45"/>
      <c r="CLL50" s="45"/>
      <c r="CLM50" s="45"/>
      <c r="CLN50" s="45"/>
      <c r="CLO50" s="45"/>
      <c r="CLP50" s="45"/>
      <c r="CLQ50" s="45"/>
      <c r="CLR50" s="45"/>
      <c r="CLS50" s="45"/>
      <c r="CLT50" s="45"/>
      <c r="CLU50" s="45"/>
      <c r="CLV50" s="45"/>
      <c r="CLW50" s="45"/>
      <c r="CLX50" s="45"/>
      <c r="CLY50" s="45"/>
      <c r="CLZ50" s="45"/>
      <c r="CMA50" s="45"/>
      <c r="CMB50" s="45"/>
      <c r="CMC50" s="45"/>
      <c r="CMD50" s="45"/>
      <c r="CME50" s="45"/>
      <c r="CMF50" s="45"/>
      <c r="CMG50" s="45"/>
      <c r="CMH50" s="45"/>
      <c r="CMI50" s="45"/>
      <c r="CMJ50" s="45"/>
      <c r="CMK50" s="45"/>
      <c r="CML50" s="45"/>
      <c r="CMM50" s="45"/>
      <c r="CMN50" s="45"/>
      <c r="CMO50" s="45"/>
      <c r="CMP50" s="45"/>
      <c r="CMQ50" s="45"/>
      <c r="CMR50" s="45"/>
      <c r="CMS50" s="45"/>
      <c r="CMT50" s="45"/>
      <c r="CMU50" s="45"/>
      <c r="CMV50" s="45"/>
      <c r="CMW50" s="45"/>
      <c r="CMX50" s="45"/>
      <c r="CMY50" s="45"/>
      <c r="CMZ50" s="45"/>
      <c r="CNA50" s="45"/>
      <c r="CNB50" s="45"/>
      <c r="CNC50" s="45"/>
      <c r="CND50" s="45"/>
      <c r="CNE50" s="45"/>
      <c r="CNF50" s="45"/>
      <c r="CNG50" s="45"/>
      <c r="CNH50" s="45"/>
      <c r="CNI50" s="45"/>
      <c r="CNJ50" s="45"/>
      <c r="CNK50" s="45"/>
      <c r="CNL50" s="45"/>
      <c r="CNM50" s="45"/>
      <c r="CNN50" s="45"/>
      <c r="CNO50" s="45"/>
      <c r="CNP50" s="45"/>
      <c r="CNQ50" s="45"/>
      <c r="CNR50" s="45"/>
      <c r="CNS50" s="45"/>
      <c r="CNT50" s="45"/>
      <c r="CNU50" s="45"/>
      <c r="CNV50" s="45"/>
      <c r="CNW50" s="45"/>
      <c r="CNX50" s="45"/>
      <c r="CNY50" s="45"/>
      <c r="CNZ50" s="45"/>
      <c r="COA50" s="45"/>
      <c r="COB50" s="45"/>
      <c r="COC50" s="45"/>
      <c r="COD50" s="45"/>
      <c r="COE50" s="45"/>
      <c r="COF50" s="45"/>
      <c r="COG50" s="45"/>
      <c r="COH50" s="45"/>
      <c r="COI50" s="45"/>
      <c r="COJ50" s="45"/>
      <c r="COK50" s="45"/>
      <c r="COL50" s="45"/>
      <c r="COM50" s="45"/>
      <c r="CON50" s="45"/>
      <c r="COO50" s="45"/>
      <c r="COP50" s="45"/>
      <c r="COQ50" s="45"/>
      <c r="COR50" s="45"/>
      <c r="COS50" s="45"/>
      <c r="COT50" s="45"/>
      <c r="COU50" s="45"/>
      <c r="COV50" s="45"/>
      <c r="COW50" s="45"/>
      <c r="COX50" s="45"/>
      <c r="COY50" s="45"/>
      <c r="COZ50" s="45"/>
      <c r="CPA50" s="45"/>
      <c r="CPB50" s="45"/>
      <c r="CPC50" s="45"/>
      <c r="CPD50" s="45"/>
      <c r="CPE50" s="45"/>
      <c r="CPF50" s="45"/>
      <c r="CPG50" s="45"/>
      <c r="CPH50" s="45"/>
      <c r="CPI50" s="45"/>
      <c r="CPJ50" s="45"/>
      <c r="CPK50" s="45"/>
      <c r="CPL50" s="45"/>
      <c r="CPM50" s="45"/>
      <c r="CPN50" s="45"/>
      <c r="CPO50" s="45"/>
      <c r="CPP50" s="45"/>
      <c r="CPQ50" s="45"/>
      <c r="CPR50" s="45"/>
      <c r="CPS50" s="45"/>
      <c r="CPT50" s="45"/>
      <c r="CPU50" s="45"/>
      <c r="CPV50" s="45"/>
      <c r="CPW50" s="45"/>
      <c r="CPX50" s="45"/>
      <c r="CPY50" s="45"/>
      <c r="CPZ50" s="45"/>
      <c r="CQA50" s="45"/>
      <c r="CQB50" s="45"/>
      <c r="CQC50" s="45"/>
      <c r="CQD50" s="45"/>
      <c r="CQE50" s="45"/>
      <c r="CQF50" s="45"/>
      <c r="CQG50" s="45"/>
      <c r="CQH50" s="45"/>
      <c r="CQI50" s="45"/>
      <c r="CQJ50" s="45"/>
      <c r="CQK50" s="45"/>
      <c r="CQL50" s="45"/>
      <c r="CQM50" s="45"/>
      <c r="CQN50" s="45"/>
      <c r="CQO50" s="45"/>
      <c r="CQP50" s="45"/>
      <c r="CQQ50" s="45"/>
      <c r="CQR50" s="45"/>
      <c r="CQS50" s="45"/>
      <c r="CQT50" s="45"/>
      <c r="CQU50" s="45"/>
      <c r="CQV50" s="45"/>
      <c r="CQW50" s="45"/>
      <c r="CQX50" s="45"/>
      <c r="CQY50" s="45"/>
      <c r="CQZ50" s="45"/>
      <c r="CRA50" s="45"/>
      <c r="CRB50" s="45"/>
      <c r="CRC50" s="45"/>
      <c r="CRD50" s="45"/>
      <c r="CRE50" s="45"/>
      <c r="CRF50" s="45"/>
      <c r="CRG50" s="45"/>
      <c r="CRH50" s="45"/>
      <c r="CRI50" s="45"/>
      <c r="CRJ50" s="45"/>
      <c r="CRK50" s="45"/>
      <c r="CRL50" s="45"/>
      <c r="CRM50" s="45"/>
      <c r="CRN50" s="45"/>
      <c r="CRO50" s="45"/>
      <c r="CRP50" s="45"/>
      <c r="CRQ50" s="45"/>
      <c r="CRR50" s="45"/>
      <c r="CRS50" s="45"/>
      <c r="CRT50" s="45"/>
      <c r="CRU50" s="45"/>
      <c r="CRV50" s="45"/>
      <c r="CRW50" s="45"/>
      <c r="CRX50" s="45"/>
      <c r="CRY50" s="45"/>
      <c r="CRZ50" s="45"/>
      <c r="CSA50" s="45"/>
      <c r="CSB50" s="45"/>
      <c r="CSC50" s="45"/>
      <c r="CSD50" s="45"/>
      <c r="CSE50" s="45"/>
      <c r="CSF50" s="45"/>
      <c r="CSG50" s="45"/>
      <c r="CSH50" s="45"/>
      <c r="CSI50" s="45"/>
      <c r="CSJ50" s="45"/>
      <c r="CSK50" s="45"/>
      <c r="CSL50" s="45"/>
      <c r="CSM50" s="45"/>
      <c r="CSN50" s="45"/>
      <c r="CSO50" s="45"/>
      <c r="CSP50" s="45"/>
      <c r="CSQ50" s="45"/>
      <c r="CSR50" s="45"/>
      <c r="CSS50" s="45"/>
      <c r="CST50" s="45"/>
      <c r="CSU50" s="45"/>
      <c r="CSV50" s="45"/>
      <c r="CSW50" s="45"/>
      <c r="CSX50" s="45"/>
      <c r="CSY50" s="45"/>
      <c r="CSZ50" s="45"/>
      <c r="CTA50" s="45"/>
      <c r="CTB50" s="45"/>
      <c r="CTC50" s="45"/>
      <c r="CTD50" s="45"/>
      <c r="CTE50" s="45"/>
      <c r="CTF50" s="45"/>
      <c r="CTG50" s="45"/>
      <c r="CTH50" s="45"/>
      <c r="CTI50" s="45"/>
      <c r="CTJ50" s="45"/>
      <c r="CTK50" s="45"/>
      <c r="CTL50" s="45"/>
      <c r="CTM50" s="45"/>
      <c r="CTN50" s="45"/>
      <c r="CTO50" s="45"/>
      <c r="CTP50" s="45"/>
      <c r="CTQ50" s="45"/>
      <c r="CTR50" s="45"/>
      <c r="CTS50" s="45"/>
      <c r="CTT50" s="45"/>
      <c r="CTU50" s="45"/>
      <c r="CTV50" s="45"/>
      <c r="CTW50" s="45"/>
      <c r="CTX50" s="45"/>
      <c r="CTY50" s="45"/>
      <c r="CTZ50" s="45"/>
      <c r="CUA50" s="45"/>
      <c r="CUB50" s="45"/>
      <c r="CUC50" s="45"/>
      <c r="CUD50" s="45"/>
      <c r="CUE50" s="45"/>
      <c r="CUF50" s="45"/>
      <c r="CUG50" s="45"/>
      <c r="CUH50" s="45"/>
      <c r="CUI50" s="45"/>
      <c r="CUJ50" s="45"/>
      <c r="CUK50" s="45"/>
      <c r="CUL50" s="45"/>
      <c r="CUM50" s="45"/>
      <c r="CUN50" s="45"/>
      <c r="CUO50" s="45"/>
      <c r="CUP50" s="45"/>
      <c r="CUQ50" s="45"/>
      <c r="CUR50" s="45"/>
      <c r="CUS50" s="45"/>
      <c r="CUT50" s="45"/>
      <c r="CUU50" s="45"/>
      <c r="CUV50" s="45"/>
      <c r="CUW50" s="45"/>
      <c r="CUX50" s="45"/>
      <c r="CUY50" s="45"/>
      <c r="CUZ50" s="45"/>
      <c r="CVA50" s="45"/>
      <c r="CVB50" s="45"/>
      <c r="CVC50" s="45"/>
      <c r="CVD50" s="45"/>
      <c r="CVE50" s="45"/>
      <c r="CVF50" s="45"/>
      <c r="CVG50" s="45"/>
      <c r="CVH50" s="45"/>
      <c r="CVI50" s="45"/>
      <c r="CVJ50" s="45"/>
      <c r="CVK50" s="45"/>
      <c r="CVL50" s="45"/>
      <c r="CVM50" s="45"/>
      <c r="CVN50" s="45"/>
      <c r="CVO50" s="45"/>
      <c r="CVP50" s="45"/>
      <c r="CVQ50" s="45"/>
      <c r="CVR50" s="45"/>
      <c r="CVS50" s="45"/>
      <c r="CVT50" s="45"/>
      <c r="CVU50" s="45"/>
      <c r="CVV50" s="45"/>
      <c r="CVW50" s="45"/>
      <c r="CVX50" s="45"/>
      <c r="CVY50" s="45"/>
      <c r="CVZ50" s="45"/>
      <c r="CWA50" s="45"/>
      <c r="CWB50" s="45"/>
      <c r="CWC50" s="45"/>
      <c r="CWD50" s="45"/>
      <c r="CWE50" s="45"/>
      <c r="CWF50" s="45"/>
      <c r="CWG50" s="45"/>
      <c r="CWH50" s="45"/>
      <c r="CWI50" s="45"/>
      <c r="CWJ50" s="45"/>
      <c r="CWK50" s="45"/>
      <c r="CWL50" s="45"/>
      <c r="CWM50" s="45"/>
      <c r="CWN50" s="45"/>
      <c r="CWO50" s="45"/>
      <c r="CWP50" s="45"/>
      <c r="CWQ50" s="45"/>
      <c r="CWR50" s="45"/>
      <c r="CWS50" s="45"/>
      <c r="CWT50" s="45"/>
      <c r="CWU50" s="45"/>
      <c r="CWV50" s="45"/>
      <c r="CWW50" s="45"/>
      <c r="CWX50" s="45"/>
      <c r="CWY50" s="45"/>
      <c r="CWZ50" s="45"/>
      <c r="CXA50" s="45"/>
      <c r="CXB50" s="45"/>
      <c r="CXC50" s="45"/>
      <c r="CXD50" s="45"/>
      <c r="CXE50" s="45"/>
      <c r="CXF50" s="45"/>
      <c r="CXG50" s="45"/>
      <c r="CXH50" s="45"/>
      <c r="CXI50" s="45"/>
      <c r="CXJ50" s="45"/>
      <c r="CXK50" s="45"/>
      <c r="CXL50" s="45"/>
      <c r="CXM50" s="45"/>
      <c r="CXN50" s="45"/>
      <c r="CXO50" s="45"/>
      <c r="CXP50" s="45"/>
      <c r="CXQ50" s="45"/>
      <c r="CXR50" s="45"/>
      <c r="CXS50" s="45"/>
      <c r="CXT50" s="45"/>
      <c r="CXU50" s="45"/>
      <c r="CXV50" s="45"/>
      <c r="CXW50" s="45"/>
      <c r="CXX50" s="45"/>
      <c r="CXY50" s="45"/>
      <c r="CXZ50" s="45"/>
      <c r="CYA50" s="45"/>
      <c r="CYB50" s="45"/>
      <c r="CYC50" s="45"/>
      <c r="CYD50" s="45"/>
      <c r="CYE50" s="45"/>
      <c r="CYF50" s="45"/>
      <c r="CYG50" s="45"/>
      <c r="CYH50" s="45"/>
      <c r="CYI50" s="45"/>
      <c r="CYJ50" s="45"/>
      <c r="CYK50" s="45"/>
      <c r="CYL50" s="45"/>
      <c r="CYM50" s="45"/>
      <c r="CYN50" s="45"/>
      <c r="CYO50" s="45"/>
      <c r="CYP50" s="45"/>
      <c r="CYQ50" s="45"/>
      <c r="CYR50" s="45"/>
      <c r="CYS50" s="45"/>
      <c r="CYT50" s="45"/>
      <c r="CYU50" s="45"/>
      <c r="CYV50" s="45"/>
      <c r="CYW50" s="45"/>
      <c r="CYX50" s="45"/>
      <c r="CYY50" s="45"/>
      <c r="CYZ50" s="45"/>
      <c r="CZA50" s="45"/>
      <c r="CZB50" s="45"/>
      <c r="CZC50" s="45"/>
      <c r="CZD50" s="45"/>
      <c r="CZE50" s="45"/>
      <c r="CZF50" s="45"/>
      <c r="CZG50" s="45"/>
      <c r="CZH50" s="45"/>
      <c r="CZI50" s="45"/>
      <c r="CZJ50" s="45"/>
      <c r="CZK50" s="45"/>
      <c r="CZL50" s="45"/>
      <c r="CZM50" s="45"/>
      <c r="CZN50" s="45"/>
      <c r="CZO50" s="45"/>
      <c r="CZP50" s="45"/>
      <c r="CZQ50" s="45"/>
      <c r="CZR50" s="45"/>
      <c r="CZS50" s="45"/>
      <c r="CZT50" s="45"/>
      <c r="CZU50" s="45"/>
      <c r="CZV50" s="45"/>
      <c r="CZW50" s="45"/>
      <c r="CZX50" s="45"/>
      <c r="CZY50" s="45"/>
      <c r="CZZ50" s="45"/>
      <c r="DAA50" s="45"/>
      <c r="DAB50" s="45"/>
      <c r="DAC50" s="45"/>
      <c r="DAD50" s="45"/>
      <c r="DAE50" s="45"/>
      <c r="DAF50" s="45"/>
      <c r="DAG50" s="45"/>
      <c r="DAH50" s="45"/>
      <c r="DAI50" s="45"/>
      <c r="DAJ50" s="45"/>
      <c r="DAK50" s="45"/>
      <c r="DAL50" s="45"/>
      <c r="DAM50" s="45"/>
      <c r="DAN50" s="45"/>
      <c r="DAO50" s="45"/>
      <c r="DAP50" s="45"/>
      <c r="DAQ50" s="45"/>
      <c r="DAR50" s="45"/>
      <c r="DAS50" s="45"/>
      <c r="DAT50" s="45"/>
      <c r="DAU50" s="45"/>
      <c r="DAV50" s="45"/>
      <c r="DAW50" s="45"/>
      <c r="DAX50" s="45"/>
      <c r="DAY50" s="45"/>
      <c r="DAZ50" s="45"/>
      <c r="DBA50" s="45"/>
      <c r="DBB50" s="45"/>
      <c r="DBC50" s="45"/>
      <c r="DBD50" s="45"/>
      <c r="DBE50" s="45"/>
      <c r="DBF50" s="45"/>
      <c r="DBG50" s="45"/>
      <c r="DBH50" s="45"/>
      <c r="DBI50" s="45"/>
      <c r="DBJ50" s="45"/>
      <c r="DBK50" s="45"/>
      <c r="DBL50" s="45"/>
      <c r="DBM50" s="45"/>
      <c r="DBN50" s="45"/>
      <c r="DBO50" s="45"/>
      <c r="DBP50" s="45"/>
      <c r="DBQ50" s="45"/>
      <c r="DBR50" s="45"/>
      <c r="DBS50" s="45"/>
      <c r="DBT50" s="45"/>
      <c r="DBU50" s="45"/>
      <c r="DBV50" s="45"/>
      <c r="DBW50" s="45"/>
      <c r="DBX50" s="45"/>
      <c r="DBY50" s="45"/>
      <c r="DBZ50" s="45"/>
      <c r="DCA50" s="45"/>
      <c r="DCB50" s="45"/>
      <c r="DCC50" s="45"/>
      <c r="DCD50" s="45"/>
      <c r="DCE50" s="45"/>
      <c r="DCF50" s="45"/>
      <c r="DCG50" s="45"/>
      <c r="DCH50" s="45"/>
      <c r="DCI50" s="45"/>
      <c r="DCJ50" s="45"/>
      <c r="DCK50" s="45"/>
      <c r="DCL50" s="45"/>
      <c r="DCM50" s="45"/>
      <c r="DCN50" s="45"/>
      <c r="DCO50" s="45"/>
      <c r="DCP50" s="45"/>
      <c r="DCQ50" s="45"/>
      <c r="DCR50" s="45"/>
      <c r="DCS50" s="45"/>
      <c r="DCT50" s="45"/>
      <c r="DCU50" s="45"/>
      <c r="DCV50" s="45"/>
      <c r="DCW50" s="45"/>
      <c r="DCX50" s="45"/>
      <c r="DCY50" s="45"/>
      <c r="DCZ50" s="45"/>
      <c r="DDA50" s="45"/>
      <c r="DDB50" s="45"/>
      <c r="DDC50" s="45"/>
      <c r="DDD50" s="45"/>
      <c r="DDE50" s="45"/>
      <c r="DDF50" s="45"/>
      <c r="DDG50" s="45"/>
      <c r="DDH50" s="45"/>
      <c r="DDI50" s="45"/>
      <c r="DDJ50" s="45"/>
      <c r="DDK50" s="45"/>
      <c r="DDL50" s="45"/>
      <c r="DDM50" s="45"/>
      <c r="DDN50" s="45"/>
      <c r="DDO50" s="45"/>
      <c r="DDP50" s="45"/>
      <c r="DDQ50" s="45"/>
      <c r="DDR50" s="45"/>
      <c r="DDS50" s="45"/>
      <c r="DDT50" s="45"/>
      <c r="DDU50" s="45"/>
      <c r="DDV50" s="45"/>
      <c r="DDW50" s="45"/>
      <c r="DDX50" s="45"/>
      <c r="DDY50" s="45"/>
      <c r="DDZ50" s="45"/>
      <c r="DEA50" s="45"/>
      <c r="DEB50" s="45"/>
      <c r="DEC50" s="45"/>
      <c r="DED50" s="45"/>
      <c r="DEE50" s="45"/>
      <c r="DEF50" s="45"/>
      <c r="DEG50" s="45"/>
      <c r="DEH50" s="45"/>
      <c r="DEI50" s="45"/>
      <c r="DEJ50" s="45"/>
      <c r="DEK50" s="45"/>
      <c r="DEL50" s="45"/>
      <c r="DEM50" s="45"/>
      <c r="DEN50" s="45"/>
      <c r="DEO50" s="45"/>
      <c r="DEP50" s="45"/>
      <c r="DEQ50" s="45"/>
      <c r="DER50" s="45"/>
      <c r="DES50" s="45"/>
      <c r="DET50" s="45"/>
      <c r="DEU50" s="45"/>
      <c r="DEV50" s="45"/>
      <c r="DEW50" s="45"/>
      <c r="DEX50" s="45"/>
      <c r="DEY50" s="45"/>
      <c r="DEZ50" s="45"/>
      <c r="DFA50" s="45"/>
      <c r="DFB50" s="45"/>
      <c r="DFC50" s="45"/>
      <c r="DFD50" s="45"/>
      <c r="DFE50" s="45"/>
      <c r="DFF50" s="45"/>
      <c r="DFG50" s="45"/>
      <c r="DFH50" s="45"/>
      <c r="DFI50" s="45"/>
      <c r="DFJ50" s="45"/>
      <c r="DFK50" s="45"/>
      <c r="DFL50" s="45"/>
      <c r="DFM50" s="45"/>
      <c r="DFN50" s="45"/>
      <c r="DFO50" s="45"/>
      <c r="DFP50" s="45"/>
      <c r="DFQ50" s="45"/>
      <c r="DFR50" s="45"/>
      <c r="DFS50" s="45"/>
      <c r="DFT50" s="45"/>
      <c r="DFU50" s="45"/>
      <c r="DFV50" s="45"/>
      <c r="DFW50" s="45"/>
      <c r="DFX50" s="45"/>
      <c r="DFY50" s="45"/>
      <c r="DFZ50" s="45"/>
      <c r="DGA50" s="45"/>
      <c r="DGB50" s="45"/>
      <c r="DGC50" s="45"/>
      <c r="DGD50" s="45"/>
      <c r="DGE50" s="45"/>
      <c r="DGF50" s="45"/>
      <c r="DGG50" s="45"/>
      <c r="DGH50" s="45"/>
      <c r="DGI50" s="45"/>
      <c r="DGJ50" s="45"/>
      <c r="DGK50" s="45"/>
      <c r="DGL50" s="45"/>
      <c r="DGM50" s="45"/>
      <c r="DGN50" s="45"/>
      <c r="DGO50" s="45"/>
      <c r="DGP50" s="45"/>
      <c r="DGQ50" s="45"/>
      <c r="DGR50" s="45"/>
      <c r="DGS50" s="45"/>
      <c r="DGT50" s="45"/>
      <c r="DGU50" s="45"/>
      <c r="DGV50" s="45"/>
      <c r="DGW50" s="45"/>
      <c r="DGX50" s="45"/>
      <c r="DGY50" s="45"/>
      <c r="DGZ50" s="45"/>
      <c r="DHA50" s="45"/>
      <c r="DHB50" s="45"/>
      <c r="DHC50" s="45"/>
      <c r="DHD50" s="45"/>
      <c r="DHE50" s="45"/>
      <c r="DHF50" s="45"/>
      <c r="DHG50" s="45"/>
      <c r="DHH50" s="45"/>
      <c r="DHI50" s="45"/>
      <c r="DHJ50" s="45"/>
      <c r="DHK50" s="45"/>
      <c r="DHL50" s="45"/>
      <c r="DHM50" s="45"/>
      <c r="DHN50" s="45"/>
      <c r="DHO50" s="45"/>
      <c r="DHP50" s="45"/>
      <c r="DHQ50" s="45"/>
      <c r="DHR50" s="45"/>
      <c r="DHS50" s="45"/>
      <c r="DHT50" s="45"/>
      <c r="DHU50" s="45"/>
      <c r="DHV50" s="45"/>
      <c r="DHW50" s="45"/>
      <c r="DHX50" s="45"/>
      <c r="DHY50" s="45"/>
      <c r="DHZ50" s="45"/>
      <c r="DIA50" s="45"/>
      <c r="DIB50" s="45"/>
      <c r="DIC50" s="45"/>
      <c r="DID50" s="45"/>
      <c r="DIE50" s="45"/>
      <c r="DIF50" s="45"/>
      <c r="DIG50" s="45"/>
      <c r="DIH50" s="45"/>
      <c r="DII50" s="45"/>
      <c r="DIJ50" s="45"/>
      <c r="DIK50" s="45"/>
      <c r="DIL50" s="45"/>
      <c r="DIM50" s="45"/>
      <c r="DIN50" s="45"/>
      <c r="DIO50" s="45"/>
      <c r="DIP50" s="45"/>
      <c r="DIQ50" s="45"/>
      <c r="DIR50" s="45"/>
      <c r="DIS50" s="45"/>
      <c r="DIT50" s="45"/>
      <c r="DIU50" s="45"/>
      <c r="DIV50" s="45"/>
      <c r="DIW50" s="45"/>
      <c r="DIX50" s="45"/>
      <c r="DIY50" s="45"/>
      <c r="DIZ50" s="45"/>
      <c r="DJA50" s="45"/>
      <c r="DJB50" s="45"/>
      <c r="DJC50" s="45"/>
      <c r="DJD50" s="45"/>
      <c r="DJE50" s="45"/>
      <c r="DJF50" s="45"/>
      <c r="DJG50" s="45"/>
      <c r="DJH50" s="45"/>
      <c r="DJI50" s="45"/>
      <c r="DJJ50" s="45"/>
      <c r="DJK50" s="45"/>
      <c r="DJL50" s="45"/>
      <c r="DJM50" s="45"/>
      <c r="DJN50" s="45"/>
      <c r="DJO50" s="45"/>
      <c r="DJP50" s="45"/>
      <c r="DJQ50" s="45"/>
      <c r="DJR50" s="45"/>
      <c r="DJS50" s="45"/>
      <c r="DJT50" s="45"/>
      <c r="DJU50" s="45"/>
      <c r="DJV50" s="45"/>
      <c r="DJW50" s="45"/>
      <c r="DJX50" s="45"/>
      <c r="DJY50" s="45"/>
      <c r="DJZ50" s="45"/>
      <c r="DKA50" s="45"/>
      <c r="DKB50" s="45"/>
      <c r="DKC50" s="45"/>
      <c r="DKD50" s="45"/>
      <c r="DKE50" s="45"/>
      <c r="DKF50" s="45"/>
      <c r="DKG50" s="45"/>
      <c r="DKH50" s="45"/>
      <c r="DKI50" s="45"/>
      <c r="DKJ50" s="45"/>
      <c r="DKK50" s="45"/>
      <c r="DKL50" s="45"/>
      <c r="DKM50" s="45"/>
      <c r="DKN50" s="45"/>
      <c r="DKO50" s="45"/>
      <c r="DKP50" s="45"/>
      <c r="DKQ50" s="45"/>
      <c r="DKR50" s="45"/>
      <c r="DKS50" s="45"/>
      <c r="DKT50" s="45"/>
      <c r="DKU50" s="45"/>
      <c r="DKV50" s="45"/>
      <c r="DKW50" s="45"/>
      <c r="DKX50" s="45"/>
      <c r="DKY50" s="45"/>
      <c r="DKZ50" s="45"/>
      <c r="DLA50" s="45"/>
      <c r="DLB50" s="45"/>
      <c r="DLC50" s="45"/>
      <c r="DLD50" s="45"/>
      <c r="DLE50" s="45"/>
      <c r="DLF50" s="45"/>
      <c r="DLG50" s="45"/>
      <c r="DLH50" s="45"/>
      <c r="DLI50" s="45"/>
      <c r="DLJ50" s="45"/>
      <c r="DLK50" s="45"/>
      <c r="DLL50" s="45"/>
      <c r="DLM50" s="45"/>
      <c r="DLN50" s="45"/>
      <c r="DLO50" s="45"/>
      <c r="DLP50" s="45"/>
      <c r="DLQ50" s="45"/>
      <c r="DLR50" s="45"/>
      <c r="DLS50" s="45"/>
      <c r="DLT50" s="45"/>
      <c r="DLU50" s="45"/>
      <c r="DLV50" s="45"/>
      <c r="DLW50" s="45"/>
      <c r="DLX50" s="45"/>
      <c r="DLY50" s="45"/>
      <c r="DLZ50" s="45"/>
      <c r="DMA50" s="45"/>
      <c r="DMB50" s="45"/>
      <c r="DMC50" s="45"/>
      <c r="DMD50" s="45"/>
      <c r="DME50" s="45"/>
      <c r="DMF50" s="45"/>
      <c r="DMG50" s="45"/>
      <c r="DMH50" s="45"/>
      <c r="DMI50" s="45"/>
      <c r="DMJ50" s="45"/>
      <c r="DMK50" s="45"/>
      <c r="DML50" s="45"/>
      <c r="DMM50" s="45"/>
      <c r="DMN50" s="45"/>
      <c r="DMO50" s="45"/>
      <c r="DMP50" s="45"/>
      <c r="DMQ50" s="45"/>
      <c r="DMR50" s="45"/>
      <c r="DMS50" s="45"/>
      <c r="DMT50" s="45"/>
      <c r="DMU50" s="45"/>
      <c r="DMV50" s="45"/>
      <c r="DMW50" s="45"/>
      <c r="DMX50" s="45"/>
      <c r="DMY50" s="45"/>
      <c r="DMZ50" s="45"/>
      <c r="DNA50" s="45"/>
      <c r="DNB50" s="45"/>
      <c r="DNC50" s="45"/>
      <c r="DND50" s="45"/>
      <c r="DNE50" s="45"/>
      <c r="DNF50" s="45"/>
      <c r="DNG50" s="45"/>
      <c r="DNH50" s="45"/>
      <c r="DNI50" s="45"/>
      <c r="DNJ50" s="45"/>
      <c r="DNK50" s="45"/>
      <c r="DNL50" s="45"/>
      <c r="DNM50" s="45"/>
      <c r="DNN50" s="45"/>
      <c r="DNO50" s="45"/>
      <c r="DNP50" s="45"/>
      <c r="DNQ50" s="45"/>
      <c r="DNR50" s="45"/>
      <c r="DNS50" s="45"/>
      <c r="DNT50" s="45"/>
      <c r="DNU50" s="45"/>
      <c r="DNV50" s="45"/>
      <c r="DNW50" s="45"/>
      <c r="DNX50" s="45"/>
      <c r="DNY50" s="45"/>
      <c r="DNZ50" s="45"/>
      <c r="DOA50" s="45"/>
      <c r="DOB50" s="45"/>
      <c r="DOC50" s="45"/>
      <c r="DOD50" s="45"/>
      <c r="DOE50" s="45"/>
      <c r="DOF50" s="45"/>
      <c r="DOG50" s="45"/>
      <c r="DOH50" s="45"/>
      <c r="DOI50" s="45"/>
      <c r="DOJ50" s="45"/>
      <c r="DOK50" s="45"/>
      <c r="DOL50" s="45"/>
      <c r="DOM50" s="45"/>
      <c r="DON50" s="45"/>
      <c r="DOO50" s="45"/>
      <c r="DOP50" s="45"/>
      <c r="DOQ50" s="45"/>
      <c r="DOR50" s="45"/>
      <c r="DOS50" s="45"/>
      <c r="DOT50" s="45"/>
      <c r="DOU50" s="45"/>
      <c r="DOV50" s="45"/>
      <c r="DOW50" s="45"/>
      <c r="DOX50" s="45"/>
      <c r="DOY50" s="45"/>
      <c r="DOZ50" s="45"/>
      <c r="DPA50" s="45"/>
      <c r="DPB50" s="45"/>
      <c r="DPC50" s="45"/>
      <c r="DPD50" s="45"/>
      <c r="DPE50" s="45"/>
      <c r="DPF50" s="45"/>
      <c r="DPG50" s="45"/>
      <c r="DPH50" s="45"/>
      <c r="DPI50" s="45"/>
      <c r="DPJ50" s="45"/>
      <c r="DPK50" s="45"/>
      <c r="DPL50" s="45"/>
      <c r="DPM50" s="45"/>
      <c r="DPN50" s="45"/>
      <c r="DPO50" s="45"/>
      <c r="DPP50" s="45"/>
      <c r="DPQ50" s="45"/>
      <c r="DPR50" s="45"/>
      <c r="DPS50" s="45"/>
      <c r="DPT50" s="45"/>
      <c r="DPU50" s="45"/>
      <c r="DPV50" s="45"/>
      <c r="DPW50" s="45"/>
      <c r="DPX50" s="45"/>
      <c r="DPY50" s="45"/>
      <c r="DPZ50" s="45"/>
      <c r="DQA50" s="45"/>
      <c r="DQB50" s="45"/>
      <c r="DQC50" s="45"/>
      <c r="DQD50" s="45"/>
      <c r="DQE50" s="45"/>
      <c r="DQF50" s="45"/>
      <c r="DQG50" s="45"/>
      <c r="DQH50" s="45"/>
      <c r="DQI50" s="45"/>
      <c r="DQJ50" s="45"/>
      <c r="DQK50" s="45"/>
      <c r="DQL50" s="45"/>
      <c r="DQM50" s="45"/>
      <c r="DQN50" s="45"/>
      <c r="DQO50" s="45"/>
      <c r="DQP50" s="45"/>
      <c r="DQQ50" s="45"/>
      <c r="DQR50" s="45"/>
      <c r="DQS50" s="45"/>
      <c r="DQT50" s="45"/>
      <c r="DQU50" s="45"/>
      <c r="DQV50" s="45"/>
      <c r="DQW50" s="45"/>
      <c r="DQX50" s="45"/>
      <c r="DQY50" s="45"/>
      <c r="DQZ50" s="45"/>
      <c r="DRA50" s="45"/>
      <c r="DRB50" s="45"/>
      <c r="DRC50" s="45"/>
      <c r="DRD50" s="45"/>
      <c r="DRE50" s="45"/>
      <c r="DRF50" s="45"/>
      <c r="DRG50" s="45"/>
      <c r="DRH50" s="45"/>
      <c r="DRI50" s="45"/>
      <c r="DRJ50" s="45"/>
      <c r="DRK50" s="45"/>
      <c r="DRL50" s="45"/>
      <c r="DRM50" s="45"/>
      <c r="DRN50" s="45"/>
      <c r="DRO50" s="45"/>
      <c r="DRP50" s="45"/>
      <c r="DRQ50" s="45"/>
      <c r="DRR50" s="45"/>
      <c r="DRS50" s="45"/>
      <c r="DRT50" s="45"/>
      <c r="DRU50" s="45"/>
      <c r="DRV50" s="45"/>
      <c r="DRW50" s="45"/>
      <c r="DRX50" s="45"/>
      <c r="DRY50" s="45"/>
      <c r="DRZ50" s="45"/>
      <c r="DSA50" s="45"/>
      <c r="DSB50" s="45"/>
      <c r="DSC50" s="45"/>
      <c r="DSD50" s="45"/>
      <c r="DSE50" s="45"/>
      <c r="DSF50" s="45"/>
      <c r="DSG50" s="45"/>
      <c r="DSH50" s="45"/>
      <c r="DSI50" s="45"/>
      <c r="DSJ50" s="45"/>
      <c r="DSK50" s="45"/>
      <c r="DSL50" s="45"/>
      <c r="DSM50" s="45"/>
      <c r="DSN50" s="45"/>
      <c r="DSO50" s="45"/>
      <c r="DSP50" s="45"/>
      <c r="DSQ50" s="45"/>
      <c r="DSR50" s="45"/>
      <c r="DSS50" s="45"/>
      <c r="DST50" s="45"/>
      <c r="DSU50" s="45"/>
      <c r="DSV50" s="45"/>
      <c r="DSW50" s="45"/>
      <c r="DSX50" s="45"/>
      <c r="DSY50" s="45"/>
      <c r="DSZ50" s="45"/>
      <c r="DTA50" s="45"/>
      <c r="DTB50" s="45"/>
      <c r="DTC50" s="45"/>
      <c r="DTD50" s="45"/>
      <c r="DTE50" s="45"/>
      <c r="DTF50" s="45"/>
      <c r="DTG50" s="45"/>
      <c r="DTH50" s="45"/>
      <c r="DTI50" s="45"/>
      <c r="DTJ50" s="45"/>
      <c r="DTK50" s="45"/>
      <c r="DTL50" s="45"/>
      <c r="DTM50" s="45"/>
      <c r="DTN50" s="45"/>
      <c r="DTO50" s="45"/>
      <c r="DTP50" s="45"/>
      <c r="DTQ50" s="45"/>
      <c r="DTR50" s="45"/>
      <c r="DTS50" s="45"/>
      <c r="DTT50" s="45"/>
      <c r="DTU50" s="45"/>
      <c r="DTV50" s="45"/>
      <c r="DTW50" s="45"/>
      <c r="DTX50" s="45"/>
      <c r="DTY50" s="45"/>
      <c r="DTZ50" s="45"/>
      <c r="DUA50" s="45"/>
      <c r="DUB50" s="45"/>
      <c r="DUC50" s="45"/>
      <c r="DUD50" s="45"/>
      <c r="DUE50" s="45"/>
      <c r="DUF50" s="45"/>
      <c r="DUG50" s="45"/>
      <c r="DUH50" s="45"/>
      <c r="DUI50" s="45"/>
      <c r="DUJ50" s="45"/>
      <c r="DUK50" s="45"/>
      <c r="DUL50" s="45"/>
      <c r="DUM50" s="45"/>
      <c r="DUN50" s="45"/>
      <c r="DUO50" s="45"/>
      <c r="DUP50" s="45"/>
      <c r="DUQ50" s="45"/>
      <c r="DUR50" s="45"/>
      <c r="DUS50" s="45"/>
      <c r="DUT50" s="45"/>
      <c r="DUU50" s="45"/>
      <c r="DUV50" s="45"/>
      <c r="DUW50" s="45"/>
      <c r="DUX50" s="45"/>
      <c r="DUY50" s="45"/>
      <c r="DUZ50" s="45"/>
      <c r="DVA50" s="45"/>
      <c r="DVB50" s="45"/>
      <c r="DVC50" s="45"/>
      <c r="DVD50" s="45"/>
      <c r="DVE50" s="45"/>
      <c r="DVF50" s="45"/>
      <c r="DVG50" s="45"/>
      <c r="DVH50" s="45"/>
      <c r="DVI50" s="45"/>
      <c r="DVJ50" s="45"/>
      <c r="DVK50" s="45"/>
      <c r="DVL50" s="45"/>
      <c r="DVM50" s="45"/>
      <c r="DVN50" s="45"/>
      <c r="DVO50" s="45"/>
      <c r="DVP50" s="45"/>
      <c r="DVQ50" s="45"/>
      <c r="DVR50" s="45"/>
      <c r="DVS50" s="45"/>
      <c r="DVT50" s="45"/>
      <c r="DVU50" s="45"/>
      <c r="DVV50" s="45"/>
      <c r="DVW50" s="45"/>
      <c r="DVX50" s="45"/>
      <c r="DVY50" s="45"/>
      <c r="DVZ50" s="45"/>
      <c r="DWA50" s="45"/>
      <c r="DWB50" s="45"/>
      <c r="DWC50" s="45"/>
      <c r="DWD50" s="45"/>
      <c r="DWE50" s="45"/>
      <c r="DWF50" s="45"/>
      <c r="DWG50" s="45"/>
      <c r="DWH50" s="45"/>
      <c r="DWI50" s="45"/>
      <c r="DWJ50" s="45"/>
      <c r="DWK50" s="45"/>
      <c r="DWL50" s="45"/>
      <c r="DWM50" s="45"/>
      <c r="DWN50" s="45"/>
      <c r="DWO50" s="45"/>
      <c r="DWP50" s="45"/>
      <c r="DWQ50" s="45"/>
      <c r="DWR50" s="45"/>
      <c r="DWS50" s="45"/>
      <c r="DWT50" s="45"/>
      <c r="DWU50" s="45"/>
      <c r="DWV50" s="45"/>
      <c r="DWW50" s="45"/>
      <c r="DWX50" s="45"/>
      <c r="DWY50" s="45"/>
      <c r="DWZ50" s="45"/>
      <c r="DXA50" s="45"/>
      <c r="DXB50" s="45"/>
      <c r="DXC50" s="45"/>
      <c r="DXD50" s="45"/>
      <c r="DXE50" s="45"/>
      <c r="DXF50" s="45"/>
      <c r="DXG50" s="45"/>
      <c r="DXH50" s="45"/>
      <c r="DXI50" s="45"/>
      <c r="DXJ50" s="45"/>
      <c r="DXK50" s="45"/>
      <c r="DXL50" s="45"/>
      <c r="DXM50" s="45"/>
      <c r="DXN50" s="45"/>
      <c r="DXO50" s="45"/>
      <c r="DXP50" s="45"/>
      <c r="DXQ50" s="45"/>
      <c r="DXR50" s="45"/>
      <c r="DXS50" s="45"/>
      <c r="DXT50" s="45"/>
      <c r="DXU50" s="45"/>
      <c r="DXV50" s="45"/>
      <c r="DXW50" s="45"/>
      <c r="DXX50" s="45"/>
      <c r="DXY50" s="45"/>
      <c r="DXZ50" s="45"/>
      <c r="DYA50" s="45"/>
      <c r="DYB50" s="45"/>
      <c r="DYC50" s="45"/>
      <c r="DYD50" s="45"/>
      <c r="DYE50" s="45"/>
      <c r="DYF50" s="45"/>
      <c r="DYG50" s="45"/>
      <c r="DYH50" s="45"/>
      <c r="DYI50" s="45"/>
      <c r="DYJ50" s="45"/>
      <c r="DYK50" s="45"/>
      <c r="DYL50" s="45"/>
      <c r="DYM50" s="45"/>
      <c r="DYN50" s="45"/>
      <c r="DYO50" s="45"/>
      <c r="DYP50" s="45"/>
      <c r="DYQ50" s="45"/>
      <c r="DYR50" s="45"/>
      <c r="DYS50" s="45"/>
      <c r="DYT50" s="45"/>
      <c r="DYU50" s="45"/>
      <c r="DYV50" s="45"/>
      <c r="DYW50" s="45"/>
      <c r="DYX50" s="45"/>
      <c r="DYY50" s="45"/>
      <c r="DYZ50" s="45"/>
      <c r="DZA50" s="45"/>
      <c r="DZB50" s="45"/>
      <c r="DZC50" s="45"/>
      <c r="DZD50" s="45"/>
      <c r="DZE50" s="45"/>
      <c r="DZF50" s="45"/>
      <c r="DZG50" s="45"/>
      <c r="DZH50" s="45"/>
      <c r="DZI50" s="45"/>
      <c r="DZJ50" s="45"/>
      <c r="DZK50" s="45"/>
      <c r="DZL50" s="45"/>
      <c r="DZM50" s="45"/>
      <c r="DZN50" s="45"/>
      <c r="DZO50" s="45"/>
      <c r="DZP50" s="45"/>
      <c r="DZQ50" s="45"/>
      <c r="DZR50" s="45"/>
      <c r="DZS50" s="45"/>
      <c r="DZT50" s="45"/>
      <c r="DZU50" s="45"/>
      <c r="DZV50" s="45"/>
      <c r="DZW50" s="45"/>
      <c r="DZX50" s="45"/>
      <c r="DZY50" s="45"/>
      <c r="DZZ50" s="45"/>
      <c r="EAA50" s="45"/>
      <c r="EAB50" s="45"/>
      <c r="EAC50" s="45"/>
      <c r="EAD50" s="45"/>
      <c r="EAE50" s="45"/>
      <c r="EAF50" s="45"/>
      <c r="EAG50" s="45"/>
      <c r="EAH50" s="45"/>
      <c r="EAI50" s="45"/>
      <c r="EAJ50" s="45"/>
      <c r="EAK50" s="45"/>
      <c r="EAL50" s="45"/>
      <c r="EAM50" s="45"/>
      <c r="EAN50" s="45"/>
      <c r="EAO50" s="45"/>
      <c r="EAP50" s="45"/>
      <c r="EAQ50" s="45"/>
      <c r="EAR50" s="45"/>
      <c r="EAS50" s="45"/>
      <c r="EAT50" s="45"/>
      <c r="EAU50" s="45"/>
      <c r="EAV50" s="45"/>
      <c r="EAW50" s="45"/>
      <c r="EAX50" s="45"/>
      <c r="EAY50" s="45"/>
      <c r="EAZ50" s="45"/>
      <c r="EBA50" s="45"/>
      <c r="EBB50" s="45"/>
      <c r="EBC50" s="45"/>
      <c r="EBD50" s="45"/>
      <c r="EBE50" s="45"/>
      <c r="EBF50" s="45"/>
      <c r="EBG50" s="45"/>
      <c r="EBH50" s="45"/>
      <c r="EBI50" s="45"/>
      <c r="EBJ50" s="45"/>
      <c r="EBK50" s="45"/>
      <c r="EBL50" s="45"/>
      <c r="EBM50" s="45"/>
      <c r="EBN50" s="45"/>
      <c r="EBO50" s="45"/>
      <c r="EBP50" s="45"/>
      <c r="EBQ50" s="45"/>
      <c r="EBR50" s="45"/>
      <c r="EBS50" s="45"/>
      <c r="EBT50" s="45"/>
      <c r="EBU50" s="45"/>
      <c r="EBV50" s="45"/>
      <c r="EBW50" s="45"/>
      <c r="EBX50" s="45"/>
      <c r="EBY50" s="45"/>
      <c r="EBZ50" s="45"/>
      <c r="ECA50" s="45"/>
      <c r="ECB50" s="45"/>
      <c r="ECC50" s="45"/>
      <c r="ECD50" s="45"/>
      <c r="ECE50" s="45"/>
      <c r="ECF50" s="45"/>
      <c r="ECG50" s="45"/>
      <c r="ECH50" s="45"/>
      <c r="ECI50" s="45"/>
      <c r="ECJ50" s="45"/>
      <c r="ECK50" s="45"/>
      <c r="ECL50" s="45"/>
      <c r="ECM50" s="45"/>
      <c r="ECN50" s="45"/>
      <c r="ECO50" s="45"/>
      <c r="ECP50" s="45"/>
      <c r="ECQ50" s="45"/>
      <c r="ECR50" s="45"/>
      <c r="ECS50" s="45"/>
      <c r="ECT50" s="45"/>
      <c r="ECU50" s="45"/>
      <c r="ECV50" s="45"/>
      <c r="ECW50" s="45"/>
      <c r="ECX50" s="45"/>
      <c r="ECY50" s="45"/>
      <c r="ECZ50" s="45"/>
      <c r="EDA50" s="45"/>
      <c r="EDB50" s="45"/>
      <c r="EDC50" s="45"/>
      <c r="EDD50" s="45"/>
      <c r="EDE50" s="45"/>
      <c r="EDF50" s="45"/>
      <c r="EDG50" s="45"/>
      <c r="EDH50" s="45"/>
      <c r="EDI50" s="45"/>
      <c r="EDJ50" s="45"/>
      <c r="EDK50" s="45"/>
      <c r="EDL50" s="45"/>
      <c r="EDM50" s="45"/>
      <c r="EDN50" s="45"/>
      <c r="EDO50" s="45"/>
      <c r="EDP50" s="45"/>
      <c r="EDQ50" s="45"/>
      <c r="EDR50" s="45"/>
      <c r="EDS50" s="45"/>
      <c r="EDT50" s="45"/>
      <c r="EDU50" s="45"/>
      <c r="EDV50" s="45"/>
      <c r="EDW50" s="45"/>
      <c r="EDX50" s="45"/>
      <c r="EDY50" s="45"/>
      <c r="EDZ50" s="45"/>
      <c r="EEA50" s="45"/>
      <c r="EEB50" s="45"/>
      <c r="EEC50" s="45"/>
      <c r="EED50" s="45"/>
      <c r="EEE50" s="45"/>
      <c r="EEF50" s="45"/>
      <c r="EEG50" s="45"/>
      <c r="EEH50" s="45"/>
      <c r="EEI50" s="45"/>
      <c r="EEJ50" s="45"/>
      <c r="EEK50" s="45"/>
      <c r="EEL50" s="45"/>
      <c r="EEM50" s="45"/>
      <c r="EEN50" s="45"/>
      <c r="EEO50" s="45"/>
      <c r="EEP50" s="45"/>
      <c r="EEQ50" s="45"/>
      <c r="EER50" s="45"/>
      <c r="EES50" s="45"/>
      <c r="EET50" s="45"/>
      <c r="EEU50" s="45"/>
      <c r="EEV50" s="45"/>
      <c r="EEW50" s="45"/>
      <c r="EEX50" s="45"/>
      <c r="EEY50" s="45"/>
      <c r="EEZ50" s="45"/>
      <c r="EFA50" s="45"/>
      <c r="EFB50" s="45"/>
      <c r="EFC50" s="45"/>
      <c r="EFD50" s="45"/>
      <c r="EFE50" s="45"/>
      <c r="EFF50" s="45"/>
      <c r="EFG50" s="45"/>
      <c r="EFH50" s="45"/>
      <c r="EFI50" s="45"/>
      <c r="EFJ50" s="45"/>
      <c r="EFK50" s="45"/>
      <c r="EFL50" s="45"/>
      <c r="EFM50" s="45"/>
      <c r="EFN50" s="45"/>
      <c r="EFO50" s="45"/>
      <c r="EFP50" s="45"/>
      <c r="EFQ50" s="45"/>
      <c r="EFR50" s="45"/>
      <c r="EFS50" s="45"/>
      <c r="EFT50" s="45"/>
      <c r="EFU50" s="45"/>
      <c r="EFV50" s="45"/>
      <c r="EFW50" s="45"/>
      <c r="EFX50" s="45"/>
      <c r="EFY50" s="45"/>
      <c r="EFZ50" s="45"/>
      <c r="EGA50" s="45"/>
      <c r="EGB50" s="45"/>
      <c r="EGC50" s="45"/>
      <c r="EGD50" s="45"/>
      <c r="EGE50" s="45"/>
      <c r="EGF50" s="45"/>
      <c r="EGG50" s="45"/>
      <c r="EGH50" s="45"/>
      <c r="EGI50" s="45"/>
      <c r="EGJ50" s="45"/>
      <c r="EGK50" s="45"/>
      <c r="EGL50" s="45"/>
      <c r="EGM50" s="45"/>
      <c r="EGN50" s="45"/>
      <c r="EGO50" s="45"/>
      <c r="EGP50" s="45"/>
      <c r="EGQ50" s="45"/>
      <c r="EGR50" s="45"/>
      <c r="EGS50" s="45"/>
      <c r="EGT50" s="45"/>
      <c r="EGU50" s="45"/>
      <c r="EGV50" s="45"/>
      <c r="EGW50" s="45"/>
      <c r="EGX50" s="45"/>
      <c r="EGY50" s="45"/>
      <c r="EGZ50" s="45"/>
      <c r="EHA50" s="45"/>
      <c r="EHB50" s="45"/>
      <c r="EHC50" s="45"/>
      <c r="EHD50" s="45"/>
      <c r="EHE50" s="45"/>
      <c r="EHF50" s="45"/>
      <c r="EHG50" s="45"/>
      <c r="EHH50" s="45"/>
      <c r="EHI50" s="45"/>
      <c r="EHJ50" s="45"/>
      <c r="EHK50" s="45"/>
      <c r="EHL50" s="45"/>
      <c r="EHM50" s="45"/>
      <c r="EHN50" s="45"/>
      <c r="EHO50" s="45"/>
      <c r="EHP50" s="45"/>
      <c r="EHQ50" s="45"/>
      <c r="EHR50" s="45"/>
      <c r="EHS50" s="45"/>
      <c r="EHT50" s="45"/>
      <c r="EHU50" s="45"/>
      <c r="EHV50" s="45"/>
      <c r="EHW50" s="45"/>
      <c r="EHX50" s="45"/>
      <c r="EHY50" s="45"/>
      <c r="EHZ50" s="45"/>
      <c r="EIA50" s="45"/>
      <c r="EIB50" s="45"/>
      <c r="EIC50" s="45"/>
      <c r="EID50" s="45"/>
      <c r="EIE50" s="45"/>
      <c r="EIF50" s="45"/>
      <c r="EIG50" s="45"/>
      <c r="EIH50" s="45"/>
      <c r="EII50" s="45"/>
      <c r="EIJ50" s="45"/>
      <c r="EIK50" s="45"/>
      <c r="EIL50" s="45"/>
      <c r="EIM50" s="45"/>
      <c r="EIN50" s="45"/>
      <c r="EIO50" s="45"/>
      <c r="EIP50" s="45"/>
      <c r="EIQ50" s="45"/>
      <c r="EIR50" s="45"/>
      <c r="EIS50" s="45"/>
      <c r="EIT50" s="45"/>
      <c r="EIU50" s="45"/>
      <c r="EIV50" s="45"/>
      <c r="EIW50" s="45"/>
      <c r="EIX50" s="45"/>
      <c r="EIY50" s="45"/>
      <c r="EIZ50" s="45"/>
      <c r="EJA50" s="45"/>
      <c r="EJB50" s="45"/>
      <c r="EJC50" s="45"/>
      <c r="EJD50" s="45"/>
      <c r="EJE50" s="45"/>
      <c r="EJF50" s="45"/>
      <c r="EJG50" s="45"/>
      <c r="EJH50" s="45"/>
      <c r="EJI50" s="45"/>
      <c r="EJJ50" s="45"/>
      <c r="EJK50" s="45"/>
      <c r="EJL50" s="45"/>
      <c r="EJM50" s="45"/>
      <c r="EJN50" s="45"/>
      <c r="EJO50" s="45"/>
      <c r="EJP50" s="45"/>
      <c r="EJQ50" s="45"/>
      <c r="EJR50" s="45"/>
      <c r="EJS50" s="45"/>
      <c r="EJT50" s="45"/>
      <c r="EJU50" s="45"/>
      <c r="EJV50" s="45"/>
      <c r="EJW50" s="45"/>
      <c r="EJX50" s="45"/>
      <c r="EJY50" s="45"/>
      <c r="EJZ50" s="45"/>
      <c r="EKA50" s="45"/>
      <c r="EKB50" s="45"/>
      <c r="EKC50" s="45"/>
      <c r="EKD50" s="45"/>
      <c r="EKE50" s="45"/>
      <c r="EKF50" s="45"/>
      <c r="EKG50" s="45"/>
      <c r="EKH50" s="45"/>
      <c r="EKI50" s="45"/>
      <c r="EKJ50" s="45"/>
      <c r="EKK50" s="45"/>
      <c r="EKL50" s="45"/>
      <c r="EKM50" s="45"/>
      <c r="EKN50" s="45"/>
      <c r="EKO50" s="45"/>
      <c r="EKP50" s="45"/>
      <c r="EKQ50" s="45"/>
      <c r="EKR50" s="45"/>
      <c r="EKS50" s="45"/>
      <c r="EKT50" s="45"/>
      <c r="EKU50" s="45"/>
      <c r="EKV50" s="45"/>
      <c r="EKW50" s="45"/>
      <c r="EKX50" s="45"/>
      <c r="EKY50" s="45"/>
      <c r="EKZ50" s="45"/>
      <c r="ELA50" s="45"/>
      <c r="ELB50" s="45"/>
      <c r="ELC50" s="45"/>
      <c r="ELD50" s="45"/>
      <c r="ELE50" s="45"/>
      <c r="ELF50" s="45"/>
      <c r="ELG50" s="45"/>
      <c r="ELH50" s="45"/>
      <c r="ELI50" s="45"/>
      <c r="ELJ50" s="45"/>
      <c r="ELK50" s="45"/>
      <c r="ELL50" s="45"/>
      <c r="ELM50" s="45"/>
      <c r="ELN50" s="45"/>
      <c r="ELO50" s="45"/>
      <c r="ELP50" s="45"/>
      <c r="ELQ50" s="45"/>
      <c r="ELR50" s="45"/>
      <c r="ELS50" s="45"/>
      <c r="ELT50" s="45"/>
      <c r="ELU50" s="45"/>
      <c r="ELV50" s="45"/>
      <c r="ELW50" s="45"/>
      <c r="ELX50" s="45"/>
      <c r="ELY50" s="45"/>
      <c r="ELZ50" s="45"/>
      <c r="EMA50" s="45"/>
      <c r="EMB50" s="45"/>
      <c r="EMC50" s="45"/>
      <c r="EMD50" s="45"/>
      <c r="EME50" s="45"/>
      <c r="EMF50" s="45"/>
      <c r="EMG50" s="45"/>
      <c r="EMH50" s="45"/>
      <c r="EMI50" s="45"/>
      <c r="EMJ50" s="45"/>
      <c r="EMK50" s="45"/>
      <c r="EML50" s="45"/>
      <c r="EMM50" s="45"/>
      <c r="EMN50" s="45"/>
      <c r="EMO50" s="45"/>
      <c r="EMP50" s="45"/>
      <c r="EMQ50" s="45"/>
      <c r="EMR50" s="45"/>
      <c r="EMS50" s="45"/>
      <c r="EMT50" s="45"/>
      <c r="EMU50" s="45"/>
      <c r="EMV50" s="45"/>
      <c r="EMW50" s="45"/>
      <c r="EMX50" s="45"/>
      <c r="EMY50" s="45"/>
      <c r="EMZ50" s="45"/>
      <c r="ENA50" s="45"/>
      <c r="ENB50" s="45"/>
      <c r="ENC50" s="45"/>
      <c r="END50" s="45"/>
      <c r="ENE50" s="45"/>
      <c r="ENF50" s="45"/>
      <c r="ENG50" s="45"/>
      <c r="ENH50" s="45"/>
      <c r="ENI50" s="45"/>
      <c r="ENJ50" s="45"/>
      <c r="ENK50" s="45"/>
      <c r="ENL50" s="45"/>
      <c r="ENM50" s="45"/>
      <c r="ENN50" s="45"/>
      <c r="ENO50" s="45"/>
      <c r="ENP50" s="45"/>
      <c r="ENQ50" s="45"/>
      <c r="ENR50" s="45"/>
      <c r="ENS50" s="45"/>
      <c r="ENT50" s="45"/>
      <c r="ENU50" s="45"/>
      <c r="ENV50" s="45"/>
      <c r="ENW50" s="45"/>
      <c r="ENX50" s="45"/>
      <c r="ENY50" s="45"/>
      <c r="ENZ50" s="45"/>
      <c r="EOA50" s="45"/>
      <c r="EOB50" s="45"/>
      <c r="EOC50" s="45"/>
      <c r="EOD50" s="45"/>
      <c r="EOE50" s="45"/>
      <c r="EOF50" s="45"/>
      <c r="EOG50" s="45"/>
      <c r="EOH50" s="45"/>
      <c r="EOI50" s="45"/>
      <c r="EOJ50" s="45"/>
      <c r="EOK50" s="45"/>
      <c r="EOL50" s="45"/>
      <c r="EOM50" s="45"/>
      <c r="EON50" s="45"/>
      <c r="EOO50" s="45"/>
      <c r="EOP50" s="45"/>
      <c r="EOQ50" s="45"/>
      <c r="EOR50" s="45"/>
      <c r="EOS50" s="45"/>
      <c r="EOT50" s="45"/>
      <c r="EOU50" s="45"/>
      <c r="EOV50" s="45"/>
      <c r="EOW50" s="45"/>
      <c r="EOX50" s="45"/>
      <c r="EOY50" s="45"/>
      <c r="EOZ50" s="45"/>
      <c r="EPA50" s="45"/>
      <c r="EPB50" s="45"/>
      <c r="EPC50" s="45"/>
      <c r="EPD50" s="45"/>
      <c r="EPE50" s="45"/>
      <c r="EPF50" s="45"/>
      <c r="EPG50" s="45"/>
      <c r="EPH50" s="45"/>
      <c r="EPI50" s="45"/>
      <c r="EPJ50" s="45"/>
      <c r="EPK50" s="45"/>
      <c r="EPL50" s="45"/>
      <c r="EPM50" s="45"/>
      <c r="EPN50" s="45"/>
      <c r="EPO50" s="45"/>
      <c r="EPP50" s="45"/>
      <c r="EPQ50" s="45"/>
      <c r="EPR50" s="45"/>
      <c r="EPS50" s="45"/>
      <c r="EPT50" s="45"/>
      <c r="EPU50" s="45"/>
      <c r="EPV50" s="45"/>
      <c r="EPW50" s="45"/>
      <c r="EPX50" s="45"/>
      <c r="EPY50" s="45"/>
      <c r="EPZ50" s="45"/>
      <c r="EQA50" s="45"/>
      <c r="EQB50" s="45"/>
      <c r="EQC50" s="45"/>
      <c r="EQD50" s="45"/>
      <c r="EQE50" s="45"/>
      <c r="EQF50" s="45"/>
      <c r="EQG50" s="45"/>
      <c r="EQH50" s="45"/>
      <c r="EQI50" s="45"/>
      <c r="EQJ50" s="45"/>
      <c r="EQK50" s="45"/>
      <c r="EQL50" s="45"/>
      <c r="EQM50" s="45"/>
      <c r="EQN50" s="45"/>
      <c r="EQO50" s="45"/>
      <c r="EQP50" s="45"/>
      <c r="EQQ50" s="45"/>
      <c r="EQR50" s="45"/>
      <c r="EQS50" s="45"/>
      <c r="EQT50" s="45"/>
      <c r="EQU50" s="45"/>
      <c r="EQV50" s="45"/>
      <c r="EQW50" s="45"/>
      <c r="EQX50" s="45"/>
      <c r="EQY50" s="45"/>
      <c r="EQZ50" s="45"/>
      <c r="ERA50" s="45"/>
      <c r="ERB50" s="45"/>
      <c r="ERC50" s="45"/>
      <c r="ERD50" s="45"/>
      <c r="ERE50" s="45"/>
      <c r="ERF50" s="45"/>
      <c r="ERG50" s="45"/>
      <c r="ERH50" s="45"/>
      <c r="ERI50" s="45"/>
      <c r="ERJ50" s="45"/>
      <c r="ERK50" s="45"/>
      <c r="ERL50" s="45"/>
      <c r="ERM50" s="45"/>
      <c r="ERN50" s="45"/>
      <c r="ERO50" s="45"/>
      <c r="ERP50" s="45"/>
      <c r="ERQ50" s="45"/>
      <c r="ERR50" s="45"/>
      <c r="ERS50" s="45"/>
      <c r="ERT50" s="45"/>
      <c r="ERU50" s="45"/>
      <c r="ERV50" s="45"/>
      <c r="ERW50" s="45"/>
      <c r="ERX50" s="45"/>
      <c r="ERY50" s="45"/>
      <c r="ERZ50" s="45"/>
      <c r="ESA50" s="45"/>
      <c r="ESB50" s="45"/>
      <c r="ESC50" s="45"/>
      <c r="ESD50" s="45"/>
      <c r="ESE50" s="45"/>
      <c r="ESF50" s="45"/>
      <c r="ESG50" s="45"/>
      <c r="ESH50" s="45"/>
      <c r="ESI50" s="45"/>
      <c r="ESJ50" s="45"/>
      <c r="ESK50" s="45"/>
      <c r="ESL50" s="45"/>
      <c r="ESM50" s="45"/>
      <c r="ESN50" s="45"/>
      <c r="ESO50" s="45"/>
      <c r="ESP50" s="45"/>
      <c r="ESQ50" s="45"/>
      <c r="ESR50" s="45"/>
      <c r="ESS50" s="45"/>
      <c r="EST50" s="45"/>
      <c r="ESU50" s="45"/>
      <c r="ESV50" s="45"/>
      <c r="ESW50" s="45"/>
      <c r="ESX50" s="45"/>
      <c r="ESY50" s="45"/>
      <c r="ESZ50" s="45"/>
      <c r="ETA50" s="45"/>
      <c r="ETB50" s="45"/>
      <c r="ETC50" s="45"/>
      <c r="ETD50" s="45"/>
      <c r="ETE50" s="45"/>
      <c r="ETF50" s="45"/>
      <c r="ETG50" s="45"/>
      <c r="ETH50" s="45"/>
      <c r="ETI50" s="45"/>
      <c r="ETJ50" s="45"/>
      <c r="ETK50" s="45"/>
      <c r="ETL50" s="45"/>
      <c r="ETM50" s="45"/>
      <c r="ETN50" s="45"/>
      <c r="ETO50" s="45"/>
      <c r="ETP50" s="45"/>
      <c r="ETQ50" s="45"/>
      <c r="ETR50" s="45"/>
      <c r="ETS50" s="45"/>
      <c r="ETT50" s="45"/>
      <c r="ETU50" s="45"/>
      <c r="ETV50" s="45"/>
      <c r="ETW50" s="45"/>
      <c r="ETX50" s="45"/>
      <c r="ETY50" s="45"/>
      <c r="ETZ50" s="45"/>
      <c r="EUA50" s="45"/>
      <c r="EUB50" s="45"/>
      <c r="EUC50" s="45"/>
      <c r="EUD50" s="45"/>
      <c r="EUE50" s="45"/>
      <c r="EUF50" s="45"/>
      <c r="EUG50" s="45"/>
      <c r="EUH50" s="45"/>
      <c r="EUI50" s="45"/>
      <c r="EUJ50" s="45"/>
      <c r="EUK50" s="45"/>
      <c r="EUL50" s="45"/>
      <c r="EUM50" s="45"/>
      <c r="EUN50" s="45"/>
      <c r="EUO50" s="45"/>
      <c r="EUP50" s="45"/>
      <c r="EUQ50" s="45"/>
      <c r="EUR50" s="45"/>
      <c r="EUS50" s="45"/>
      <c r="EUT50" s="45"/>
      <c r="EUU50" s="45"/>
      <c r="EUV50" s="45"/>
      <c r="EUW50" s="45"/>
      <c r="EUX50" s="45"/>
      <c r="EUY50" s="45"/>
      <c r="EUZ50" s="45"/>
      <c r="EVA50" s="45"/>
      <c r="EVB50" s="45"/>
      <c r="EVC50" s="45"/>
      <c r="EVD50" s="45"/>
      <c r="EVE50" s="45"/>
      <c r="EVF50" s="45"/>
      <c r="EVG50" s="45"/>
      <c r="EVH50" s="45"/>
      <c r="EVI50" s="45"/>
      <c r="EVJ50" s="45"/>
      <c r="EVK50" s="45"/>
      <c r="EVL50" s="45"/>
      <c r="EVM50" s="45"/>
      <c r="EVN50" s="45"/>
      <c r="EVO50" s="45"/>
      <c r="EVP50" s="45"/>
      <c r="EVQ50" s="45"/>
      <c r="EVR50" s="45"/>
      <c r="EVS50" s="45"/>
      <c r="EVT50" s="45"/>
      <c r="EVU50" s="45"/>
      <c r="EVV50" s="45"/>
      <c r="EVW50" s="45"/>
      <c r="EVX50" s="45"/>
      <c r="EVY50" s="45"/>
      <c r="EVZ50" s="45"/>
      <c r="EWA50" s="45"/>
      <c r="EWB50" s="45"/>
      <c r="EWC50" s="45"/>
      <c r="EWD50" s="45"/>
      <c r="EWE50" s="45"/>
      <c r="EWF50" s="45"/>
      <c r="EWG50" s="45"/>
      <c r="EWH50" s="45"/>
      <c r="EWI50" s="45"/>
      <c r="EWJ50" s="45"/>
      <c r="EWK50" s="45"/>
      <c r="EWL50" s="45"/>
      <c r="EWM50" s="45"/>
      <c r="EWN50" s="45"/>
      <c r="EWO50" s="45"/>
      <c r="EWP50" s="45"/>
      <c r="EWQ50" s="45"/>
      <c r="EWR50" s="45"/>
      <c r="EWS50" s="45"/>
      <c r="EWT50" s="45"/>
      <c r="EWU50" s="45"/>
      <c r="EWV50" s="45"/>
      <c r="EWW50" s="45"/>
      <c r="EWX50" s="45"/>
      <c r="EWY50" s="45"/>
      <c r="EWZ50" s="45"/>
      <c r="EXA50" s="45"/>
      <c r="EXB50" s="45"/>
      <c r="EXC50" s="45"/>
      <c r="EXD50" s="45"/>
      <c r="EXE50" s="45"/>
      <c r="EXF50" s="45"/>
      <c r="EXG50" s="45"/>
      <c r="EXH50" s="45"/>
      <c r="EXI50" s="45"/>
      <c r="EXJ50" s="45"/>
      <c r="EXK50" s="45"/>
      <c r="EXL50" s="45"/>
      <c r="EXM50" s="45"/>
      <c r="EXN50" s="45"/>
      <c r="EXO50" s="45"/>
      <c r="EXP50" s="45"/>
      <c r="EXQ50" s="45"/>
      <c r="EXR50" s="45"/>
      <c r="EXS50" s="45"/>
      <c r="EXT50" s="45"/>
      <c r="EXU50" s="45"/>
      <c r="EXV50" s="45"/>
      <c r="EXW50" s="45"/>
      <c r="EXX50" s="45"/>
      <c r="EXY50" s="45"/>
      <c r="EXZ50" s="45"/>
      <c r="EYA50" s="45"/>
      <c r="EYB50" s="45"/>
      <c r="EYC50" s="45"/>
      <c r="EYD50" s="45"/>
      <c r="EYE50" s="45"/>
      <c r="EYF50" s="45"/>
      <c r="EYG50" s="45"/>
      <c r="EYH50" s="45"/>
      <c r="EYI50" s="45"/>
      <c r="EYJ50" s="45"/>
      <c r="EYK50" s="45"/>
      <c r="EYL50" s="45"/>
      <c r="EYM50" s="45"/>
      <c r="EYN50" s="45"/>
      <c r="EYO50" s="45"/>
      <c r="EYP50" s="45"/>
      <c r="EYQ50" s="45"/>
      <c r="EYR50" s="45"/>
      <c r="EYS50" s="45"/>
      <c r="EYT50" s="45"/>
      <c r="EYU50" s="45"/>
      <c r="EYV50" s="45"/>
      <c r="EYW50" s="45"/>
      <c r="EYX50" s="45"/>
      <c r="EYY50" s="45"/>
      <c r="EYZ50" s="45"/>
      <c r="EZA50" s="45"/>
      <c r="EZB50" s="45"/>
      <c r="EZC50" s="45"/>
      <c r="EZD50" s="45"/>
      <c r="EZE50" s="45"/>
      <c r="EZF50" s="45"/>
      <c r="EZG50" s="45"/>
      <c r="EZH50" s="45"/>
      <c r="EZI50" s="45"/>
      <c r="EZJ50" s="45"/>
      <c r="EZK50" s="45"/>
      <c r="EZL50" s="45"/>
      <c r="EZM50" s="45"/>
      <c r="EZN50" s="45"/>
      <c r="EZO50" s="45"/>
      <c r="EZP50" s="45"/>
      <c r="EZQ50" s="45"/>
      <c r="EZR50" s="45"/>
      <c r="EZS50" s="45"/>
      <c r="EZT50" s="45"/>
      <c r="EZU50" s="45"/>
      <c r="EZV50" s="45"/>
      <c r="EZW50" s="45"/>
      <c r="EZX50" s="45"/>
      <c r="EZY50" s="45"/>
      <c r="EZZ50" s="45"/>
      <c r="FAA50" s="45"/>
      <c r="FAB50" s="45"/>
      <c r="FAC50" s="45"/>
      <c r="FAD50" s="45"/>
      <c r="FAE50" s="45"/>
      <c r="FAF50" s="45"/>
      <c r="FAG50" s="45"/>
      <c r="FAH50" s="45"/>
      <c r="FAI50" s="45"/>
      <c r="FAJ50" s="45"/>
      <c r="FAK50" s="45"/>
      <c r="FAL50" s="45"/>
      <c r="FAM50" s="45"/>
      <c r="FAN50" s="45"/>
      <c r="FAO50" s="45"/>
      <c r="FAP50" s="45"/>
      <c r="FAQ50" s="45"/>
      <c r="FAR50" s="45"/>
      <c r="FAS50" s="45"/>
      <c r="FAT50" s="45"/>
      <c r="FAU50" s="45"/>
      <c r="FAV50" s="45"/>
      <c r="FAW50" s="45"/>
      <c r="FAX50" s="45"/>
      <c r="FAY50" s="45"/>
      <c r="FAZ50" s="45"/>
      <c r="FBA50" s="45"/>
      <c r="FBB50" s="45"/>
      <c r="FBC50" s="45"/>
      <c r="FBD50" s="45"/>
      <c r="FBE50" s="45"/>
      <c r="FBF50" s="45"/>
      <c r="FBG50" s="45"/>
      <c r="FBH50" s="45"/>
      <c r="FBI50" s="45"/>
      <c r="FBJ50" s="45"/>
      <c r="FBK50" s="45"/>
      <c r="FBL50" s="45"/>
      <c r="FBM50" s="45"/>
      <c r="FBN50" s="45"/>
      <c r="FBO50" s="45"/>
      <c r="FBP50" s="45"/>
      <c r="FBQ50" s="45"/>
      <c r="FBR50" s="45"/>
      <c r="FBS50" s="45"/>
      <c r="FBT50" s="45"/>
      <c r="FBU50" s="45"/>
      <c r="FBV50" s="45"/>
      <c r="FBW50" s="45"/>
      <c r="FBX50" s="45"/>
      <c r="FBY50" s="45"/>
      <c r="FBZ50" s="45"/>
      <c r="FCA50" s="45"/>
      <c r="FCB50" s="45"/>
      <c r="FCC50" s="45"/>
      <c r="FCD50" s="45"/>
      <c r="FCE50" s="45"/>
      <c r="FCF50" s="45"/>
      <c r="FCG50" s="45"/>
      <c r="FCH50" s="45"/>
      <c r="FCI50" s="45"/>
      <c r="FCJ50" s="45"/>
      <c r="FCK50" s="45"/>
      <c r="FCL50" s="45"/>
      <c r="FCM50" s="45"/>
      <c r="FCN50" s="45"/>
      <c r="FCO50" s="45"/>
      <c r="FCP50" s="45"/>
      <c r="FCQ50" s="45"/>
      <c r="FCR50" s="45"/>
      <c r="FCS50" s="45"/>
      <c r="FCT50" s="45"/>
      <c r="FCU50" s="45"/>
      <c r="FCV50" s="45"/>
      <c r="FCW50" s="45"/>
      <c r="FCX50" s="45"/>
      <c r="FCY50" s="45"/>
      <c r="FCZ50" s="45"/>
      <c r="FDA50" s="45"/>
      <c r="FDB50" s="45"/>
      <c r="FDC50" s="45"/>
      <c r="FDD50" s="45"/>
      <c r="FDE50" s="45"/>
      <c r="FDF50" s="45"/>
      <c r="FDG50" s="45"/>
      <c r="FDH50" s="45"/>
      <c r="FDI50" s="45"/>
      <c r="FDJ50" s="45"/>
      <c r="FDK50" s="45"/>
      <c r="FDL50" s="45"/>
      <c r="FDM50" s="45"/>
      <c r="FDN50" s="45"/>
      <c r="FDO50" s="45"/>
      <c r="FDP50" s="45"/>
      <c r="FDQ50" s="45"/>
      <c r="FDR50" s="45"/>
      <c r="FDS50" s="45"/>
      <c r="FDT50" s="45"/>
      <c r="FDU50" s="45"/>
      <c r="FDV50" s="45"/>
      <c r="FDW50" s="45"/>
      <c r="FDX50" s="45"/>
      <c r="FDY50" s="45"/>
      <c r="FDZ50" s="45"/>
      <c r="FEA50" s="45"/>
      <c r="FEB50" s="45"/>
      <c r="FEC50" s="45"/>
      <c r="FED50" s="45"/>
      <c r="FEE50" s="45"/>
      <c r="FEF50" s="45"/>
      <c r="FEG50" s="45"/>
      <c r="FEH50" s="45"/>
      <c r="FEI50" s="45"/>
      <c r="FEJ50" s="45"/>
      <c r="FEK50" s="45"/>
      <c r="FEL50" s="45"/>
      <c r="FEM50" s="45"/>
      <c r="FEN50" s="45"/>
      <c r="FEO50" s="45"/>
      <c r="FEP50" s="45"/>
      <c r="FEQ50" s="45"/>
      <c r="FER50" s="45"/>
      <c r="FES50" s="45"/>
      <c r="FET50" s="45"/>
      <c r="FEU50" s="45"/>
      <c r="FEV50" s="45"/>
      <c r="FEW50" s="45"/>
      <c r="FEX50" s="45"/>
      <c r="FEY50" s="45"/>
      <c r="FEZ50" s="45"/>
      <c r="FFA50" s="45"/>
      <c r="FFB50" s="45"/>
      <c r="FFC50" s="45"/>
      <c r="FFD50" s="45"/>
      <c r="FFE50" s="45"/>
      <c r="FFF50" s="45"/>
      <c r="FFG50" s="45"/>
      <c r="FFH50" s="45"/>
      <c r="FFI50" s="45"/>
      <c r="FFJ50" s="45"/>
      <c r="FFK50" s="45"/>
      <c r="FFL50" s="45"/>
      <c r="FFM50" s="45"/>
      <c r="FFN50" s="45"/>
      <c r="FFO50" s="45"/>
      <c r="FFP50" s="45"/>
      <c r="FFQ50" s="45"/>
      <c r="FFR50" s="45"/>
      <c r="FFS50" s="45"/>
      <c r="FFT50" s="45"/>
      <c r="FFU50" s="45"/>
      <c r="FFV50" s="45"/>
      <c r="FFW50" s="45"/>
      <c r="FFX50" s="45"/>
      <c r="FFY50" s="45"/>
      <c r="FFZ50" s="45"/>
      <c r="FGA50" s="45"/>
      <c r="FGB50" s="45"/>
      <c r="FGC50" s="45"/>
      <c r="FGD50" s="45"/>
      <c r="FGE50" s="45"/>
      <c r="FGF50" s="45"/>
      <c r="FGG50" s="45"/>
      <c r="FGH50" s="45"/>
      <c r="FGI50" s="45"/>
      <c r="FGJ50" s="45"/>
      <c r="FGK50" s="45"/>
      <c r="FGL50" s="45"/>
      <c r="FGM50" s="45"/>
      <c r="FGN50" s="45"/>
      <c r="FGO50" s="45"/>
      <c r="FGP50" s="45"/>
      <c r="FGQ50" s="45"/>
      <c r="FGR50" s="45"/>
      <c r="FGS50" s="45"/>
      <c r="FGT50" s="45"/>
      <c r="FGU50" s="45"/>
      <c r="FGV50" s="45"/>
      <c r="FGW50" s="45"/>
      <c r="FGX50" s="45"/>
      <c r="FGY50" s="45"/>
      <c r="FGZ50" s="45"/>
      <c r="FHA50" s="45"/>
      <c r="FHB50" s="45"/>
      <c r="FHC50" s="45"/>
      <c r="FHD50" s="45"/>
      <c r="FHE50" s="45"/>
      <c r="FHF50" s="45"/>
      <c r="FHG50" s="45"/>
      <c r="FHH50" s="45"/>
      <c r="FHI50" s="45"/>
      <c r="FHJ50" s="45"/>
      <c r="FHK50" s="45"/>
      <c r="FHL50" s="45"/>
      <c r="FHM50" s="45"/>
      <c r="FHN50" s="45"/>
      <c r="FHO50" s="45"/>
      <c r="FHP50" s="45"/>
      <c r="FHQ50" s="45"/>
      <c r="FHR50" s="45"/>
      <c r="FHS50" s="45"/>
      <c r="FHT50" s="45"/>
      <c r="FHU50" s="45"/>
      <c r="FHV50" s="45"/>
      <c r="FHW50" s="45"/>
      <c r="FHX50" s="45"/>
      <c r="FHY50" s="45"/>
      <c r="FHZ50" s="45"/>
      <c r="FIA50" s="45"/>
      <c r="FIB50" s="45"/>
      <c r="FIC50" s="45"/>
      <c r="FID50" s="45"/>
      <c r="FIE50" s="45"/>
      <c r="FIF50" s="45"/>
      <c r="FIG50" s="45"/>
      <c r="FIH50" s="45"/>
      <c r="FII50" s="45"/>
      <c r="FIJ50" s="45"/>
      <c r="FIK50" s="45"/>
      <c r="FIL50" s="45"/>
      <c r="FIM50" s="45"/>
      <c r="FIN50" s="45"/>
      <c r="FIO50" s="45"/>
      <c r="FIP50" s="45"/>
      <c r="FIQ50" s="45"/>
      <c r="FIR50" s="45"/>
      <c r="FIS50" s="45"/>
      <c r="FIT50" s="45"/>
      <c r="FIU50" s="45"/>
      <c r="FIV50" s="45"/>
      <c r="FIW50" s="45"/>
      <c r="FIX50" s="45"/>
      <c r="FIY50" s="45"/>
      <c r="FIZ50" s="45"/>
      <c r="FJA50" s="45"/>
      <c r="FJB50" s="45"/>
      <c r="FJC50" s="45"/>
      <c r="FJD50" s="45"/>
      <c r="FJE50" s="45"/>
      <c r="FJF50" s="45"/>
      <c r="FJG50" s="45"/>
      <c r="FJH50" s="45"/>
      <c r="FJI50" s="45"/>
      <c r="FJJ50" s="45"/>
      <c r="FJK50" s="45"/>
      <c r="FJL50" s="45"/>
      <c r="FJM50" s="45"/>
      <c r="FJN50" s="45"/>
      <c r="FJO50" s="45"/>
      <c r="FJP50" s="45"/>
      <c r="FJQ50" s="45"/>
      <c r="FJR50" s="45"/>
      <c r="FJS50" s="45"/>
      <c r="FJT50" s="45"/>
      <c r="FJU50" s="45"/>
      <c r="FJV50" s="45"/>
      <c r="FJW50" s="45"/>
      <c r="FJX50" s="45"/>
      <c r="FJY50" s="45"/>
      <c r="FJZ50" s="45"/>
      <c r="FKA50" s="45"/>
      <c r="FKB50" s="45"/>
      <c r="FKC50" s="45"/>
      <c r="FKD50" s="45"/>
      <c r="FKE50" s="45"/>
      <c r="FKF50" s="45"/>
      <c r="FKG50" s="45"/>
      <c r="FKH50" s="45"/>
      <c r="FKI50" s="45"/>
      <c r="FKJ50" s="45"/>
      <c r="FKK50" s="45"/>
      <c r="FKL50" s="45"/>
      <c r="FKM50" s="45"/>
      <c r="FKN50" s="45"/>
      <c r="FKO50" s="45"/>
      <c r="FKP50" s="45"/>
      <c r="FKQ50" s="45"/>
      <c r="FKR50" s="45"/>
      <c r="FKS50" s="45"/>
      <c r="FKT50" s="45"/>
      <c r="FKU50" s="45"/>
      <c r="FKV50" s="45"/>
      <c r="FKW50" s="45"/>
      <c r="FKX50" s="45"/>
      <c r="FKY50" s="45"/>
      <c r="FKZ50" s="45"/>
      <c r="FLA50" s="45"/>
      <c r="FLB50" s="45"/>
      <c r="FLC50" s="45"/>
      <c r="FLD50" s="45"/>
      <c r="FLE50" s="45"/>
      <c r="FLF50" s="45"/>
      <c r="FLG50" s="45"/>
      <c r="FLH50" s="45"/>
      <c r="FLI50" s="45"/>
      <c r="FLJ50" s="45"/>
      <c r="FLK50" s="45"/>
      <c r="FLL50" s="45"/>
      <c r="FLM50" s="45"/>
      <c r="FLN50" s="45"/>
      <c r="FLO50" s="45"/>
      <c r="FLP50" s="45"/>
      <c r="FLQ50" s="45"/>
      <c r="FLR50" s="45"/>
      <c r="FLS50" s="45"/>
      <c r="FLT50" s="45"/>
      <c r="FLU50" s="45"/>
      <c r="FLV50" s="45"/>
      <c r="FLW50" s="45"/>
      <c r="FLX50" s="45"/>
      <c r="FLY50" s="45"/>
      <c r="FLZ50" s="45"/>
      <c r="FMA50" s="45"/>
      <c r="FMB50" s="45"/>
      <c r="FMC50" s="45"/>
      <c r="FMD50" s="45"/>
      <c r="FME50" s="45"/>
      <c r="FMF50" s="45"/>
      <c r="FMG50" s="45"/>
      <c r="FMH50" s="45"/>
      <c r="FMI50" s="45"/>
      <c r="FMJ50" s="45"/>
      <c r="FMK50" s="45"/>
      <c r="FML50" s="45"/>
      <c r="FMM50" s="45"/>
      <c r="FMN50" s="45"/>
      <c r="FMO50" s="45"/>
      <c r="FMP50" s="45"/>
      <c r="FMQ50" s="45"/>
      <c r="FMR50" s="45"/>
      <c r="FMS50" s="45"/>
      <c r="FMT50" s="45"/>
      <c r="FMU50" s="45"/>
      <c r="FMV50" s="45"/>
      <c r="FMW50" s="45"/>
      <c r="FMX50" s="45"/>
      <c r="FMY50" s="45"/>
      <c r="FMZ50" s="45"/>
      <c r="FNA50" s="45"/>
      <c r="FNB50" s="45"/>
      <c r="FNC50" s="45"/>
      <c r="FND50" s="45"/>
      <c r="FNE50" s="45"/>
      <c r="FNF50" s="45"/>
      <c r="FNG50" s="45"/>
      <c r="FNH50" s="45"/>
      <c r="FNI50" s="45"/>
      <c r="FNJ50" s="45"/>
      <c r="FNK50" s="45"/>
      <c r="FNL50" s="45"/>
      <c r="FNM50" s="45"/>
      <c r="FNN50" s="45"/>
      <c r="FNO50" s="45"/>
      <c r="FNP50" s="45"/>
      <c r="FNQ50" s="45"/>
      <c r="FNR50" s="45"/>
      <c r="FNS50" s="45"/>
      <c r="FNT50" s="45"/>
      <c r="FNU50" s="45"/>
      <c r="FNV50" s="45"/>
      <c r="FNW50" s="45"/>
      <c r="FNX50" s="45"/>
      <c r="FNY50" s="45"/>
      <c r="FNZ50" s="45"/>
      <c r="FOA50" s="45"/>
      <c r="FOB50" s="45"/>
      <c r="FOC50" s="45"/>
      <c r="FOD50" s="45"/>
      <c r="FOE50" s="45"/>
      <c r="FOF50" s="45"/>
      <c r="FOG50" s="45"/>
      <c r="FOH50" s="45"/>
      <c r="FOI50" s="45"/>
      <c r="FOJ50" s="45"/>
      <c r="FOK50" s="45"/>
      <c r="FOL50" s="45"/>
      <c r="FOM50" s="45"/>
      <c r="FON50" s="45"/>
      <c r="FOO50" s="45"/>
      <c r="FOP50" s="45"/>
      <c r="FOQ50" s="45"/>
      <c r="FOR50" s="45"/>
      <c r="FOS50" s="45"/>
      <c r="FOT50" s="45"/>
      <c r="FOU50" s="45"/>
      <c r="FOV50" s="45"/>
      <c r="FOW50" s="45"/>
      <c r="FOX50" s="45"/>
      <c r="FOY50" s="45"/>
      <c r="FOZ50" s="45"/>
      <c r="FPA50" s="45"/>
      <c r="FPB50" s="45"/>
      <c r="FPC50" s="45"/>
      <c r="FPD50" s="45"/>
      <c r="FPE50" s="45"/>
      <c r="FPF50" s="45"/>
      <c r="FPG50" s="45"/>
      <c r="FPH50" s="45"/>
      <c r="FPI50" s="45"/>
      <c r="FPJ50" s="45"/>
      <c r="FPK50" s="45"/>
      <c r="FPL50" s="45"/>
      <c r="FPM50" s="45"/>
      <c r="FPN50" s="45"/>
      <c r="FPO50" s="45"/>
      <c r="FPP50" s="45"/>
      <c r="FPQ50" s="45"/>
      <c r="FPR50" s="45"/>
      <c r="FPS50" s="45"/>
      <c r="FPT50" s="45"/>
      <c r="FPU50" s="45"/>
      <c r="FPV50" s="45"/>
      <c r="FPW50" s="45"/>
      <c r="FPX50" s="45"/>
      <c r="FPY50" s="45"/>
      <c r="FPZ50" s="45"/>
      <c r="FQA50" s="45"/>
      <c r="FQB50" s="45"/>
      <c r="FQC50" s="45"/>
      <c r="FQD50" s="45"/>
      <c r="FQE50" s="45"/>
      <c r="FQF50" s="45"/>
      <c r="FQG50" s="45"/>
      <c r="FQH50" s="45"/>
      <c r="FQI50" s="45"/>
      <c r="FQJ50" s="45"/>
      <c r="FQK50" s="45"/>
      <c r="FQL50" s="45"/>
      <c r="FQM50" s="45"/>
      <c r="FQN50" s="45"/>
      <c r="FQO50" s="45"/>
      <c r="FQP50" s="45"/>
      <c r="FQQ50" s="45"/>
      <c r="FQR50" s="45"/>
      <c r="FQS50" s="45"/>
      <c r="FQT50" s="45"/>
      <c r="FQU50" s="45"/>
      <c r="FQV50" s="45"/>
      <c r="FQW50" s="45"/>
      <c r="FQX50" s="45"/>
      <c r="FQY50" s="45"/>
      <c r="FQZ50" s="45"/>
      <c r="FRA50" s="45"/>
      <c r="FRB50" s="45"/>
      <c r="FRC50" s="45"/>
      <c r="FRD50" s="45"/>
      <c r="FRE50" s="45"/>
      <c r="FRF50" s="45"/>
      <c r="FRG50" s="45"/>
      <c r="FRH50" s="45"/>
      <c r="FRI50" s="45"/>
      <c r="FRJ50" s="45"/>
      <c r="FRK50" s="45"/>
      <c r="FRL50" s="45"/>
      <c r="FRM50" s="45"/>
      <c r="FRN50" s="45"/>
      <c r="FRO50" s="45"/>
      <c r="FRP50" s="45"/>
      <c r="FRQ50" s="45"/>
      <c r="FRR50" s="45"/>
      <c r="FRS50" s="45"/>
      <c r="FRT50" s="45"/>
      <c r="FRU50" s="45"/>
      <c r="FRV50" s="45"/>
      <c r="FRW50" s="45"/>
      <c r="FRX50" s="45"/>
      <c r="FRY50" s="45"/>
      <c r="FRZ50" s="45"/>
      <c r="FSA50" s="45"/>
      <c r="FSB50" s="45"/>
      <c r="FSC50" s="45"/>
      <c r="FSD50" s="45"/>
      <c r="FSE50" s="45"/>
      <c r="FSF50" s="45"/>
      <c r="FSG50" s="45"/>
      <c r="FSH50" s="45"/>
      <c r="FSI50" s="45"/>
      <c r="FSJ50" s="45"/>
      <c r="FSK50" s="45"/>
      <c r="FSL50" s="45"/>
      <c r="FSM50" s="45"/>
      <c r="FSN50" s="45"/>
      <c r="FSO50" s="45"/>
      <c r="FSP50" s="45"/>
      <c r="FSQ50" s="45"/>
      <c r="FSR50" s="45"/>
      <c r="FSS50" s="45"/>
      <c r="FST50" s="45"/>
      <c r="FSU50" s="45"/>
      <c r="FSV50" s="45"/>
      <c r="FSW50" s="45"/>
      <c r="FSX50" s="45"/>
      <c r="FSY50" s="45"/>
      <c r="FSZ50" s="45"/>
      <c r="FTA50" s="45"/>
      <c r="FTB50" s="45"/>
      <c r="FTC50" s="45"/>
      <c r="FTD50" s="45"/>
      <c r="FTE50" s="45"/>
      <c r="FTF50" s="45"/>
      <c r="FTG50" s="45"/>
      <c r="FTH50" s="45"/>
      <c r="FTI50" s="45"/>
      <c r="FTJ50" s="45"/>
      <c r="FTK50" s="45"/>
      <c r="FTL50" s="45"/>
      <c r="FTM50" s="45"/>
      <c r="FTN50" s="45"/>
      <c r="FTO50" s="45"/>
      <c r="FTP50" s="45"/>
      <c r="FTQ50" s="45"/>
      <c r="FTR50" s="45"/>
      <c r="FTS50" s="45"/>
      <c r="FTT50" s="45"/>
      <c r="FTU50" s="45"/>
      <c r="FTV50" s="45"/>
      <c r="FTW50" s="45"/>
      <c r="FTX50" s="45"/>
      <c r="FTY50" s="45"/>
      <c r="FTZ50" s="45"/>
      <c r="FUA50" s="45"/>
      <c r="FUB50" s="45"/>
      <c r="FUC50" s="45"/>
      <c r="FUD50" s="45"/>
      <c r="FUE50" s="45"/>
      <c r="FUF50" s="45"/>
      <c r="FUG50" s="45"/>
      <c r="FUH50" s="45"/>
      <c r="FUI50" s="45"/>
      <c r="FUJ50" s="45"/>
      <c r="FUK50" s="45"/>
      <c r="FUL50" s="45"/>
      <c r="FUM50" s="45"/>
      <c r="FUN50" s="45"/>
      <c r="FUO50" s="45"/>
      <c r="FUP50" s="45"/>
      <c r="FUQ50" s="45"/>
      <c r="FUR50" s="45"/>
      <c r="FUS50" s="45"/>
      <c r="FUT50" s="45"/>
      <c r="FUU50" s="45"/>
      <c r="FUV50" s="45"/>
      <c r="FUW50" s="45"/>
      <c r="FUX50" s="45"/>
      <c r="FUY50" s="45"/>
      <c r="FUZ50" s="45"/>
      <c r="FVA50" s="45"/>
      <c r="FVB50" s="45"/>
      <c r="FVC50" s="45"/>
      <c r="FVD50" s="45"/>
      <c r="FVE50" s="45"/>
      <c r="FVF50" s="45"/>
      <c r="FVG50" s="45"/>
      <c r="FVH50" s="45"/>
      <c r="FVI50" s="45"/>
      <c r="FVJ50" s="45"/>
      <c r="FVK50" s="45"/>
      <c r="FVL50" s="45"/>
      <c r="FVM50" s="45"/>
      <c r="FVN50" s="45"/>
      <c r="FVO50" s="45"/>
      <c r="FVP50" s="45"/>
      <c r="FVQ50" s="45"/>
      <c r="FVR50" s="45"/>
      <c r="FVS50" s="45"/>
      <c r="FVT50" s="45"/>
      <c r="FVU50" s="45"/>
      <c r="FVV50" s="45"/>
      <c r="FVW50" s="45"/>
      <c r="FVX50" s="45"/>
      <c r="FVY50" s="45"/>
      <c r="FVZ50" s="45"/>
      <c r="FWA50" s="45"/>
      <c r="FWB50" s="45"/>
      <c r="FWC50" s="45"/>
      <c r="FWD50" s="45"/>
      <c r="FWE50" s="45"/>
      <c r="FWF50" s="45"/>
      <c r="FWG50" s="45"/>
      <c r="FWH50" s="45"/>
      <c r="FWI50" s="45"/>
      <c r="FWJ50" s="45"/>
      <c r="FWK50" s="45"/>
      <c r="FWL50" s="45"/>
      <c r="FWM50" s="45"/>
      <c r="FWN50" s="45"/>
      <c r="FWO50" s="45"/>
      <c r="FWP50" s="45"/>
      <c r="FWQ50" s="45"/>
      <c r="FWR50" s="45"/>
      <c r="FWS50" s="45"/>
      <c r="FWT50" s="45"/>
      <c r="FWU50" s="45"/>
      <c r="FWV50" s="45"/>
      <c r="FWW50" s="45"/>
      <c r="FWX50" s="45"/>
      <c r="FWY50" s="45"/>
      <c r="FWZ50" s="45"/>
      <c r="FXA50" s="45"/>
      <c r="FXB50" s="45"/>
      <c r="FXC50" s="45"/>
      <c r="FXD50" s="45"/>
      <c r="FXE50" s="45"/>
      <c r="FXF50" s="45"/>
      <c r="FXG50" s="45"/>
      <c r="FXH50" s="45"/>
      <c r="FXI50" s="45"/>
      <c r="FXJ50" s="45"/>
      <c r="FXK50" s="45"/>
      <c r="FXL50" s="45"/>
      <c r="FXM50" s="45"/>
      <c r="FXN50" s="45"/>
      <c r="FXO50" s="45"/>
      <c r="FXP50" s="45"/>
      <c r="FXQ50" s="45"/>
      <c r="FXR50" s="45"/>
      <c r="FXS50" s="45"/>
      <c r="FXT50" s="45"/>
      <c r="FXU50" s="45"/>
      <c r="FXV50" s="45"/>
      <c r="FXW50" s="45"/>
      <c r="FXX50" s="45"/>
      <c r="FXY50" s="45"/>
      <c r="FXZ50" s="45"/>
      <c r="FYA50" s="45"/>
      <c r="FYB50" s="45"/>
      <c r="FYC50" s="45"/>
      <c r="FYD50" s="45"/>
      <c r="FYE50" s="45"/>
      <c r="FYF50" s="45"/>
      <c r="FYG50" s="45"/>
      <c r="FYH50" s="45"/>
      <c r="FYI50" s="45"/>
      <c r="FYJ50" s="45"/>
      <c r="FYK50" s="45"/>
      <c r="FYL50" s="45"/>
      <c r="FYM50" s="45"/>
      <c r="FYN50" s="45"/>
      <c r="FYO50" s="45"/>
      <c r="FYP50" s="45"/>
      <c r="FYQ50" s="45"/>
      <c r="FYR50" s="45"/>
      <c r="FYS50" s="45"/>
      <c r="FYT50" s="45"/>
      <c r="FYU50" s="45"/>
      <c r="FYV50" s="45"/>
      <c r="FYW50" s="45"/>
      <c r="FYX50" s="45"/>
      <c r="FYY50" s="45"/>
      <c r="FYZ50" s="45"/>
      <c r="FZA50" s="45"/>
      <c r="FZB50" s="45"/>
      <c r="FZC50" s="45"/>
      <c r="FZD50" s="45"/>
      <c r="FZE50" s="45"/>
      <c r="FZF50" s="45"/>
      <c r="FZG50" s="45"/>
      <c r="FZH50" s="45"/>
      <c r="FZI50" s="45"/>
      <c r="FZJ50" s="45"/>
      <c r="FZK50" s="45"/>
      <c r="FZL50" s="45"/>
      <c r="FZM50" s="45"/>
      <c r="FZN50" s="45"/>
      <c r="FZO50" s="45"/>
      <c r="FZP50" s="45"/>
      <c r="FZQ50" s="45"/>
      <c r="FZR50" s="45"/>
      <c r="FZS50" s="45"/>
      <c r="FZT50" s="45"/>
      <c r="FZU50" s="45"/>
      <c r="FZV50" s="45"/>
      <c r="FZW50" s="45"/>
      <c r="FZX50" s="45"/>
      <c r="FZY50" s="45"/>
      <c r="FZZ50" s="45"/>
      <c r="GAA50" s="45"/>
      <c r="GAB50" s="45"/>
      <c r="GAC50" s="45"/>
      <c r="GAD50" s="45"/>
      <c r="GAE50" s="45"/>
      <c r="GAF50" s="45"/>
      <c r="GAG50" s="45"/>
      <c r="GAH50" s="45"/>
      <c r="GAI50" s="45"/>
      <c r="GAJ50" s="45"/>
      <c r="GAK50" s="45"/>
      <c r="GAL50" s="45"/>
      <c r="GAM50" s="45"/>
      <c r="GAN50" s="45"/>
      <c r="GAO50" s="45"/>
      <c r="GAP50" s="45"/>
      <c r="GAQ50" s="45"/>
      <c r="GAR50" s="45"/>
      <c r="GAS50" s="45"/>
      <c r="GAT50" s="45"/>
      <c r="GAU50" s="45"/>
      <c r="GAV50" s="45"/>
      <c r="GAW50" s="45"/>
      <c r="GAX50" s="45"/>
      <c r="GAY50" s="45"/>
      <c r="GAZ50" s="45"/>
      <c r="GBA50" s="45"/>
      <c r="GBB50" s="45"/>
      <c r="GBC50" s="45"/>
      <c r="GBD50" s="45"/>
      <c r="GBE50" s="45"/>
      <c r="GBF50" s="45"/>
      <c r="GBG50" s="45"/>
      <c r="GBH50" s="45"/>
      <c r="GBI50" s="45"/>
      <c r="GBJ50" s="45"/>
      <c r="GBK50" s="45"/>
      <c r="GBL50" s="45"/>
      <c r="GBM50" s="45"/>
      <c r="GBN50" s="45"/>
      <c r="GBO50" s="45"/>
      <c r="GBP50" s="45"/>
      <c r="GBQ50" s="45"/>
      <c r="GBR50" s="45"/>
      <c r="GBS50" s="45"/>
      <c r="GBT50" s="45"/>
      <c r="GBU50" s="45"/>
      <c r="GBV50" s="45"/>
      <c r="GBW50" s="45"/>
      <c r="GBX50" s="45"/>
      <c r="GBY50" s="45"/>
      <c r="GBZ50" s="45"/>
      <c r="GCA50" s="45"/>
      <c r="GCB50" s="45"/>
      <c r="GCC50" s="45"/>
      <c r="GCD50" s="45"/>
      <c r="GCE50" s="45"/>
      <c r="GCF50" s="45"/>
      <c r="GCG50" s="45"/>
      <c r="GCH50" s="45"/>
      <c r="GCI50" s="45"/>
      <c r="GCJ50" s="45"/>
      <c r="GCK50" s="45"/>
      <c r="GCL50" s="45"/>
      <c r="GCM50" s="45"/>
      <c r="GCN50" s="45"/>
      <c r="GCO50" s="45"/>
      <c r="GCP50" s="45"/>
      <c r="GCQ50" s="45"/>
      <c r="GCR50" s="45"/>
      <c r="GCS50" s="45"/>
      <c r="GCT50" s="45"/>
      <c r="GCU50" s="45"/>
      <c r="GCV50" s="45"/>
      <c r="GCW50" s="45"/>
      <c r="GCX50" s="45"/>
      <c r="GCY50" s="45"/>
      <c r="GCZ50" s="45"/>
      <c r="GDA50" s="45"/>
      <c r="GDB50" s="45"/>
      <c r="GDC50" s="45"/>
      <c r="GDD50" s="45"/>
      <c r="GDE50" s="45"/>
      <c r="GDF50" s="45"/>
      <c r="GDG50" s="45"/>
      <c r="GDH50" s="45"/>
      <c r="GDI50" s="45"/>
      <c r="GDJ50" s="45"/>
      <c r="GDK50" s="45"/>
      <c r="GDL50" s="45"/>
      <c r="GDM50" s="45"/>
      <c r="GDN50" s="45"/>
      <c r="GDO50" s="45"/>
      <c r="GDP50" s="45"/>
      <c r="GDQ50" s="45"/>
      <c r="GDR50" s="45"/>
      <c r="GDS50" s="45"/>
      <c r="GDT50" s="45"/>
      <c r="GDU50" s="45"/>
      <c r="GDV50" s="45"/>
      <c r="GDW50" s="45"/>
      <c r="GDX50" s="45"/>
      <c r="GDY50" s="45"/>
      <c r="GDZ50" s="45"/>
      <c r="GEA50" s="45"/>
      <c r="GEB50" s="45"/>
      <c r="GEC50" s="45"/>
      <c r="GED50" s="45"/>
      <c r="GEE50" s="45"/>
      <c r="GEF50" s="45"/>
      <c r="GEG50" s="45"/>
      <c r="GEH50" s="45"/>
      <c r="GEI50" s="45"/>
      <c r="GEJ50" s="45"/>
      <c r="GEK50" s="45"/>
      <c r="GEL50" s="45"/>
      <c r="GEM50" s="45"/>
      <c r="GEN50" s="45"/>
      <c r="GEO50" s="45"/>
      <c r="GEP50" s="45"/>
      <c r="GEQ50" s="45"/>
      <c r="GER50" s="45"/>
      <c r="GES50" s="45"/>
      <c r="GET50" s="45"/>
      <c r="GEU50" s="45"/>
      <c r="GEV50" s="45"/>
      <c r="GEW50" s="45"/>
      <c r="GEX50" s="45"/>
      <c r="GEY50" s="45"/>
      <c r="GEZ50" s="45"/>
      <c r="GFA50" s="45"/>
      <c r="GFB50" s="45"/>
      <c r="GFC50" s="45"/>
      <c r="GFD50" s="45"/>
      <c r="GFE50" s="45"/>
      <c r="GFF50" s="45"/>
      <c r="GFG50" s="45"/>
      <c r="GFH50" s="45"/>
      <c r="GFI50" s="45"/>
      <c r="GFJ50" s="45"/>
      <c r="GFK50" s="45"/>
      <c r="GFL50" s="45"/>
      <c r="GFM50" s="45"/>
      <c r="GFN50" s="45"/>
      <c r="GFO50" s="45"/>
      <c r="GFP50" s="45"/>
      <c r="GFQ50" s="45"/>
      <c r="GFR50" s="45"/>
      <c r="GFS50" s="45"/>
      <c r="GFT50" s="45"/>
      <c r="GFU50" s="45"/>
      <c r="GFV50" s="45"/>
      <c r="GFW50" s="45"/>
      <c r="GFX50" s="45"/>
      <c r="GFY50" s="45"/>
      <c r="GFZ50" s="45"/>
      <c r="GGA50" s="45"/>
      <c r="GGB50" s="45"/>
      <c r="GGC50" s="45"/>
      <c r="GGD50" s="45"/>
      <c r="GGE50" s="45"/>
      <c r="GGF50" s="45"/>
      <c r="GGG50" s="45"/>
      <c r="GGH50" s="45"/>
      <c r="GGI50" s="45"/>
      <c r="GGJ50" s="45"/>
      <c r="GGK50" s="45"/>
      <c r="GGL50" s="45"/>
      <c r="GGM50" s="45"/>
      <c r="GGN50" s="45"/>
      <c r="GGO50" s="45"/>
      <c r="GGP50" s="45"/>
      <c r="GGQ50" s="45"/>
      <c r="GGR50" s="45"/>
      <c r="GGS50" s="45"/>
      <c r="GGT50" s="45"/>
      <c r="GGU50" s="45"/>
      <c r="GGV50" s="45"/>
      <c r="GGW50" s="45"/>
      <c r="GGX50" s="45"/>
      <c r="GGY50" s="45"/>
      <c r="GGZ50" s="45"/>
      <c r="GHA50" s="45"/>
      <c r="GHB50" s="45"/>
      <c r="GHC50" s="45"/>
      <c r="GHD50" s="45"/>
      <c r="GHE50" s="45"/>
      <c r="GHF50" s="45"/>
      <c r="GHG50" s="45"/>
      <c r="GHH50" s="45"/>
      <c r="GHI50" s="45"/>
      <c r="GHJ50" s="45"/>
      <c r="GHK50" s="45"/>
      <c r="GHL50" s="45"/>
      <c r="GHM50" s="45"/>
      <c r="GHN50" s="45"/>
      <c r="GHO50" s="45"/>
      <c r="GHP50" s="45"/>
      <c r="GHQ50" s="45"/>
      <c r="GHR50" s="45"/>
      <c r="GHS50" s="45"/>
      <c r="GHT50" s="45"/>
      <c r="GHU50" s="45"/>
      <c r="GHV50" s="45"/>
      <c r="GHW50" s="45"/>
      <c r="GHX50" s="45"/>
      <c r="GHY50" s="45"/>
      <c r="GHZ50" s="45"/>
      <c r="GIA50" s="45"/>
      <c r="GIB50" s="45"/>
      <c r="GIC50" s="45"/>
      <c r="GID50" s="45"/>
      <c r="GIE50" s="45"/>
      <c r="GIF50" s="45"/>
      <c r="GIG50" s="45"/>
      <c r="GIH50" s="45"/>
      <c r="GII50" s="45"/>
      <c r="GIJ50" s="45"/>
      <c r="GIK50" s="45"/>
      <c r="GIL50" s="45"/>
      <c r="GIM50" s="45"/>
      <c r="GIN50" s="45"/>
      <c r="GIO50" s="45"/>
      <c r="GIP50" s="45"/>
      <c r="GIQ50" s="45"/>
      <c r="GIR50" s="45"/>
      <c r="GIS50" s="45"/>
      <c r="GIT50" s="45"/>
      <c r="GIU50" s="45"/>
      <c r="GIV50" s="45"/>
      <c r="GIW50" s="45"/>
      <c r="GIX50" s="45"/>
      <c r="GIY50" s="45"/>
      <c r="GIZ50" s="45"/>
      <c r="GJA50" s="45"/>
      <c r="GJB50" s="45"/>
      <c r="GJC50" s="45"/>
      <c r="GJD50" s="45"/>
      <c r="GJE50" s="45"/>
      <c r="GJF50" s="45"/>
      <c r="GJG50" s="45"/>
      <c r="GJH50" s="45"/>
      <c r="GJI50" s="45"/>
      <c r="GJJ50" s="45"/>
      <c r="GJK50" s="45"/>
      <c r="GJL50" s="45"/>
      <c r="GJM50" s="45"/>
      <c r="GJN50" s="45"/>
      <c r="GJO50" s="45"/>
      <c r="GJP50" s="45"/>
      <c r="GJQ50" s="45"/>
      <c r="GJR50" s="45"/>
      <c r="GJS50" s="45"/>
      <c r="GJT50" s="45"/>
      <c r="GJU50" s="45"/>
      <c r="GJV50" s="45"/>
      <c r="GJW50" s="45"/>
      <c r="GJX50" s="45"/>
      <c r="GJY50" s="45"/>
      <c r="GJZ50" s="45"/>
      <c r="GKA50" s="45"/>
      <c r="GKB50" s="45"/>
      <c r="GKC50" s="45"/>
      <c r="GKD50" s="45"/>
      <c r="GKE50" s="45"/>
      <c r="GKF50" s="45"/>
      <c r="GKG50" s="45"/>
      <c r="GKH50" s="45"/>
      <c r="GKI50" s="45"/>
      <c r="GKJ50" s="45"/>
      <c r="GKK50" s="45"/>
      <c r="GKL50" s="45"/>
      <c r="GKM50" s="45"/>
      <c r="GKN50" s="45"/>
      <c r="GKO50" s="45"/>
      <c r="GKP50" s="45"/>
      <c r="GKQ50" s="45"/>
      <c r="GKR50" s="45"/>
      <c r="GKS50" s="45"/>
      <c r="GKT50" s="45"/>
      <c r="GKU50" s="45"/>
      <c r="GKV50" s="45"/>
      <c r="GKW50" s="45"/>
      <c r="GKX50" s="45"/>
      <c r="GKY50" s="45"/>
      <c r="GKZ50" s="45"/>
      <c r="GLA50" s="45"/>
      <c r="GLB50" s="45"/>
      <c r="GLC50" s="45"/>
      <c r="GLD50" s="45"/>
      <c r="GLE50" s="45"/>
      <c r="GLF50" s="45"/>
      <c r="GLG50" s="45"/>
      <c r="GLH50" s="45"/>
      <c r="GLI50" s="45"/>
      <c r="GLJ50" s="45"/>
      <c r="GLK50" s="45"/>
      <c r="GLL50" s="45"/>
      <c r="GLM50" s="45"/>
      <c r="GLN50" s="45"/>
      <c r="GLO50" s="45"/>
      <c r="GLP50" s="45"/>
      <c r="GLQ50" s="45"/>
      <c r="GLR50" s="45"/>
      <c r="GLS50" s="45"/>
      <c r="GLT50" s="45"/>
      <c r="GLU50" s="45"/>
      <c r="GLV50" s="45"/>
      <c r="GLW50" s="45"/>
      <c r="GLX50" s="45"/>
      <c r="GLY50" s="45"/>
      <c r="GLZ50" s="45"/>
      <c r="GMA50" s="45"/>
      <c r="GMB50" s="45"/>
      <c r="GMC50" s="45"/>
      <c r="GMD50" s="45"/>
      <c r="GME50" s="45"/>
      <c r="GMF50" s="45"/>
      <c r="GMG50" s="45"/>
      <c r="GMH50" s="45"/>
      <c r="GMI50" s="45"/>
      <c r="GMJ50" s="45"/>
      <c r="GMK50" s="45"/>
      <c r="GML50" s="45"/>
      <c r="GMM50" s="45"/>
      <c r="GMN50" s="45"/>
      <c r="GMO50" s="45"/>
      <c r="GMP50" s="45"/>
      <c r="GMQ50" s="45"/>
      <c r="GMR50" s="45"/>
      <c r="GMS50" s="45"/>
      <c r="GMT50" s="45"/>
      <c r="GMU50" s="45"/>
      <c r="GMV50" s="45"/>
      <c r="GMW50" s="45"/>
      <c r="GMX50" s="45"/>
      <c r="GMY50" s="45"/>
      <c r="GMZ50" s="45"/>
      <c r="GNA50" s="45"/>
      <c r="GNB50" s="45"/>
      <c r="GNC50" s="45"/>
      <c r="GND50" s="45"/>
      <c r="GNE50" s="45"/>
      <c r="GNF50" s="45"/>
      <c r="GNG50" s="45"/>
      <c r="GNH50" s="45"/>
      <c r="GNI50" s="45"/>
      <c r="GNJ50" s="45"/>
      <c r="GNK50" s="45"/>
      <c r="GNL50" s="45"/>
      <c r="GNM50" s="45"/>
      <c r="GNN50" s="45"/>
      <c r="GNO50" s="45"/>
      <c r="GNP50" s="45"/>
      <c r="GNQ50" s="45"/>
      <c r="GNR50" s="45"/>
      <c r="GNS50" s="45"/>
      <c r="GNT50" s="45"/>
      <c r="GNU50" s="45"/>
      <c r="GNV50" s="45"/>
      <c r="GNW50" s="45"/>
      <c r="GNX50" s="45"/>
      <c r="GNY50" s="45"/>
      <c r="GNZ50" s="45"/>
      <c r="GOA50" s="45"/>
      <c r="GOB50" s="45"/>
      <c r="GOC50" s="45"/>
      <c r="GOD50" s="45"/>
      <c r="GOE50" s="45"/>
      <c r="GOF50" s="45"/>
      <c r="GOG50" s="45"/>
      <c r="GOH50" s="45"/>
      <c r="GOI50" s="45"/>
      <c r="GOJ50" s="45"/>
      <c r="GOK50" s="45"/>
      <c r="GOL50" s="45"/>
      <c r="GOM50" s="45"/>
      <c r="GON50" s="45"/>
      <c r="GOO50" s="45"/>
      <c r="GOP50" s="45"/>
      <c r="GOQ50" s="45"/>
      <c r="GOR50" s="45"/>
      <c r="GOS50" s="45"/>
      <c r="GOT50" s="45"/>
      <c r="GOU50" s="45"/>
      <c r="GOV50" s="45"/>
      <c r="GOW50" s="45"/>
      <c r="GOX50" s="45"/>
      <c r="GOY50" s="45"/>
      <c r="GOZ50" s="45"/>
      <c r="GPA50" s="45"/>
      <c r="GPB50" s="45"/>
      <c r="GPC50" s="45"/>
      <c r="GPD50" s="45"/>
      <c r="GPE50" s="45"/>
      <c r="GPF50" s="45"/>
      <c r="GPG50" s="45"/>
      <c r="GPH50" s="45"/>
      <c r="GPI50" s="45"/>
      <c r="GPJ50" s="45"/>
      <c r="GPK50" s="45"/>
      <c r="GPL50" s="45"/>
      <c r="GPM50" s="45"/>
      <c r="GPN50" s="45"/>
      <c r="GPO50" s="45"/>
      <c r="GPP50" s="45"/>
      <c r="GPQ50" s="45"/>
      <c r="GPR50" s="45"/>
      <c r="GPS50" s="45"/>
      <c r="GPT50" s="45"/>
      <c r="GPU50" s="45"/>
      <c r="GPV50" s="45"/>
      <c r="GPW50" s="45"/>
      <c r="GPX50" s="45"/>
      <c r="GPY50" s="45"/>
      <c r="GPZ50" s="45"/>
      <c r="GQA50" s="45"/>
      <c r="GQB50" s="45"/>
      <c r="GQC50" s="45"/>
      <c r="GQD50" s="45"/>
      <c r="GQE50" s="45"/>
      <c r="GQF50" s="45"/>
      <c r="GQG50" s="45"/>
      <c r="GQH50" s="45"/>
      <c r="GQI50" s="45"/>
      <c r="GQJ50" s="45"/>
      <c r="GQK50" s="45"/>
      <c r="GQL50" s="45"/>
      <c r="GQM50" s="45"/>
      <c r="GQN50" s="45"/>
      <c r="GQO50" s="45"/>
      <c r="GQP50" s="45"/>
      <c r="GQQ50" s="45"/>
      <c r="GQR50" s="45"/>
      <c r="GQS50" s="45"/>
      <c r="GQT50" s="45"/>
      <c r="GQU50" s="45"/>
      <c r="GQV50" s="45"/>
      <c r="GQW50" s="45"/>
      <c r="GQX50" s="45"/>
      <c r="GQY50" s="45"/>
      <c r="GQZ50" s="45"/>
      <c r="GRA50" s="45"/>
      <c r="GRB50" s="45"/>
      <c r="GRC50" s="45"/>
      <c r="GRD50" s="45"/>
      <c r="GRE50" s="45"/>
      <c r="GRF50" s="45"/>
      <c r="GRG50" s="45"/>
      <c r="GRH50" s="45"/>
      <c r="GRI50" s="45"/>
      <c r="GRJ50" s="45"/>
      <c r="GRK50" s="45"/>
      <c r="GRL50" s="45"/>
      <c r="GRM50" s="45"/>
      <c r="GRN50" s="45"/>
      <c r="GRO50" s="45"/>
      <c r="GRP50" s="45"/>
      <c r="GRQ50" s="45"/>
      <c r="GRR50" s="45"/>
      <c r="GRS50" s="45"/>
      <c r="GRT50" s="45"/>
      <c r="GRU50" s="45"/>
      <c r="GRV50" s="45"/>
      <c r="GRW50" s="45"/>
      <c r="GRX50" s="45"/>
      <c r="GRY50" s="45"/>
      <c r="GRZ50" s="45"/>
      <c r="GSA50" s="45"/>
      <c r="GSB50" s="45"/>
      <c r="GSC50" s="45"/>
      <c r="GSD50" s="45"/>
      <c r="GSE50" s="45"/>
      <c r="GSF50" s="45"/>
      <c r="GSG50" s="45"/>
      <c r="GSH50" s="45"/>
      <c r="GSI50" s="45"/>
      <c r="GSJ50" s="45"/>
      <c r="GSK50" s="45"/>
      <c r="GSL50" s="45"/>
      <c r="GSM50" s="45"/>
      <c r="GSN50" s="45"/>
      <c r="GSO50" s="45"/>
      <c r="GSP50" s="45"/>
      <c r="GSQ50" s="45"/>
      <c r="GSR50" s="45"/>
      <c r="GSS50" s="45"/>
      <c r="GST50" s="45"/>
      <c r="GSU50" s="45"/>
      <c r="GSV50" s="45"/>
      <c r="GSW50" s="45"/>
      <c r="GSX50" s="45"/>
      <c r="GSY50" s="45"/>
      <c r="GSZ50" s="45"/>
      <c r="GTA50" s="45"/>
      <c r="GTB50" s="45"/>
      <c r="GTC50" s="45"/>
      <c r="GTD50" s="45"/>
      <c r="GTE50" s="45"/>
      <c r="GTF50" s="45"/>
      <c r="GTG50" s="45"/>
      <c r="GTH50" s="45"/>
      <c r="GTI50" s="45"/>
      <c r="GTJ50" s="45"/>
      <c r="GTK50" s="45"/>
      <c r="GTL50" s="45"/>
      <c r="GTM50" s="45"/>
      <c r="GTN50" s="45"/>
      <c r="GTO50" s="45"/>
      <c r="GTP50" s="45"/>
      <c r="GTQ50" s="45"/>
      <c r="GTR50" s="45"/>
      <c r="GTS50" s="45"/>
      <c r="GTT50" s="45"/>
      <c r="GTU50" s="45"/>
      <c r="GTV50" s="45"/>
      <c r="GTW50" s="45"/>
      <c r="GTX50" s="45"/>
      <c r="GTY50" s="45"/>
      <c r="GTZ50" s="45"/>
      <c r="GUA50" s="45"/>
      <c r="GUB50" s="45"/>
      <c r="GUC50" s="45"/>
      <c r="GUD50" s="45"/>
      <c r="GUE50" s="45"/>
      <c r="GUF50" s="45"/>
      <c r="GUG50" s="45"/>
      <c r="GUH50" s="45"/>
      <c r="GUI50" s="45"/>
      <c r="GUJ50" s="45"/>
      <c r="GUK50" s="45"/>
      <c r="GUL50" s="45"/>
      <c r="GUM50" s="45"/>
      <c r="GUN50" s="45"/>
      <c r="GUO50" s="45"/>
      <c r="GUP50" s="45"/>
      <c r="GUQ50" s="45"/>
      <c r="GUR50" s="45"/>
      <c r="GUS50" s="45"/>
      <c r="GUT50" s="45"/>
      <c r="GUU50" s="45"/>
      <c r="GUV50" s="45"/>
      <c r="GUW50" s="45"/>
      <c r="GUX50" s="45"/>
      <c r="GUY50" s="45"/>
      <c r="GUZ50" s="45"/>
      <c r="GVA50" s="45"/>
      <c r="GVB50" s="45"/>
      <c r="GVC50" s="45"/>
      <c r="GVD50" s="45"/>
      <c r="GVE50" s="45"/>
      <c r="GVF50" s="45"/>
      <c r="GVG50" s="45"/>
      <c r="GVH50" s="45"/>
      <c r="GVI50" s="45"/>
      <c r="GVJ50" s="45"/>
      <c r="GVK50" s="45"/>
      <c r="GVL50" s="45"/>
      <c r="GVM50" s="45"/>
      <c r="GVN50" s="45"/>
      <c r="GVO50" s="45"/>
      <c r="GVP50" s="45"/>
      <c r="GVQ50" s="45"/>
      <c r="GVR50" s="45"/>
      <c r="GVS50" s="45"/>
      <c r="GVT50" s="45"/>
      <c r="GVU50" s="45"/>
      <c r="GVV50" s="45"/>
      <c r="GVW50" s="45"/>
      <c r="GVX50" s="45"/>
      <c r="GVY50" s="45"/>
      <c r="GVZ50" s="45"/>
      <c r="GWA50" s="45"/>
      <c r="GWB50" s="45"/>
      <c r="GWC50" s="45"/>
      <c r="GWD50" s="45"/>
      <c r="GWE50" s="45"/>
      <c r="GWF50" s="45"/>
      <c r="GWG50" s="45"/>
      <c r="GWH50" s="45"/>
      <c r="GWI50" s="45"/>
      <c r="GWJ50" s="45"/>
      <c r="GWK50" s="45"/>
      <c r="GWL50" s="45"/>
      <c r="GWM50" s="45"/>
      <c r="GWN50" s="45"/>
      <c r="GWO50" s="45"/>
      <c r="GWP50" s="45"/>
      <c r="GWQ50" s="45"/>
      <c r="GWR50" s="45"/>
      <c r="GWS50" s="45"/>
      <c r="GWT50" s="45"/>
      <c r="GWU50" s="45"/>
      <c r="GWV50" s="45"/>
      <c r="GWW50" s="45"/>
      <c r="GWX50" s="45"/>
      <c r="GWY50" s="45"/>
      <c r="GWZ50" s="45"/>
      <c r="GXA50" s="45"/>
      <c r="GXB50" s="45"/>
      <c r="GXC50" s="45"/>
      <c r="GXD50" s="45"/>
      <c r="GXE50" s="45"/>
      <c r="GXF50" s="45"/>
      <c r="GXG50" s="45"/>
      <c r="GXH50" s="45"/>
      <c r="GXI50" s="45"/>
      <c r="GXJ50" s="45"/>
      <c r="GXK50" s="45"/>
      <c r="GXL50" s="45"/>
      <c r="GXM50" s="45"/>
      <c r="GXN50" s="45"/>
      <c r="GXO50" s="45"/>
      <c r="GXP50" s="45"/>
      <c r="GXQ50" s="45"/>
      <c r="GXR50" s="45"/>
      <c r="GXS50" s="45"/>
      <c r="GXT50" s="45"/>
      <c r="GXU50" s="45"/>
      <c r="GXV50" s="45"/>
      <c r="GXW50" s="45"/>
      <c r="GXX50" s="45"/>
      <c r="GXY50" s="45"/>
      <c r="GXZ50" s="45"/>
      <c r="GYA50" s="45"/>
      <c r="GYB50" s="45"/>
      <c r="GYC50" s="45"/>
      <c r="GYD50" s="45"/>
      <c r="GYE50" s="45"/>
      <c r="GYF50" s="45"/>
      <c r="GYG50" s="45"/>
      <c r="GYH50" s="45"/>
      <c r="GYI50" s="45"/>
      <c r="GYJ50" s="45"/>
      <c r="GYK50" s="45"/>
      <c r="GYL50" s="45"/>
      <c r="GYM50" s="45"/>
      <c r="GYN50" s="45"/>
      <c r="GYO50" s="45"/>
      <c r="GYP50" s="45"/>
      <c r="GYQ50" s="45"/>
      <c r="GYR50" s="45"/>
      <c r="GYS50" s="45"/>
      <c r="GYT50" s="45"/>
      <c r="GYU50" s="45"/>
      <c r="GYV50" s="45"/>
      <c r="GYW50" s="45"/>
      <c r="GYX50" s="45"/>
      <c r="GYY50" s="45"/>
      <c r="GYZ50" s="45"/>
      <c r="GZA50" s="45"/>
      <c r="GZB50" s="45"/>
      <c r="GZC50" s="45"/>
      <c r="GZD50" s="45"/>
      <c r="GZE50" s="45"/>
      <c r="GZF50" s="45"/>
      <c r="GZG50" s="45"/>
      <c r="GZH50" s="45"/>
      <c r="GZI50" s="45"/>
      <c r="GZJ50" s="45"/>
      <c r="GZK50" s="45"/>
      <c r="GZL50" s="45"/>
      <c r="GZM50" s="45"/>
      <c r="GZN50" s="45"/>
      <c r="GZO50" s="45"/>
      <c r="GZP50" s="45"/>
      <c r="GZQ50" s="45"/>
      <c r="GZR50" s="45"/>
      <c r="GZS50" s="45"/>
      <c r="GZT50" s="45"/>
      <c r="GZU50" s="45"/>
      <c r="GZV50" s="45"/>
      <c r="GZW50" s="45"/>
      <c r="GZX50" s="45"/>
      <c r="GZY50" s="45"/>
      <c r="GZZ50" s="45"/>
      <c r="HAA50" s="45"/>
      <c r="HAB50" s="45"/>
      <c r="HAC50" s="45"/>
      <c r="HAD50" s="45"/>
      <c r="HAE50" s="45"/>
      <c r="HAF50" s="45"/>
      <c r="HAG50" s="45"/>
      <c r="HAH50" s="45"/>
      <c r="HAI50" s="45"/>
      <c r="HAJ50" s="45"/>
      <c r="HAK50" s="45"/>
      <c r="HAL50" s="45"/>
      <c r="HAM50" s="45"/>
      <c r="HAN50" s="45"/>
      <c r="HAO50" s="45"/>
      <c r="HAP50" s="45"/>
      <c r="HAQ50" s="45"/>
      <c r="HAR50" s="45"/>
      <c r="HAS50" s="45"/>
      <c r="HAT50" s="45"/>
      <c r="HAU50" s="45"/>
      <c r="HAV50" s="45"/>
      <c r="HAW50" s="45"/>
      <c r="HAX50" s="45"/>
      <c r="HAY50" s="45"/>
      <c r="HAZ50" s="45"/>
      <c r="HBA50" s="45"/>
      <c r="HBB50" s="45"/>
      <c r="HBC50" s="45"/>
      <c r="HBD50" s="45"/>
      <c r="HBE50" s="45"/>
      <c r="HBF50" s="45"/>
      <c r="HBG50" s="45"/>
      <c r="HBH50" s="45"/>
      <c r="HBI50" s="45"/>
      <c r="HBJ50" s="45"/>
      <c r="HBK50" s="45"/>
      <c r="HBL50" s="45"/>
      <c r="HBM50" s="45"/>
      <c r="HBN50" s="45"/>
      <c r="HBO50" s="45"/>
      <c r="HBP50" s="45"/>
      <c r="HBQ50" s="45"/>
      <c r="HBR50" s="45"/>
      <c r="HBS50" s="45"/>
      <c r="HBT50" s="45"/>
      <c r="HBU50" s="45"/>
      <c r="HBV50" s="45"/>
      <c r="HBW50" s="45"/>
      <c r="HBX50" s="45"/>
      <c r="HBY50" s="45"/>
      <c r="HBZ50" s="45"/>
      <c r="HCA50" s="45"/>
      <c r="HCB50" s="45"/>
      <c r="HCC50" s="45"/>
      <c r="HCD50" s="45"/>
      <c r="HCE50" s="45"/>
      <c r="HCF50" s="45"/>
      <c r="HCG50" s="45"/>
      <c r="HCH50" s="45"/>
      <c r="HCI50" s="45"/>
      <c r="HCJ50" s="45"/>
      <c r="HCK50" s="45"/>
      <c r="HCL50" s="45"/>
      <c r="HCM50" s="45"/>
      <c r="HCN50" s="45"/>
      <c r="HCO50" s="45"/>
      <c r="HCP50" s="45"/>
      <c r="HCQ50" s="45"/>
      <c r="HCR50" s="45"/>
      <c r="HCS50" s="45"/>
      <c r="HCT50" s="45"/>
      <c r="HCU50" s="45"/>
      <c r="HCV50" s="45"/>
      <c r="HCW50" s="45"/>
      <c r="HCX50" s="45"/>
      <c r="HCY50" s="45"/>
      <c r="HCZ50" s="45"/>
      <c r="HDA50" s="45"/>
      <c r="HDB50" s="45"/>
      <c r="HDC50" s="45"/>
      <c r="HDD50" s="45"/>
      <c r="HDE50" s="45"/>
      <c r="HDF50" s="45"/>
      <c r="HDG50" s="45"/>
      <c r="HDH50" s="45"/>
      <c r="HDI50" s="45"/>
      <c r="HDJ50" s="45"/>
      <c r="HDK50" s="45"/>
      <c r="HDL50" s="45"/>
      <c r="HDM50" s="45"/>
      <c r="HDN50" s="45"/>
      <c r="HDO50" s="45"/>
      <c r="HDP50" s="45"/>
      <c r="HDQ50" s="45"/>
      <c r="HDR50" s="45"/>
      <c r="HDS50" s="45"/>
      <c r="HDT50" s="45"/>
      <c r="HDU50" s="45"/>
      <c r="HDV50" s="45"/>
      <c r="HDW50" s="45"/>
      <c r="HDX50" s="45"/>
      <c r="HDY50" s="45"/>
      <c r="HDZ50" s="45"/>
      <c r="HEA50" s="45"/>
      <c r="HEB50" s="45"/>
      <c r="HEC50" s="45"/>
      <c r="HED50" s="45"/>
      <c r="HEE50" s="45"/>
      <c r="HEF50" s="45"/>
      <c r="HEG50" s="45"/>
      <c r="HEH50" s="45"/>
      <c r="HEI50" s="45"/>
      <c r="HEJ50" s="45"/>
      <c r="HEK50" s="45"/>
      <c r="HEL50" s="45"/>
      <c r="HEM50" s="45"/>
      <c r="HEN50" s="45"/>
      <c r="HEO50" s="45"/>
      <c r="HEP50" s="45"/>
      <c r="HEQ50" s="45"/>
      <c r="HER50" s="45"/>
      <c r="HES50" s="45"/>
      <c r="HET50" s="45"/>
      <c r="HEU50" s="45"/>
      <c r="HEV50" s="45"/>
      <c r="HEW50" s="45"/>
      <c r="HEX50" s="45"/>
      <c r="HEY50" s="45"/>
      <c r="HEZ50" s="45"/>
      <c r="HFA50" s="45"/>
      <c r="HFB50" s="45"/>
      <c r="HFC50" s="45"/>
      <c r="HFD50" s="45"/>
      <c r="HFE50" s="45"/>
      <c r="HFF50" s="45"/>
      <c r="HFG50" s="45"/>
      <c r="HFH50" s="45"/>
      <c r="HFI50" s="45"/>
      <c r="HFJ50" s="45"/>
      <c r="HFK50" s="45"/>
      <c r="HFL50" s="45"/>
      <c r="HFM50" s="45"/>
      <c r="HFN50" s="45"/>
      <c r="HFO50" s="45"/>
      <c r="HFP50" s="45"/>
      <c r="HFQ50" s="45"/>
      <c r="HFR50" s="45"/>
      <c r="HFS50" s="45"/>
      <c r="HFT50" s="45"/>
      <c r="HFU50" s="45"/>
      <c r="HFV50" s="45"/>
      <c r="HFW50" s="45"/>
      <c r="HFX50" s="45"/>
      <c r="HFY50" s="45"/>
      <c r="HFZ50" s="45"/>
      <c r="HGA50" s="45"/>
      <c r="HGB50" s="45"/>
      <c r="HGC50" s="45"/>
      <c r="HGD50" s="45"/>
      <c r="HGE50" s="45"/>
      <c r="HGF50" s="45"/>
      <c r="HGG50" s="45"/>
      <c r="HGH50" s="45"/>
      <c r="HGI50" s="45"/>
      <c r="HGJ50" s="45"/>
      <c r="HGK50" s="45"/>
      <c r="HGL50" s="45"/>
      <c r="HGM50" s="45"/>
      <c r="HGN50" s="45"/>
      <c r="HGO50" s="45"/>
      <c r="HGP50" s="45"/>
      <c r="HGQ50" s="45"/>
      <c r="HGR50" s="45"/>
      <c r="HGS50" s="45"/>
      <c r="HGT50" s="45"/>
      <c r="HGU50" s="45"/>
      <c r="HGV50" s="45"/>
      <c r="HGW50" s="45"/>
      <c r="HGX50" s="45"/>
      <c r="HGY50" s="45"/>
      <c r="HGZ50" s="45"/>
      <c r="HHA50" s="45"/>
      <c r="HHB50" s="45"/>
      <c r="HHC50" s="45"/>
      <c r="HHD50" s="45"/>
      <c r="HHE50" s="45"/>
      <c r="HHF50" s="45"/>
      <c r="HHG50" s="45"/>
      <c r="HHH50" s="45"/>
      <c r="HHI50" s="45"/>
      <c r="HHJ50" s="45"/>
      <c r="HHK50" s="45"/>
      <c r="HHL50" s="45"/>
      <c r="HHM50" s="45"/>
      <c r="HHN50" s="45"/>
      <c r="HHO50" s="45"/>
      <c r="HHP50" s="45"/>
      <c r="HHQ50" s="45"/>
      <c r="HHR50" s="45"/>
      <c r="HHS50" s="45"/>
      <c r="HHT50" s="45"/>
      <c r="HHU50" s="45"/>
      <c r="HHV50" s="45"/>
      <c r="HHW50" s="45"/>
      <c r="HHX50" s="45"/>
      <c r="HHY50" s="45"/>
      <c r="HHZ50" s="45"/>
      <c r="HIA50" s="45"/>
      <c r="HIB50" s="45"/>
      <c r="HIC50" s="45"/>
      <c r="HID50" s="45"/>
      <c r="HIE50" s="45"/>
      <c r="HIF50" s="45"/>
      <c r="HIG50" s="45"/>
      <c r="HIH50" s="45"/>
      <c r="HII50" s="45"/>
      <c r="HIJ50" s="45"/>
      <c r="HIK50" s="45"/>
      <c r="HIL50" s="45"/>
      <c r="HIM50" s="45"/>
      <c r="HIN50" s="45"/>
      <c r="HIO50" s="45"/>
      <c r="HIP50" s="45"/>
      <c r="HIQ50" s="45"/>
      <c r="HIR50" s="45"/>
      <c r="HIS50" s="45"/>
      <c r="HIT50" s="45"/>
      <c r="HIU50" s="45"/>
      <c r="HIV50" s="45"/>
      <c r="HIW50" s="45"/>
      <c r="HIX50" s="45"/>
      <c r="HIY50" s="45"/>
      <c r="HIZ50" s="45"/>
      <c r="HJA50" s="45"/>
      <c r="HJB50" s="45"/>
      <c r="HJC50" s="45"/>
      <c r="HJD50" s="45"/>
      <c r="HJE50" s="45"/>
      <c r="HJF50" s="45"/>
      <c r="HJG50" s="45"/>
      <c r="HJH50" s="45"/>
      <c r="HJI50" s="45"/>
      <c r="HJJ50" s="45"/>
      <c r="HJK50" s="45"/>
      <c r="HJL50" s="45"/>
      <c r="HJM50" s="45"/>
      <c r="HJN50" s="45"/>
      <c r="HJO50" s="45"/>
      <c r="HJP50" s="45"/>
      <c r="HJQ50" s="45"/>
      <c r="HJR50" s="45"/>
      <c r="HJS50" s="45"/>
      <c r="HJT50" s="45"/>
      <c r="HJU50" s="45"/>
      <c r="HJV50" s="45"/>
      <c r="HJW50" s="45"/>
      <c r="HJX50" s="45"/>
      <c r="HJY50" s="45"/>
      <c r="HJZ50" s="45"/>
      <c r="HKA50" s="45"/>
      <c r="HKB50" s="45"/>
      <c r="HKC50" s="45"/>
      <c r="HKD50" s="45"/>
      <c r="HKE50" s="45"/>
      <c r="HKF50" s="45"/>
      <c r="HKG50" s="45"/>
      <c r="HKH50" s="45"/>
      <c r="HKI50" s="45"/>
      <c r="HKJ50" s="45"/>
      <c r="HKK50" s="45"/>
      <c r="HKL50" s="45"/>
      <c r="HKM50" s="45"/>
      <c r="HKN50" s="45"/>
      <c r="HKO50" s="45"/>
      <c r="HKP50" s="45"/>
      <c r="HKQ50" s="45"/>
      <c r="HKR50" s="45"/>
      <c r="HKS50" s="45"/>
      <c r="HKT50" s="45"/>
      <c r="HKU50" s="45"/>
      <c r="HKV50" s="45"/>
      <c r="HKW50" s="45"/>
      <c r="HKX50" s="45"/>
      <c r="HKY50" s="45"/>
      <c r="HKZ50" s="45"/>
      <c r="HLA50" s="45"/>
      <c r="HLB50" s="45"/>
      <c r="HLC50" s="45"/>
      <c r="HLD50" s="45"/>
      <c r="HLE50" s="45"/>
      <c r="HLF50" s="45"/>
      <c r="HLG50" s="45"/>
      <c r="HLH50" s="45"/>
      <c r="HLI50" s="45"/>
      <c r="HLJ50" s="45"/>
      <c r="HLK50" s="45"/>
      <c r="HLL50" s="45"/>
      <c r="HLM50" s="45"/>
      <c r="HLN50" s="45"/>
      <c r="HLO50" s="45"/>
      <c r="HLP50" s="45"/>
      <c r="HLQ50" s="45"/>
      <c r="HLR50" s="45"/>
      <c r="HLS50" s="45"/>
      <c r="HLT50" s="45"/>
      <c r="HLU50" s="45"/>
      <c r="HLV50" s="45"/>
      <c r="HLW50" s="45"/>
      <c r="HLX50" s="45"/>
      <c r="HLY50" s="45"/>
      <c r="HLZ50" s="45"/>
      <c r="HMA50" s="45"/>
      <c r="HMB50" s="45"/>
      <c r="HMC50" s="45"/>
      <c r="HMD50" s="45"/>
      <c r="HME50" s="45"/>
      <c r="HMF50" s="45"/>
      <c r="HMG50" s="45"/>
      <c r="HMH50" s="45"/>
      <c r="HMI50" s="45"/>
      <c r="HMJ50" s="45"/>
      <c r="HMK50" s="45"/>
      <c r="HML50" s="45"/>
      <c r="HMM50" s="45"/>
      <c r="HMN50" s="45"/>
      <c r="HMO50" s="45"/>
      <c r="HMP50" s="45"/>
      <c r="HMQ50" s="45"/>
      <c r="HMR50" s="45"/>
      <c r="HMS50" s="45"/>
      <c r="HMT50" s="45"/>
      <c r="HMU50" s="45"/>
      <c r="HMV50" s="45"/>
      <c r="HMW50" s="45"/>
      <c r="HMX50" s="45"/>
      <c r="HMY50" s="45"/>
      <c r="HMZ50" s="45"/>
      <c r="HNA50" s="45"/>
      <c r="HNB50" s="45"/>
      <c r="HNC50" s="45"/>
      <c r="HND50" s="45"/>
      <c r="HNE50" s="45"/>
      <c r="HNF50" s="45"/>
      <c r="HNG50" s="45"/>
      <c r="HNH50" s="45"/>
      <c r="HNI50" s="45"/>
      <c r="HNJ50" s="45"/>
      <c r="HNK50" s="45"/>
      <c r="HNL50" s="45"/>
      <c r="HNM50" s="45"/>
      <c r="HNN50" s="45"/>
      <c r="HNO50" s="45"/>
      <c r="HNP50" s="45"/>
      <c r="HNQ50" s="45"/>
      <c r="HNR50" s="45"/>
      <c r="HNS50" s="45"/>
      <c r="HNT50" s="45"/>
      <c r="HNU50" s="45"/>
      <c r="HNV50" s="45"/>
      <c r="HNW50" s="45"/>
      <c r="HNX50" s="45"/>
      <c r="HNY50" s="45"/>
      <c r="HNZ50" s="45"/>
      <c r="HOA50" s="45"/>
      <c r="HOB50" s="45"/>
      <c r="HOC50" s="45"/>
      <c r="HOD50" s="45"/>
      <c r="HOE50" s="45"/>
      <c r="HOF50" s="45"/>
      <c r="HOG50" s="45"/>
      <c r="HOH50" s="45"/>
      <c r="HOI50" s="45"/>
      <c r="HOJ50" s="45"/>
      <c r="HOK50" s="45"/>
      <c r="HOL50" s="45"/>
      <c r="HOM50" s="45"/>
      <c r="HON50" s="45"/>
      <c r="HOO50" s="45"/>
      <c r="HOP50" s="45"/>
      <c r="HOQ50" s="45"/>
      <c r="HOR50" s="45"/>
      <c r="HOS50" s="45"/>
      <c r="HOT50" s="45"/>
      <c r="HOU50" s="45"/>
      <c r="HOV50" s="45"/>
      <c r="HOW50" s="45"/>
      <c r="HOX50" s="45"/>
      <c r="HOY50" s="45"/>
      <c r="HOZ50" s="45"/>
      <c r="HPA50" s="45"/>
      <c r="HPB50" s="45"/>
      <c r="HPC50" s="45"/>
      <c r="HPD50" s="45"/>
      <c r="HPE50" s="45"/>
      <c r="HPF50" s="45"/>
      <c r="HPG50" s="45"/>
      <c r="HPH50" s="45"/>
      <c r="HPI50" s="45"/>
      <c r="HPJ50" s="45"/>
      <c r="HPK50" s="45"/>
      <c r="HPL50" s="45"/>
      <c r="HPM50" s="45"/>
      <c r="HPN50" s="45"/>
      <c r="HPO50" s="45"/>
      <c r="HPP50" s="45"/>
      <c r="HPQ50" s="45"/>
      <c r="HPR50" s="45"/>
      <c r="HPS50" s="45"/>
      <c r="HPT50" s="45"/>
      <c r="HPU50" s="45"/>
      <c r="HPV50" s="45"/>
      <c r="HPW50" s="45"/>
      <c r="HPX50" s="45"/>
      <c r="HPY50" s="45"/>
      <c r="HPZ50" s="45"/>
      <c r="HQA50" s="45"/>
      <c r="HQB50" s="45"/>
      <c r="HQC50" s="45"/>
      <c r="HQD50" s="45"/>
      <c r="HQE50" s="45"/>
      <c r="HQF50" s="45"/>
      <c r="HQG50" s="45"/>
      <c r="HQH50" s="45"/>
      <c r="HQI50" s="45"/>
      <c r="HQJ50" s="45"/>
      <c r="HQK50" s="45"/>
      <c r="HQL50" s="45"/>
      <c r="HQM50" s="45"/>
      <c r="HQN50" s="45"/>
      <c r="HQO50" s="45"/>
      <c r="HQP50" s="45"/>
      <c r="HQQ50" s="45"/>
      <c r="HQR50" s="45"/>
      <c r="HQS50" s="45"/>
      <c r="HQT50" s="45"/>
      <c r="HQU50" s="45"/>
      <c r="HQV50" s="45"/>
      <c r="HQW50" s="45"/>
      <c r="HQX50" s="45"/>
      <c r="HQY50" s="45"/>
      <c r="HQZ50" s="45"/>
      <c r="HRA50" s="45"/>
      <c r="HRB50" s="45"/>
      <c r="HRC50" s="45"/>
      <c r="HRD50" s="45"/>
      <c r="HRE50" s="45"/>
      <c r="HRF50" s="45"/>
      <c r="HRG50" s="45"/>
      <c r="HRH50" s="45"/>
      <c r="HRI50" s="45"/>
      <c r="HRJ50" s="45"/>
      <c r="HRK50" s="45"/>
      <c r="HRL50" s="45"/>
      <c r="HRM50" s="45"/>
      <c r="HRN50" s="45"/>
      <c r="HRO50" s="45"/>
      <c r="HRP50" s="45"/>
      <c r="HRQ50" s="45"/>
      <c r="HRR50" s="45"/>
      <c r="HRS50" s="45"/>
      <c r="HRT50" s="45"/>
      <c r="HRU50" s="45"/>
      <c r="HRV50" s="45"/>
      <c r="HRW50" s="45"/>
      <c r="HRX50" s="45"/>
      <c r="HRY50" s="45"/>
      <c r="HRZ50" s="45"/>
      <c r="HSA50" s="45"/>
      <c r="HSB50" s="45"/>
      <c r="HSC50" s="45"/>
      <c r="HSD50" s="45"/>
      <c r="HSE50" s="45"/>
      <c r="HSF50" s="45"/>
      <c r="HSG50" s="45"/>
      <c r="HSH50" s="45"/>
      <c r="HSI50" s="45"/>
      <c r="HSJ50" s="45"/>
      <c r="HSK50" s="45"/>
      <c r="HSL50" s="45"/>
      <c r="HSM50" s="45"/>
      <c r="HSN50" s="45"/>
      <c r="HSO50" s="45"/>
      <c r="HSP50" s="45"/>
      <c r="HSQ50" s="45"/>
      <c r="HSR50" s="45"/>
      <c r="HSS50" s="45"/>
      <c r="HST50" s="45"/>
      <c r="HSU50" s="45"/>
      <c r="HSV50" s="45"/>
      <c r="HSW50" s="45"/>
      <c r="HSX50" s="45"/>
      <c r="HSY50" s="45"/>
      <c r="HSZ50" s="45"/>
      <c r="HTA50" s="45"/>
      <c r="HTB50" s="45"/>
      <c r="HTC50" s="45"/>
      <c r="HTD50" s="45"/>
      <c r="HTE50" s="45"/>
      <c r="HTF50" s="45"/>
      <c r="HTG50" s="45"/>
      <c r="HTH50" s="45"/>
      <c r="HTI50" s="45"/>
      <c r="HTJ50" s="45"/>
      <c r="HTK50" s="45"/>
      <c r="HTL50" s="45"/>
      <c r="HTM50" s="45"/>
      <c r="HTN50" s="45"/>
      <c r="HTO50" s="45"/>
      <c r="HTP50" s="45"/>
      <c r="HTQ50" s="45"/>
      <c r="HTR50" s="45"/>
      <c r="HTS50" s="45"/>
      <c r="HTT50" s="45"/>
      <c r="HTU50" s="45"/>
      <c r="HTV50" s="45"/>
      <c r="HTW50" s="45"/>
      <c r="HTX50" s="45"/>
      <c r="HTY50" s="45"/>
      <c r="HTZ50" s="45"/>
      <c r="HUA50" s="45"/>
      <c r="HUB50" s="45"/>
      <c r="HUC50" s="45"/>
      <c r="HUD50" s="45"/>
      <c r="HUE50" s="45"/>
      <c r="HUF50" s="45"/>
      <c r="HUG50" s="45"/>
      <c r="HUH50" s="45"/>
      <c r="HUI50" s="45"/>
      <c r="HUJ50" s="45"/>
      <c r="HUK50" s="45"/>
      <c r="HUL50" s="45"/>
      <c r="HUM50" s="45"/>
      <c r="HUN50" s="45"/>
      <c r="HUO50" s="45"/>
      <c r="HUP50" s="45"/>
      <c r="HUQ50" s="45"/>
      <c r="HUR50" s="45"/>
      <c r="HUS50" s="45"/>
      <c r="HUT50" s="45"/>
      <c r="HUU50" s="45"/>
      <c r="HUV50" s="45"/>
      <c r="HUW50" s="45"/>
      <c r="HUX50" s="45"/>
      <c r="HUY50" s="45"/>
      <c r="HUZ50" s="45"/>
      <c r="HVA50" s="45"/>
      <c r="HVB50" s="45"/>
      <c r="HVC50" s="45"/>
      <c r="HVD50" s="45"/>
      <c r="HVE50" s="45"/>
      <c r="HVF50" s="45"/>
      <c r="HVG50" s="45"/>
      <c r="HVH50" s="45"/>
      <c r="HVI50" s="45"/>
      <c r="HVJ50" s="45"/>
      <c r="HVK50" s="45"/>
      <c r="HVL50" s="45"/>
      <c r="HVM50" s="45"/>
      <c r="HVN50" s="45"/>
      <c r="HVO50" s="45"/>
      <c r="HVP50" s="45"/>
      <c r="HVQ50" s="45"/>
      <c r="HVR50" s="45"/>
      <c r="HVS50" s="45"/>
      <c r="HVT50" s="45"/>
      <c r="HVU50" s="45"/>
      <c r="HVV50" s="45"/>
      <c r="HVW50" s="45"/>
      <c r="HVX50" s="45"/>
      <c r="HVY50" s="45"/>
      <c r="HVZ50" s="45"/>
      <c r="HWA50" s="45"/>
      <c r="HWB50" s="45"/>
      <c r="HWC50" s="45"/>
      <c r="HWD50" s="45"/>
      <c r="HWE50" s="45"/>
      <c r="HWF50" s="45"/>
      <c r="HWG50" s="45"/>
      <c r="HWH50" s="45"/>
      <c r="HWI50" s="45"/>
      <c r="HWJ50" s="45"/>
      <c r="HWK50" s="45"/>
      <c r="HWL50" s="45"/>
      <c r="HWM50" s="45"/>
      <c r="HWN50" s="45"/>
      <c r="HWO50" s="45"/>
      <c r="HWP50" s="45"/>
      <c r="HWQ50" s="45"/>
      <c r="HWR50" s="45"/>
      <c r="HWS50" s="45"/>
      <c r="HWT50" s="45"/>
      <c r="HWU50" s="45"/>
      <c r="HWV50" s="45"/>
      <c r="HWW50" s="45"/>
      <c r="HWX50" s="45"/>
      <c r="HWY50" s="45"/>
      <c r="HWZ50" s="45"/>
      <c r="HXA50" s="45"/>
      <c r="HXB50" s="45"/>
      <c r="HXC50" s="45"/>
      <c r="HXD50" s="45"/>
      <c r="HXE50" s="45"/>
      <c r="HXF50" s="45"/>
      <c r="HXG50" s="45"/>
      <c r="HXH50" s="45"/>
      <c r="HXI50" s="45"/>
      <c r="HXJ50" s="45"/>
      <c r="HXK50" s="45"/>
      <c r="HXL50" s="45"/>
      <c r="HXM50" s="45"/>
      <c r="HXN50" s="45"/>
      <c r="HXO50" s="45"/>
      <c r="HXP50" s="45"/>
      <c r="HXQ50" s="45"/>
      <c r="HXR50" s="45"/>
      <c r="HXS50" s="45"/>
      <c r="HXT50" s="45"/>
      <c r="HXU50" s="45"/>
      <c r="HXV50" s="45"/>
      <c r="HXW50" s="45"/>
      <c r="HXX50" s="45"/>
      <c r="HXY50" s="45"/>
      <c r="HXZ50" s="45"/>
      <c r="HYA50" s="45"/>
      <c r="HYB50" s="45"/>
      <c r="HYC50" s="45"/>
      <c r="HYD50" s="45"/>
      <c r="HYE50" s="45"/>
      <c r="HYF50" s="45"/>
      <c r="HYG50" s="45"/>
      <c r="HYH50" s="45"/>
      <c r="HYI50" s="45"/>
      <c r="HYJ50" s="45"/>
      <c r="HYK50" s="45"/>
      <c r="HYL50" s="45"/>
      <c r="HYM50" s="45"/>
      <c r="HYN50" s="45"/>
      <c r="HYO50" s="45"/>
      <c r="HYP50" s="45"/>
      <c r="HYQ50" s="45"/>
      <c r="HYR50" s="45"/>
      <c r="HYS50" s="45"/>
      <c r="HYT50" s="45"/>
      <c r="HYU50" s="45"/>
      <c r="HYV50" s="45"/>
      <c r="HYW50" s="45"/>
      <c r="HYX50" s="45"/>
      <c r="HYY50" s="45"/>
      <c r="HYZ50" s="45"/>
      <c r="HZA50" s="45"/>
      <c r="HZB50" s="45"/>
      <c r="HZC50" s="45"/>
      <c r="HZD50" s="45"/>
      <c r="HZE50" s="45"/>
      <c r="HZF50" s="45"/>
      <c r="HZG50" s="45"/>
      <c r="HZH50" s="45"/>
      <c r="HZI50" s="45"/>
      <c r="HZJ50" s="45"/>
      <c r="HZK50" s="45"/>
      <c r="HZL50" s="45"/>
      <c r="HZM50" s="45"/>
      <c r="HZN50" s="45"/>
      <c r="HZO50" s="45"/>
      <c r="HZP50" s="45"/>
      <c r="HZQ50" s="45"/>
      <c r="HZR50" s="45"/>
      <c r="HZS50" s="45"/>
      <c r="HZT50" s="45"/>
      <c r="HZU50" s="45"/>
      <c r="HZV50" s="45"/>
      <c r="HZW50" s="45"/>
      <c r="HZX50" s="45"/>
      <c r="HZY50" s="45"/>
      <c r="HZZ50" s="45"/>
      <c r="IAA50" s="45"/>
      <c r="IAB50" s="45"/>
      <c r="IAC50" s="45"/>
      <c r="IAD50" s="45"/>
      <c r="IAE50" s="45"/>
      <c r="IAF50" s="45"/>
      <c r="IAG50" s="45"/>
      <c r="IAH50" s="45"/>
      <c r="IAI50" s="45"/>
      <c r="IAJ50" s="45"/>
      <c r="IAK50" s="45"/>
      <c r="IAL50" s="45"/>
      <c r="IAM50" s="45"/>
      <c r="IAN50" s="45"/>
      <c r="IAO50" s="45"/>
      <c r="IAP50" s="45"/>
      <c r="IAQ50" s="45"/>
      <c r="IAR50" s="45"/>
      <c r="IAS50" s="45"/>
      <c r="IAT50" s="45"/>
      <c r="IAU50" s="45"/>
      <c r="IAV50" s="45"/>
      <c r="IAW50" s="45"/>
      <c r="IAX50" s="45"/>
      <c r="IAY50" s="45"/>
      <c r="IAZ50" s="45"/>
      <c r="IBA50" s="45"/>
      <c r="IBB50" s="45"/>
      <c r="IBC50" s="45"/>
      <c r="IBD50" s="45"/>
      <c r="IBE50" s="45"/>
      <c r="IBF50" s="45"/>
      <c r="IBG50" s="45"/>
      <c r="IBH50" s="45"/>
      <c r="IBI50" s="45"/>
      <c r="IBJ50" s="45"/>
      <c r="IBK50" s="45"/>
      <c r="IBL50" s="45"/>
      <c r="IBM50" s="45"/>
      <c r="IBN50" s="45"/>
      <c r="IBO50" s="45"/>
      <c r="IBP50" s="45"/>
      <c r="IBQ50" s="45"/>
      <c r="IBR50" s="45"/>
      <c r="IBS50" s="45"/>
      <c r="IBT50" s="45"/>
      <c r="IBU50" s="45"/>
      <c r="IBV50" s="45"/>
      <c r="IBW50" s="45"/>
      <c r="IBX50" s="45"/>
      <c r="IBY50" s="45"/>
      <c r="IBZ50" s="45"/>
      <c r="ICA50" s="45"/>
      <c r="ICB50" s="45"/>
      <c r="ICC50" s="45"/>
      <c r="ICD50" s="45"/>
      <c r="ICE50" s="45"/>
      <c r="ICF50" s="45"/>
      <c r="ICG50" s="45"/>
      <c r="ICH50" s="45"/>
      <c r="ICI50" s="45"/>
      <c r="ICJ50" s="45"/>
      <c r="ICK50" s="45"/>
      <c r="ICL50" s="45"/>
      <c r="ICM50" s="45"/>
      <c r="ICN50" s="45"/>
      <c r="ICO50" s="45"/>
      <c r="ICP50" s="45"/>
      <c r="ICQ50" s="45"/>
      <c r="ICR50" s="45"/>
      <c r="ICS50" s="45"/>
      <c r="ICT50" s="45"/>
      <c r="ICU50" s="45"/>
      <c r="ICV50" s="45"/>
      <c r="ICW50" s="45"/>
      <c r="ICX50" s="45"/>
      <c r="ICY50" s="45"/>
      <c r="ICZ50" s="45"/>
      <c r="IDA50" s="45"/>
      <c r="IDB50" s="45"/>
      <c r="IDC50" s="45"/>
      <c r="IDD50" s="45"/>
      <c r="IDE50" s="45"/>
      <c r="IDF50" s="45"/>
      <c r="IDG50" s="45"/>
      <c r="IDH50" s="45"/>
      <c r="IDI50" s="45"/>
      <c r="IDJ50" s="45"/>
      <c r="IDK50" s="45"/>
      <c r="IDL50" s="45"/>
      <c r="IDM50" s="45"/>
      <c r="IDN50" s="45"/>
      <c r="IDO50" s="45"/>
      <c r="IDP50" s="45"/>
      <c r="IDQ50" s="45"/>
      <c r="IDR50" s="45"/>
      <c r="IDS50" s="45"/>
      <c r="IDT50" s="45"/>
      <c r="IDU50" s="45"/>
      <c r="IDV50" s="45"/>
      <c r="IDW50" s="45"/>
      <c r="IDX50" s="45"/>
      <c r="IDY50" s="45"/>
      <c r="IDZ50" s="45"/>
      <c r="IEA50" s="45"/>
      <c r="IEB50" s="45"/>
      <c r="IEC50" s="45"/>
      <c r="IED50" s="45"/>
      <c r="IEE50" s="45"/>
      <c r="IEF50" s="45"/>
      <c r="IEG50" s="45"/>
      <c r="IEH50" s="45"/>
      <c r="IEI50" s="45"/>
      <c r="IEJ50" s="45"/>
      <c r="IEK50" s="45"/>
      <c r="IEL50" s="45"/>
      <c r="IEM50" s="45"/>
      <c r="IEN50" s="45"/>
      <c r="IEO50" s="45"/>
      <c r="IEP50" s="45"/>
      <c r="IEQ50" s="45"/>
      <c r="IER50" s="45"/>
      <c r="IES50" s="45"/>
      <c r="IET50" s="45"/>
      <c r="IEU50" s="45"/>
      <c r="IEV50" s="45"/>
      <c r="IEW50" s="45"/>
      <c r="IEX50" s="45"/>
      <c r="IEY50" s="45"/>
      <c r="IEZ50" s="45"/>
      <c r="IFA50" s="45"/>
      <c r="IFB50" s="45"/>
      <c r="IFC50" s="45"/>
      <c r="IFD50" s="45"/>
      <c r="IFE50" s="45"/>
      <c r="IFF50" s="45"/>
      <c r="IFG50" s="45"/>
      <c r="IFH50" s="45"/>
      <c r="IFI50" s="45"/>
      <c r="IFJ50" s="45"/>
      <c r="IFK50" s="45"/>
      <c r="IFL50" s="45"/>
      <c r="IFM50" s="45"/>
      <c r="IFN50" s="45"/>
      <c r="IFO50" s="45"/>
      <c r="IFP50" s="45"/>
      <c r="IFQ50" s="45"/>
      <c r="IFR50" s="45"/>
      <c r="IFS50" s="45"/>
      <c r="IFT50" s="45"/>
      <c r="IFU50" s="45"/>
      <c r="IFV50" s="45"/>
      <c r="IFW50" s="45"/>
      <c r="IFX50" s="45"/>
      <c r="IFY50" s="45"/>
      <c r="IFZ50" s="45"/>
      <c r="IGA50" s="45"/>
      <c r="IGB50" s="45"/>
      <c r="IGC50" s="45"/>
      <c r="IGD50" s="45"/>
      <c r="IGE50" s="45"/>
      <c r="IGF50" s="45"/>
      <c r="IGG50" s="45"/>
      <c r="IGH50" s="45"/>
      <c r="IGI50" s="45"/>
      <c r="IGJ50" s="45"/>
      <c r="IGK50" s="45"/>
      <c r="IGL50" s="45"/>
      <c r="IGM50" s="45"/>
      <c r="IGN50" s="45"/>
      <c r="IGO50" s="45"/>
      <c r="IGP50" s="45"/>
      <c r="IGQ50" s="45"/>
      <c r="IGR50" s="45"/>
      <c r="IGS50" s="45"/>
      <c r="IGT50" s="45"/>
      <c r="IGU50" s="45"/>
      <c r="IGV50" s="45"/>
      <c r="IGW50" s="45"/>
      <c r="IGX50" s="45"/>
      <c r="IGY50" s="45"/>
      <c r="IGZ50" s="45"/>
      <c r="IHA50" s="45"/>
      <c r="IHB50" s="45"/>
      <c r="IHC50" s="45"/>
      <c r="IHD50" s="45"/>
      <c r="IHE50" s="45"/>
      <c r="IHF50" s="45"/>
      <c r="IHG50" s="45"/>
      <c r="IHH50" s="45"/>
      <c r="IHI50" s="45"/>
      <c r="IHJ50" s="45"/>
      <c r="IHK50" s="45"/>
      <c r="IHL50" s="45"/>
      <c r="IHM50" s="45"/>
      <c r="IHN50" s="45"/>
      <c r="IHO50" s="45"/>
      <c r="IHP50" s="45"/>
      <c r="IHQ50" s="45"/>
      <c r="IHR50" s="45"/>
      <c r="IHS50" s="45"/>
      <c r="IHT50" s="45"/>
      <c r="IHU50" s="45"/>
      <c r="IHV50" s="45"/>
      <c r="IHW50" s="45"/>
      <c r="IHX50" s="45"/>
      <c r="IHY50" s="45"/>
      <c r="IHZ50" s="45"/>
      <c r="IIA50" s="45"/>
      <c r="IIB50" s="45"/>
      <c r="IIC50" s="45"/>
      <c r="IID50" s="45"/>
      <c r="IIE50" s="45"/>
      <c r="IIF50" s="45"/>
      <c r="IIG50" s="45"/>
      <c r="IIH50" s="45"/>
      <c r="III50" s="45"/>
      <c r="IIJ50" s="45"/>
      <c r="IIK50" s="45"/>
      <c r="IIL50" s="45"/>
      <c r="IIM50" s="45"/>
      <c r="IIN50" s="45"/>
      <c r="IIO50" s="45"/>
      <c r="IIP50" s="45"/>
      <c r="IIQ50" s="45"/>
      <c r="IIR50" s="45"/>
      <c r="IIS50" s="45"/>
      <c r="IIT50" s="45"/>
      <c r="IIU50" s="45"/>
      <c r="IIV50" s="45"/>
      <c r="IIW50" s="45"/>
      <c r="IIX50" s="45"/>
      <c r="IIY50" s="45"/>
      <c r="IIZ50" s="45"/>
      <c r="IJA50" s="45"/>
      <c r="IJB50" s="45"/>
      <c r="IJC50" s="45"/>
      <c r="IJD50" s="45"/>
      <c r="IJE50" s="45"/>
      <c r="IJF50" s="45"/>
      <c r="IJG50" s="45"/>
      <c r="IJH50" s="45"/>
      <c r="IJI50" s="45"/>
      <c r="IJJ50" s="45"/>
      <c r="IJK50" s="45"/>
      <c r="IJL50" s="45"/>
      <c r="IJM50" s="45"/>
      <c r="IJN50" s="45"/>
      <c r="IJO50" s="45"/>
      <c r="IJP50" s="45"/>
      <c r="IJQ50" s="45"/>
      <c r="IJR50" s="45"/>
      <c r="IJS50" s="45"/>
      <c r="IJT50" s="45"/>
      <c r="IJU50" s="45"/>
      <c r="IJV50" s="45"/>
      <c r="IJW50" s="45"/>
      <c r="IJX50" s="45"/>
      <c r="IJY50" s="45"/>
      <c r="IJZ50" s="45"/>
      <c r="IKA50" s="45"/>
      <c r="IKB50" s="45"/>
      <c r="IKC50" s="45"/>
      <c r="IKD50" s="45"/>
      <c r="IKE50" s="45"/>
      <c r="IKF50" s="45"/>
      <c r="IKG50" s="45"/>
      <c r="IKH50" s="45"/>
      <c r="IKI50" s="45"/>
      <c r="IKJ50" s="45"/>
      <c r="IKK50" s="45"/>
      <c r="IKL50" s="45"/>
      <c r="IKM50" s="45"/>
      <c r="IKN50" s="45"/>
      <c r="IKO50" s="45"/>
      <c r="IKP50" s="45"/>
      <c r="IKQ50" s="45"/>
      <c r="IKR50" s="45"/>
      <c r="IKS50" s="45"/>
      <c r="IKT50" s="45"/>
      <c r="IKU50" s="45"/>
      <c r="IKV50" s="45"/>
      <c r="IKW50" s="45"/>
      <c r="IKX50" s="45"/>
      <c r="IKY50" s="45"/>
      <c r="IKZ50" s="45"/>
      <c r="ILA50" s="45"/>
      <c r="ILB50" s="45"/>
      <c r="ILC50" s="45"/>
      <c r="ILD50" s="45"/>
      <c r="ILE50" s="45"/>
      <c r="ILF50" s="45"/>
      <c r="ILG50" s="45"/>
      <c r="ILH50" s="45"/>
      <c r="ILI50" s="45"/>
      <c r="ILJ50" s="45"/>
      <c r="ILK50" s="45"/>
      <c r="ILL50" s="45"/>
      <c r="ILM50" s="45"/>
      <c r="ILN50" s="45"/>
      <c r="ILO50" s="45"/>
      <c r="ILP50" s="45"/>
      <c r="ILQ50" s="45"/>
      <c r="ILR50" s="45"/>
      <c r="ILS50" s="45"/>
      <c r="ILT50" s="45"/>
      <c r="ILU50" s="45"/>
      <c r="ILV50" s="45"/>
      <c r="ILW50" s="45"/>
      <c r="ILX50" s="45"/>
      <c r="ILY50" s="45"/>
      <c r="ILZ50" s="45"/>
      <c r="IMA50" s="45"/>
      <c r="IMB50" s="45"/>
      <c r="IMC50" s="45"/>
      <c r="IMD50" s="45"/>
      <c r="IME50" s="45"/>
      <c r="IMF50" s="45"/>
      <c r="IMG50" s="45"/>
      <c r="IMH50" s="45"/>
      <c r="IMI50" s="45"/>
      <c r="IMJ50" s="45"/>
      <c r="IMK50" s="45"/>
      <c r="IML50" s="45"/>
      <c r="IMM50" s="45"/>
      <c r="IMN50" s="45"/>
      <c r="IMO50" s="45"/>
      <c r="IMP50" s="45"/>
      <c r="IMQ50" s="45"/>
      <c r="IMR50" s="45"/>
      <c r="IMS50" s="45"/>
      <c r="IMT50" s="45"/>
      <c r="IMU50" s="45"/>
      <c r="IMV50" s="45"/>
      <c r="IMW50" s="45"/>
      <c r="IMX50" s="45"/>
      <c r="IMY50" s="45"/>
      <c r="IMZ50" s="45"/>
      <c r="INA50" s="45"/>
      <c r="INB50" s="45"/>
      <c r="INC50" s="45"/>
      <c r="IND50" s="45"/>
      <c r="INE50" s="45"/>
      <c r="INF50" s="45"/>
      <c r="ING50" s="45"/>
      <c r="INH50" s="45"/>
      <c r="INI50" s="45"/>
      <c r="INJ50" s="45"/>
      <c r="INK50" s="45"/>
      <c r="INL50" s="45"/>
      <c r="INM50" s="45"/>
      <c r="INN50" s="45"/>
      <c r="INO50" s="45"/>
      <c r="INP50" s="45"/>
      <c r="INQ50" s="45"/>
      <c r="INR50" s="45"/>
      <c r="INS50" s="45"/>
      <c r="INT50" s="45"/>
      <c r="INU50" s="45"/>
      <c r="INV50" s="45"/>
      <c r="INW50" s="45"/>
      <c r="INX50" s="45"/>
      <c r="INY50" s="45"/>
      <c r="INZ50" s="45"/>
      <c r="IOA50" s="45"/>
      <c r="IOB50" s="45"/>
      <c r="IOC50" s="45"/>
      <c r="IOD50" s="45"/>
      <c r="IOE50" s="45"/>
      <c r="IOF50" s="45"/>
      <c r="IOG50" s="45"/>
      <c r="IOH50" s="45"/>
      <c r="IOI50" s="45"/>
      <c r="IOJ50" s="45"/>
      <c r="IOK50" s="45"/>
      <c r="IOL50" s="45"/>
      <c r="IOM50" s="45"/>
      <c r="ION50" s="45"/>
      <c r="IOO50" s="45"/>
      <c r="IOP50" s="45"/>
      <c r="IOQ50" s="45"/>
      <c r="IOR50" s="45"/>
      <c r="IOS50" s="45"/>
      <c r="IOT50" s="45"/>
      <c r="IOU50" s="45"/>
      <c r="IOV50" s="45"/>
      <c r="IOW50" s="45"/>
      <c r="IOX50" s="45"/>
      <c r="IOY50" s="45"/>
      <c r="IOZ50" s="45"/>
      <c r="IPA50" s="45"/>
      <c r="IPB50" s="45"/>
      <c r="IPC50" s="45"/>
      <c r="IPD50" s="45"/>
      <c r="IPE50" s="45"/>
      <c r="IPF50" s="45"/>
      <c r="IPG50" s="45"/>
      <c r="IPH50" s="45"/>
      <c r="IPI50" s="45"/>
      <c r="IPJ50" s="45"/>
      <c r="IPK50" s="45"/>
      <c r="IPL50" s="45"/>
      <c r="IPM50" s="45"/>
      <c r="IPN50" s="45"/>
      <c r="IPO50" s="45"/>
      <c r="IPP50" s="45"/>
      <c r="IPQ50" s="45"/>
      <c r="IPR50" s="45"/>
      <c r="IPS50" s="45"/>
      <c r="IPT50" s="45"/>
      <c r="IPU50" s="45"/>
      <c r="IPV50" s="45"/>
      <c r="IPW50" s="45"/>
      <c r="IPX50" s="45"/>
      <c r="IPY50" s="45"/>
      <c r="IPZ50" s="45"/>
      <c r="IQA50" s="45"/>
      <c r="IQB50" s="45"/>
      <c r="IQC50" s="45"/>
      <c r="IQD50" s="45"/>
      <c r="IQE50" s="45"/>
      <c r="IQF50" s="45"/>
      <c r="IQG50" s="45"/>
      <c r="IQH50" s="45"/>
      <c r="IQI50" s="45"/>
      <c r="IQJ50" s="45"/>
      <c r="IQK50" s="45"/>
      <c r="IQL50" s="45"/>
      <c r="IQM50" s="45"/>
      <c r="IQN50" s="45"/>
      <c r="IQO50" s="45"/>
      <c r="IQP50" s="45"/>
      <c r="IQQ50" s="45"/>
      <c r="IQR50" s="45"/>
      <c r="IQS50" s="45"/>
      <c r="IQT50" s="45"/>
      <c r="IQU50" s="45"/>
      <c r="IQV50" s="45"/>
      <c r="IQW50" s="45"/>
      <c r="IQX50" s="45"/>
      <c r="IQY50" s="45"/>
      <c r="IQZ50" s="45"/>
      <c r="IRA50" s="45"/>
      <c r="IRB50" s="45"/>
      <c r="IRC50" s="45"/>
      <c r="IRD50" s="45"/>
      <c r="IRE50" s="45"/>
      <c r="IRF50" s="45"/>
      <c r="IRG50" s="45"/>
      <c r="IRH50" s="45"/>
      <c r="IRI50" s="45"/>
      <c r="IRJ50" s="45"/>
      <c r="IRK50" s="45"/>
      <c r="IRL50" s="45"/>
      <c r="IRM50" s="45"/>
      <c r="IRN50" s="45"/>
      <c r="IRO50" s="45"/>
      <c r="IRP50" s="45"/>
      <c r="IRQ50" s="45"/>
      <c r="IRR50" s="45"/>
      <c r="IRS50" s="45"/>
      <c r="IRT50" s="45"/>
      <c r="IRU50" s="45"/>
      <c r="IRV50" s="45"/>
      <c r="IRW50" s="45"/>
      <c r="IRX50" s="45"/>
      <c r="IRY50" s="45"/>
      <c r="IRZ50" s="45"/>
      <c r="ISA50" s="45"/>
      <c r="ISB50" s="45"/>
      <c r="ISC50" s="45"/>
      <c r="ISD50" s="45"/>
      <c r="ISE50" s="45"/>
      <c r="ISF50" s="45"/>
      <c r="ISG50" s="45"/>
      <c r="ISH50" s="45"/>
      <c r="ISI50" s="45"/>
      <c r="ISJ50" s="45"/>
      <c r="ISK50" s="45"/>
      <c r="ISL50" s="45"/>
      <c r="ISM50" s="45"/>
      <c r="ISN50" s="45"/>
      <c r="ISO50" s="45"/>
      <c r="ISP50" s="45"/>
      <c r="ISQ50" s="45"/>
      <c r="ISR50" s="45"/>
      <c r="ISS50" s="45"/>
      <c r="IST50" s="45"/>
      <c r="ISU50" s="45"/>
      <c r="ISV50" s="45"/>
      <c r="ISW50" s="45"/>
      <c r="ISX50" s="45"/>
      <c r="ISY50" s="45"/>
      <c r="ISZ50" s="45"/>
      <c r="ITA50" s="45"/>
      <c r="ITB50" s="45"/>
      <c r="ITC50" s="45"/>
      <c r="ITD50" s="45"/>
      <c r="ITE50" s="45"/>
      <c r="ITF50" s="45"/>
      <c r="ITG50" s="45"/>
      <c r="ITH50" s="45"/>
      <c r="ITI50" s="45"/>
      <c r="ITJ50" s="45"/>
      <c r="ITK50" s="45"/>
      <c r="ITL50" s="45"/>
      <c r="ITM50" s="45"/>
      <c r="ITN50" s="45"/>
      <c r="ITO50" s="45"/>
      <c r="ITP50" s="45"/>
      <c r="ITQ50" s="45"/>
      <c r="ITR50" s="45"/>
      <c r="ITS50" s="45"/>
      <c r="ITT50" s="45"/>
      <c r="ITU50" s="45"/>
      <c r="ITV50" s="45"/>
      <c r="ITW50" s="45"/>
      <c r="ITX50" s="45"/>
      <c r="ITY50" s="45"/>
      <c r="ITZ50" s="45"/>
      <c r="IUA50" s="45"/>
      <c r="IUB50" s="45"/>
      <c r="IUC50" s="45"/>
      <c r="IUD50" s="45"/>
      <c r="IUE50" s="45"/>
      <c r="IUF50" s="45"/>
      <c r="IUG50" s="45"/>
      <c r="IUH50" s="45"/>
      <c r="IUI50" s="45"/>
      <c r="IUJ50" s="45"/>
      <c r="IUK50" s="45"/>
      <c r="IUL50" s="45"/>
      <c r="IUM50" s="45"/>
      <c r="IUN50" s="45"/>
      <c r="IUO50" s="45"/>
      <c r="IUP50" s="45"/>
      <c r="IUQ50" s="45"/>
      <c r="IUR50" s="45"/>
      <c r="IUS50" s="45"/>
      <c r="IUT50" s="45"/>
      <c r="IUU50" s="45"/>
      <c r="IUV50" s="45"/>
      <c r="IUW50" s="45"/>
      <c r="IUX50" s="45"/>
      <c r="IUY50" s="45"/>
      <c r="IUZ50" s="45"/>
      <c r="IVA50" s="45"/>
      <c r="IVB50" s="45"/>
      <c r="IVC50" s="45"/>
      <c r="IVD50" s="45"/>
      <c r="IVE50" s="45"/>
      <c r="IVF50" s="45"/>
      <c r="IVG50" s="45"/>
      <c r="IVH50" s="45"/>
      <c r="IVI50" s="45"/>
      <c r="IVJ50" s="45"/>
      <c r="IVK50" s="45"/>
      <c r="IVL50" s="45"/>
      <c r="IVM50" s="45"/>
      <c r="IVN50" s="45"/>
      <c r="IVO50" s="45"/>
      <c r="IVP50" s="45"/>
      <c r="IVQ50" s="45"/>
      <c r="IVR50" s="45"/>
      <c r="IVS50" s="45"/>
      <c r="IVT50" s="45"/>
      <c r="IVU50" s="45"/>
      <c r="IVV50" s="45"/>
      <c r="IVW50" s="45"/>
      <c r="IVX50" s="45"/>
      <c r="IVY50" s="45"/>
      <c r="IVZ50" s="45"/>
      <c r="IWA50" s="45"/>
      <c r="IWB50" s="45"/>
      <c r="IWC50" s="45"/>
      <c r="IWD50" s="45"/>
      <c r="IWE50" s="45"/>
      <c r="IWF50" s="45"/>
      <c r="IWG50" s="45"/>
      <c r="IWH50" s="45"/>
      <c r="IWI50" s="45"/>
      <c r="IWJ50" s="45"/>
      <c r="IWK50" s="45"/>
      <c r="IWL50" s="45"/>
      <c r="IWM50" s="45"/>
      <c r="IWN50" s="45"/>
      <c r="IWO50" s="45"/>
      <c r="IWP50" s="45"/>
      <c r="IWQ50" s="45"/>
      <c r="IWR50" s="45"/>
      <c r="IWS50" s="45"/>
      <c r="IWT50" s="45"/>
      <c r="IWU50" s="45"/>
      <c r="IWV50" s="45"/>
      <c r="IWW50" s="45"/>
      <c r="IWX50" s="45"/>
      <c r="IWY50" s="45"/>
      <c r="IWZ50" s="45"/>
      <c r="IXA50" s="45"/>
      <c r="IXB50" s="45"/>
      <c r="IXC50" s="45"/>
      <c r="IXD50" s="45"/>
      <c r="IXE50" s="45"/>
      <c r="IXF50" s="45"/>
      <c r="IXG50" s="45"/>
      <c r="IXH50" s="45"/>
      <c r="IXI50" s="45"/>
      <c r="IXJ50" s="45"/>
      <c r="IXK50" s="45"/>
      <c r="IXL50" s="45"/>
      <c r="IXM50" s="45"/>
      <c r="IXN50" s="45"/>
      <c r="IXO50" s="45"/>
      <c r="IXP50" s="45"/>
      <c r="IXQ50" s="45"/>
      <c r="IXR50" s="45"/>
      <c r="IXS50" s="45"/>
      <c r="IXT50" s="45"/>
      <c r="IXU50" s="45"/>
      <c r="IXV50" s="45"/>
      <c r="IXW50" s="45"/>
      <c r="IXX50" s="45"/>
      <c r="IXY50" s="45"/>
      <c r="IXZ50" s="45"/>
      <c r="IYA50" s="45"/>
      <c r="IYB50" s="45"/>
      <c r="IYC50" s="45"/>
      <c r="IYD50" s="45"/>
      <c r="IYE50" s="45"/>
      <c r="IYF50" s="45"/>
      <c r="IYG50" s="45"/>
      <c r="IYH50" s="45"/>
      <c r="IYI50" s="45"/>
      <c r="IYJ50" s="45"/>
      <c r="IYK50" s="45"/>
      <c r="IYL50" s="45"/>
      <c r="IYM50" s="45"/>
      <c r="IYN50" s="45"/>
      <c r="IYO50" s="45"/>
      <c r="IYP50" s="45"/>
      <c r="IYQ50" s="45"/>
      <c r="IYR50" s="45"/>
      <c r="IYS50" s="45"/>
      <c r="IYT50" s="45"/>
      <c r="IYU50" s="45"/>
      <c r="IYV50" s="45"/>
      <c r="IYW50" s="45"/>
      <c r="IYX50" s="45"/>
      <c r="IYY50" s="45"/>
      <c r="IYZ50" s="45"/>
      <c r="IZA50" s="45"/>
      <c r="IZB50" s="45"/>
      <c r="IZC50" s="45"/>
      <c r="IZD50" s="45"/>
      <c r="IZE50" s="45"/>
      <c r="IZF50" s="45"/>
      <c r="IZG50" s="45"/>
      <c r="IZH50" s="45"/>
      <c r="IZI50" s="45"/>
      <c r="IZJ50" s="45"/>
      <c r="IZK50" s="45"/>
      <c r="IZL50" s="45"/>
      <c r="IZM50" s="45"/>
      <c r="IZN50" s="45"/>
      <c r="IZO50" s="45"/>
      <c r="IZP50" s="45"/>
      <c r="IZQ50" s="45"/>
      <c r="IZR50" s="45"/>
      <c r="IZS50" s="45"/>
      <c r="IZT50" s="45"/>
      <c r="IZU50" s="45"/>
      <c r="IZV50" s="45"/>
      <c r="IZW50" s="45"/>
      <c r="IZX50" s="45"/>
      <c r="IZY50" s="45"/>
      <c r="IZZ50" s="45"/>
      <c r="JAA50" s="45"/>
      <c r="JAB50" s="45"/>
      <c r="JAC50" s="45"/>
      <c r="JAD50" s="45"/>
      <c r="JAE50" s="45"/>
      <c r="JAF50" s="45"/>
      <c r="JAG50" s="45"/>
      <c r="JAH50" s="45"/>
      <c r="JAI50" s="45"/>
      <c r="JAJ50" s="45"/>
      <c r="JAK50" s="45"/>
      <c r="JAL50" s="45"/>
      <c r="JAM50" s="45"/>
      <c r="JAN50" s="45"/>
      <c r="JAO50" s="45"/>
      <c r="JAP50" s="45"/>
      <c r="JAQ50" s="45"/>
      <c r="JAR50" s="45"/>
      <c r="JAS50" s="45"/>
      <c r="JAT50" s="45"/>
      <c r="JAU50" s="45"/>
      <c r="JAV50" s="45"/>
      <c r="JAW50" s="45"/>
      <c r="JAX50" s="45"/>
      <c r="JAY50" s="45"/>
      <c r="JAZ50" s="45"/>
      <c r="JBA50" s="45"/>
      <c r="JBB50" s="45"/>
      <c r="JBC50" s="45"/>
      <c r="JBD50" s="45"/>
      <c r="JBE50" s="45"/>
      <c r="JBF50" s="45"/>
      <c r="JBG50" s="45"/>
      <c r="JBH50" s="45"/>
      <c r="JBI50" s="45"/>
      <c r="JBJ50" s="45"/>
      <c r="JBK50" s="45"/>
      <c r="JBL50" s="45"/>
      <c r="JBM50" s="45"/>
      <c r="JBN50" s="45"/>
      <c r="JBO50" s="45"/>
      <c r="JBP50" s="45"/>
      <c r="JBQ50" s="45"/>
      <c r="JBR50" s="45"/>
      <c r="JBS50" s="45"/>
      <c r="JBT50" s="45"/>
      <c r="JBU50" s="45"/>
      <c r="JBV50" s="45"/>
      <c r="JBW50" s="45"/>
      <c r="JBX50" s="45"/>
      <c r="JBY50" s="45"/>
      <c r="JBZ50" s="45"/>
      <c r="JCA50" s="45"/>
      <c r="JCB50" s="45"/>
      <c r="JCC50" s="45"/>
      <c r="JCD50" s="45"/>
      <c r="JCE50" s="45"/>
      <c r="JCF50" s="45"/>
      <c r="JCG50" s="45"/>
      <c r="JCH50" s="45"/>
      <c r="JCI50" s="45"/>
      <c r="JCJ50" s="45"/>
      <c r="JCK50" s="45"/>
      <c r="JCL50" s="45"/>
      <c r="JCM50" s="45"/>
      <c r="JCN50" s="45"/>
      <c r="JCO50" s="45"/>
      <c r="JCP50" s="45"/>
      <c r="JCQ50" s="45"/>
      <c r="JCR50" s="45"/>
      <c r="JCS50" s="45"/>
      <c r="JCT50" s="45"/>
      <c r="JCU50" s="45"/>
      <c r="JCV50" s="45"/>
      <c r="JCW50" s="45"/>
      <c r="JCX50" s="45"/>
      <c r="JCY50" s="45"/>
      <c r="JCZ50" s="45"/>
      <c r="JDA50" s="45"/>
      <c r="JDB50" s="45"/>
      <c r="JDC50" s="45"/>
      <c r="JDD50" s="45"/>
      <c r="JDE50" s="45"/>
      <c r="JDF50" s="45"/>
      <c r="JDG50" s="45"/>
      <c r="JDH50" s="45"/>
      <c r="JDI50" s="45"/>
      <c r="JDJ50" s="45"/>
      <c r="JDK50" s="45"/>
      <c r="JDL50" s="45"/>
      <c r="JDM50" s="45"/>
      <c r="JDN50" s="45"/>
      <c r="JDO50" s="45"/>
      <c r="JDP50" s="45"/>
      <c r="JDQ50" s="45"/>
      <c r="JDR50" s="45"/>
      <c r="JDS50" s="45"/>
      <c r="JDT50" s="45"/>
      <c r="JDU50" s="45"/>
      <c r="JDV50" s="45"/>
      <c r="JDW50" s="45"/>
      <c r="JDX50" s="45"/>
      <c r="JDY50" s="45"/>
      <c r="JDZ50" s="45"/>
      <c r="JEA50" s="45"/>
      <c r="JEB50" s="45"/>
      <c r="JEC50" s="45"/>
      <c r="JED50" s="45"/>
      <c r="JEE50" s="45"/>
      <c r="JEF50" s="45"/>
      <c r="JEG50" s="45"/>
      <c r="JEH50" s="45"/>
      <c r="JEI50" s="45"/>
      <c r="JEJ50" s="45"/>
      <c r="JEK50" s="45"/>
      <c r="JEL50" s="45"/>
      <c r="JEM50" s="45"/>
      <c r="JEN50" s="45"/>
      <c r="JEO50" s="45"/>
      <c r="JEP50" s="45"/>
      <c r="JEQ50" s="45"/>
      <c r="JER50" s="45"/>
      <c r="JES50" s="45"/>
      <c r="JET50" s="45"/>
      <c r="JEU50" s="45"/>
      <c r="JEV50" s="45"/>
      <c r="JEW50" s="45"/>
      <c r="JEX50" s="45"/>
      <c r="JEY50" s="45"/>
      <c r="JEZ50" s="45"/>
      <c r="JFA50" s="45"/>
      <c r="JFB50" s="45"/>
      <c r="JFC50" s="45"/>
      <c r="JFD50" s="45"/>
      <c r="JFE50" s="45"/>
      <c r="JFF50" s="45"/>
      <c r="JFG50" s="45"/>
      <c r="JFH50" s="45"/>
      <c r="JFI50" s="45"/>
      <c r="JFJ50" s="45"/>
      <c r="JFK50" s="45"/>
      <c r="JFL50" s="45"/>
      <c r="JFM50" s="45"/>
      <c r="JFN50" s="45"/>
      <c r="JFO50" s="45"/>
      <c r="JFP50" s="45"/>
      <c r="JFQ50" s="45"/>
      <c r="JFR50" s="45"/>
      <c r="JFS50" s="45"/>
      <c r="JFT50" s="45"/>
      <c r="JFU50" s="45"/>
      <c r="JFV50" s="45"/>
      <c r="JFW50" s="45"/>
      <c r="JFX50" s="45"/>
      <c r="JFY50" s="45"/>
      <c r="JFZ50" s="45"/>
      <c r="JGA50" s="45"/>
      <c r="JGB50" s="45"/>
      <c r="JGC50" s="45"/>
      <c r="JGD50" s="45"/>
      <c r="JGE50" s="45"/>
      <c r="JGF50" s="45"/>
      <c r="JGG50" s="45"/>
      <c r="JGH50" s="45"/>
      <c r="JGI50" s="45"/>
      <c r="JGJ50" s="45"/>
      <c r="JGK50" s="45"/>
      <c r="JGL50" s="45"/>
      <c r="JGM50" s="45"/>
      <c r="JGN50" s="45"/>
      <c r="JGO50" s="45"/>
      <c r="JGP50" s="45"/>
      <c r="JGQ50" s="45"/>
      <c r="JGR50" s="45"/>
      <c r="JGS50" s="45"/>
      <c r="JGT50" s="45"/>
      <c r="JGU50" s="45"/>
      <c r="JGV50" s="45"/>
      <c r="JGW50" s="45"/>
      <c r="JGX50" s="45"/>
      <c r="JGY50" s="45"/>
      <c r="JGZ50" s="45"/>
      <c r="JHA50" s="45"/>
      <c r="JHB50" s="45"/>
      <c r="JHC50" s="45"/>
      <c r="JHD50" s="45"/>
      <c r="JHE50" s="45"/>
      <c r="JHF50" s="45"/>
      <c r="JHG50" s="45"/>
      <c r="JHH50" s="45"/>
      <c r="JHI50" s="45"/>
      <c r="JHJ50" s="45"/>
      <c r="JHK50" s="45"/>
      <c r="JHL50" s="45"/>
      <c r="JHM50" s="45"/>
      <c r="JHN50" s="45"/>
      <c r="JHO50" s="45"/>
      <c r="JHP50" s="45"/>
      <c r="JHQ50" s="45"/>
      <c r="JHR50" s="45"/>
      <c r="JHS50" s="45"/>
      <c r="JHT50" s="45"/>
      <c r="JHU50" s="45"/>
      <c r="JHV50" s="45"/>
      <c r="JHW50" s="45"/>
      <c r="JHX50" s="45"/>
      <c r="JHY50" s="45"/>
      <c r="JHZ50" s="45"/>
      <c r="JIA50" s="45"/>
      <c r="JIB50" s="45"/>
      <c r="JIC50" s="45"/>
      <c r="JID50" s="45"/>
      <c r="JIE50" s="45"/>
      <c r="JIF50" s="45"/>
      <c r="JIG50" s="45"/>
      <c r="JIH50" s="45"/>
      <c r="JII50" s="45"/>
      <c r="JIJ50" s="45"/>
      <c r="JIK50" s="45"/>
      <c r="JIL50" s="45"/>
      <c r="JIM50" s="45"/>
      <c r="JIN50" s="45"/>
      <c r="JIO50" s="45"/>
      <c r="JIP50" s="45"/>
      <c r="JIQ50" s="45"/>
      <c r="JIR50" s="45"/>
      <c r="JIS50" s="45"/>
      <c r="JIT50" s="45"/>
      <c r="JIU50" s="45"/>
      <c r="JIV50" s="45"/>
      <c r="JIW50" s="45"/>
      <c r="JIX50" s="45"/>
      <c r="JIY50" s="45"/>
      <c r="JIZ50" s="45"/>
      <c r="JJA50" s="45"/>
      <c r="JJB50" s="45"/>
      <c r="JJC50" s="45"/>
      <c r="JJD50" s="45"/>
      <c r="JJE50" s="45"/>
      <c r="JJF50" s="45"/>
      <c r="JJG50" s="45"/>
      <c r="JJH50" s="45"/>
      <c r="JJI50" s="45"/>
      <c r="JJJ50" s="45"/>
      <c r="JJK50" s="45"/>
      <c r="JJL50" s="45"/>
      <c r="JJM50" s="45"/>
      <c r="JJN50" s="45"/>
      <c r="JJO50" s="45"/>
      <c r="JJP50" s="45"/>
      <c r="JJQ50" s="45"/>
      <c r="JJR50" s="45"/>
      <c r="JJS50" s="45"/>
      <c r="JJT50" s="45"/>
      <c r="JJU50" s="45"/>
      <c r="JJV50" s="45"/>
      <c r="JJW50" s="45"/>
      <c r="JJX50" s="45"/>
      <c r="JJY50" s="45"/>
      <c r="JJZ50" s="45"/>
      <c r="JKA50" s="45"/>
      <c r="JKB50" s="45"/>
      <c r="JKC50" s="45"/>
      <c r="JKD50" s="45"/>
      <c r="JKE50" s="45"/>
      <c r="JKF50" s="45"/>
      <c r="JKG50" s="45"/>
      <c r="JKH50" s="45"/>
      <c r="JKI50" s="45"/>
      <c r="JKJ50" s="45"/>
      <c r="JKK50" s="45"/>
      <c r="JKL50" s="45"/>
      <c r="JKM50" s="45"/>
      <c r="JKN50" s="45"/>
      <c r="JKO50" s="45"/>
      <c r="JKP50" s="45"/>
      <c r="JKQ50" s="45"/>
      <c r="JKR50" s="45"/>
      <c r="JKS50" s="45"/>
      <c r="JKT50" s="45"/>
      <c r="JKU50" s="45"/>
      <c r="JKV50" s="45"/>
      <c r="JKW50" s="45"/>
      <c r="JKX50" s="45"/>
      <c r="JKY50" s="45"/>
      <c r="JKZ50" s="45"/>
      <c r="JLA50" s="45"/>
      <c r="JLB50" s="45"/>
      <c r="JLC50" s="45"/>
      <c r="JLD50" s="45"/>
      <c r="JLE50" s="45"/>
      <c r="JLF50" s="45"/>
      <c r="JLG50" s="45"/>
      <c r="JLH50" s="45"/>
      <c r="JLI50" s="45"/>
      <c r="JLJ50" s="45"/>
      <c r="JLK50" s="45"/>
      <c r="JLL50" s="45"/>
      <c r="JLM50" s="45"/>
      <c r="JLN50" s="45"/>
      <c r="JLO50" s="45"/>
      <c r="JLP50" s="45"/>
      <c r="JLQ50" s="45"/>
      <c r="JLR50" s="45"/>
      <c r="JLS50" s="45"/>
      <c r="JLT50" s="45"/>
      <c r="JLU50" s="45"/>
      <c r="JLV50" s="45"/>
      <c r="JLW50" s="45"/>
      <c r="JLX50" s="45"/>
      <c r="JLY50" s="45"/>
      <c r="JLZ50" s="45"/>
      <c r="JMA50" s="45"/>
      <c r="JMB50" s="45"/>
      <c r="JMC50" s="45"/>
      <c r="JMD50" s="45"/>
      <c r="JME50" s="45"/>
      <c r="JMF50" s="45"/>
      <c r="JMG50" s="45"/>
      <c r="JMH50" s="45"/>
      <c r="JMI50" s="45"/>
      <c r="JMJ50" s="45"/>
      <c r="JMK50" s="45"/>
      <c r="JML50" s="45"/>
      <c r="JMM50" s="45"/>
      <c r="JMN50" s="45"/>
      <c r="JMO50" s="45"/>
      <c r="JMP50" s="45"/>
      <c r="JMQ50" s="45"/>
      <c r="JMR50" s="45"/>
      <c r="JMS50" s="45"/>
      <c r="JMT50" s="45"/>
      <c r="JMU50" s="45"/>
      <c r="JMV50" s="45"/>
      <c r="JMW50" s="45"/>
      <c r="JMX50" s="45"/>
      <c r="JMY50" s="45"/>
      <c r="JMZ50" s="45"/>
      <c r="JNA50" s="45"/>
      <c r="JNB50" s="45"/>
      <c r="JNC50" s="45"/>
      <c r="JND50" s="45"/>
      <c r="JNE50" s="45"/>
      <c r="JNF50" s="45"/>
      <c r="JNG50" s="45"/>
      <c r="JNH50" s="45"/>
      <c r="JNI50" s="45"/>
      <c r="JNJ50" s="45"/>
      <c r="JNK50" s="45"/>
      <c r="JNL50" s="45"/>
      <c r="JNM50" s="45"/>
      <c r="JNN50" s="45"/>
      <c r="JNO50" s="45"/>
      <c r="JNP50" s="45"/>
      <c r="JNQ50" s="45"/>
      <c r="JNR50" s="45"/>
      <c r="JNS50" s="45"/>
      <c r="JNT50" s="45"/>
      <c r="JNU50" s="45"/>
      <c r="JNV50" s="45"/>
      <c r="JNW50" s="45"/>
      <c r="JNX50" s="45"/>
      <c r="JNY50" s="45"/>
      <c r="JNZ50" s="45"/>
      <c r="JOA50" s="45"/>
      <c r="JOB50" s="45"/>
      <c r="JOC50" s="45"/>
      <c r="JOD50" s="45"/>
      <c r="JOE50" s="45"/>
      <c r="JOF50" s="45"/>
      <c r="JOG50" s="45"/>
      <c r="JOH50" s="45"/>
      <c r="JOI50" s="45"/>
      <c r="JOJ50" s="45"/>
      <c r="JOK50" s="45"/>
      <c r="JOL50" s="45"/>
      <c r="JOM50" s="45"/>
      <c r="JON50" s="45"/>
      <c r="JOO50" s="45"/>
      <c r="JOP50" s="45"/>
      <c r="JOQ50" s="45"/>
      <c r="JOR50" s="45"/>
      <c r="JOS50" s="45"/>
      <c r="JOT50" s="45"/>
      <c r="JOU50" s="45"/>
      <c r="JOV50" s="45"/>
      <c r="JOW50" s="45"/>
      <c r="JOX50" s="45"/>
      <c r="JOY50" s="45"/>
      <c r="JOZ50" s="45"/>
      <c r="JPA50" s="45"/>
      <c r="JPB50" s="45"/>
      <c r="JPC50" s="45"/>
      <c r="JPD50" s="45"/>
      <c r="JPE50" s="45"/>
      <c r="JPF50" s="45"/>
      <c r="JPG50" s="45"/>
      <c r="JPH50" s="45"/>
      <c r="JPI50" s="45"/>
      <c r="JPJ50" s="45"/>
      <c r="JPK50" s="45"/>
      <c r="JPL50" s="45"/>
      <c r="JPM50" s="45"/>
      <c r="JPN50" s="45"/>
      <c r="JPO50" s="45"/>
      <c r="JPP50" s="45"/>
      <c r="JPQ50" s="45"/>
      <c r="JPR50" s="45"/>
      <c r="JPS50" s="45"/>
      <c r="JPT50" s="45"/>
      <c r="JPU50" s="45"/>
      <c r="JPV50" s="45"/>
      <c r="JPW50" s="45"/>
      <c r="JPX50" s="45"/>
      <c r="JPY50" s="45"/>
      <c r="JPZ50" s="45"/>
      <c r="JQA50" s="45"/>
      <c r="JQB50" s="45"/>
      <c r="JQC50" s="45"/>
      <c r="JQD50" s="45"/>
      <c r="JQE50" s="45"/>
      <c r="JQF50" s="45"/>
      <c r="JQG50" s="45"/>
      <c r="JQH50" s="45"/>
      <c r="JQI50" s="45"/>
      <c r="JQJ50" s="45"/>
      <c r="JQK50" s="45"/>
      <c r="JQL50" s="45"/>
      <c r="JQM50" s="45"/>
      <c r="JQN50" s="45"/>
      <c r="JQO50" s="45"/>
      <c r="JQP50" s="45"/>
      <c r="JQQ50" s="45"/>
      <c r="JQR50" s="45"/>
      <c r="JQS50" s="45"/>
      <c r="JQT50" s="45"/>
      <c r="JQU50" s="45"/>
      <c r="JQV50" s="45"/>
      <c r="JQW50" s="45"/>
      <c r="JQX50" s="45"/>
      <c r="JQY50" s="45"/>
      <c r="JQZ50" s="45"/>
      <c r="JRA50" s="45"/>
      <c r="JRB50" s="45"/>
      <c r="JRC50" s="45"/>
      <c r="JRD50" s="45"/>
      <c r="JRE50" s="45"/>
      <c r="JRF50" s="45"/>
      <c r="JRG50" s="45"/>
      <c r="JRH50" s="45"/>
      <c r="JRI50" s="45"/>
      <c r="JRJ50" s="45"/>
      <c r="JRK50" s="45"/>
      <c r="JRL50" s="45"/>
      <c r="JRM50" s="45"/>
      <c r="JRN50" s="45"/>
      <c r="JRO50" s="45"/>
      <c r="JRP50" s="45"/>
      <c r="JRQ50" s="45"/>
      <c r="JRR50" s="45"/>
      <c r="JRS50" s="45"/>
      <c r="JRT50" s="45"/>
      <c r="JRU50" s="45"/>
      <c r="JRV50" s="45"/>
      <c r="JRW50" s="45"/>
      <c r="JRX50" s="45"/>
      <c r="JRY50" s="45"/>
      <c r="JRZ50" s="45"/>
      <c r="JSA50" s="45"/>
      <c r="JSB50" s="45"/>
      <c r="JSC50" s="45"/>
      <c r="JSD50" s="45"/>
      <c r="JSE50" s="45"/>
      <c r="JSF50" s="45"/>
      <c r="JSG50" s="45"/>
      <c r="JSH50" s="45"/>
      <c r="JSI50" s="45"/>
      <c r="JSJ50" s="45"/>
      <c r="JSK50" s="45"/>
      <c r="JSL50" s="45"/>
      <c r="JSM50" s="45"/>
      <c r="JSN50" s="45"/>
      <c r="JSO50" s="45"/>
      <c r="JSP50" s="45"/>
      <c r="JSQ50" s="45"/>
      <c r="JSR50" s="45"/>
      <c r="JSS50" s="45"/>
      <c r="JST50" s="45"/>
      <c r="JSU50" s="45"/>
      <c r="JSV50" s="45"/>
      <c r="JSW50" s="45"/>
      <c r="JSX50" s="45"/>
      <c r="JSY50" s="45"/>
      <c r="JSZ50" s="45"/>
      <c r="JTA50" s="45"/>
      <c r="JTB50" s="45"/>
      <c r="JTC50" s="45"/>
      <c r="JTD50" s="45"/>
      <c r="JTE50" s="45"/>
      <c r="JTF50" s="45"/>
      <c r="JTG50" s="45"/>
      <c r="JTH50" s="45"/>
      <c r="JTI50" s="45"/>
      <c r="JTJ50" s="45"/>
      <c r="JTK50" s="45"/>
      <c r="JTL50" s="45"/>
      <c r="JTM50" s="45"/>
      <c r="JTN50" s="45"/>
      <c r="JTO50" s="45"/>
      <c r="JTP50" s="45"/>
      <c r="JTQ50" s="45"/>
      <c r="JTR50" s="45"/>
      <c r="JTS50" s="45"/>
      <c r="JTT50" s="45"/>
      <c r="JTU50" s="45"/>
      <c r="JTV50" s="45"/>
      <c r="JTW50" s="45"/>
      <c r="JTX50" s="45"/>
      <c r="JTY50" s="45"/>
      <c r="JTZ50" s="45"/>
      <c r="JUA50" s="45"/>
      <c r="JUB50" s="45"/>
      <c r="JUC50" s="45"/>
      <c r="JUD50" s="45"/>
      <c r="JUE50" s="45"/>
      <c r="JUF50" s="45"/>
      <c r="JUG50" s="45"/>
      <c r="JUH50" s="45"/>
      <c r="JUI50" s="45"/>
      <c r="JUJ50" s="45"/>
      <c r="JUK50" s="45"/>
      <c r="JUL50" s="45"/>
      <c r="JUM50" s="45"/>
      <c r="JUN50" s="45"/>
      <c r="JUO50" s="45"/>
      <c r="JUP50" s="45"/>
      <c r="JUQ50" s="45"/>
      <c r="JUR50" s="45"/>
      <c r="JUS50" s="45"/>
      <c r="JUT50" s="45"/>
      <c r="JUU50" s="45"/>
      <c r="JUV50" s="45"/>
      <c r="JUW50" s="45"/>
      <c r="JUX50" s="45"/>
      <c r="JUY50" s="45"/>
      <c r="JUZ50" s="45"/>
      <c r="JVA50" s="45"/>
      <c r="JVB50" s="45"/>
      <c r="JVC50" s="45"/>
      <c r="JVD50" s="45"/>
      <c r="JVE50" s="45"/>
      <c r="JVF50" s="45"/>
      <c r="JVG50" s="45"/>
      <c r="JVH50" s="45"/>
      <c r="JVI50" s="45"/>
      <c r="JVJ50" s="45"/>
      <c r="JVK50" s="45"/>
      <c r="JVL50" s="45"/>
      <c r="JVM50" s="45"/>
      <c r="JVN50" s="45"/>
      <c r="JVO50" s="45"/>
      <c r="JVP50" s="45"/>
      <c r="JVQ50" s="45"/>
      <c r="JVR50" s="45"/>
      <c r="JVS50" s="45"/>
      <c r="JVT50" s="45"/>
      <c r="JVU50" s="45"/>
      <c r="JVV50" s="45"/>
      <c r="JVW50" s="45"/>
      <c r="JVX50" s="45"/>
      <c r="JVY50" s="45"/>
      <c r="JVZ50" s="45"/>
      <c r="JWA50" s="45"/>
      <c r="JWB50" s="45"/>
      <c r="JWC50" s="45"/>
      <c r="JWD50" s="45"/>
      <c r="JWE50" s="45"/>
      <c r="JWF50" s="45"/>
      <c r="JWG50" s="45"/>
      <c r="JWH50" s="45"/>
      <c r="JWI50" s="45"/>
      <c r="JWJ50" s="45"/>
      <c r="JWK50" s="45"/>
      <c r="JWL50" s="45"/>
      <c r="JWM50" s="45"/>
      <c r="JWN50" s="45"/>
      <c r="JWO50" s="45"/>
      <c r="JWP50" s="45"/>
      <c r="JWQ50" s="45"/>
      <c r="JWR50" s="45"/>
      <c r="JWS50" s="45"/>
      <c r="JWT50" s="45"/>
      <c r="JWU50" s="45"/>
      <c r="JWV50" s="45"/>
      <c r="JWW50" s="45"/>
      <c r="JWX50" s="45"/>
      <c r="JWY50" s="45"/>
      <c r="JWZ50" s="45"/>
      <c r="JXA50" s="45"/>
      <c r="JXB50" s="45"/>
      <c r="JXC50" s="45"/>
      <c r="JXD50" s="45"/>
      <c r="JXE50" s="45"/>
      <c r="JXF50" s="45"/>
      <c r="JXG50" s="45"/>
      <c r="JXH50" s="45"/>
      <c r="JXI50" s="45"/>
      <c r="JXJ50" s="45"/>
      <c r="JXK50" s="45"/>
      <c r="JXL50" s="45"/>
      <c r="JXM50" s="45"/>
      <c r="JXN50" s="45"/>
      <c r="JXO50" s="45"/>
      <c r="JXP50" s="45"/>
      <c r="JXQ50" s="45"/>
      <c r="JXR50" s="45"/>
      <c r="JXS50" s="45"/>
      <c r="JXT50" s="45"/>
      <c r="JXU50" s="45"/>
      <c r="JXV50" s="45"/>
      <c r="JXW50" s="45"/>
      <c r="JXX50" s="45"/>
      <c r="JXY50" s="45"/>
      <c r="JXZ50" s="45"/>
      <c r="JYA50" s="45"/>
      <c r="JYB50" s="45"/>
      <c r="JYC50" s="45"/>
      <c r="JYD50" s="45"/>
      <c r="JYE50" s="45"/>
      <c r="JYF50" s="45"/>
      <c r="JYG50" s="45"/>
      <c r="JYH50" s="45"/>
      <c r="JYI50" s="45"/>
      <c r="JYJ50" s="45"/>
      <c r="JYK50" s="45"/>
      <c r="JYL50" s="45"/>
      <c r="JYM50" s="45"/>
      <c r="JYN50" s="45"/>
      <c r="JYO50" s="45"/>
      <c r="JYP50" s="45"/>
      <c r="JYQ50" s="45"/>
      <c r="JYR50" s="45"/>
      <c r="JYS50" s="45"/>
      <c r="JYT50" s="45"/>
      <c r="JYU50" s="45"/>
      <c r="JYV50" s="45"/>
      <c r="JYW50" s="45"/>
      <c r="JYX50" s="45"/>
      <c r="JYY50" s="45"/>
      <c r="JYZ50" s="45"/>
      <c r="JZA50" s="45"/>
      <c r="JZB50" s="45"/>
      <c r="JZC50" s="45"/>
      <c r="JZD50" s="45"/>
      <c r="JZE50" s="45"/>
      <c r="JZF50" s="45"/>
      <c r="JZG50" s="45"/>
      <c r="JZH50" s="45"/>
      <c r="JZI50" s="45"/>
      <c r="JZJ50" s="45"/>
      <c r="JZK50" s="45"/>
      <c r="JZL50" s="45"/>
      <c r="JZM50" s="45"/>
      <c r="JZN50" s="45"/>
      <c r="JZO50" s="45"/>
      <c r="JZP50" s="45"/>
      <c r="JZQ50" s="45"/>
      <c r="JZR50" s="45"/>
      <c r="JZS50" s="45"/>
      <c r="JZT50" s="45"/>
      <c r="JZU50" s="45"/>
      <c r="JZV50" s="45"/>
      <c r="JZW50" s="45"/>
      <c r="JZX50" s="45"/>
      <c r="JZY50" s="45"/>
      <c r="JZZ50" s="45"/>
      <c r="KAA50" s="45"/>
      <c r="KAB50" s="45"/>
      <c r="KAC50" s="45"/>
      <c r="KAD50" s="45"/>
      <c r="KAE50" s="45"/>
      <c r="KAF50" s="45"/>
      <c r="KAG50" s="45"/>
      <c r="KAH50" s="45"/>
      <c r="KAI50" s="45"/>
      <c r="KAJ50" s="45"/>
      <c r="KAK50" s="45"/>
      <c r="KAL50" s="45"/>
      <c r="KAM50" s="45"/>
      <c r="KAN50" s="45"/>
      <c r="KAO50" s="45"/>
      <c r="KAP50" s="45"/>
      <c r="KAQ50" s="45"/>
      <c r="KAR50" s="45"/>
      <c r="KAS50" s="45"/>
      <c r="KAT50" s="45"/>
      <c r="KAU50" s="45"/>
      <c r="KAV50" s="45"/>
      <c r="KAW50" s="45"/>
      <c r="KAX50" s="45"/>
      <c r="KAY50" s="45"/>
      <c r="KAZ50" s="45"/>
      <c r="KBA50" s="45"/>
      <c r="KBB50" s="45"/>
      <c r="KBC50" s="45"/>
      <c r="KBD50" s="45"/>
      <c r="KBE50" s="45"/>
      <c r="KBF50" s="45"/>
      <c r="KBG50" s="45"/>
      <c r="KBH50" s="45"/>
      <c r="KBI50" s="45"/>
      <c r="KBJ50" s="45"/>
      <c r="KBK50" s="45"/>
      <c r="KBL50" s="45"/>
      <c r="KBM50" s="45"/>
      <c r="KBN50" s="45"/>
      <c r="KBO50" s="45"/>
      <c r="KBP50" s="45"/>
      <c r="KBQ50" s="45"/>
      <c r="KBR50" s="45"/>
      <c r="KBS50" s="45"/>
      <c r="KBT50" s="45"/>
      <c r="KBU50" s="45"/>
      <c r="KBV50" s="45"/>
      <c r="KBW50" s="45"/>
      <c r="KBX50" s="45"/>
      <c r="KBY50" s="45"/>
      <c r="KBZ50" s="45"/>
      <c r="KCA50" s="45"/>
      <c r="KCB50" s="45"/>
      <c r="KCC50" s="45"/>
      <c r="KCD50" s="45"/>
      <c r="KCE50" s="45"/>
      <c r="KCF50" s="45"/>
      <c r="KCG50" s="45"/>
      <c r="KCH50" s="45"/>
      <c r="KCI50" s="45"/>
      <c r="KCJ50" s="45"/>
      <c r="KCK50" s="45"/>
      <c r="KCL50" s="45"/>
      <c r="KCM50" s="45"/>
      <c r="KCN50" s="45"/>
      <c r="KCO50" s="45"/>
      <c r="KCP50" s="45"/>
      <c r="KCQ50" s="45"/>
      <c r="KCR50" s="45"/>
      <c r="KCS50" s="45"/>
      <c r="KCT50" s="45"/>
      <c r="KCU50" s="45"/>
      <c r="KCV50" s="45"/>
      <c r="KCW50" s="45"/>
      <c r="KCX50" s="45"/>
      <c r="KCY50" s="45"/>
      <c r="KCZ50" s="45"/>
      <c r="KDA50" s="45"/>
      <c r="KDB50" s="45"/>
      <c r="KDC50" s="45"/>
      <c r="KDD50" s="45"/>
      <c r="KDE50" s="45"/>
      <c r="KDF50" s="45"/>
      <c r="KDG50" s="45"/>
      <c r="KDH50" s="45"/>
      <c r="KDI50" s="45"/>
      <c r="KDJ50" s="45"/>
      <c r="KDK50" s="45"/>
      <c r="KDL50" s="45"/>
      <c r="KDM50" s="45"/>
      <c r="KDN50" s="45"/>
      <c r="KDO50" s="45"/>
      <c r="KDP50" s="45"/>
      <c r="KDQ50" s="45"/>
      <c r="KDR50" s="45"/>
      <c r="KDS50" s="45"/>
      <c r="KDT50" s="45"/>
      <c r="KDU50" s="45"/>
      <c r="KDV50" s="45"/>
      <c r="KDW50" s="45"/>
      <c r="KDX50" s="45"/>
      <c r="KDY50" s="45"/>
      <c r="KDZ50" s="45"/>
      <c r="KEA50" s="45"/>
      <c r="KEB50" s="45"/>
      <c r="KEC50" s="45"/>
      <c r="KED50" s="45"/>
      <c r="KEE50" s="45"/>
      <c r="KEF50" s="45"/>
      <c r="KEG50" s="45"/>
      <c r="KEH50" s="45"/>
      <c r="KEI50" s="45"/>
      <c r="KEJ50" s="45"/>
      <c r="KEK50" s="45"/>
      <c r="KEL50" s="45"/>
      <c r="KEM50" s="45"/>
      <c r="KEN50" s="45"/>
      <c r="KEO50" s="45"/>
      <c r="KEP50" s="45"/>
      <c r="KEQ50" s="45"/>
      <c r="KER50" s="45"/>
      <c r="KES50" s="45"/>
      <c r="KET50" s="45"/>
      <c r="KEU50" s="45"/>
      <c r="KEV50" s="45"/>
      <c r="KEW50" s="45"/>
      <c r="KEX50" s="45"/>
      <c r="KEY50" s="45"/>
      <c r="KEZ50" s="45"/>
      <c r="KFA50" s="45"/>
      <c r="KFB50" s="45"/>
      <c r="KFC50" s="45"/>
      <c r="KFD50" s="45"/>
      <c r="KFE50" s="45"/>
      <c r="KFF50" s="45"/>
      <c r="KFG50" s="45"/>
      <c r="KFH50" s="45"/>
      <c r="KFI50" s="45"/>
      <c r="KFJ50" s="45"/>
      <c r="KFK50" s="45"/>
      <c r="KFL50" s="45"/>
      <c r="KFM50" s="45"/>
      <c r="KFN50" s="45"/>
      <c r="KFO50" s="45"/>
      <c r="KFP50" s="45"/>
      <c r="KFQ50" s="45"/>
      <c r="KFR50" s="45"/>
      <c r="KFS50" s="45"/>
      <c r="KFT50" s="45"/>
      <c r="KFU50" s="45"/>
      <c r="KFV50" s="45"/>
      <c r="KFW50" s="45"/>
      <c r="KFX50" s="45"/>
      <c r="KFY50" s="45"/>
      <c r="KFZ50" s="45"/>
      <c r="KGA50" s="45"/>
      <c r="KGB50" s="45"/>
      <c r="KGC50" s="45"/>
      <c r="KGD50" s="45"/>
      <c r="KGE50" s="45"/>
      <c r="KGF50" s="45"/>
      <c r="KGG50" s="45"/>
      <c r="KGH50" s="45"/>
      <c r="KGI50" s="45"/>
      <c r="KGJ50" s="45"/>
      <c r="KGK50" s="45"/>
      <c r="KGL50" s="45"/>
      <c r="KGM50" s="45"/>
      <c r="KGN50" s="45"/>
      <c r="KGO50" s="45"/>
      <c r="KGP50" s="45"/>
      <c r="KGQ50" s="45"/>
      <c r="KGR50" s="45"/>
      <c r="KGS50" s="45"/>
      <c r="KGT50" s="45"/>
      <c r="KGU50" s="45"/>
      <c r="KGV50" s="45"/>
      <c r="KGW50" s="45"/>
      <c r="KGX50" s="45"/>
      <c r="KGY50" s="45"/>
      <c r="KGZ50" s="45"/>
      <c r="KHA50" s="45"/>
      <c r="KHB50" s="45"/>
      <c r="KHC50" s="45"/>
      <c r="KHD50" s="45"/>
      <c r="KHE50" s="45"/>
      <c r="KHF50" s="45"/>
      <c r="KHG50" s="45"/>
      <c r="KHH50" s="45"/>
      <c r="KHI50" s="45"/>
      <c r="KHJ50" s="45"/>
      <c r="KHK50" s="45"/>
      <c r="KHL50" s="45"/>
      <c r="KHM50" s="45"/>
      <c r="KHN50" s="45"/>
      <c r="KHO50" s="45"/>
      <c r="KHP50" s="45"/>
      <c r="KHQ50" s="45"/>
      <c r="KHR50" s="45"/>
      <c r="KHS50" s="45"/>
      <c r="KHT50" s="45"/>
      <c r="KHU50" s="45"/>
      <c r="KHV50" s="45"/>
      <c r="KHW50" s="45"/>
      <c r="KHX50" s="45"/>
      <c r="KHY50" s="45"/>
      <c r="KHZ50" s="45"/>
      <c r="KIA50" s="45"/>
      <c r="KIB50" s="45"/>
      <c r="KIC50" s="45"/>
      <c r="KID50" s="45"/>
      <c r="KIE50" s="45"/>
      <c r="KIF50" s="45"/>
      <c r="KIG50" s="45"/>
      <c r="KIH50" s="45"/>
      <c r="KII50" s="45"/>
      <c r="KIJ50" s="45"/>
      <c r="KIK50" s="45"/>
      <c r="KIL50" s="45"/>
      <c r="KIM50" s="45"/>
      <c r="KIN50" s="45"/>
      <c r="KIO50" s="45"/>
      <c r="KIP50" s="45"/>
      <c r="KIQ50" s="45"/>
      <c r="KIR50" s="45"/>
      <c r="KIS50" s="45"/>
      <c r="KIT50" s="45"/>
      <c r="KIU50" s="45"/>
      <c r="KIV50" s="45"/>
      <c r="KIW50" s="45"/>
      <c r="KIX50" s="45"/>
      <c r="KIY50" s="45"/>
      <c r="KIZ50" s="45"/>
      <c r="KJA50" s="45"/>
      <c r="KJB50" s="45"/>
      <c r="KJC50" s="45"/>
      <c r="KJD50" s="45"/>
      <c r="KJE50" s="45"/>
      <c r="KJF50" s="45"/>
      <c r="KJG50" s="45"/>
      <c r="KJH50" s="45"/>
      <c r="KJI50" s="45"/>
      <c r="KJJ50" s="45"/>
      <c r="KJK50" s="45"/>
      <c r="KJL50" s="45"/>
      <c r="KJM50" s="45"/>
      <c r="KJN50" s="45"/>
      <c r="KJO50" s="45"/>
      <c r="KJP50" s="45"/>
      <c r="KJQ50" s="45"/>
      <c r="KJR50" s="45"/>
      <c r="KJS50" s="45"/>
      <c r="KJT50" s="45"/>
      <c r="KJU50" s="45"/>
      <c r="KJV50" s="45"/>
      <c r="KJW50" s="45"/>
      <c r="KJX50" s="45"/>
      <c r="KJY50" s="45"/>
      <c r="KJZ50" s="45"/>
      <c r="KKA50" s="45"/>
      <c r="KKB50" s="45"/>
      <c r="KKC50" s="45"/>
      <c r="KKD50" s="45"/>
      <c r="KKE50" s="45"/>
      <c r="KKF50" s="45"/>
      <c r="KKG50" s="45"/>
      <c r="KKH50" s="45"/>
      <c r="KKI50" s="45"/>
      <c r="KKJ50" s="45"/>
      <c r="KKK50" s="45"/>
      <c r="KKL50" s="45"/>
      <c r="KKM50" s="45"/>
      <c r="KKN50" s="45"/>
      <c r="KKO50" s="45"/>
      <c r="KKP50" s="45"/>
      <c r="KKQ50" s="45"/>
      <c r="KKR50" s="45"/>
      <c r="KKS50" s="45"/>
      <c r="KKT50" s="45"/>
      <c r="KKU50" s="45"/>
      <c r="KKV50" s="45"/>
      <c r="KKW50" s="45"/>
      <c r="KKX50" s="45"/>
      <c r="KKY50" s="45"/>
      <c r="KKZ50" s="45"/>
      <c r="KLA50" s="45"/>
      <c r="KLB50" s="45"/>
      <c r="KLC50" s="45"/>
      <c r="KLD50" s="45"/>
      <c r="KLE50" s="45"/>
      <c r="KLF50" s="45"/>
      <c r="KLG50" s="45"/>
      <c r="KLH50" s="45"/>
      <c r="KLI50" s="45"/>
      <c r="KLJ50" s="45"/>
      <c r="KLK50" s="45"/>
      <c r="KLL50" s="45"/>
      <c r="KLM50" s="45"/>
      <c r="KLN50" s="45"/>
      <c r="KLO50" s="45"/>
      <c r="KLP50" s="45"/>
      <c r="KLQ50" s="45"/>
      <c r="KLR50" s="45"/>
      <c r="KLS50" s="45"/>
      <c r="KLT50" s="45"/>
      <c r="KLU50" s="45"/>
      <c r="KLV50" s="45"/>
      <c r="KLW50" s="45"/>
      <c r="KLX50" s="45"/>
      <c r="KLY50" s="45"/>
      <c r="KLZ50" s="45"/>
      <c r="KMA50" s="45"/>
      <c r="KMB50" s="45"/>
      <c r="KMC50" s="45"/>
      <c r="KMD50" s="45"/>
      <c r="KME50" s="45"/>
      <c r="KMF50" s="45"/>
      <c r="KMG50" s="45"/>
      <c r="KMH50" s="45"/>
      <c r="KMI50" s="45"/>
      <c r="KMJ50" s="45"/>
      <c r="KMK50" s="45"/>
      <c r="KML50" s="45"/>
      <c r="KMM50" s="45"/>
      <c r="KMN50" s="45"/>
      <c r="KMO50" s="45"/>
      <c r="KMP50" s="45"/>
      <c r="KMQ50" s="45"/>
      <c r="KMR50" s="45"/>
      <c r="KMS50" s="45"/>
      <c r="KMT50" s="45"/>
      <c r="KMU50" s="45"/>
      <c r="KMV50" s="45"/>
      <c r="KMW50" s="45"/>
      <c r="KMX50" s="45"/>
      <c r="KMY50" s="45"/>
      <c r="KMZ50" s="45"/>
      <c r="KNA50" s="45"/>
      <c r="KNB50" s="45"/>
      <c r="KNC50" s="45"/>
      <c r="KND50" s="45"/>
      <c r="KNE50" s="45"/>
      <c r="KNF50" s="45"/>
      <c r="KNG50" s="45"/>
      <c r="KNH50" s="45"/>
      <c r="KNI50" s="45"/>
      <c r="KNJ50" s="45"/>
      <c r="KNK50" s="45"/>
      <c r="KNL50" s="45"/>
      <c r="KNM50" s="45"/>
      <c r="KNN50" s="45"/>
      <c r="KNO50" s="45"/>
      <c r="KNP50" s="45"/>
      <c r="KNQ50" s="45"/>
      <c r="KNR50" s="45"/>
      <c r="KNS50" s="45"/>
      <c r="KNT50" s="45"/>
      <c r="KNU50" s="45"/>
      <c r="KNV50" s="45"/>
      <c r="KNW50" s="45"/>
      <c r="KNX50" s="45"/>
      <c r="KNY50" s="45"/>
      <c r="KNZ50" s="45"/>
      <c r="KOA50" s="45"/>
      <c r="KOB50" s="45"/>
      <c r="KOC50" s="45"/>
      <c r="KOD50" s="45"/>
      <c r="KOE50" s="45"/>
      <c r="KOF50" s="45"/>
      <c r="KOG50" s="45"/>
      <c r="KOH50" s="45"/>
      <c r="KOI50" s="45"/>
      <c r="KOJ50" s="45"/>
      <c r="KOK50" s="45"/>
      <c r="KOL50" s="45"/>
      <c r="KOM50" s="45"/>
      <c r="KON50" s="45"/>
      <c r="KOO50" s="45"/>
      <c r="KOP50" s="45"/>
      <c r="KOQ50" s="45"/>
      <c r="KOR50" s="45"/>
      <c r="KOS50" s="45"/>
      <c r="KOT50" s="45"/>
      <c r="KOU50" s="45"/>
      <c r="KOV50" s="45"/>
      <c r="KOW50" s="45"/>
      <c r="KOX50" s="45"/>
      <c r="KOY50" s="45"/>
      <c r="KOZ50" s="45"/>
      <c r="KPA50" s="45"/>
      <c r="KPB50" s="45"/>
      <c r="KPC50" s="45"/>
      <c r="KPD50" s="45"/>
      <c r="KPE50" s="45"/>
      <c r="KPF50" s="45"/>
      <c r="KPG50" s="45"/>
      <c r="KPH50" s="45"/>
      <c r="KPI50" s="45"/>
      <c r="KPJ50" s="45"/>
      <c r="KPK50" s="45"/>
      <c r="KPL50" s="45"/>
      <c r="KPM50" s="45"/>
      <c r="KPN50" s="45"/>
      <c r="KPO50" s="45"/>
      <c r="KPP50" s="45"/>
      <c r="KPQ50" s="45"/>
      <c r="KPR50" s="45"/>
      <c r="KPS50" s="45"/>
      <c r="KPT50" s="45"/>
      <c r="KPU50" s="45"/>
      <c r="KPV50" s="45"/>
      <c r="KPW50" s="45"/>
      <c r="KPX50" s="45"/>
      <c r="KPY50" s="45"/>
      <c r="KPZ50" s="45"/>
      <c r="KQA50" s="45"/>
      <c r="KQB50" s="45"/>
      <c r="KQC50" s="45"/>
      <c r="KQD50" s="45"/>
      <c r="KQE50" s="45"/>
      <c r="KQF50" s="45"/>
      <c r="KQG50" s="45"/>
      <c r="KQH50" s="45"/>
      <c r="KQI50" s="45"/>
      <c r="KQJ50" s="45"/>
      <c r="KQK50" s="45"/>
      <c r="KQL50" s="45"/>
      <c r="KQM50" s="45"/>
      <c r="KQN50" s="45"/>
      <c r="KQO50" s="45"/>
      <c r="KQP50" s="45"/>
      <c r="KQQ50" s="45"/>
      <c r="KQR50" s="45"/>
      <c r="KQS50" s="45"/>
      <c r="KQT50" s="45"/>
      <c r="KQU50" s="45"/>
      <c r="KQV50" s="45"/>
      <c r="KQW50" s="45"/>
      <c r="KQX50" s="45"/>
      <c r="KQY50" s="45"/>
      <c r="KQZ50" s="45"/>
      <c r="KRA50" s="45"/>
      <c r="KRB50" s="45"/>
      <c r="KRC50" s="45"/>
      <c r="KRD50" s="45"/>
      <c r="KRE50" s="45"/>
      <c r="KRF50" s="45"/>
      <c r="KRG50" s="45"/>
      <c r="KRH50" s="45"/>
      <c r="KRI50" s="45"/>
      <c r="KRJ50" s="45"/>
      <c r="KRK50" s="45"/>
      <c r="KRL50" s="45"/>
      <c r="KRM50" s="45"/>
      <c r="KRN50" s="45"/>
      <c r="KRO50" s="45"/>
      <c r="KRP50" s="45"/>
      <c r="KRQ50" s="45"/>
      <c r="KRR50" s="45"/>
      <c r="KRS50" s="45"/>
      <c r="KRT50" s="45"/>
      <c r="KRU50" s="45"/>
      <c r="KRV50" s="45"/>
      <c r="KRW50" s="45"/>
      <c r="KRX50" s="45"/>
      <c r="KRY50" s="45"/>
      <c r="KRZ50" s="45"/>
      <c r="KSA50" s="45"/>
      <c r="KSB50" s="45"/>
      <c r="KSC50" s="45"/>
      <c r="KSD50" s="45"/>
      <c r="KSE50" s="45"/>
      <c r="KSF50" s="45"/>
      <c r="KSG50" s="45"/>
      <c r="KSH50" s="45"/>
      <c r="KSI50" s="45"/>
      <c r="KSJ50" s="45"/>
      <c r="KSK50" s="45"/>
      <c r="KSL50" s="45"/>
      <c r="KSM50" s="45"/>
      <c r="KSN50" s="45"/>
      <c r="KSO50" s="45"/>
      <c r="KSP50" s="45"/>
      <c r="KSQ50" s="45"/>
      <c r="KSR50" s="45"/>
      <c r="KSS50" s="45"/>
      <c r="KST50" s="45"/>
      <c r="KSU50" s="45"/>
      <c r="KSV50" s="45"/>
      <c r="KSW50" s="45"/>
      <c r="KSX50" s="45"/>
      <c r="KSY50" s="45"/>
      <c r="KSZ50" s="45"/>
      <c r="KTA50" s="45"/>
      <c r="KTB50" s="45"/>
      <c r="KTC50" s="45"/>
      <c r="KTD50" s="45"/>
      <c r="KTE50" s="45"/>
      <c r="KTF50" s="45"/>
      <c r="KTG50" s="45"/>
      <c r="KTH50" s="45"/>
      <c r="KTI50" s="45"/>
      <c r="KTJ50" s="45"/>
      <c r="KTK50" s="45"/>
      <c r="KTL50" s="45"/>
      <c r="KTM50" s="45"/>
      <c r="KTN50" s="45"/>
      <c r="KTO50" s="45"/>
      <c r="KTP50" s="45"/>
      <c r="KTQ50" s="45"/>
      <c r="KTR50" s="45"/>
      <c r="KTS50" s="45"/>
      <c r="KTT50" s="45"/>
      <c r="KTU50" s="45"/>
      <c r="KTV50" s="45"/>
      <c r="KTW50" s="45"/>
      <c r="KTX50" s="45"/>
      <c r="KTY50" s="45"/>
      <c r="KTZ50" s="45"/>
      <c r="KUA50" s="45"/>
      <c r="KUB50" s="45"/>
      <c r="KUC50" s="45"/>
      <c r="KUD50" s="45"/>
      <c r="KUE50" s="45"/>
      <c r="KUF50" s="45"/>
      <c r="KUG50" s="45"/>
      <c r="KUH50" s="45"/>
      <c r="KUI50" s="45"/>
      <c r="KUJ50" s="45"/>
      <c r="KUK50" s="45"/>
      <c r="KUL50" s="45"/>
      <c r="KUM50" s="45"/>
      <c r="KUN50" s="45"/>
      <c r="KUO50" s="45"/>
      <c r="KUP50" s="45"/>
      <c r="KUQ50" s="45"/>
      <c r="KUR50" s="45"/>
      <c r="KUS50" s="45"/>
      <c r="KUT50" s="45"/>
      <c r="KUU50" s="45"/>
      <c r="KUV50" s="45"/>
      <c r="KUW50" s="45"/>
      <c r="KUX50" s="45"/>
      <c r="KUY50" s="45"/>
      <c r="KUZ50" s="45"/>
      <c r="KVA50" s="45"/>
      <c r="KVB50" s="45"/>
      <c r="KVC50" s="45"/>
      <c r="KVD50" s="45"/>
      <c r="KVE50" s="45"/>
      <c r="KVF50" s="45"/>
      <c r="KVG50" s="45"/>
      <c r="KVH50" s="45"/>
      <c r="KVI50" s="45"/>
      <c r="KVJ50" s="45"/>
      <c r="KVK50" s="45"/>
      <c r="KVL50" s="45"/>
      <c r="KVM50" s="45"/>
      <c r="KVN50" s="45"/>
      <c r="KVO50" s="45"/>
      <c r="KVP50" s="45"/>
      <c r="KVQ50" s="45"/>
      <c r="KVR50" s="45"/>
      <c r="KVS50" s="45"/>
      <c r="KVT50" s="45"/>
      <c r="KVU50" s="45"/>
      <c r="KVV50" s="45"/>
      <c r="KVW50" s="45"/>
      <c r="KVX50" s="45"/>
      <c r="KVY50" s="45"/>
      <c r="KVZ50" s="45"/>
      <c r="KWA50" s="45"/>
      <c r="KWB50" s="45"/>
      <c r="KWC50" s="45"/>
      <c r="KWD50" s="45"/>
      <c r="KWE50" s="45"/>
      <c r="KWF50" s="45"/>
      <c r="KWG50" s="45"/>
      <c r="KWH50" s="45"/>
      <c r="KWI50" s="45"/>
      <c r="KWJ50" s="45"/>
      <c r="KWK50" s="45"/>
      <c r="KWL50" s="45"/>
      <c r="KWM50" s="45"/>
      <c r="KWN50" s="45"/>
      <c r="KWO50" s="45"/>
      <c r="KWP50" s="45"/>
      <c r="KWQ50" s="45"/>
      <c r="KWR50" s="45"/>
      <c r="KWS50" s="45"/>
      <c r="KWT50" s="45"/>
      <c r="KWU50" s="45"/>
      <c r="KWV50" s="45"/>
      <c r="KWW50" s="45"/>
      <c r="KWX50" s="45"/>
      <c r="KWY50" s="45"/>
      <c r="KWZ50" s="45"/>
      <c r="KXA50" s="45"/>
      <c r="KXB50" s="45"/>
      <c r="KXC50" s="45"/>
      <c r="KXD50" s="45"/>
      <c r="KXE50" s="45"/>
      <c r="KXF50" s="45"/>
      <c r="KXG50" s="45"/>
      <c r="KXH50" s="45"/>
      <c r="KXI50" s="45"/>
      <c r="KXJ50" s="45"/>
      <c r="KXK50" s="45"/>
      <c r="KXL50" s="45"/>
      <c r="KXM50" s="45"/>
      <c r="KXN50" s="45"/>
      <c r="KXO50" s="45"/>
      <c r="KXP50" s="45"/>
      <c r="KXQ50" s="45"/>
      <c r="KXR50" s="45"/>
      <c r="KXS50" s="45"/>
      <c r="KXT50" s="45"/>
      <c r="KXU50" s="45"/>
      <c r="KXV50" s="45"/>
      <c r="KXW50" s="45"/>
      <c r="KXX50" s="45"/>
      <c r="KXY50" s="45"/>
      <c r="KXZ50" s="45"/>
      <c r="KYA50" s="45"/>
      <c r="KYB50" s="45"/>
      <c r="KYC50" s="45"/>
      <c r="KYD50" s="45"/>
      <c r="KYE50" s="45"/>
      <c r="KYF50" s="45"/>
      <c r="KYG50" s="45"/>
      <c r="KYH50" s="45"/>
      <c r="KYI50" s="45"/>
      <c r="KYJ50" s="45"/>
      <c r="KYK50" s="45"/>
      <c r="KYL50" s="45"/>
      <c r="KYM50" s="45"/>
      <c r="KYN50" s="45"/>
      <c r="KYO50" s="45"/>
      <c r="KYP50" s="45"/>
      <c r="KYQ50" s="45"/>
      <c r="KYR50" s="45"/>
      <c r="KYS50" s="45"/>
      <c r="KYT50" s="45"/>
      <c r="KYU50" s="45"/>
      <c r="KYV50" s="45"/>
      <c r="KYW50" s="45"/>
      <c r="KYX50" s="45"/>
      <c r="KYY50" s="45"/>
      <c r="KYZ50" s="45"/>
      <c r="KZA50" s="45"/>
      <c r="KZB50" s="45"/>
      <c r="KZC50" s="45"/>
      <c r="KZD50" s="45"/>
      <c r="KZE50" s="45"/>
      <c r="KZF50" s="45"/>
      <c r="KZG50" s="45"/>
      <c r="KZH50" s="45"/>
      <c r="KZI50" s="45"/>
      <c r="KZJ50" s="45"/>
      <c r="KZK50" s="45"/>
      <c r="KZL50" s="45"/>
      <c r="KZM50" s="45"/>
      <c r="KZN50" s="45"/>
      <c r="KZO50" s="45"/>
      <c r="KZP50" s="45"/>
      <c r="KZQ50" s="45"/>
      <c r="KZR50" s="45"/>
      <c r="KZS50" s="45"/>
      <c r="KZT50" s="45"/>
      <c r="KZU50" s="45"/>
      <c r="KZV50" s="45"/>
      <c r="KZW50" s="45"/>
      <c r="KZX50" s="45"/>
      <c r="KZY50" s="45"/>
      <c r="KZZ50" s="45"/>
      <c r="LAA50" s="45"/>
      <c r="LAB50" s="45"/>
      <c r="LAC50" s="45"/>
      <c r="LAD50" s="45"/>
      <c r="LAE50" s="45"/>
      <c r="LAF50" s="45"/>
      <c r="LAG50" s="45"/>
      <c r="LAH50" s="45"/>
      <c r="LAI50" s="45"/>
      <c r="LAJ50" s="45"/>
      <c r="LAK50" s="45"/>
      <c r="LAL50" s="45"/>
      <c r="LAM50" s="45"/>
      <c r="LAN50" s="45"/>
      <c r="LAO50" s="45"/>
      <c r="LAP50" s="45"/>
      <c r="LAQ50" s="45"/>
      <c r="LAR50" s="45"/>
      <c r="LAS50" s="45"/>
      <c r="LAT50" s="45"/>
      <c r="LAU50" s="45"/>
      <c r="LAV50" s="45"/>
      <c r="LAW50" s="45"/>
      <c r="LAX50" s="45"/>
      <c r="LAY50" s="45"/>
      <c r="LAZ50" s="45"/>
      <c r="LBA50" s="45"/>
      <c r="LBB50" s="45"/>
      <c r="LBC50" s="45"/>
      <c r="LBD50" s="45"/>
      <c r="LBE50" s="45"/>
      <c r="LBF50" s="45"/>
      <c r="LBG50" s="45"/>
      <c r="LBH50" s="45"/>
      <c r="LBI50" s="45"/>
      <c r="LBJ50" s="45"/>
      <c r="LBK50" s="45"/>
      <c r="LBL50" s="45"/>
      <c r="LBM50" s="45"/>
      <c r="LBN50" s="45"/>
      <c r="LBO50" s="45"/>
      <c r="LBP50" s="45"/>
      <c r="LBQ50" s="45"/>
      <c r="LBR50" s="45"/>
      <c r="LBS50" s="45"/>
      <c r="LBT50" s="45"/>
      <c r="LBU50" s="45"/>
      <c r="LBV50" s="45"/>
      <c r="LBW50" s="45"/>
      <c r="LBX50" s="45"/>
      <c r="LBY50" s="45"/>
      <c r="LBZ50" s="45"/>
      <c r="LCA50" s="45"/>
      <c r="LCB50" s="45"/>
      <c r="LCC50" s="45"/>
      <c r="LCD50" s="45"/>
      <c r="LCE50" s="45"/>
      <c r="LCF50" s="45"/>
      <c r="LCG50" s="45"/>
      <c r="LCH50" s="45"/>
      <c r="LCI50" s="45"/>
      <c r="LCJ50" s="45"/>
      <c r="LCK50" s="45"/>
      <c r="LCL50" s="45"/>
      <c r="LCM50" s="45"/>
      <c r="LCN50" s="45"/>
      <c r="LCO50" s="45"/>
      <c r="LCP50" s="45"/>
      <c r="LCQ50" s="45"/>
      <c r="LCR50" s="45"/>
      <c r="LCS50" s="45"/>
      <c r="LCT50" s="45"/>
      <c r="LCU50" s="45"/>
      <c r="LCV50" s="45"/>
      <c r="LCW50" s="45"/>
      <c r="LCX50" s="45"/>
      <c r="LCY50" s="45"/>
      <c r="LCZ50" s="45"/>
      <c r="LDA50" s="45"/>
      <c r="LDB50" s="45"/>
      <c r="LDC50" s="45"/>
      <c r="LDD50" s="45"/>
      <c r="LDE50" s="45"/>
      <c r="LDF50" s="45"/>
      <c r="LDG50" s="45"/>
      <c r="LDH50" s="45"/>
      <c r="LDI50" s="45"/>
      <c r="LDJ50" s="45"/>
      <c r="LDK50" s="45"/>
      <c r="LDL50" s="45"/>
      <c r="LDM50" s="45"/>
      <c r="LDN50" s="45"/>
      <c r="LDO50" s="45"/>
      <c r="LDP50" s="45"/>
      <c r="LDQ50" s="45"/>
      <c r="LDR50" s="45"/>
      <c r="LDS50" s="45"/>
      <c r="LDT50" s="45"/>
      <c r="LDU50" s="45"/>
      <c r="LDV50" s="45"/>
      <c r="LDW50" s="45"/>
      <c r="LDX50" s="45"/>
      <c r="LDY50" s="45"/>
      <c r="LDZ50" s="45"/>
      <c r="LEA50" s="45"/>
      <c r="LEB50" s="45"/>
      <c r="LEC50" s="45"/>
      <c r="LED50" s="45"/>
      <c r="LEE50" s="45"/>
      <c r="LEF50" s="45"/>
      <c r="LEG50" s="45"/>
      <c r="LEH50" s="45"/>
      <c r="LEI50" s="45"/>
      <c r="LEJ50" s="45"/>
      <c r="LEK50" s="45"/>
      <c r="LEL50" s="45"/>
      <c r="LEM50" s="45"/>
      <c r="LEN50" s="45"/>
      <c r="LEO50" s="45"/>
      <c r="LEP50" s="45"/>
      <c r="LEQ50" s="45"/>
      <c r="LER50" s="45"/>
      <c r="LES50" s="45"/>
      <c r="LET50" s="45"/>
      <c r="LEU50" s="45"/>
      <c r="LEV50" s="45"/>
      <c r="LEW50" s="45"/>
      <c r="LEX50" s="45"/>
      <c r="LEY50" s="45"/>
      <c r="LEZ50" s="45"/>
      <c r="LFA50" s="45"/>
      <c r="LFB50" s="45"/>
      <c r="LFC50" s="45"/>
      <c r="LFD50" s="45"/>
      <c r="LFE50" s="45"/>
      <c r="LFF50" s="45"/>
      <c r="LFG50" s="45"/>
      <c r="LFH50" s="45"/>
      <c r="LFI50" s="45"/>
      <c r="LFJ50" s="45"/>
      <c r="LFK50" s="45"/>
      <c r="LFL50" s="45"/>
      <c r="LFM50" s="45"/>
      <c r="LFN50" s="45"/>
      <c r="LFO50" s="45"/>
      <c r="LFP50" s="45"/>
      <c r="LFQ50" s="45"/>
      <c r="LFR50" s="45"/>
      <c r="LFS50" s="45"/>
      <c r="LFT50" s="45"/>
      <c r="LFU50" s="45"/>
      <c r="LFV50" s="45"/>
      <c r="LFW50" s="45"/>
      <c r="LFX50" s="45"/>
      <c r="LFY50" s="45"/>
      <c r="LFZ50" s="45"/>
      <c r="LGA50" s="45"/>
      <c r="LGB50" s="45"/>
      <c r="LGC50" s="45"/>
      <c r="LGD50" s="45"/>
      <c r="LGE50" s="45"/>
      <c r="LGF50" s="45"/>
      <c r="LGG50" s="45"/>
      <c r="LGH50" s="45"/>
      <c r="LGI50" s="45"/>
      <c r="LGJ50" s="45"/>
      <c r="LGK50" s="45"/>
      <c r="LGL50" s="45"/>
      <c r="LGM50" s="45"/>
      <c r="LGN50" s="45"/>
      <c r="LGO50" s="45"/>
      <c r="LGP50" s="45"/>
      <c r="LGQ50" s="45"/>
      <c r="LGR50" s="45"/>
      <c r="LGS50" s="45"/>
      <c r="LGT50" s="45"/>
      <c r="LGU50" s="45"/>
      <c r="LGV50" s="45"/>
      <c r="LGW50" s="45"/>
      <c r="LGX50" s="45"/>
      <c r="LGY50" s="45"/>
      <c r="LGZ50" s="45"/>
      <c r="LHA50" s="45"/>
      <c r="LHB50" s="45"/>
      <c r="LHC50" s="45"/>
      <c r="LHD50" s="45"/>
      <c r="LHE50" s="45"/>
      <c r="LHF50" s="45"/>
      <c r="LHG50" s="45"/>
      <c r="LHH50" s="45"/>
      <c r="LHI50" s="45"/>
      <c r="LHJ50" s="45"/>
      <c r="LHK50" s="45"/>
      <c r="LHL50" s="45"/>
      <c r="LHM50" s="45"/>
      <c r="LHN50" s="45"/>
      <c r="LHO50" s="45"/>
      <c r="LHP50" s="45"/>
      <c r="LHQ50" s="45"/>
      <c r="LHR50" s="45"/>
      <c r="LHS50" s="45"/>
      <c r="LHT50" s="45"/>
      <c r="LHU50" s="45"/>
      <c r="LHV50" s="45"/>
      <c r="LHW50" s="45"/>
      <c r="LHX50" s="45"/>
      <c r="LHY50" s="45"/>
      <c r="LHZ50" s="45"/>
      <c r="LIA50" s="45"/>
      <c r="LIB50" s="45"/>
      <c r="LIC50" s="45"/>
      <c r="LID50" s="45"/>
      <c r="LIE50" s="45"/>
      <c r="LIF50" s="45"/>
      <c r="LIG50" s="45"/>
      <c r="LIH50" s="45"/>
      <c r="LII50" s="45"/>
      <c r="LIJ50" s="45"/>
      <c r="LIK50" s="45"/>
      <c r="LIL50" s="45"/>
      <c r="LIM50" s="45"/>
      <c r="LIN50" s="45"/>
      <c r="LIO50" s="45"/>
      <c r="LIP50" s="45"/>
      <c r="LIQ50" s="45"/>
      <c r="LIR50" s="45"/>
      <c r="LIS50" s="45"/>
      <c r="LIT50" s="45"/>
      <c r="LIU50" s="45"/>
      <c r="LIV50" s="45"/>
      <c r="LIW50" s="45"/>
      <c r="LIX50" s="45"/>
      <c r="LIY50" s="45"/>
      <c r="LIZ50" s="45"/>
      <c r="LJA50" s="45"/>
      <c r="LJB50" s="45"/>
      <c r="LJC50" s="45"/>
      <c r="LJD50" s="45"/>
      <c r="LJE50" s="45"/>
      <c r="LJF50" s="45"/>
      <c r="LJG50" s="45"/>
      <c r="LJH50" s="45"/>
      <c r="LJI50" s="45"/>
      <c r="LJJ50" s="45"/>
      <c r="LJK50" s="45"/>
      <c r="LJL50" s="45"/>
      <c r="LJM50" s="45"/>
      <c r="LJN50" s="45"/>
      <c r="LJO50" s="45"/>
      <c r="LJP50" s="45"/>
      <c r="LJQ50" s="45"/>
      <c r="LJR50" s="45"/>
      <c r="LJS50" s="45"/>
      <c r="LJT50" s="45"/>
      <c r="LJU50" s="45"/>
      <c r="LJV50" s="45"/>
      <c r="LJW50" s="45"/>
      <c r="LJX50" s="45"/>
      <c r="LJY50" s="45"/>
      <c r="LJZ50" s="45"/>
      <c r="LKA50" s="45"/>
      <c r="LKB50" s="45"/>
      <c r="LKC50" s="45"/>
      <c r="LKD50" s="45"/>
      <c r="LKE50" s="45"/>
      <c r="LKF50" s="45"/>
      <c r="LKG50" s="45"/>
      <c r="LKH50" s="45"/>
      <c r="LKI50" s="45"/>
      <c r="LKJ50" s="45"/>
      <c r="LKK50" s="45"/>
      <c r="LKL50" s="45"/>
      <c r="LKM50" s="45"/>
      <c r="LKN50" s="45"/>
      <c r="LKO50" s="45"/>
      <c r="LKP50" s="45"/>
      <c r="LKQ50" s="45"/>
      <c r="LKR50" s="45"/>
      <c r="LKS50" s="45"/>
      <c r="LKT50" s="45"/>
      <c r="LKU50" s="45"/>
      <c r="LKV50" s="45"/>
      <c r="LKW50" s="45"/>
      <c r="LKX50" s="45"/>
      <c r="LKY50" s="45"/>
      <c r="LKZ50" s="45"/>
      <c r="LLA50" s="45"/>
      <c r="LLB50" s="45"/>
      <c r="LLC50" s="45"/>
      <c r="LLD50" s="45"/>
      <c r="LLE50" s="45"/>
      <c r="LLF50" s="45"/>
      <c r="LLG50" s="45"/>
      <c r="LLH50" s="45"/>
      <c r="LLI50" s="45"/>
      <c r="LLJ50" s="45"/>
      <c r="LLK50" s="45"/>
      <c r="LLL50" s="45"/>
      <c r="LLM50" s="45"/>
      <c r="LLN50" s="45"/>
      <c r="LLO50" s="45"/>
      <c r="LLP50" s="45"/>
      <c r="LLQ50" s="45"/>
      <c r="LLR50" s="45"/>
      <c r="LLS50" s="45"/>
      <c r="LLT50" s="45"/>
      <c r="LLU50" s="45"/>
      <c r="LLV50" s="45"/>
      <c r="LLW50" s="45"/>
      <c r="LLX50" s="45"/>
      <c r="LLY50" s="45"/>
      <c r="LLZ50" s="45"/>
      <c r="LMA50" s="45"/>
      <c r="LMB50" s="45"/>
      <c r="LMC50" s="45"/>
      <c r="LMD50" s="45"/>
      <c r="LME50" s="45"/>
      <c r="LMF50" s="45"/>
      <c r="LMG50" s="45"/>
      <c r="LMH50" s="45"/>
      <c r="LMI50" s="45"/>
      <c r="LMJ50" s="45"/>
      <c r="LMK50" s="45"/>
      <c r="LML50" s="45"/>
      <c r="LMM50" s="45"/>
      <c r="LMN50" s="45"/>
      <c r="LMO50" s="45"/>
      <c r="LMP50" s="45"/>
      <c r="LMQ50" s="45"/>
      <c r="LMR50" s="45"/>
      <c r="LMS50" s="45"/>
      <c r="LMT50" s="45"/>
      <c r="LMU50" s="45"/>
      <c r="LMV50" s="45"/>
      <c r="LMW50" s="45"/>
      <c r="LMX50" s="45"/>
      <c r="LMY50" s="45"/>
      <c r="LMZ50" s="45"/>
      <c r="LNA50" s="45"/>
      <c r="LNB50" s="45"/>
      <c r="LNC50" s="45"/>
      <c r="LND50" s="45"/>
      <c r="LNE50" s="45"/>
      <c r="LNF50" s="45"/>
      <c r="LNG50" s="45"/>
      <c r="LNH50" s="45"/>
      <c r="LNI50" s="45"/>
      <c r="LNJ50" s="45"/>
      <c r="LNK50" s="45"/>
      <c r="LNL50" s="45"/>
      <c r="LNM50" s="45"/>
      <c r="LNN50" s="45"/>
      <c r="LNO50" s="45"/>
      <c r="LNP50" s="45"/>
      <c r="LNQ50" s="45"/>
      <c r="LNR50" s="45"/>
      <c r="LNS50" s="45"/>
      <c r="LNT50" s="45"/>
      <c r="LNU50" s="45"/>
      <c r="LNV50" s="45"/>
      <c r="LNW50" s="45"/>
      <c r="LNX50" s="45"/>
      <c r="LNY50" s="45"/>
      <c r="LNZ50" s="45"/>
      <c r="LOA50" s="45"/>
      <c r="LOB50" s="45"/>
      <c r="LOC50" s="45"/>
      <c r="LOD50" s="45"/>
      <c r="LOE50" s="45"/>
      <c r="LOF50" s="45"/>
      <c r="LOG50" s="45"/>
      <c r="LOH50" s="45"/>
      <c r="LOI50" s="45"/>
      <c r="LOJ50" s="45"/>
      <c r="LOK50" s="45"/>
      <c r="LOL50" s="45"/>
      <c r="LOM50" s="45"/>
      <c r="LON50" s="45"/>
      <c r="LOO50" s="45"/>
      <c r="LOP50" s="45"/>
      <c r="LOQ50" s="45"/>
      <c r="LOR50" s="45"/>
      <c r="LOS50" s="45"/>
      <c r="LOT50" s="45"/>
      <c r="LOU50" s="45"/>
      <c r="LOV50" s="45"/>
      <c r="LOW50" s="45"/>
      <c r="LOX50" s="45"/>
      <c r="LOY50" s="45"/>
      <c r="LOZ50" s="45"/>
      <c r="LPA50" s="45"/>
      <c r="LPB50" s="45"/>
      <c r="LPC50" s="45"/>
      <c r="LPD50" s="45"/>
      <c r="LPE50" s="45"/>
      <c r="LPF50" s="45"/>
      <c r="LPG50" s="45"/>
      <c r="LPH50" s="45"/>
      <c r="LPI50" s="45"/>
      <c r="LPJ50" s="45"/>
      <c r="LPK50" s="45"/>
      <c r="LPL50" s="45"/>
      <c r="LPM50" s="45"/>
      <c r="LPN50" s="45"/>
      <c r="LPO50" s="45"/>
      <c r="LPP50" s="45"/>
      <c r="LPQ50" s="45"/>
      <c r="LPR50" s="45"/>
      <c r="LPS50" s="45"/>
      <c r="LPT50" s="45"/>
      <c r="LPU50" s="45"/>
      <c r="LPV50" s="45"/>
      <c r="LPW50" s="45"/>
      <c r="LPX50" s="45"/>
      <c r="LPY50" s="45"/>
      <c r="LPZ50" s="45"/>
      <c r="LQA50" s="45"/>
      <c r="LQB50" s="45"/>
      <c r="LQC50" s="45"/>
      <c r="LQD50" s="45"/>
      <c r="LQE50" s="45"/>
      <c r="LQF50" s="45"/>
      <c r="LQG50" s="45"/>
      <c r="LQH50" s="45"/>
      <c r="LQI50" s="45"/>
      <c r="LQJ50" s="45"/>
      <c r="LQK50" s="45"/>
      <c r="LQL50" s="45"/>
      <c r="LQM50" s="45"/>
      <c r="LQN50" s="45"/>
      <c r="LQO50" s="45"/>
      <c r="LQP50" s="45"/>
      <c r="LQQ50" s="45"/>
      <c r="LQR50" s="45"/>
      <c r="LQS50" s="45"/>
      <c r="LQT50" s="45"/>
      <c r="LQU50" s="45"/>
      <c r="LQV50" s="45"/>
      <c r="LQW50" s="45"/>
      <c r="LQX50" s="45"/>
      <c r="LQY50" s="45"/>
      <c r="LQZ50" s="45"/>
      <c r="LRA50" s="45"/>
      <c r="LRB50" s="45"/>
      <c r="LRC50" s="45"/>
      <c r="LRD50" s="45"/>
      <c r="LRE50" s="45"/>
      <c r="LRF50" s="45"/>
      <c r="LRG50" s="45"/>
      <c r="LRH50" s="45"/>
      <c r="LRI50" s="45"/>
      <c r="LRJ50" s="45"/>
      <c r="LRK50" s="45"/>
      <c r="LRL50" s="45"/>
      <c r="LRM50" s="45"/>
      <c r="LRN50" s="45"/>
      <c r="LRO50" s="45"/>
      <c r="LRP50" s="45"/>
      <c r="LRQ50" s="45"/>
      <c r="LRR50" s="45"/>
      <c r="LRS50" s="45"/>
      <c r="LRT50" s="45"/>
      <c r="LRU50" s="45"/>
      <c r="LRV50" s="45"/>
      <c r="LRW50" s="45"/>
      <c r="LRX50" s="45"/>
      <c r="LRY50" s="45"/>
      <c r="LRZ50" s="45"/>
      <c r="LSA50" s="45"/>
      <c r="LSB50" s="45"/>
      <c r="LSC50" s="45"/>
      <c r="LSD50" s="45"/>
      <c r="LSE50" s="45"/>
      <c r="LSF50" s="45"/>
      <c r="LSG50" s="45"/>
      <c r="LSH50" s="45"/>
      <c r="LSI50" s="45"/>
      <c r="LSJ50" s="45"/>
      <c r="LSK50" s="45"/>
      <c r="LSL50" s="45"/>
      <c r="LSM50" s="45"/>
      <c r="LSN50" s="45"/>
      <c r="LSO50" s="45"/>
      <c r="LSP50" s="45"/>
      <c r="LSQ50" s="45"/>
      <c r="LSR50" s="45"/>
      <c r="LSS50" s="45"/>
      <c r="LST50" s="45"/>
      <c r="LSU50" s="45"/>
      <c r="LSV50" s="45"/>
      <c r="LSW50" s="45"/>
      <c r="LSX50" s="45"/>
      <c r="LSY50" s="45"/>
      <c r="LSZ50" s="45"/>
      <c r="LTA50" s="45"/>
      <c r="LTB50" s="45"/>
      <c r="LTC50" s="45"/>
      <c r="LTD50" s="45"/>
      <c r="LTE50" s="45"/>
      <c r="LTF50" s="45"/>
      <c r="LTG50" s="45"/>
      <c r="LTH50" s="45"/>
      <c r="LTI50" s="45"/>
      <c r="LTJ50" s="45"/>
      <c r="LTK50" s="45"/>
      <c r="LTL50" s="45"/>
      <c r="LTM50" s="45"/>
      <c r="LTN50" s="45"/>
      <c r="LTO50" s="45"/>
      <c r="LTP50" s="45"/>
      <c r="LTQ50" s="45"/>
      <c r="LTR50" s="45"/>
      <c r="LTS50" s="45"/>
      <c r="LTT50" s="45"/>
      <c r="LTU50" s="45"/>
      <c r="LTV50" s="45"/>
      <c r="LTW50" s="45"/>
      <c r="LTX50" s="45"/>
      <c r="LTY50" s="45"/>
      <c r="LTZ50" s="45"/>
      <c r="LUA50" s="45"/>
      <c r="LUB50" s="45"/>
      <c r="LUC50" s="45"/>
      <c r="LUD50" s="45"/>
      <c r="LUE50" s="45"/>
      <c r="LUF50" s="45"/>
      <c r="LUG50" s="45"/>
      <c r="LUH50" s="45"/>
      <c r="LUI50" s="45"/>
      <c r="LUJ50" s="45"/>
      <c r="LUK50" s="45"/>
      <c r="LUL50" s="45"/>
      <c r="LUM50" s="45"/>
      <c r="LUN50" s="45"/>
      <c r="LUO50" s="45"/>
      <c r="LUP50" s="45"/>
      <c r="LUQ50" s="45"/>
      <c r="LUR50" s="45"/>
      <c r="LUS50" s="45"/>
      <c r="LUT50" s="45"/>
      <c r="LUU50" s="45"/>
      <c r="LUV50" s="45"/>
      <c r="LUW50" s="45"/>
      <c r="LUX50" s="45"/>
      <c r="LUY50" s="45"/>
      <c r="LUZ50" s="45"/>
      <c r="LVA50" s="45"/>
      <c r="LVB50" s="45"/>
      <c r="LVC50" s="45"/>
      <c r="LVD50" s="45"/>
      <c r="LVE50" s="45"/>
      <c r="LVF50" s="45"/>
      <c r="LVG50" s="45"/>
      <c r="LVH50" s="45"/>
      <c r="LVI50" s="45"/>
      <c r="LVJ50" s="45"/>
      <c r="LVK50" s="45"/>
      <c r="LVL50" s="45"/>
      <c r="LVM50" s="45"/>
      <c r="LVN50" s="45"/>
      <c r="LVO50" s="45"/>
      <c r="LVP50" s="45"/>
      <c r="LVQ50" s="45"/>
      <c r="LVR50" s="45"/>
      <c r="LVS50" s="45"/>
      <c r="LVT50" s="45"/>
      <c r="LVU50" s="45"/>
      <c r="LVV50" s="45"/>
      <c r="LVW50" s="45"/>
      <c r="LVX50" s="45"/>
      <c r="LVY50" s="45"/>
      <c r="LVZ50" s="45"/>
      <c r="LWA50" s="45"/>
      <c r="LWB50" s="45"/>
      <c r="LWC50" s="45"/>
      <c r="LWD50" s="45"/>
      <c r="LWE50" s="45"/>
      <c r="LWF50" s="45"/>
      <c r="LWG50" s="45"/>
      <c r="LWH50" s="45"/>
      <c r="LWI50" s="45"/>
      <c r="LWJ50" s="45"/>
      <c r="LWK50" s="45"/>
      <c r="LWL50" s="45"/>
      <c r="LWM50" s="45"/>
      <c r="LWN50" s="45"/>
      <c r="LWO50" s="45"/>
      <c r="LWP50" s="45"/>
      <c r="LWQ50" s="45"/>
      <c r="LWR50" s="45"/>
      <c r="LWS50" s="45"/>
      <c r="LWT50" s="45"/>
      <c r="LWU50" s="45"/>
      <c r="LWV50" s="45"/>
      <c r="LWW50" s="45"/>
      <c r="LWX50" s="45"/>
      <c r="LWY50" s="45"/>
      <c r="LWZ50" s="45"/>
      <c r="LXA50" s="45"/>
      <c r="LXB50" s="45"/>
      <c r="LXC50" s="45"/>
      <c r="LXD50" s="45"/>
      <c r="LXE50" s="45"/>
      <c r="LXF50" s="45"/>
      <c r="LXG50" s="45"/>
      <c r="LXH50" s="45"/>
      <c r="LXI50" s="45"/>
      <c r="LXJ50" s="45"/>
      <c r="LXK50" s="45"/>
      <c r="LXL50" s="45"/>
      <c r="LXM50" s="45"/>
      <c r="LXN50" s="45"/>
      <c r="LXO50" s="45"/>
      <c r="LXP50" s="45"/>
      <c r="LXQ50" s="45"/>
      <c r="LXR50" s="45"/>
      <c r="LXS50" s="45"/>
      <c r="LXT50" s="45"/>
      <c r="LXU50" s="45"/>
      <c r="LXV50" s="45"/>
      <c r="LXW50" s="45"/>
      <c r="LXX50" s="45"/>
      <c r="LXY50" s="45"/>
      <c r="LXZ50" s="45"/>
      <c r="LYA50" s="45"/>
      <c r="LYB50" s="45"/>
      <c r="LYC50" s="45"/>
      <c r="LYD50" s="45"/>
      <c r="LYE50" s="45"/>
      <c r="LYF50" s="45"/>
      <c r="LYG50" s="45"/>
      <c r="LYH50" s="45"/>
      <c r="LYI50" s="45"/>
      <c r="LYJ50" s="45"/>
      <c r="LYK50" s="45"/>
      <c r="LYL50" s="45"/>
      <c r="LYM50" s="45"/>
      <c r="LYN50" s="45"/>
      <c r="LYO50" s="45"/>
      <c r="LYP50" s="45"/>
      <c r="LYQ50" s="45"/>
      <c r="LYR50" s="45"/>
      <c r="LYS50" s="45"/>
      <c r="LYT50" s="45"/>
      <c r="LYU50" s="45"/>
      <c r="LYV50" s="45"/>
      <c r="LYW50" s="45"/>
      <c r="LYX50" s="45"/>
      <c r="LYY50" s="45"/>
      <c r="LYZ50" s="45"/>
      <c r="LZA50" s="45"/>
      <c r="LZB50" s="45"/>
      <c r="LZC50" s="45"/>
      <c r="LZD50" s="45"/>
      <c r="LZE50" s="45"/>
      <c r="LZF50" s="45"/>
      <c r="LZG50" s="45"/>
      <c r="LZH50" s="45"/>
      <c r="LZI50" s="45"/>
      <c r="LZJ50" s="45"/>
      <c r="LZK50" s="45"/>
      <c r="LZL50" s="45"/>
      <c r="LZM50" s="45"/>
      <c r="LZN50" s="45"/>
      <c r="LZO50" s="45"/>
      <c r="LZP50" s="45"/>
      <c r="LZQ50" s="45"/>
      <c r="LZR50" s="45"/>
      <c r="LZS50" s="45"/>
      <c r="LZT50" s="45"/>
      <c r="LZU50" s="45"/>
      <c r="LZV50" s="45"/>
      <c r="LZW50" s="45"/>
      <c r="LZX50" s="45"/>
      <c r="LZY50" s="45"/>
      <c r="LZZ50" s="45"/>
      <c r="MAA50" s="45"/>
      <c r="MAB50" s="45"/>
      <c r="MAC50" s="45"/>
      <c r="MAD50" s="45"/>
      <c r="MAE50" s="45"/>
      <c r="MAF50" s="45"/>
      <c r="MAG50" s="45"/>
      <c r="MAH50" s="45"/>
      <c r="MAI50" s="45"/>
      <c r="MAJ50" s="45"/>
      <c r="MAK50" s="45"/>
      <c r="MAL50" s="45"/>
      <c r="MAM50" s="45"/>
      <c r="MAN50" s="45"/>
      <c r="MAO50" s="45"/>
      <c r="MAP50" s="45"/>
      <c r="MAQ50" s="45"/>
      <c r="MAR50" s="45"/>
      <c r="MAS50" s="45"/>
      <c r="MAT50" s="45"/>
      <c r="MAU50" s="45"/>
      <c r="MAV50" s="45"/>
      <c r="MAW50" s="45"/>
      <c r="MAX50" s="45"/>
      <c r="MAY50" s="45"/>
      <c r="MAZ50" s="45"/>
      <c r="MBA50" s="45"/>
      <c r="MBB50" s="45"/>
      <c r="MBC50" s="45"/>
      <c r="MBD50" s="45"/>
      <c r="MBE50" s="45"/>
      <c r="MBF50" s="45"/>
      <c r="MBG50" s="45"/>
      <c r="MBH50" s="45"/>
      <c r="MBI50" s="45"/>
      <c r="MBJ50" s="45"/>
      <c r="MBK50" s="45"/>
      <c r="MBL50" s="45"/>
      <c r="MBM50" s="45"/>
      <c r="MBN50" s="45"/>
      <c r="MBO50" s="45"/>
      <c r="MBP50" s="45"/>
      <c r="MBQ50" s="45"/>
      <c r="MBR50" s="45"/>
      <c r="MBS50" s="45"/>
      <c r="MBT50" s="45"/>
      <c r="MBU50" s="45"/>
      <c r="MBV50" s="45"/>
      <c r="MBW50" s="45"/>
      <c r="MBX50" s="45"/>
      <c r="MBY50" s="45"/>
      <c r="MBZ50" s="45"/>
      <c r="MCA50" s="45"/>
      <c r="MCB50" s="45"/>
      <c r="MCC50" s="45"/>
      <c r="MCD50" s="45"/>
      <c r="MCE50" s="45"/>
      <c r="MCF50" s="45"/>
      <c r="MCG50" s="45"/>
      <c r="MCH50" s="45"/>
      <c r="MCI50" s="45"/>
      <c r="MCJ50" s="45"/>
      <c r="MCK50" s="45"/>
      <c r="MCL50" s="45"/>
      <c r="MCM50" s="45"/>
      <c r="MCN50" s="45"/>
      <c r="MCO50" s="45"/>
      <c r="MCP50" s="45"/>
      <c r="MCQ50" s="45"/>
      <c r="MCR50" s="45"/>
      <c r="MCS50" s="45"/>
      <c r="MCT50" s="45"/>
      <c r="MCU50" s="45"/>
      <c r="MCV50" s="45"/>
      <c r="MCW50" s="45"/>
      <c r="MCX50" s="45"/>
      <c r="MCY50" s="45"/>
      <c r="MCZ50" s="45"/>
      <c r="MDA50" s="45"/>
      <c r="MDB50" s="45"/>
      <c r="MDC50" s="45"/>
      <c r="MDD50" s="45"/>
      <c r="MDE50" s="45"/>
      <c r="MDF50" s="45"/>
      <c r="MDG50" s="45"/>
      <c r="MDH50" s="45"/>
      <c r="MDI50" s="45"/>
      <c r="MDJ50" s="45"/>
      <c r="MDK50" s="45"/>
      <c r="MDL50" s="45"/>
      <c r="MDM50" s="45"/>
      <c r="MDN50" s="45"/>
      <c r="MDO50" s="45"/>
      <c r="MDP50" s="45"/>
      <c r="MDQ50" s="45"/>
      <c r="MDR50" s="45"/>
      <c r="MDS50" s="45"/>
      <c r="MDT50" s="45"/>
      <c r="MDU50" s="45"/>
      <c r="MDV50" s="45"/>
      <c r="MDW50" s="45"/>
      <c r="MDX50" s="45"/>
      <c r="MDY50" s="45"/>
      <c r="MDZ50" s="45"/>
      <c r="MEA50" s="45"/>
      <c r="MEB50" s="45"/>
      <c r="MEC50" s="45"/>
      <c r="MED50" s="45"/>
      <c r="MEE50" s="45"/>
      <c r="MEF50" s="45"/>
      <c r="MEG50" s="45"/>
      <c r="MEH50" s="45"/>
      <c r="MEI50" s="45"/>
      <c r="MEJ50" s="45"/>
      <c r="MEK50" s="45"/>
      <c r="MEL50" s="45"/>
      <c r="MEM50" s="45"/>
      <c r="MEN50" s="45"/>
      <c r="MEO50" s="45"/>
      <c r="MEP50" s="45"/>
      <c r="MEQ50" s="45"/>
      <c r="MER50" s="45"/>
      <c r="MES50" s="45"/>
      <c r="MET50" s="45"/>
      <c r="MEU50" s="45"/>
      <c r="MEV50" s="45"/>
      <c r="MEW50" s="45"/>
      <c r="MEX50" s="45"/>
      <c r="MEY50" s="45"/>
      <c r="MEZ50" s="45"/>
      <c r="MFA50" s="45"/>
      <c r="MFB50" s="45"/>
      <c r="MFC50" s="45"/>
      <c r="MFD50" s="45"/>
      <c r="MFE50" s="45"/>
      <c r="MFF50" s="45"/>
      <c r="MFG50" s="45"/>
      <c r="MFH50" s="45"/>
      <c r="MFI50" s="45"/>
      <c r="MFJ50" s="45"/>
      <c r="MFK50" s="45"/>
      <c r="MFL50" s="45"/>
      <c r="MFM50" s="45"/>
      <c r="MFN50" s="45"/>
      <c r="MFO50" s="45"/>
      <c r="MFP50" s="45"/>
      <c r="MFQ50" s="45"/>
      <c r="MFR50" s="45"/>
      <c r="MFS50" s="45"/>
      <c r="MFT50" s="45"/>
      <c r="MFU50" s="45"/>
      <c r="MFV50" s="45"/>
      <c r="MFW50" s="45"/>
      <c r="MFX50" s="45"/>
      <c r="MFY50" s="45"/>
      <c r="MFZ50" s="45"/>
      <c r="MGA50" s="45"/>
      <c r="MGB50" s="45"/>
      <c r="MGC50" s="45"/>
      <c r="MGD50" s="45"/>
      <c r="MGE50" s="45"/>
      <c r="MGF50" s="45"/>
      <c r="MGG50" s="45"/>
      <c r="MGH50" s="45"/>
      <c r="MGI50" s="45"/>
      <c r="MGJ50" s="45"/>
      <c r="MGK50" s="45"/>
      <c r="MGL50" s="45"/>
      <c r="MGM50" s="45"/>
      <c r="MGN50" s="45"/>
      <c r="MGO50" s="45"/>
      <c r="MGP50" s="45"/>
      <c r="MGQ50" s="45"/>
      <c r="MGR50" s="45"/>
      <c r="MGS50" s="45"/>
      <c r="MGT50" s="45"/>
      <c r="MGU50" s="45"/>
      <c r="MGV50" s="45"/>
      <c r="MGW50" s="45"/>
      <c r="MGX50" s="45"/>
      <c r="MGY50" s="45"/>
      <c r="MGZ50" s="45"/>
      <c r="MHA50" s="45"/>
      <c r="MHB50" s="45"/>
      <c r="MHC50" s="45"/>
      <c r="MHD50" s="45"/>
      <c r="MHE50" s="45"/>
      <c r="MHF50" s="45"/>
      <c r="MHG50" s="45"/>
      <c r="MHH50" s="45"/>
      <c r="MHI50" s="45"/>
      <c r="MHJ50" s="45"/>
      <c r="MHK50" s="45"/>
      <c r="MHL50" s="45"/>
      <c r="MHM50" s="45"/>
      <c r="MHN50" s="45"/>
      <c r="MHO50" s="45"/>
      <c r="MHP50" s="45"/>
      <c r="MHQ50" s="45"/>
      <c r="MHR50" s="45"/>
      <c r="MHS50" s="45"/>
      <c r="MHT50" s="45"/>
      <c r="MHU50" s="45"/>
      <c r="MHV50" s="45"/>
      <c r="MHW50" s="45"/>
      <c r="MHX50" s="45"/>
      <c r="MHY50" s="45"/>
      <c r="MHZ50" s="45"/>
      <c r="MIA50" s="45"/>
      <c r="MIB50" s="45"/>
      <c r="MIC50" s="45"/>
      <c r="MID50" s="45"/>
      <c r="MIE50" s="45"/>
      <c r="MIF50" s="45"/>
      <c r="MIG50" s="45"/>
      <c r="MIH50" s="45"/>
      <c r="MII50" s="45"/>
      <c r="MIJ50" s="45"/>
      <c r="MIK50" s="45"/>
      <c r="MIL50" s="45"/>
      <c r="MIM50" s="45"/>
      <c r="MIN50" s="45"/>
      <c r="MIO50" s="45"/>
      <c r="MIP50" s="45"/>
      <c r="MIQ50" s="45"/>
      <c r="MIR50" s="45"/>
      <c r="MIS50" s="45"/>
      <c r="MIT50" s="45"/>
      <c r="MIU50" s="45"/>
      <c r="MIV50" s="45"/>
      <c r="MIW50" s="45"/>
      <c r="MIX50" s="45"/>
      <c r="MIY50" s="45"/>
      <c r="MIZ50" s="45"/>
      <c r="MJA50" s="45"/>
      <c r="MJB50" s="45"/>
      <c r="MJC50" s="45"/>
      <c r="MJD50" s="45"/>
      <c r="MJE50" s="45"/>
      <c r="MJF50" s="45"/>
      <c r="MJG50" s="45"/>
      <c r="MJH50" s="45"/>
      <c r="MJI50" s="45"/>
      <c r="MJJ50" s="45"/>
      <c r="MJK50" s="45"/>
      <c r="MJL50" s="45"/>
      <c r="MJM50" s="45"/>
      <c r="MJN50" s="45"/>
      <c r="MJO50" s="45"/>
      <c r="MJP50" s="45"/>
      <c r="MJQ50" s="45"/>
      <c r="MJR50" s="45"/>
      <c r="MJS50" s="45"/>
      <c r="MJT50" s="45"/>
      <c r="MJU50" s="45"/>
      <c r="MJV50" s="45"/>
      <c r="MJW50" s="45"/>
      <c r="MJX50" s="45"/>
      <c r="MJY50" s="45"/>
      <c r="MJZ50" s="45"/>
      <c r="MKA50" s="45"/>
      <c r="MKB50" s="45"/>
      <c r="MKC50" s="45"/>
      <c r="MKD50" s="45"/>
      <c r="MKE50" s="45"/>
      <c r="MKF50" s="45"/>
      <c r="MKG50" s="45"/>
      <c r="MKH50" s="45"/>
      <c r="MKI50" s="45"/>
      <c r="MKJ50" s="45"/>
      <c r="MKK50" s="45"/>
      <c r="MKL50" s="45"/>
      <c r="MKM50" s="45"/>
      <c r="MKN50" s="45"/>
      <c r="MKO50" s="45"/>
      <c r="MKP50" s="45"/>
      <c r="MKQ50" s="45"/>
      <c r="MKR50" s="45"/>
      <c r="MKS50" s="45"/>
      <c r="MKT50" s="45"/>
      <c r="MKU50" s="45"/>
      <c r="MKV50" s="45"/>
      <c r="MKW50" s="45"/>
      <c r="MKX50" s="45"/>
      <c r="MKY50" s="45"/>
      <c r="MKZ50" s="45"/>
      <c r="MLA50" s="45"/>
      <c r="MLB50" s="45"/>
      <c r="MLC50" s="45"/>
      <c r="MLD50" s="45"/>
      <c r="MLE50" s="45"/>
      <c r="MLF50" s="45"/>
      <c r="MLG50" s="45"/>
      <c r="MLH50" s="45"/>
      <c r="MLI50" s="45"/>
      <c r="MLJ50" s="45"/>
      <c r="MLK50" s="45"/>
      <c r="MLL50" s="45"/>
      <c r="MLM50" s="45"/>
      <c r="MLN50" s="45"/>
      <c r="MLO50" s="45"/>
      <c r="MLP50" s="45"/>
      <c r="MLQ50" s="45"/>
      <c r="MLR50" s="45"/>
      <c r="MLS50" s="45"/>
      <c r="MLT50" s="45"/>
      <c r="MLU50" s="45"/>
      <c r="MLV50" s="45"/>
      <c r="MLW50" s="45"/>
      <c r="MLX50" s="45"/>
      <c r="MLY50" s="45"/>
      <c r="MLZ50" s="45"/>
      <c r="MMA50" s="45"/>
      <c r="MMB50" s="45"/>
      <c r="MMC50" s="45"/>
      <c r="MMD50" s="45"/>
      <c r="MME50" s="45"/>
      <c r="MMF50" s="45"/>
      <c r="MMG50" s="45"/>
      <c r="MMH50" s="45"/>
      <c r="MMI50" s="45"/>
      <c r="MMJ50" s="45"/>
      <c r="MMK50" s="45"/>
      <c r="MML50" s="45"/>
      <c r="MMM50" s="45"/>
      <c r="MMN50" s="45"/>
      <c r="MMO50" s="45"/>
      <c r="MMP50" s="45"/>
      <c r="MMQ50" s="45"/>
      <c r="MMR50" s="45"/>
      <c r="MMS50" s="45"/>
      <c r="MMT50" s="45"/>
      <c r="MMU50" s="45"/>
      <c r="MMV50" s="45"/>
      <c r="MMW50" s="45"/>
      <c r="MMX50" s="45"/>
      <c r="MMY50" s="45"/>
      <c r="MMZ50" s="45"/>
      <c r="MNA50" s="45"/>
      <c r="MNB50" s="45"/>
      <c r="MNC50" s="45"/>
      <c r="MND50" s="45"/>
      <c r="MNE50" s="45"/>
      <c r="MNF50" s="45"/>
      <c r="MNG50" s="45"/>
      <c r="MNH50" s="45"/>
      <c r="MNI50" s="45"/>
      <c r="MNJ50" s="45"/>
      <c r="MNK50" s="45"/>
      <c r="MNL50" s="45"/>
      <c r="MNM50" s="45"/>
      <c r="MNN50" s="45"/>
      <c r="MNO50" s="45"/>
      <c r="MNP50" s="45"/>
      <c r="MNQ50" s="45"/>
      <c r="MNR50" s="45"/>
      <c r="MNS50" s="45"/>
      <c r="MNT50" s="45"/>
      <c r="MNU50" s="45"/>
      <c r="MNV50" s="45"/>
      <c r="MNW50" s="45"/>
      <c r="MNX50" s="45"/>
      <c r="MNY50" s="45"/>
      <c r="MNZ50" s="45"/>
      <c r="MOA50" s="45"/>
      <c r="MOB50" s="45"/>
      <c r="MOC50" s="45"/>
      <c r="MOD50" s="45"/>
      <c r="MOE50" s="45"/>
      <c r="MOF50" s="45"/>
      <c r="MOG50" s="45"/>
      <c r="MOH50" s="45"/>
      <c r="MOI50" s="45"/>
      <c r="MOJ50" s="45"/>
      <c r="MOK50" s="45"/>
      <c r="MOL50" s="45"/>
      <c r="MOM50" s="45"/>
      <c r="MON50" s="45"/>
      <c r="MOO50" s="45"/>
      <c r="MOP50" s="45"/>
      <c r="MOQ50" s="45"/>
      <c r="MOR50" s="45"/>
      <c r="MOS50" s="45"/>
      <c r="MOT50" s="45"/>
      <c r="MOU50" s="45"/>
      <c r="MOV50" s="45"/>
      <c r="MOW50" s="45"/>
      <c r="MOX50" s="45"/>
      <c r="MOY50" s="45"/>
      <c r="MOZ50" s="45"/>
      <c r="MPA50" s="45"/>
      <c r="MPB50" s="45"/>
      <c r="MPC50" s="45"/>
      <c r="MPD50" s="45"/>
      <c r="MPE50" s="45"/>
      <c r="MPF50" s="45"/>
      <c r="MPG50" s="45"/>
      <c r="MPH50" s="45"/>
      <c r="MPI50" s="45"/>
      <c r="MPJ50" s="45"/>
      <c r="MPK50" s="45"/>
      <c r="MPL50" s="45"/>
      <c r="MPM50" s="45"/>
      <c r="MPN50" s="45"/>
      <c r="MPO50" s="45"/>
      <c r="MPP50" s="45"/>
      <c r="MPQ50" s="45"/>
      <c r="MPR50" s="45"/>
      <c r="MPS50" s="45"/>
      <c r="MPT50" s="45"/>
      <c r="MPU50" s="45"/>
      <c r="MPV50" s="45"/>
      <c r="MPW50" s="45"/>
      <c r="MPX50" s="45"/>
      <c r="MPY50" s="45"/>
      <c r="MPZ50" s="45"/>
      <c r="MQA50" s="45"/>
      <c r="MQB50" s="45"/>
      <c r="MQC50" s="45"/>
      <c r="MQD50" s="45"/>
      <c r="MQE50" s="45"/>
      <c r="MQF50" s="45"/>
      <c r="MQG50" s="45"/>
      <c r="MQH50" s="45"/>
      <c r="MQI50" s="45"/>
      <c r="MQJ50" s="45"/>
      <c r="MQK50" s="45"/>
      <c r="MQL50" s="45"/>
      <c r="MQM50" s="45"/>
      <c r="MQN50" s="45"/>
      <c r="MQO50" s="45"/>
      <c r="MQP50" s="45"/>
      <c r="MQQ50" s="45"/>
      <c r="MQR50" s="45"/>
      <c r="MQS50" s="45"/>
      <c r="MQT50" s="45"/>
      <c r="MQU50" s="45"/>
      <c r="MQV50" s="45"/>
      <c r="MQW50" s="45"/>
      <c r="MQX50" s="45"/>
      <c r="MQY50" s="45"/>
      <c r="MQZ50" s="45"/>
      <c r="MRA50" s="45"/>
      <c r="MRB50" s="45"/>
      <c r="MRC50" s="45"/>
      <c r="MRD50" s="45"/>
      <c r="MRE50" s="45"/>
      <c r="MRF50" s="45"/>
      <c r="MRG50" s="45"/>
      <c r="MRH50" s="45"/>
      <c r="MRI50" s="45"/>
      <c r="MRJ50" s="45"/>
      <c r="MRK50" s="45"/>
      <c r="MRL50" s="45"/>
      <c r="MRM50" s="45"/>
      <c r="MRN50" s="45"/>
      <c r="MRO50" s="45"/>
      <c r="MRP50" s="45"/>
      <c r="MRQ50" s="45"/>
      <c r="MRR50" s="45"/>
      <c r="MRS50" s="45"/>
      <c r="MRT50" s="45"/>
      <c r="MRU50" s="45"/>
      <c r="MRV50" s="45"/>
      <c r="MRW50" s="45"/>
      <c r="MRX50" s="45"/>
      <c r="MRY50" s="45"/>
      <c r="MRZ50" s="45"/>
      <c r="MSA50" s="45"/>
      <c r="MSB50" s="45"/>
      <c r="MSC50" s="45"/>
      <c r="MSD50" s="45"/>
      <c r="MSE50" s="45"/>
      <c r="MSF50" s="45"/>
      <c r="MSG50" s="45"/>
      <c r="MSH50" s="45"/>
      <c r="MSI50" s="45"/>
      <c r="MSJ50" s="45"/>
      <c r="MSK50" s="45"/>
      <c r="MSL50" s="45"/>
      <c r="MSM50" s="45"/>
      <c r="MSN50" s="45"/>
      <c r="MSO50" s="45"/>
      <c r="MSP50" s="45"/>
      <c r="MSQ50" s="45"/>
      <c r="MSR50" s="45"/>
      <c r="MSS50" s="45"/>
      <c r="MST50" s="45"/>
      <c r="MSU50" s="45"/>
      <c r="MSV50" s="45"/>
      <c r="MSW50" s="45"/>
      <c r="MSX50" s="45"/>
      <c r="MSY50" s="45"/>
      <c r="MSZ50" s="45"/>
      <c r="MTA50" s="45"/>
      <c r="MTB50" s="45"/>
      <c r="MTC50" s="45"/>
      <c r="MTD50" s="45"/>
      <c r="MTE50" s="45"/>
      <c r="MTF50" s="45"/>
      <c r="MTG50" s="45"/>
      <c r="MTH50" s="45"/>
      <c r="MTI50" s="45"/>
      <c r="MTJ50" s="45"/>
      <c r="MTK50" s="45"/>
      <c r="MTL50" s="45"/>
      <c r="MTM50" s="45"/>
      <c r="MTN50" s="45"/>
      <c r="MTO50" s="45"/>
      <c r="MTP50" s="45"/>
      <c r="MTQ50" s="45"/>
      <c r="MTR50" s="45"/>
      <c r="MTS50" s="45"/>
      <c r="MTT50" s="45"/>
      <c r="MTU50" s="45"/>
      <c r="MTV50" s="45"/>
      <c r="MTW50" s="45"/>
      <c r="MTX50" s="45"/>
      <c r="MTY50" s="45"/>
      <c r="MTZ50" s="45"/>
      <c r="MUA50" s="45"/>
      <c r="MUB50" s="45"/>
      <c r="MUC50" s="45"/>
      <c r="MUD50" s="45"/>
      <c r="MUE50" s="45"/>
      <c r="MUF50" s="45"/>
      <c r="MUG50" s="45"/>
      <c r="MUH50" s="45"/>
      <c r="MUI50" s="45"/>
      <c r="MUJ50" s="45"/>
      <c r="MUK50" s="45"/>
      <c r="MUL50" s="45"/>
      <c r="MUM50" s="45"/>
      <c r="MUN50" s="45"/>
      <c r="MUO50" s="45"/>
      <c r="MUP50" s="45"/>
      <c r="MUQ50" s="45"/>
      <c r="MUR50" s="45"/>
      <c r="MUS50" s="45"/>
      <c r="MUT50" s="45"/>
      <c r="MUU50" s="45"/>
      <c r="MUV50" s="45"/>
      <c r="MUW50" s="45"/>
      <c r="MUX50" s="45"/>
      <c r="MUY50" s="45"/>
      <c r="MUZ50" s="45"/>
      <c r="MVA50" s="45"/>
      <c r="MVB50" s="45"/>
      <c r="MVC50" s="45"/>
      <c r="MVD50" s="45"/>
      <c r="MVE50" s="45"/>
      <c r="MVF50" s="45"/>
      <c r="MVG50" s="45"/>
      <c r="MVH50" s="45"/>
      <c r="MVI50" s="45"/>
      <c r="MVJ50" s="45"/>
      <c r="MVK50" s="45"/>
      <c r="MVL50" s="45"/>
      <c r="MVM50" s="45"/>
      <c r="MVN50" s="45"/>
      <c r="MVO50" s="45"/>
      <c r="MVP50" s="45"/>
      <c r="MVQ50" s="45"/>
      <c r="MVR50" s="45"/>
      <c r="MVS50" s="45"/>
      <c r="MVT50" s="45"/>
      <c r="MVU50" s="45"/>
      <c r="MVV50" s="45"/>
      <c r="MVW50" s="45"/>
      <c r="MVX50" s="45"/>
      <c r="MVY50" s="45"/>
      <c r="MVZ50" s="45"/>
      <c r="MWA50" s="45"/>
      <c r="MWB50" s="45"/>
      <c r="MWC50" s="45"/>
      <c r="MWD50" s="45"/>
      <c r="MWE50" s="45"/>
      <c r="MWF50" s="45"/>
      <c r="MWG50" s="45"/>
      <c r="MWH50" s="45"/>
      <c r="MWI50" s="45"/>
      <c r="MWJ50" s="45"/>
      <c r="MWK50" s="45"/>
      <c r="MWL50" s="45"/>
      <c r="MWM50" s="45"/>
      <c r="MWN50" s="45"/>
      <c r="MWO50" s="45"/>
      <c r="MWP50" s="45"/>
      <c r="MWQ50" s="45"/>
      <c r="MWR50" s="45"/>
      <c r="MWS50" s="45"/>
      <c r="MWT50" s="45"/>
      <c r="MWU50" s="45"/>
      <c r="MWV50" s="45"/>
      <c r="MWW50" s="45"/>
      <c r="MWX50" s="45"/>
      <c r="MWY50" s="45"/>
      <c r="MWZ50" s="45"/>
      <c r="MXA50" s="45"/>
      <c r="MXB50" s="45"/>
      <c r="MXC50" s="45"/>
      <c r="MXD50" s="45"/>
      <c r="MXE50" s="45"/>
      <c r="MXF50" s="45"/>
      <c r="MXG50" s="45"/>
      <c r="MXH50" s="45"/>
      <c r="MXI50" s="45"/>
      <c r="MXJ50" s="45"/>
      <c r="MXK50" s="45"/>
      <c r="MXL50" s="45"/>
      <c r="MXM50" s="45"/>
      <c r="MXN50" s="45"/>
      <c r="MXO50" s="45"/>
      <c r="MXP50" s="45"/>
      <c r="MXQ50" s="45"/>
      <c r="MXR50" s="45"/>
      <c r="MXS50" s="45"/>
      <c r="MXT50" s="45"/>
      <c r="MXU50" s="45"/>
      <c r="MXV50" s="45"/>
      <c r="MXW50" s="45"/>
      <c r="MXX50" s="45"/>
      <c r="MXY50" s="45"/>
      <c r="MXZ50" s="45"/>
      <c r="MYA50" s="45"/>
      <c r="MYB50" s="45"/>
      <c r="MYC50" s="45"/>
      <c r="MYD50" s="45"/>
      <c r="MYE50" s="45"/>
      <c r="MYF50" s="45"/>
      <c r="MYG50" s="45"/>
      <c r="MYH50" s="45"/>
      <c r="MYI50" s="45"/>
      <c r="MYJ50" s="45"/>
      <c r="MYK50" s="45"/>
      <c r="MYL50" s="45"/>
      <c r="MYM50" s="45"/>
      <c r="MYN50" s="45"/>
      <c r="MYO50" s="45"/>
      <c r="MYP50" s="45"/>
      <c r="MYQ50" s="45"/>
      <c r="MYR50" s="45"/>
      <c r="MYS50" s="45"/>
      <c r="MYT50" s="45"/>
      <c r="MYU50" s="45"/>
      <c r="MYV50" s="45"/>
      <c r="MYW50" s="45"/>
      <c r="MYX50" s="45"/>
      <c r="MYY50" s="45"/>
      <c r="MYZ50" s="45"/>
      <c r="MZA50" s="45"/>
      <c r="MZB50" s="45"/>
      <c r="MZC50" s="45"/>
      <c r="MZD50" s="45"/>
      <c r="MZE50" s="45"/>
      <c r="MZF50" s="45"/>
      <c r="MZG50" s="45"/>
      <c r="MZH50" s="45"/>
      <c r="MZI50" s="45"/>
      <c r="MZJ50" s="45"/>
      <c r="MZK50" s="45"/>
      <c r="MZL50" s="45"/>
      <c r="MZM50" s="45"/>
      <c r="MZN50" s="45"/>
      <c r="MZO50" s="45"/>
      <c r="MZP50" s="45"/>
      <c r="MZQ50" s="45"/>
      <c r="MZR50" s="45"/>
      <c r="MZS50" s="45"/>
      <c r="MZT50" s="45"/>
      <c r="MZU50" s="45"/>
      <c r="MZV50" s="45"/>
      <c r="MZW50" s="45"/>
      <c r="MZX50" s="45"/>
      <c r="MZY50" s="45"/>
      <c r="MZZ50" s="45"/>
      <c r="NAA50" s="45"/>
      <c r="NAB50" s="45"/>
      <c r="NAC50" s="45"/>
      <c r="NAD50" s="45"/>
      <c r="NAE50" s="45"/>
      <c r="NAF50" s="45"/>
      <c r="NAG50" s="45"/>
      <c r="NAH50" s="45"/>
      <c r="NAI50" s="45"/>
      <c r="NAJ50" s="45"/>
      <c r="NAK50" s="45"/>
      <c r="NAL50" s="45"/>
      <c r="NAM50" s="45"/>
      <c r="NAN50" s="45"/>
      <c r="NAO50" s="45"/>
      <c r="NAP50" s="45"/>
      <c r="NAQ50" s="45"/>
      <c r="NAR50" s="45"/>
      <c r="NAS50" s="45"/>
      <c r="NAT50" s="45"/>
      <c r="NAU50" s="45"/>
      <c r="NAV50" s="45"/>
      <c r="NAW50" s="45"/>
      <c r="NAX50" s="45"/>
      <c r="NAY50" s="45"/>
      <c r="NAZ50" s="45"/>
      <c r="NBA50" s="45"/>
      <c r="NBB50" s="45"/>
      <c r="NBC50" s="45"/>
      <c r="NBD50" s="45"/>
      <c r="NBE50" s="45"/>
      <c r="NBF50" s="45"/>
      <c r="NBG50" s="45"/>
      <c r="NBH50" s="45"/>
      <c r="NBI50" s="45"/>
      <c r="NBJ50" s="45"/>
      <c r="NBK50" s="45"/>
      <c r="NBL50" s="45"/>
      <c r="NBM50" s="45"/>
      <c r="NBN50" s="45"/>
      <c r="NBO50" s="45"/>
      <c r="NBP50" s="45"/>
      <c r="NBQ50" s="45"/>
      <c r="NBR50" s="45"/>
      <c r="NBS50" s="45"/>
      <c r="NBT50" s="45"/>
      <c r="NBU50" s="45"/>
      <c r="NBV50" s="45"/>
      <c r="NBW50" s="45"/>
      <c r="NBX50" s="45"/>
      <c r="NBY50" s="45"/>
      <c r="NBZ50" s="45"/>
      <c r="NCA50" s="45"/>
      <c r="NCB50" s="45"/>
      <c r="NCC50" s="45"/>
      <c r="NCD50" s="45"/>
      <c r="NCE50" s="45"/>
      <c r="NCF50" s="45"/>
      <c r="NCG50" s="45"/>
      <c r="NCH50" s="45"/>
      <c r="NCI50" s="45"/>
      <c r="NCJ50" s="45"/>
      <c r="NCK50" s="45"/>
      <c r="NCL50" s="45"/>
      <c r="NCM50" s="45"/>
      <c r="NCN50" s="45"/>
      <c r="NCO50" s="45"/>
      <c r="NCP50" s="45"/>
      <c r="NCQ50" s="45"/>
      <c r="NCR50" s="45"/>
      <c r="NCS50" s="45"/>
      <c r="NCT50" s="45"/>
      <c r="NCU50" s="45"/>
      <c r="NCV50" s="45"/>
      <c r="NCW50" s="45"/>
      <c r="NCX50" s="45"/>
      <c r="NCY50" s="45"/>
      <c r="NCZ50" s="45"/>
      <c r="NDA50" s="45"/>
      <c r="NDB50" s="45"/>
      <c r="NDC50" s="45"/>
      <c r="NDD50" s="45"/>
      <c r="NDE50" s="45"/>
      <c r="NDF50" s="45"/>
      <c r="NDG50" s="45"/>
      <c r="NDH50" s="45"/>
      <c r="NDI50" s="45"/>
      <c r="NDJ50" s="45"/>
      <c r="NDK50" s="45"/>
      <c r="NDL50" s="45"/>
      <c r="NDM50" s="45"/>
      <c r="NDN50" s="45"/>
      <c r="NDO50" s="45"/>
      <c r="NDP50" s="45"/>
      <c r="NDQ50" s="45"/>
      <c r="NDR50" s="45"/>
      <c r="NDS50" s="45"/>
      <c r="NDT50" s="45"/>
      <c r="NDU50" s="45"/>
      <c r="NDV50" s="45"/>
      <c r="NDW50" s="45"/>
      <c r="NDX50" s="45"/>
      <c r="NDY50" s="45"/>
      <c r="NDZ50" s="45"/>
      <c r="NEA50" s="45"/>
      <c r="NEB50" s="45"/>
      <c r="NEC50" s="45"/>
      <c r="NED50" s="45"/>
      <c r="NEE50" s="45"/>
      <c r="NEF50" s="45"/>
      <c r="NEG50" s="45"/>
      <c r="NEH50" s="45"/>
      <c r="NEI50" s="45"/>
      <c r="NEJ50" s="45"/>
      <c r="NEK50" s="45"/>
      <c r="NEL50" s="45"/>
      <c r="NEM50" s="45"/>
      <c r="NEN50" s="45"/>
      <c r="NEO50" s="45"/>
      <c r="NEP50" s="45"/>
      <c r="NEQ50" s="45"/>
      <c r="NER50" s="45"/>
      <c r="NES50" s="45"/>
      <c r="NET50" s="45"/>
      <c r="NEU50" s="45"/>
      <c r="NEV50" s="45"/>
      <c r="NEW50" s="45"/>
      <c r="NEX50" s="45"/>
      <c r="NEY50" s="45"/>
      <c r="NEZ50" s="45"/>
      <c r="NFA50" s="45"/>
      <c r="NFB50" s="45"/>
      <c r="NFC50" s="45"/>
      <c r="NFD50" s="45"/>
      <c r="NFE50" s="45"/>
      <c r="NFF50" s="45"/>
      <c r="NFG50" s="45"/>
      <c r="NFH50" s="45"/>
      <c r="NFI50" s="45"/>
      <c r="NFJ50" s="45"/>
      <c r="NFK50" s="45"/>
      <c r="NFL50" s="45"/>
      <c r="NFM50" s="45"/>
      <c r="NFN50" s="45"/>
      <c r="NFO50" s="45"/>
      <c r="NFP50" s="45"/>
      <c r="NFQ50" s="45"/>
      <c r="NFR50" s="45"/>
      <c r="NFS50" s="45"/>
      <c r="NFT50" s="45"/>
      <c r="NFU50" s="45"/>
      <c r="NFV50" s="45"/>
      <c r="NFW50" s="45"/>
      <c r="NFX50" s="45"/>
      <c r="NFY50" s="45"/>
      <c r="NFZ50" s="45"/>
      <c r="NGA50" s="45"/>
      <c r="NGB50" s="45"/>
      <c r="NGC50" s="45"/>
      <c r="NGD50" s="45"/>
      <c r="NGE50" s="45"/>
      <c r="NGF50" s="45"/>
      <c r="NGG50" s="45"/>
      <c r="NGH50" s="45"/>
      <c r="NGI50" s="45"/>
      <c r="NGJ50" s="45"/>
      <c r="NGK50" s="45"/>
      <c r="NGL50" s="45"/>
      <c r="NGM50" s="45"/>
      <c r="NGN50" s="45"/>
      <c r="NGO50" s="45"/>
      <c r="NGP50" s="45"/>
      <c r="NGQ50" s="45"/>
      <c r="NGR50" s="45"/>
      <c r="NGS50" s="45"/>
      <c r="NGT50" s="45"/>
      <c r="NGU50" s="45"/>
      <c r="NGV50" s="45"/>
      <c r="NGW50" s="45"/>
      <c r="NGX50" s="45"/>
      <c r="NGY50" s="45"/>
      <c r="NGZ50" s="45"/>
      <c r="NHA50" s="45"/>
      <c r="NHB50" s="45"/>
      <c r="NHC50" s="45"/>
      <c r="NHD50" s="45"/>
      <c r="NHE50" s="45"/>
      <c r="NHF50" s="45"/>
      <c r="NHG50" s="45"/>
      <c r="NHH50" s="45"/>
      <c r="NHI50" s="45"/>
      <c r="NHJ50" s="45"/>
      <c r="NHK50" s="45"/>
      <c r="NHL50" s="45"/>
      <c r="NHM50" s="45"/>
      <c r="NHN50" s="45"/>
      <c r="NHO50" s="45"/>
      <c r="NHP50" s="45"/>
      <c r="NHQ50" s="45"/>
      <c r="NHR50" s="45"/>
      <c r="NHS50" s="45"/>
      <c r="NHT50" s="45"/>
      <c r="NHU50" s="45"/>
      <c r="NHV50" s="45"/>
      <c r="NHW50" s="45"/>
      <c r="NHX50" s="45"/>
      <c r="NHY50" s="45"/>
      <c r="NHZ50" s="45"/>
      <c r="NIA50" s="45"/>
      <c r="NIB50" s="45"/>
      <c r="NIC50" s="45"/>
      <c r="NID50" s="45"/>
      <c r="NIE50" s="45"/>
      <c r="NIF50" s="45"/>
      <c r="NIG50" s="45"/>
      <c r="NIH50" s="45"/>
      <c r="NII50" s="45"/>
      <c r="NIJ50" s="45"/>
      <c r="NIK50" s="45"/>
      <c r="NIL50" s="45"/>
      <c r="NIM50" s="45"/>
      <c r="NIN50" s="45"/>
      <c r="NIO50" s="45"/>
      <c r="NIP50" s="45"/>
      <c r="NIQ50" s="45"/>
      <c r="NIR50" s="45"/>
      <c r="NIS50" s="45"/>
      <c r="NIT50" s="45"/>
      <c r="NIU50" s="45"/>
      <c r="NIV50" s="45"/>
      <c r="NIW50" s="45"/>
      <c r="NIX50" s="45"/>
      <c r="NIY50" s="45"/>
      <c r="NIZ50" s="45"/>
      <c r="NJA50" s="45"/>
      <c r="NJB50" s="45"/>
      <c r="NJC50" s="45"/>
      <c r="NJD50" s="45"/>
      <c r="NJE50" s="45"/>
      <c r="NJF50" s="45"/>
      <c r="NJG50" s="45"/>
      <c r="NJH50" s="45"/>
      <c r="NJI50" s="45"/>
      <c r="NJJ50" s="45"/>
      <c r="NJK50" s="45"/>
      <c r="NJL50" s="45"/>
      <c r="NJM50" s="45"/>
      <c r="NJN50" s="45"/>
      <c r="NJO50" s="45"/>
      <c r="NJP50" s="45"/>
      <c r="NJQ50" s="45"/>
      <c r="NJR50" s="45"/>
      <c r="NJS50" s="45"/>
      <c r="NJT50" s="45"/>
      <c r="NJU50" s="45"/>
      <c r="NJV50" s="45"/>
      <c r="NJW50" s="45"/>
      <c r="NJX50" s="45"/>
      <c r="NJY50" s="45"/>
      <c r="NJZ50" s="45"/>
      <c r="NKA50" s="45"/>
      <c r="NKB50" s="45"/>
      <c r="NKC50" s="45"/>
      <c r="NKD50" s="45"/>
      <c r="NKE50" s="45"/>
      <c r="NKF50" s="45"/>
      <c r="NKG50" s="45"/>
      <c r="NKH50" s="45"/>
      <c r="NKI50" s="45"/>
      <c r="NKJ50" s="45"/>
      <c r="NKK50" s="45"/>
      <c r="NKL50" s="45"/>
      <c r="NKM50" s="45"/>
      <c r="NKN50" s="45"/>
      <c r="NKO50" s="45"/>
      <c r="NKP50" s="45"/>
      <c r="NKQ50" s="45"/>
      <c r="NKR50" s="45"/>
      <c r="NKS50" s="45"/>
      <c r="NKT50" s="45"/>
      <c r="NKU50" s="45"/>
      <c r="NKV50" s="45"/>
      <c r="NKW50" s="45"/>
      <c r="NKX50" s="45"/>
      <c r="NKY50" s="45"/>
      <c r="NKZ50" s="45"/>
      <c r="NLA50" s="45"/>
      <c r="NLB50" s="45"/>
      <c r="NLC50" s="45"/>
      <c r="NLD50" s="45"/>
      <c r="NLE50" s="45"/>
      <c r="NLF50" s="45"/>
      <c r="NLG50" s="45"/>
      <c r="NLH50" s="45"/>
      <c r="NLI50" s="45"/>
      <c r="NLJ50" s="45"/>
      <c r="NLK50" s="45"/>
      <c r="NLL50" s="45"/>
      <c r="NLM50" s="45"/>
      <c r="NLN50" s="45"/>
      <c r="NLO50" s="45"/>
      <c r="NLP50" s="45"/>
      <c r="NLQ50" s="45"/>
      <c r="NLR50" s="45"/>
      <c r="NLS50" s="45"/>
      <c r="NLT50" s="45"/>
      <c r="NLU50" s="45"/>
      <c r="NLV50" s="45"/>
      <c r="NLW50" s="45"/>
      <c r="NLX50" s="45"/>
      <c r="NLY50" s="45"/>
      <c r="NLZ50" s="45"/>
      <c r="NMA50" s="45"/>
      <c r="NMB50" s="45"/>
      <c r="NMC50" s="45"/>
      <c r="NMD50" s="45"/>
      <c r="NME50" s="45"/>
      <c r="NMF50" s="45"/>
      <c r="NMG50" s="45"/>
      <c r="NMH50" s="45"/>
      <c r="NMI50" s="45"/>
      <c r="NMJ50" s="45"/>
      <c r="NMK50" s="45"/>
      <c r="NML50" s="45"/>
      <c r="NMM50" s="45"/>
      <c r="NMN50" s="45"/>
      <c r="NMO50" s="45"/>
      <c r="NMP50" s="45"/>
      <c r="NMQ50" s="45"/>
      <c r="NMR50" s="45"/>
      <c r="NMS50" s="45"/>
      <c r="NMT50" s="45"/>
      <c r="NMU50" s="45"/>
      <c r="NMV50" s="45"/>
      <c r="NMW50" s="45"/>
      <c r="NMX50" s="45"/>
      <c r="NMY50" s="45"/>
      <c r="NMZ50" s="45"/>
      <c r="NNA50" s="45"/>
      <c r="NNB50" s="45"/>
      <c r="NNC50" s="45"/>
      <c r="NND50" s="45"/>
      <c r="NNE50" s="45"/>
      <c r="NNF50" s="45"/>
      <c r="NNG50" s="45"/>
      <c r="NNH50" s="45"/>
      <c r="NNI50" s="45"/>
      <c r="NNJ50" s="45"/>
      <c r="NNK50" s="45"/>
      <c r="NNL50" s="45"/>
      <c r="NNM50" s="45"/>
      <c r="NNN50" s="45"/>
      <c r="NNO50" s="45"/>
      <c r="NNP50" s="45"/>
      <c r="NNQ50" s="45"/>
      <c r="NNR50" s="45"/>
      <c r="NNS50" s="45"/>
      <c r="NNT50" s="45"/>
      <c r="NNU50" s="45"/>
      <c r="NNV50" s="45"/>
      <c r="NNW50" s="45"/>
      <c r="NNX50" s="45"/>
      <c r="NNY50" s="45"/>
      <c r="NNZ50" s="45"/>
      <c r="NOA50" s="45"/>
      <c r="NOB50" s="45"/>
      <c r="NOC50" s="45"/>
      <c r="NOD50" s="45"/>
      <c r="NOE50" s="45"/>
      <c r="NOF50" s="45"/>
      <c r="NOG50" s="45"/>
      <c r="NOH50" s="45"/>
      <c r="NOI50" s="45"/>
      <c r="NOJ50" s="45"/>
      <c r="NOK50" s="45"/>
      <c r="NOL50" s="45"/>
      <c r="NOM50" s="45"/>
      <c r="NON50" s="45"/>
      <c r="NOO50" s="45"/>
      <c r="NOP50" s="45"/>
      <c r="NOQ50" s="45"/>
      <c r="NOR50" s="45"/>
      <c r="NOS50" s="45"/>
      <c r="NOT50" s="45"/>
      <c r="NOU50" s="45"/>
      <c r="NOV50" s="45"/>
      <c r="NOW50" s="45"/>
      <c r="NOX50" s="45"/>
      <c r="NOY50" s="45"/>
      <c r="NOZ50" s="45"/>
      <c r="NPA50" s="45"/>
      <c r="NPB50" s="45"/>
      <c r="NPC50" s="45"/>
      <c r="NPD50" s="45"/>
      <c r="NPE50" s="45"/>
      <c r="NPF50" s="45"/>
      <c r="NPG50" s="45"/>
      <c r="NPH50" s="45"/>
      <c r="NPI50" s="45"/>
      <c r="NPJ50" s="45"/>
      <c r="NPK50" s="45"/>
      <c r="NPL50" s="45"/>
      <c r="NPM50" s="45"/>
      <c r="NPN50" s="45"/>
      <c r="NPO50" s="45"/>
      <c r="NPP50" s="45"/>
      <c r="NPQ50" s="45"/>
      <c r="NPR50" s="45"/>
      <c r="NPS50" s="45"/>
      <c r="NPT50" s="45"/>
      <c r="NPU50" s="45"/>
      <c r="NPV50" s="45"/>
      <c r="NPW50" s="45"/>
      <c r="NPX50" s="45"/>
      <c r="NPY50" s="45"/>
      <c r="NPZ50" s="45"/>
      <c r="NQA50" s="45"/>
      <c r="NQB50" s="45"/>
      <c r="NQC50" s="45"/>
      <c r="NQD50" s="45"/>
      <c r="NQE50" s="45"/>
      <c r="NQF50" s="45"/>
      <c r="NQG50" s="45"/>
      <c r="NQH50" s="45"/>
      <c r="NQI50" s="45"/>
      <c r="NQJ50" s="45"/>
      <c r="NQK50" s="45"/>
      <c r="NQL50" s="45"/>
      <c r="NQM50" s="45"/>
      <c r="NQN50" s="45"/>
      <c r="NQO50" s="45"/>
      <c r="NQP50" s="45"/>
      <c r="NQQ50" s="45"/>
      <c r="NQR50" s="45"/>
      <c r="NQS50" s="45"/>
      <c r="NQT50" s="45"/>
      <c r="NQU50" s="45"/>
      <c r="NQV50" s="45"/>
      <c r="NQW50" s="45"/>
      <c r="NQX50" s="45"/>
      <c r="NQY50" s="45"/>
      <c r="NQZ50" s="45"/>
      <c r="NRA50" s="45"/>
      <c r="NRB50" s="45"/>
      <c r="NRC50" s="45"/>
      <c r="NRD50" s="45"/>
      <c r="NRE50" s="45"/>
      <c r="NRF50" s="45"/>
      <c r="NRG50" s="45"/>
      <c r="NRH50" s="45"/>
      <c r="NRI50" s="45"/>
      <c r="NRJ50" s="45"/>
      <c r="NRK50" s="45"/>
      <c r="NRL50" s="45"/>
      <c r="NRM50" s="45"/>
      <c r="NRN50" s="45"/>
      <c r="NRO50" s="45"/>
      <c r="NRP50" s="45"/>
      <c r="NRQ50" s="45"/>
      <c r="NRR50" s="45"/>
      <c r="NRS50" s="45"/>
      <c r="NRT50" s="45"/>
      <c r="NRU50" s="45"/>
      <c r="NRV50" s="45"/>
      <c r="NRW50" s="45"/>
      <c r="NRX50" s="45"/>
      <c r="NRY50" s="45"/>
      <c r="NRZ50" s="45"/>
      <c r="NSA50" s="45"/>
      <c r="NSB50" s="45"/>
      <c r="NSC50" s="45"/>
      <c r="NSD50" s="45"/>
      <c r="NSE50" s="45"/>
      <c r="NSF50" s="45"/>
      <c r="NSG50" s="45"/>
      <c r="NSH50" s="45"/>
      <c r="NSI50" s="45"/>
      <c r="NSJ50" s="45"/>
      <c r="NSK50" s="45"/>
      <c r="NSL50" s="45"/>
      <c r="NSM50" s="45"/>
      <c r="NSN50" s="45"/>
      <c r="NSO50" s="45"/>
      <c r="NSP50" s="45"/>
      <c r="NSQ50" s="45"/>
      <c r="NSR50" s="45"/>
      <c r="NSS50" s="45"/>
      <c r="NST50" s="45"/>
      <c r="NSU50" s="45"/>
      <c r="NSV50" s="45"/>
      <c r="NSW50" s="45"/>
      <c r="NSX50" s="45"/>
      <c r="NSY50" s="45"/>
      <c r="NSZ50" s="45"/>
      <c r="NTA50" s="45"/>
      <c r="NTB50" s="45"/>
      <c r="NTC50" s="45"/>
      <c r="NTD50" s="45"/>
      <c r="NTE50" s="45"/>
      <c r="NTF50" s="45"/>
      <c r="NTG50" s="45"/>
      <c r="NTH50" s="45"/>
      <c r="NTI50" s="45"/>
      <c r="NTJ50" s="45"/>
      <c r="NTK50" s="45"/>
      <c r="NTL50" s="45"/>
      <c r="NTM50" s="45"/>
      <c r="NTN50" s="45"/>
      <c r="NTO50" s="45"/>
      <c r="NTP50" s="45"/>
      <c r="NTQ50" s="45"/>
      <c r="NTR50" s="45"/>
      <c r="NTS50" s="45"/>
      <c r="NTT50" s="45"/>
      <c r="NTU50" s="45"/>
      <c r="NTV50" s="45"/>
      <c r="NTW50" s="45"/>
      <c r="NTX50" s="45"/>
      <c r="NTY50" s="45"/>
      <c r="NTZ50" s="45"/>
      <c r="NUA50" s="45"/>
      <c r="NUB50" s="45"/>
      <c r="NUC50" s="45"/>
      <c r="NUD50" s="45"/>
      <c r="NUE50" s="45"/>
      <c r="NUF50" s="45"/>
      <c r="NUG50" s="45"/>
      <c r="NUH50" s="45"/>
      <c r="NUI50" s="45"/>
      <c r="NUJ50" s="45"/>
      <c r="NUK50" s="45"/>
      <c r="NUL50" s="45"/>
      <c r="NUM50" s="45"/>
      <c r="NUN50" s="45"/>
      <c r="NUO50" s="45"/>
      <c r="NUP50" s="45"/>
      <c r="NUQ50" s="45"/>
      <c r="NUR50" s="45"/>
      <c r="NUS50" s="45"/>
      <c r="NUT50" s="45"/>
      <c r="NUU50" s="45"/>
      <c r="NUV50" s="45"/>
      <c r="NUW50" s="45"/>
      <c r="NUX50" s="45"/>
      <c r="NUY50" s="45"/>
      <c r="NUZ50" s="45"/>
      <c r="NVA50" s="45"/>
      <c r="NVB50" s="45"/>
      <c r="NVC50" s="45"/>
      <c r="NVD50" s="45"/>
      <c r="NVE50" s="45"/>
      <c r="NVF50" s="45"/>
      <c r="NVG50" s="45"/>
      <c r="NVH50" s="45"/>
      <c r="NVI50" s="45"/>
      <c r="NVJ50" s="45"/>
      <c r="NVK50" s="45"/>
      <c r="NVL50" s="45"/>
      <c r="NVM50" s="45"/>
      <c r="NVN50" s="45"/>
      <c r="NVO50" s="45"/>
      <c r="NVP50" s="45"/>
      <c r="NVQ50" s="45"/>
      <c r="NVR50" s="45"/>
      <c r="NVS50" s="45"/>
      <c r="NVT50" s="45"/>
      <c r="NVU50" s="45"/>
      <c r="NVV50" s="45"/>
      <c r="NVW50" s="45"/>
      <c r="NVX50" s="45"/>
      <c r="NVY50" s="45"/>
      <c r="NVZ50" s="45"/>
      <c r="NWA50" s="45"/>
      <c r="NWB50" s="45"/>
      <c r="NWC50" s="45"/>
      <c r="NWD50" s="45"/>
      <c r="NWE50" s="45"/>
      <c r="NWF50" s="45"/>
      <c r="NWG50" s="45"/>
      <c r="NWH50" s="45"/>
      <c r="NWI50" s="45"/>
      <c r="NWJ50" s="45"/>
      <c r="NWK50" s="45"/>
      <c r="NWL50" s="45"/>
      <c r="NWM50" s="45"/>
      <c r="NWN50" s="45"/>
      <c r="NWO50" s="45"/>
      <c r="NWP50" s="45"/>
      <c r="NWQ50" s="45"/>
      <c r="NWR50" s="45"/>
      <c r="NWS50" s="45"/>
      <c r="NWT50" s="45"/>
      <c r="NWU50" s="45"/>
      <c r="NWV50" s="45"/>
      <c r="NWW50" s="45"/>
      <c r="NWX50" s="45"/>
      <c r="NWY50" s="45"/>
      <c r="NWZ50" s="45"/>
      <c r="NXA50" s="45"/>
      <c r="NXB50" s="45"/>
      <c r="NXC50" s="45"/>
      <c r="NXD50" s="45"/>
      <c r="NXE50" s="45"/>
      <c r="NXF50" s="45"/>
      <c r="NXG50" s="45"/>
      <c r="NXH50" s="45"/>
      <c r="NXI50" s="45"/>
      <c r="NXJ50" s="45"/>
      <c r="NXK50" s="45"/>
      <c r="NXL50" s="45"/>
      <c r="NXM50" s="45"/>
      <c r="NXN50" s="45"/>
      <c r="NXO50" s="45"/>
      <c r="NXP50" s="45"/>
      <c r="NXQ50" s="45"/>
      <c r="NXR50" s="45"/>
      <c r="NXS50" s="45"/>
      <c r="NXT50" s="45"/>
      <c r="NXU50" s="45"/>
      <c r="NXV50" s="45"/>
      <c r="NXW50" s="45"/>
      <c r="NXX50" s="45"/>
      <c r="NXY50" s="45"/>
      <c r="NXZ50" s="45"/>
      <c r="NYA50" s="45"/>
      <c r="NYB50" s="45"/>
      <c r="NYC50" s="45"/>
      <c r="NYD50" s="45"/>
      <c r="NYE50" s="45"/>
      <c r="NYF50" s="45"/>
      <c r="NYG50" s="45"/>
      <c r="NYH50" s="45"/>
      <c r="NYI50" s="45"/>
      <c r="NYJ50" s="45"/>
      <c r="NYK50" s="45"/>
      <c r="NYL50" s="45"/>
      <c r="NYM50" s="45"/>
      <c r="NYN50" s="45"/>
      <c r="NYO50" s="45"/>
      <c r="NYP50" s="45"/>
      <c r="NYQ50" s="45"/>
      <c r="NYR50" s="45"/>
      <c r="NYS50" s="45"/>
      <c r="NYT50" s="45"/>
      <c r="NYU50" s="45"/>
      <c r="NYV50" s="45"/>
      <c r="NYW50" s="45"/>
      <c r="NYX50" s="45"/>
      <c r="NYY50" s="45"/>
      <c r="NYZ50" s="45"/>
      <c r="NZA50" s="45"/>
      <c r="NZB50" s="45"/>
      <c r="NZC50" s="45"/>
      <c r="NZD50" s="45"/>
      <c r="NZE50" s="45"/>
      <c r="NZF50" s="45"/>
      <c r="NZG50" s="45"/>
      <c r="NZH50" s="45"/>
      <c r="NZI50" s="45"/>
      <c r="NZJ50" s="45"/>
      <c r="NZK50" s="45"/>
      <c r="NZL50" s="45"/>
      <c r="NZM50" s="45"/>
      <c r="NZN50" s="45"/>
      <c r="NZO50" s="45"/>
      <c r="NZP50" s="45"/>
      <c r="NZQ50" s="45"/>
      <c r="NZR50" s="45"/>
      <c r="NZS50" s="45"/>
      <c r="NZT50" s="45"/>
      <c r="NZU50" s="45"/>
      <c r="NZV50" s="45"/>
      <c r="NZW50" s="45"/>
      <c r="NZX50" s="45"/>
      <c r="NZY50" s="45"/>
      <c r="NZZ50" s="45"/>
      <c r="OAA50" s="45"/>
      <c r="OAB50" s="45"/>
      <c r="OAC50" s="45"/>
      <c r="OAD50" s="45"/>
      <c r="OAE50" s="45"/>
      <c r="OAF50" s="45"/>
      <c r="OAG50" s="45"/>
      <c r="OAH50" s="45"/>
      <c r="OAI50" s="45"/>
      <c r="OAJ50" s="45"/>
      <c r="OAK50" s="45"/>
      <c r="OAL50" s="45"/>
      <c r="OAM50" s="45"/>
      <c r="OAN50" s="45"/>
      <c r="OAO50" s="45"/>
      <c r="OAP50" s="45"/>
      <c r="OAQ50" s="45"/>
      <c r="OAR50" s="45"/>
      <c r="OAS50" s="45"/>
      <c r="OAT50" s="45"/>
      <c r="OAU50" s="45"/>
      <c r="OAV50" s="45"/>
      <c r="OAW50" s="45"/>
      <c r="OAX50" s="45"/>
      <c r="OAY50" s="45"/>
      <c r="OAZ50" s="45"/>
      <c r="OBA50" s="45"/>
      <c r="OBB50" s="45"/>
      <c r="OBC50" s="45"/>
      <c r="OBD50" s="45"/>
      <c r="OBE50" s="45"/>
      <c r="OBF50" s="45"/>
      <c r="OBG50" s="45"/>
      <c r="OBH50" s="45"/>
      <c r="OBI50" s="45"/>
      <c r="OBJ50" s="45"/>
      <c r="OBK50" s="45"/>
      <c r="OBL50" s="45"/>
      <c r="OBM50" s="45"/>
      <c r="OBN50" s="45"/>
      <c r="OBO50" s="45"/>
      <c r="OBP50" s="45"/>
      <c r="OBQ50" s="45"/>
      <c r="OBR50" s="45"/>
      <c r="OBS50" s="45"/>
      <c r="OBT50" s="45"/>
      <c r="OBU50" s="45"/>
      <c r="OBV50" s="45"/>
      <c r="OBW50" s="45"/>
      <c r="OBX50" s="45"/>
      <c r="OBY50" s="45"/>
      <c r="OBZ50" s="45"/>
      <c r="OCA50" s="45"/>
      <c r="OCB50" s="45"/>
      <c r="OCC50" s="45"/>
      <c r="OCD50" s="45"/>
      <c r="OCE50" s="45"/>
      <c r="OCF50" s="45"/>
      <c r="OCG50" s="45"/>
      <c r="OCH50" s="45"/>
      <c r="OCI50" s="45"/>
      <c r="OCJ50" s="45"/>
      <c r="OCK50" s="45"/>
      <c r="OCL50" s="45"/>
      <c r="OCM50" s="45"/>
      <c r="OCN50" s="45"/>
      <c r="OCO50" s="45"/>
      <c r="OCP50" s="45"/>
      <c r="OCQ50" s="45"/>
      <c r="OCR50" s="45"/>
      <c r="OCS50" s="45"/>
      <c r="OCT50" s="45"/>
      <c r="OCU50" s="45"/>
      <c r="OCV50" s="45"/>
      <c r="OCW50" s="45"/>
      <c r="OCX50" s="45"/>
      <c r="OCY50" s="45"/>
      <c r="OCZ50" s="45"/>
      <c r="ODA50" s="45"/>
      <c r="ODB50" s="45"/>
      <c r="ODC50" s="45"/>
      <c r="ODD50" s="45"/>
      <c r="ODE50" s="45"/>
      <c r="ODF50" s="45"/>
      <c r="ODG50" s="45"/>
      <c r="ODH50" s="45"/>
      <c r="ODI50" s="45"/>
      <c r="ODJ50" s="45"/>
      <c r="ODK50" s="45"/>
      <c r="ODL50" s="45"/>
      <c r="ODM50" s="45"/>
      <c r="ODN50" s="45"/>
      <c r="ODO50" s="45"/>
      <c r="ODP50" s="45"/>
      <c r="ODQ50" s="45"/>
      <c r="ODR50" s="45"/>
      <c r="ODS50" s="45"/>
      <c r="ODT50" s="45"/>
      <c r="ODU50" s="45"/>
      <c r="ODV50" s="45"/>
      <c r="ODW50" s="45"/>
      <c r="ODX50" s="45"/>
      <c r="ODY50" s="45"/>
      <c r="ODZ50" s="45"/>
      <c r="OEA50" s="45"/>
      <c r="OEB50" s="45"/>
      <c r="OEC50" s="45"/>
      <c r="OED50" s="45"/>
      <c r="OEE50" s="45"/>
      <c r="OEF50" s="45"/>
      <c r="OEG50" s="45"/>
      <c r="OEH50" s="45"/>
      <c r="OEI50" s="45"/>
      <c r="OEJ50" s="45"/>
      <c r="OEK50" s="45"/>
      <c r="OEL50" s="45"/>
      <c r="OEM50" s="45"/>
      <c r="OEN50" s="45"/>
      <c r="OEO50" s="45"/>
      <c r="OEP50" s="45"/>
      <c r="OEQ50" s="45"/>
      <c r="OER50" s="45"/>
      <c r="OES50" s="45"/>
      <c r="OET50" s="45"/>
      <c r="OEU50" s="45"/>
      <c r="OEV50" s="45"/>
      <c r="OEW50" s="45"/>
      <c r="OEX50" s="45"/>
      <c r="OEY50" s="45"/>
      <c r="OEZ50" s="45"/>
      <c r="OFA50" s="45"/>
      <c r="OFB50" s="45"/>
      <c r="OFC50" s="45"/>
      <c r="OFD50" s="45"/>
      <c r="OFE50" s="45"/>
      <c r="OFF50" s="45"/>
      <c r="OFG50" s="45"/>
      <c r="OFH50" s="45"/>
      <c r="OFI50" s="45"/>
      <c r="OFJ50" s="45"/>
      <c r="OFK50" s="45"/>
      <c r="OFL50" s="45"/>
      <c r="OFM50" s="45"/>
      <c r="OFN50" s="45"/>
      <c r="OFO50" s="45"/>
      <c r="OFP50" s="45"/>
      <c r="OFQ50" s="45"/>
      <c r="OFR50" s="45"/>
      <c r="OFS50" s="45"/>
      <c r="OFT50" s="45"/>
      <c r="OFU50" s="45"/>
      <c r="OFV50" s="45"/>
      <c r="OFW50" s="45"/>
      <c r="OFX50" s="45"/>
      <c r="OFY50" s="45"/>
      <c r="OFZ50" s="45"/>
      <c r="OGA50" s="45"/>
      <c r="OGB50" s="45"/>
      <c r="OGC50" s="45"/>
      <c r="OGD50" s="45"/>
      <c r="OGE50" s="45"/>
      <c r="OGF50" s="45"/>
      <c r="OGG50" s="45"/>
      <c r="OGH50" s="45"/>
      <c r="OGI50" s="45"/>
      <c r="OGJ50" s="45"/>
      <c r="OGK50" s="45"/>
      <c r="OGL50" s="45"/>
      <c r="OGM50" s="45"/>
      <c r="OGN50" s="45"/>
      <c r="OGO50" s="45"/>
      <c r="OGP50" s="45"/>
      <c r="OGQ50" s="45"/>
      <c r="OGR50" s="45"/>
      <c r="OGS50" s="45"/>
      <c r="OGT50" s="45"/>
      <c r="OGU50" s="45"/>
      <c r="OGV50" s="45"/>
      <c r="OGW50" s="45"/>
      <c r="OGX50" s="45"/>
      <c r="OGY50" s="45"/>
      <c r="OGZ50" s="45"/>
      <c r="OHA50" s="45"/>
      <c r="OHB50" s="45"/>
      <c r="OHC50" s="45"/>
      <c r="OHD50" s="45"/>
      <c r="OHE50" s="45"/>
      <c r="OHF50" s="45"/>
      <c r="OHG50" s="45"/>
      <c r="OHH50" s="45"/>
      <c r="OHI50" s="45"/>
      <c r="OHJ50" s="45"/>
      <c r="OHK50" s="45"/>
      <c r="OHL50" s="45"/>
      <c r="OHM50" s="45"/>
      <c r="OHN50" s="45"/>
      <c r="OHO50" s="45"/>
      <c r="OHP50" s="45"/>
      <c r="OHQ50" s="45"/>
      <c r="OHR50" s="45"/>
      <c r="OHS50" s="45"/>
      <c r="OHT50" s="45"/>
      <c r="OHU50" s="45"/>
      <c r="OHV50" s="45"/>
      <c r="OHW50" s="45"/>
      <c r="OHX50" s="45"/>
      <c r="OHY50" s="45"/>
      <c r="OHZ50" s="45"/>
      <c r="OIA50" s="45"/>
      <c r="OIB50" s="45"/>
      <c r="OIC50" s="45"/>
      <c r="OID50" s="45"/>
      <c r="OIE50" s="45"/>
      <c r="OIF50" s="45"/>
      <c r="OIG50" s="45"/>
      <c r="OIH50" s="45"/>
      <c r="OII50" s="45"/>
      <c r="OIJ50" s="45"/>
      <c r="OIK50" s="45"/>
      <c r="OIL50" s="45"/>
      <c r="OIM50" s="45"/>
      <c r="OIN50" s="45"/>
      <c r="OIO50" s="45"/>
      <c r="OIP50" s="45"/>
      <c r="OIQ50" s="45"/>
      <c r="OIR50" s="45"/>
      <c r="OIS50" s="45"/>
      <c r="OIT50" s="45"/>
      <c r="OIU50" s="45"/>
      <c r="OIV50" s="45"/>
      <c r="OIW50" s="45"/>
      <c r="OIX50" s="45"/>
      <c r="OIY50" s="45"/>
      <c r="OIZ50" s="45"/>
      <c r="OJA50" s="45"/>
      <c r="OJB50" s="45"/>
      <c r="OJC50" s="45"/>
      <c r="OJD50" s="45"/>
      <c r="OJE50" s="45"/>
      <c r="OJF50" s="45"/>
      <c r="OJG50" s="45"/>
      <c r="OJH50" s="45"/>
      <c r="OJI50" s="45"/>
      <c r="OJJ50" s="45"/>
      <c r="OJK50" s="45"/>
      <c r="OJL50" s="45"/>
      <c r="OJM50" s="45"/>
      <c r="OJN50" s="45"/>
      <c r="OJO50" s="45"/>
      <c r="OJP50" s="45"/>
      <c r="OJQ50" s="45"/>
      <c r="OJR50" s="45"/>
      <c r="OJS50" s="45"/>
      <c r="OJT50" s="45"/>
      <c r="OJU50" s="45"/>
      <c r="OJV50" s="45"/>
      <c r="OJW50" s="45"/>
      <c r="OJX50" s="45"/>
      <c r="OJY50" s="45"/>
      <c r="OJZ50" s="45"/>
      <c r="OKA50" s="45"/>
      <c r="OKB50" s="45"/>
      <c r="OKC50" s="45"/>
      <c r="OKD50" s="45"/>
      <c r="OKE50" s="45"/>
      <c r="OKF50" s="45"/>
      <c r="OKG50" s="45"/>
      <c r="OKH50" s="45"/>
      <c r="OKI50" s="45"/>
      <c r="OKJ50" s="45"/>
      <c r="OKK50" s="45"/>
      <c r="OKL50" s="45"/>
      <c r="OKM50" s="45"/>
      <c r="OKN50" s="45"/>
      <c r="OKO50" s="45"/>
      <c r="OKP50" s="45"/>
      <c r="OKQ50" s="45"/>
      <c r="OKR50" s="45"/>
      <c r="OKS50" s="45"/>
      <c r="OKT50" s="45"/>
      <c r="OKU50" s="45"/>
      <c r="OKV50" s="45"/>
      <c r="OKW50" s="45"/>
      <c r="OKX50" s="45"/>
      <c r="OKY50" s="45"/>
      <c r="OKZ50" s="45"/>
      <c r="OLA50" s="45"/>
      <c r="OLB50" s="45"/>
      <c r="OLC50" s="45"/>
      <c r="OLD50" s="45"/>
      <c r="OLE50" s="45"/>
      <c r="OLF50" s="45"/>
      <c r="OLG50" s="45"/>
      <c r="OLH50" s="45"/>
      <c r="OLI50" s="45"/>
      <c r="OLJ50" s="45"/>
      <c r="OLK50" s="45"/>
      <c r="OLL50" s="45"/>
      <c r="OLM50" s="45"/>
      <c r="OLN50" s="45"/>
      <c r="OLO50" s="45"/>
      <c r="OLP50" s="45"/>
      <c r="OLQ50" s="45"/>
      <c r="OLR50" s="45"/>
      <c r="OLS50" s="45"/>
      <c r="OLT50" s="45"/>
      <c r="OLU50" s="45"/>
      <c r="OLV50" s="45"/>
      <c r="OLW50" s="45"/>
      <c r="OLX50" s="45"/>
      <c r="OLY50" s="45"/>
      <c r="OLZ50" s="45"/>
      <c r="OMA50" s="45"/>
      <c r="OMB50" s="45"/>
      <c r="OMC50" s="45"/>
      <c r="OMD50" s="45"/>
      <c r="OME50" s="45"/>
      <c r="OMF50" s="45"/>
      <c r="OMG50" s="45"/>
      <c r="OMH50" s="45"/>
      <c r="OMI50" s="45"/>
      <c r="OMJ50" s="45"/>
      <c r="OMK50" s="45"/>
      <c r="OML50" s="45"/>
      <c r="OMM50" s="45"/>
      <c r="OMN50" s="45"/>
      <c r="OMO50" s="45"/>
      <c r="OMP50" s="45"/>
      <c r="OMQ50" s="45"/>
      <c r="OMR50" s="45"/>
      <c r="OMS50" s="45"/>
      <c r="OMT50" s="45"/>
      <c r="OMU50" s="45"/>
      <c r="OMV50" s="45"/>
      <c r="OMW50" s="45"/>
      <c r="OMX50" s="45"/>
      <c r="OMY50" s="45"/>
      <c r="OMZ50" s="45"/>
      <c r="ONA50" s="45"/>
      <c r="ONB50" s="45"/>
      <c r="ONC50" s="45"/>
      <c r="OND50" s="45"/>
      <c r="ONE50" s="45"/>
      <c r="ONF50" s="45"/>
      <c r="ONG50" s="45"/>
      <c r="ONH50" s="45"/>
      <c r="ONI50" s="45"/>
      <c r="ONJ50" s="45"/>
      <c r="ONK50" s="45"/>
      <c r="ONL50" s="45"/>
      <c r="ONM50" s="45"/>
      <c r="ONN50" s="45"/>
      <c r="ONO50" s="45"/>
      <c r="ONP50" s="45"/>
      <c r="ONQ50" s="45"/>
      <c r="ONR50" s="45"/>
      <c r="ONS50" s="45"/>
      <c r="ONT50" s="45"/>
      <c r="ONU50" s="45"/>
      <c r="ONV50" s="45"/>
      <c r="ONW50" s="45"/>
      <c r="ONX50" s="45"/>
      <c r="ONY50" s="45"/>
      <c r="ONZ50" s="45"/>
      <c r="OOA50" s="45"/>
      <c r="OOB50" s="45"/>
      <c r="OOC50" s="45"/>
      <c r="OOD50" s="45"/>
      <c r="OOE50" s="45"/>
      <c r="OOF50" s="45"/>
      <c r="OOG50" s="45"/>
      <c r="OOH50" s="45"/>
      <c r="OOI50" s="45"/>
      <c r="OOJ50" s="45"/>
      <c r="OOK50" s="45"/>
      <c r="OOL50" s="45"/>
      <c r="OOM50" s="45"/>
      <c r="OON50" s="45"/>
      <c r="OOO50" s="45"/>
      <c r="OOP50" s="45"/>
      <c r="OOQ50" s="45"/>
      <c r="OOR50" s="45"/>
      <c r="OOS50" s="45"/>
      <c r="OOT50" s="45"/>
      <c r="OOU50" s="45"/>
      <c r="OOV50" s="45"/>
      <c r="OOW50" s="45"/>
      <c r="OOX50" s="45"/>
      <c r="OOY50" s="45"/>
      <c r="OOZ50" s="45"/>
      <c r="OPA50" s="45"/>
      <c r="OPB50" s="45"/>
      <c r="OPC50" s="45"/>
      <c r="OPD50" s="45"/>
      <c r="OPE50" s="45"/>
      <c r="OPF50" s="45"/>
      <c r="OPG50" s="45"/>
      <c r="OPH50" s="45"/>
      <c r="OPI50" s="45"/>
      <c r="OPJ50" s="45"/>
      <c r="OPK50" s="45"/>
      <c r="OPL50" s="45"/>
      <c r="OPM50" s="45"/>
      <c r="OPN50" s="45"/>
      <c r="OPO50" s="45"/>
      <c r="OPP50" s="45"/>
      <c r="OPQ50" s="45"/>
      <c r="OPR50" s="45"/>
      <c r="OPS50" s="45"/>
      <c r="OPT50" s="45"/>
      <c r="OPU50" s="45"/>
      <c r="OPV50" s="45"/>
      <c r="OPW50" s="45"/>
      <c r="OPX50" s="45"/>
      <c r="OPY50" s="45"/>
      <c r="OPZ50" s="45"/>
      <c r="OQA50" s="45"/>
      <c r="OQB50" s="45"/>
      <c r="OQC50" s="45"/>
      <c r="OQD50" s="45"/>
      <c r="OQE50" s="45"/>
      <c r="OQF50" s="45"/>
      <c r="OQG50" s="45"/>
      <c r="OQH50" s="45"/>
      <c r="OQI50" s="45"/>
      <c r="OQJ50" s="45"/>
      <c r="OQK50" s="45"/>
      <c r="OQL50" s="45"/>
      <c r="OQM50" s="45"/>
      <c r="OQN50" s="45"/>
      <c r="OQO50" s="45"/>
      <c r="OQP50" s="45"/>
      <c r="OQQ50" s="45"/>
      <c r="OQR50" s="45"/>
      <c r="OQS50" s="45"/>
      <c r="OQT50" s="45"/>
      <c r="OQU50" s="45"/>
      <c r="OQV50" s="45"/>
      <c r="OQW50" s="45"/>
      <c r="OQX50" s="45"/>
      <c r="OQY50" s="45"/>
      <c r="OQZ50" s="45"/>
      <c r="ORA50" s="45"/>
      <c r="ORB50" s="45"/>
      <c r="ORC50" s="45"/>
      <c r="ORD50" s="45"/>
      <c r="ORE50" s="45"/>
      <c r="ORF50" s="45"/>
      <c r="ORG50" s="45"/>
      <c r="ORH50" s="45"/>
      <c r="ORI50" s="45"/>
      <c r="ORJ50" s="45"/>
      <c r="ORK50" s="45"/>
      <c r="ORL50" s="45"/>
      <c r="ORM50" s="45"/>
      <c r="ORN50" s="45"/>
      <c r="ORO50" s="45"/>
      <c r="ORP50" s="45"/>
      <c r="ORQ50" s="45"/>
      <c r="ORR50" s="45"/>
      <c r="ORS50" s="45"/>
      <c r="ORT50" s="45"/>
      <c r="ORU50" s="45"/>
      <c r="ORV50" s="45"/>
      <c r="ORW50" s="45"/>
      <c r="ORX50" s="45"/>
      <c r="ORY50" s="45"/>
      <c r="ORZ50" s="45"/>
      <c r="OSA50" s="45"/>
      <c r="OSB50" s="45"/>
      <c r="OSC50" s="45"/>
      <c r="OSD50" s="45"/>
      <c r="OSE50" s="45"/>
      <c r="OSF50" s="45"/>
      <c r="OSG50" s="45"/>
      <c r="OSH50" s="45"/>
      <c r="OSI50" s="45"/>
      <c r="OSJ50" s="45"/>
      <c r="OSK50" s="45"/>
      <c r="OSL50" s="45"/>
      <c r="OSM50" s="45"/>
      <c r="OSN50" s="45"/>
      <c r="OSO50" s="45"/>
      <c r="OSP50" s="45"/>
      <c r="OSQ50" s="45"/>
      <c r="OSR50" s="45"/>
      <c r="OSS50" s="45"/>
      <c r="OST50" s="45"/>
      <c r="OSU50" s="45"/>
      <c r="OSV50" s="45"/>
      <c r="OSW50" s="45"/>
      <c r="OSX50" s="45"/>
      <c r="OSY50" s="45"/>
      <c r="OSZ50" s="45"/>
      <c r="OTA50" s="45"/>
      <c r="OTB50" s="45"/>
      <c r="OTC50" s="45"/>
      <c r="OTD50" s="45"/>
      <c r="OTE50" s="45"/>
      <c r="OTF50" s="45"/>
      <c r="OTG50" s="45"/>
      <c r="OTH50" s="45"/>
      <c r="OTI50" s="45"/>
      <c r="OTJ50" s="45"/>
      <c r="OTK50" s="45"/>
      <c r="OTL50" s="45"/>
      <c r="OTM50" s="45"/>
      <c r="OTN50" s="45"/>
      <c r="OTO50" s="45"/>
      <c r="OTP50" s="45"/>
      <c r="OTQ50" s="45"/>
      <c r="OTR50" s="45"/>
      <c r="OTS50" s="45"/>
      <c r="OTT50" s="45"/>
      <c r="OTU50" s="45"/>
      <c r="OTV50" s="45"/>
      <c r="OTW50" s="45"/>
      <c r="OTX50" s="45"/>
      <c r="OTY50" s="45"/>
      <c r="OTZ50" s="45"/>
      <c r="OUA50" s="45"/>
      <c r="OUB50" s="45"/>
      <c r="OUC50" s="45"/>
      <c r="OUD50" s="45"/>
      <c r="OUE50" s="45"/>
      <c r="OUF50" s="45"/>
      <c r="OUG50" s="45"/>
      <c r="OUH50" s="45"/>
      <c r="OUI50" s="45"/>
      <c r="OUJ50" s="45"/>
      <c r="OUK50" s="45"/>
      <c r="OUL50" s="45"/>
      <c r="OUM50" s="45"/>
      <c r="OUN50" s="45"/>
      <c r="OUO50" s="45"/>
      <c r="OUP50" s="45"/>
      <c r="OUQ50" s="45"/>
      <c r="OUR50" s="45"/>
      <c r="OUS50" s="45"/>
      <c r="OUT50" s="45"/>
      <c r="OUU50" s="45"/>
      <c r="OUV50" s="45"/>
      <c r="OUW50" s="45"/>
      <c r="OUX50" s="45"/>
      <c r="OUY50" s="45"/>
      <c r="OUZ50" s="45"/>
      <c r="OVA50" s="45"/>
      <c r="OVB50" s="45"/>
      <c r="OVC50" s="45"/>
      <c r="OVD50" s="45"/>
      <c r="OVE50" s="45"/>
      <c r="OVF50" s="45"/>
      <c r="OVG50" s="45"/>
      <c r="OVH50" s="45"/>
      <c r="OVI50" s="45"/>
      <c r="OVJ50" s="45"/>
      <c r="OVK50" s="45"/>
      <c r="OVL50" s="45"/>
      <c r="OVM50" s="45"/>
      <c r="OVN50" s="45"/>
      <c r="OVO50" s="45"/>
      <c r="OVP50" s="45"/>
      <c r="OVQ50" s="45"/>
      <c r="OVR50" s="45"/>
      <c r="OVS50" s="45"/>
      <c r="OVT50" s="45"/>
      <c r="OVU50" s="45"/>
      <c r="OVV50" s="45"/>
      <c r="OVW50" s="45"/>
      <c r="OVX50" s="45"/>
      <c r="OVY50" s="45"/>
      <c r="OVZ50" s="45"/>
      <c r="OWA50" s="45"/>
      <c r="OWB50" s="45"/>
      <c r="OWC50" s="45"/>
      <c r="OWD50" s="45"/>
      <c r="OWE50" s="45"/>
      <c r="OWF50" s="45"/>
      <c r="OWG50" s="45"/>
      <c r="OWH50" s="45"/>
      <c r="OWI50" s="45"/>
      <c r="OWJ50" s="45"/>
      <c r="OWK50" s="45"/>
      <c r="OWL50" s="45"/>
      <c r="OWM50" s="45"/>
      <c r="OWN50" s="45"/>
      <c r="OWO50" s="45"/>
      <c r="OWP50" s="45"/>
      <c r="OWQ50" s="45"/>
      <c r="OWR50" s="45"/>
      <c r="OWS50" s="45"/>
      <c r="OWT50" s="45"/>
      <c r="OWU50" s="45"/>
      <c r="OWV50" s="45"/>
      <c r="OWW50" s="45"/>
      <c r="OWX50" s="45"/>
      <c r="OWY50" s="45"/>
      <c r="OWZ50" s="45"/>
      <c r="OXA50" s="45"/>
      <c r="OXB50" s="45"/>
      <c r="OXC50" s="45"/>
      <c r="OXD50" s="45"/>
      <c r="OXE50" s="45"/>
      <c r="OXF50" s="45"/>
      <c r="OXG50" s="45"/>
      <c r="OXH50" s="45"/>
      <c r="OXI50" s="45"/>
      <c r="OXJ50" s="45"/>
      <c r="OXK50" s="45"/>
      <c r="OXL50" s="45"/>
      <c r="OXM50" s="45"/>
      <c r="OXN50" s="45"/>
      <c r="OXO50" s="45"/>
      <c r="OXP50" s="45"/>
      <c r="OXQ50" s="45"/>
      <c r="OXR50" s="45"/>
      <c r="OXS50" s="45"/>
      <c r="OXT50" s="45"/>
      <c r="OXU50" s="45"/>
      <c r="OXV50" s="45"/>
      <c r="OXW50" s="45"/>
      <c r="OXX50" s="45"/>
      <c r="OXY50" s="45"/>
      <c r="OXZ50" s="45"/>
      <c r="OYA50" s="45"/>
      <c r="OYB50" s="45"/>
      <c r="OYC50" s="45"/>
      <c r="OYD50" s="45"/>
      <c r="OYE50" s="45"/>
      <c r="OYF50" s="45"/>
      <c r="OYG50" s="45"/>
      <c r="OYH50" s="45"/>
      <c r="OYI50" s="45"/>
      <c r="OYJ50" s="45"/>
      <c r="OYK50" s="45"/>
      <c r="OYL50" s="45"/>
      <c r="OYM50" s="45"/>
      <c r="OYN50" s="45"/>
      <c r="OYO50" s="45"/>
      <c r="OYP50" s="45"/>
      <c r="OYQ50" s="45"/>
      <c r="OYR50" s="45"/>
      <c r="OYS50" s="45"/>
      <c r="OYT50" s="45"/>
      <c r="OYU50" s="45"/>
      <c r="OYV50" s="45"/>
      <c r="OYW50" s="45"/>
      <c r="OYX50" s="45"/>
      <c r="OYY50" s="45"/>
      <c r="OYZ50" s="45"/>
      <c r="OZA50" s="45"/>
      <c r="OZB50" s="45"/>
      <c r="OZC50" s="45"/>
      <c r="OZD50" s="45"/>
      <c r="OZE50" s="45"/>
      <c r="OZF50" s="45"/>
      <c r="OZG50" s="45"/>
      <c r="OZH50" s="45"/>
      <c r="OZI50" s="45"/>
      <c r="OZJ50" s="45"/>
      <c r="OZK50" s="45"/>
      <c r="OZL50" s="45"/>
      <c r="OZM50" s="45"/>
      <c r="OZN50" s="45"/>
      <c r="OZO50" s="45"/>
      <c r="OZP50" s="45"/>
      <c r="OZQ50" s="45"/>
      <c r="OZR50" s="45"/>
      <c r="OZS50" s="45"/>
      <c r="OZT50" s="45"/>
      <c r="OZU50" s="45"/>
      <c r="OZV50" s="45"/>
      <c r="OZW50" s="45"/>
      <c r="OZX50" s="45"/>
      <c r="OZY50" s="45"/>
      <c r="OZZ50" s="45"/>
      <c r="PAA50" s="45"/>
      <c r="PAB50" s="45"/>
      <c r="PAC50" s="45"/>
      <c r="PAD50" s="45"/>
      <c r="PAE50" s="45"/>
      <c r="PAF50" s="45"/>
      <c r="PAG50" s="45"/>
      <c r="PAH50" s="45"/>
      <c r="PAI50" s="45"/>
      <c r="PAJ50" s="45"/>
      <c r="PAK50" s="45"/>
      <c r="PAL50" s="45"/>
      <c r="PAM50" s="45"/>
      <c r="PAN50" s="45"/>
      <c r="PAO50" s="45"/>
      <c r="PAP50" s="45"/>
      <c r="PAQ50" s="45"/>
      <c r="PAR50" s="45"/>
      <c r="PAS50" s="45"/>
      <c r="PAT50" s="45"/>
      <c r="PAU50" s="45"/>
      <c r="PAV50" s="45"/>
      <c r="PAW50" s="45"/>
      <c r="PAX50" s="45"/>
      <c r="PAY50" s="45"/>
      <c r="PAZ50" s="45"/>
      <c r="PBA50" s="45"/>
      <c r="PBB50" s="45"/>
      <c r="PBC50" s="45"/>
      <c r="PBD50" s="45"/>
      <c r="PBE50" s="45"/>
      <c r="PBF50" s="45"/>
      <c r="PBG50" s="45"/>
      <c r="PBH50" s="45"/>
      <c r="PBI50" s="45"/>
      <c r="PBJ50" s="45"/>
      <c r="PBK50" s="45"/>
      <c r="PBL50" s="45"/>
      <c r="PBM50" s="45"/>
      <c r="PBN50" s="45"/>
      <c r="PBO50" s="45"/>
      <c r="PBP50" s="45"/>
      <c r="PBQ50" s="45"/>
      <c r="PBR50" s="45"/>
      <c r="PBS50" s="45"/>
      <c r="PBT50" s="45"/>
      <c r="PBU50" s="45"/>
      <c r="PBV50" s="45"/>
      <c r="PBW50" s="45"/>
      <c r="PBX50" s="45"/>
      <c r="PBY50" s="45"/>
      <c r="PBZ50" s="45"/>
      <c r="PCA50" s="45"/>
      <c r="PCB50" s="45"/>
      <c r="PCC50" s="45"/>
      <c r="PCD50" s="45"/>
      <c r="PCE50" s="45"/>
      <c r="PCF50" s="45"/>
      <c r="PCG50" s="45"/>
      <c r="PCH50" s="45"/>
      <c r="PCI50" s="45"/>
      <c r="PCJ50" s="45"/>
      <c r="PCK50" s="45"/>
      <c r="PCL50" s="45"/>
      <c r="PCM50" s="45"/>
      <c r="PCN50" s="45"/>
      <c r="PCO50" s="45"/>
      <c r="PCP50" s="45"/>
      <c r="PCQ50" s="45"/>
      <c r="PCR50" s="45"/>
      <c r="PCS50" s="45"/>
      <c r="PCT50" s="45"/>
      <c r="PCU50" s="45"/>
      <c r="PCV50" s="45"/>
      <c r="PCW50" s="45"/>
      <c r="PCX50" s="45"/>
      <c r="PCY50" s="45"/>
      <c r="PCZ50" s="45"/>
      <c r="PDA50" s="45"/>
      <c r="PDB50" s="45"/>
      <c r="PDC50" s="45"/>
      <c r="PDD50" s="45"/>
      <c r="PDE50" s="45"/>
      <c r="PDF50" s="45"/>
      <c r="PDG50" s="45"/>
      <c r="PDH50" s="45"/>
      <c r="PDI50" s="45"/>
      <c r="PDJ50" s="45"/>
      <c r="PDK50" s="45"/>
      <c r="PDL50" s="45"/>
      <c r="PDM50" s="45"/>
      <c r="PDN50" s="45"/>
      <c r="PDO50" s="45"/>
      <c r="PDP50" s="45"/>
      <c r="PDQ50" s="45"/>
      <c r="PDR50" s="45"/>
      <c r="PDS50" s="45"/>
      <c r="PDT50" s="45"/>
      <c r="PDU50" s="45"/>
      <c r="PDV50" s="45"/>
      <c r="PDW50" s="45"/>
      <c r="PDX50" s="45"/>
      <c r="PDY50" s="45"/>
      <c r="PDZ50" s="45"/>
      <c r="PEA50" s="45"/>
      <c r="PEB50" s="45"/>
      <c r="PEC50" s="45"/>
      <c r="PED50" s="45"/>
      <c r="PEE50" s="45"/>
      <c r="PEF50" s="45"/>
      <c r="PEG50" s="45"/>
      <c r="PEH50" s="45"/>
      <c r="PEI50" s="45"/>
      <c r="PEJ50" s="45"/>
      <c r="PEK50" s="45"/>
      <c r="PEL50" s="45"/>
      <c r="PEM50" s="45"/>
      <c r="PEN50" s="45"/>
      <c r="PEO50" s="45"/>
      <c r="PEP50" s="45"/>
      <c r="PEQ50" s="45"/>
      <c r="PER50" s="45"/>
      <c r="PES50" s="45"/>
      <c r="PET50" s="45"/>
      <c r="PEU50" s="45"/>
      <c r="PEV50" s="45"/>
      <c r="PEW50" s="45"/>
      <c r="PEX50" s="45"/>
      <c r="PEY50" s="45"/>
      <c r="PEZ50" s="45"/>
      <c r="PFA50" s="45"/>
      <c r="PFB50" s="45"/>
      <c r="PFC50" s="45"/>
      <c r="PFD50" s="45"/>
      <c r="PFE50" s="45"/>
      <c r="PFF50" s="45"/>
      <c r="PFG50" s="45"/>
      <c r="PFH50" s="45"/>
      <c r="PFI50" s="45"/>
      <c r="PFJ50" s="45"/>
      <c r="PFK50" s="45"/>
      <c r="PFL50" s="45"/>
      <c r="PFM50" s="45"/>
      <c r="PFN50" s="45"/>
      <c r="PFO50" s="45"/>
      <c r="PFP50" s="45"/>
      <c r="PFQ50" s="45"/>
      <c r="PFR50" s="45"/>
      <c r="PFS50" s="45"/>
      <c r="PFT50" s="45"/>
      <c r="PFU50" s="45"/>
      <c r="PFV50" s="45"/>
      <c r="PFW50" s="45"/>
      <c r="PFX50" s="45"/>
      <c r="PFY50" s="45"/>
      <c r="PFZ50" s="45"/>
      <c r="PGA50" s="45"/>
      <c r="PGB50" s="45"/>
      <c r="PGC50" s="45"/>
      <c r="PGD50" s="45"/>
      <c r="PGE50" s="45"/>
      <c r="PGF50" s="45"/>
      <c r="PGG50" s="45"/>
      <c r="PGH50" s="45"/>
      <c r="PGI50" s="45"/>
      <c r="PGJ50" s="45"/>
      <c r="PGK50" s="45"/>
      <c r="PGL50" s="45"/>
      <c r="PGM50" s="45"/>
      <c r="PGN50" s="45"/>
      <c r="PGO50" s="45"/>
      <c r="PGP50" s="45"/>
      <c r="PGQ50" s="45"/>
      <c r="PGR50" s="45"/>
      <c r="PGS50" s="45"/>
      <c r="PGT50" s="45"/>
      <c r="PGU50" s="45"/>
      <c r="PGV50" s="45"/>
      <c r="PGW50" s="45"/>
      <c r="PGX50" s="45"/>
      <c r="PGY50" s="45"/>
      <c r="PGZ50" s="45"/>
      <c r="PHA50" s="45"/>
      <c r="PHB50" s="45"/>
      <c r="PHC50" s="45"/>
      <c r="PHD50" s="45"/>
      <c r="PHE50" s="45"/>
      <c r="PHF50" s="45"/>
      <c r="PHG50" s="45"/>
      <c r="PHH50" s="45"/>
      <c r="PHI50" s="45"/>
      <c r="PHJ50" s="45"/>
      <c r="PHK50" s="45"/>
      <c r="PHL50" s="45"/>
      <c r="PHM50" s="45"/>
      <c r="PHN50" s="45"/>
      <c r="PHO50" s="45"/>
      <c r="PHP50" s="45"/>
      <c r="PHQ50" s="45"/>
      <c r="PHR50" s="45"/>
      <c r="PHS50" s="45"/>
      <c r="PHT50" s="45"/>
      <c r="PHU50" s="45"/>
      <c r="PHV50" s="45"/>
      <c r="PHW50" s="45"/>
      <c r="PHX50" s="45"/>
      <c r="PHY50" s="45"/>
      <c r="PHZ50" s="45"/>
      <c r="PIA50" s="45"/>
      <c r="PIB50" s="45"/>
      <c r="PIC50" s="45"/>
      <c r="PID50" s="45"/>
      <c r="PIE50" s="45"/>
      <c r="PIF50" s="45"/>
      <c r="PIG50" s="45"/>
      <c r="PIH50" s="45"/>
      <c r="PII50" s="45"/>
      <c r="PIJ50" s="45"/>
      <c r="PIK50" s="45"/>
      <c r="PIL50" s="45"/>
      <c r="PIM50" s="45"/>
      <c r="PIN50" s="45"/>
      <c r="PIO50" s="45"/>
      <c r="PIP50" s="45"/>
      <c r="PIQ50" s="45"/>
      <c r="PIR50" s="45"/>
      <c r="PIS50" s="45"/>
      <c r="PIT50" s="45"/>
      <c r="PIU50" s="45"/>
      <c r="PIV50" s="45"/>
      <c r="PIW50" s="45"/>
      <c r="PIX50" s="45"/>
      <c r="PIY50" s="45"/>
      <c r="PIZ50" s="45"/>
      <c r="PJA50" s="45"/>
      <c r="PJB50" s="45"/>
      <c r="PJC50" s="45"/>
      <c r="PJD50" s="45"/>
      <c r="PJE50" s="45"/>
      <c r="PJF50" s="45"/>
      <c r="PJG50" s="45"/>
      <c r="PJH50" s="45"/>
      <c r="PJI50" s="45"/>
      <c r="PJJ50" s="45"/>
      <c r="PJK50" s="45"/>
      <c r="PJL50" s="45"/>
      <c r="PJM50" s="45"/>
      <c r="PJN50" s="45"/>
      <c r="PJO50" s="45"/>
      <c r="PJP50" s="45"/>
      <c r="PJQ50" s="45"/>
      <c r="PJR50" s="45"/>
      <c r="PJS50" s="45"/>
      <c r="PJT50" s="45"/>
      <c r="PJU50" s="45"/>
      <c r="PJV50" s="45"/>
      <c r="PJW50" s="45"/>
      <c r="PJX50" s="45"/>
      <c r="PJY50" s="45"/>
      <c r="PJZ50" s="45"/>
      <c r="PKA50" s="45"/>
      <c r="PKB50" s="45"/>
      <c r="PKC50" s="45"/>
      <c r="PKD50" s="45"/>
      <c r="PKE50" s="45"/>
      <c r="PKF50" s="45"/>
      <c r="PKG50" s="45"/>
      <c r="PKH50" s="45"/>
      <c r="PKI50" s="45"/>
      <c r="PKJ50" s="45"/>
      <c r="PKK50" s="45"/>
      <c r="PKL50" s="45"/>
      <c r="PKM50" s="45"/>
      <c r="PKN50" s="45"/>
      <c r="PKO50" s="45"/>
      <c r="PKP50" s="45"/>
      <c r="PKQ50" s="45"/>
      <c r="PKR50" s="45"/>
      <c r="PKS50" s="45"/>
      <c r="PKT50" s="45"/>
      <c r="PKU50" s="45"/>
      <c r="PKV50" s="45"/>
      <c r="PKW50" s="45"/>
      <c r="PKX50" s="45"/>
      <c r="PKY50" s="45"/>
      <c r="PKZ50" s="45"/>
      <c r="PLA50" s="45"/>
      <c r="PLB50" s="45"/>
      <c r="PLC50" s="45"/>
      <c r="PLD50" s="45"/>
      <c r="PLE50" s="45"/>
      <c r="PLF50" s="45"/>
      <c r="PLG50" s="45"/>
      <c r="PLH50" s="45"/>
      <c r="PLI50" s="45"/>
      <c r="PLJ50" s="45"/>
      <c r="PLK50" s="45"/>
      <c r="PLL50" s="45"/>
      <c r="PLM50" s="45"/>
      <c r="PLN50" s="45"/>
      <c r="PLO50" s="45"/>
      <c r="PLP50" s="45"/>
      <c r="PLQ50" s="45"/>
      <c r="PLR50" s="45"/>
      <c r="PLS50" s="45"/>
      <c r="PLT50" s="45"/>
      <c r="PLU50" s="45"/>
      <c r="PLV50" s="45"/>
      <c r="PLW50" s="45"/>
      <c r="PLX50" s="45"/>
      <c r="PLY50" s="45"/>
      <c r="PLZ50" s="45"/>
      <c r="PMA50" s="45"/>
      <c r="PMB50" s="45"/>
      <c r="PMC50" s="45"/>
      <c r="PMD50" s="45"/>
      <c r="PME50" s="45"/>
      <c r="PMF50" s="45"/>
      <c r="PMG50" s="45"/>
      <c r="PMH50" s="45"/>
      <c r="PMI50" s="45"/>
      <c r="PMJ50" s="45"/>
      <c r="PMK50" s="45"/>
      <c r="PML50" s="45"/>
      <c r="PMM50" s="45"/>
      <c r="PMN50" s="45"/>
      <c r="PMO50" s="45"/>
      <c r="PMP50" s="45"/>
      <c r="PMQ50" s="45"/>
      <c r="PMR50" s="45"/>
      <c r="PMS50" s="45"/>
      <c r="PMT50" s="45"/>
      <c r="PMU50" s="45"/>
      <c r="PMV50" s="45"/>
      <c r="PMW50" s="45"/>
      <c r="PMX50" s="45"/>
      <c r="PMY50" s="45"/>
      <c r="PMZ50" s="45"/>
      <c r="PNA50" s="45"/>
      <c r="PNB50" s="45"/>
      <c r="PNC50" s="45"/>
      <c r="PND50" s="45"/>
      <c r="PNE50" s="45"/>
      <c r="PNF50" s="45"/>
      <c r="PNG50" s="45"/>
      <c r="PNH50" s="45"/>
      <c r="PNI50" s="45"/>
      <c r="PNJ50" s="45"/>
      <c r="PNK50" s="45"/>
      <c r="PNL50" s="45"/>
      <c r="PNM50" s="45"/>
      <c r="PNN50" s="45"/>
      <c r="PNO50" s="45"/>
      <c r="PNP50" s="45"/>
      <c r="PNQ50" s="45"/>
      <c r="PNR50" s="45"/>
      <c r="PNS50" s="45"/>
      <c r="PNT50" s="45"/>
      <c r="PNU50" s="45"/>
      <c r="PNV50" s="45"/>
      <c r="PNW50" s="45"/>
      <c r="PNX50" s="45"/>
      <c r="PNY50" s="45"/>
      <c r="PNZ50" s="45"/>
      <c r="POA50" s="45"/>
      <c r="POB50" s="45"/>
      <c r="POC50" s="45"/>
      <c r="POD50" s="45"/>
      <c r="POE50" s="45"/>
      <c r="POF50" s="45"/>
      <c r="POG50" s="45"/>
      <c r="POH50" s="45"/>
      <c r="POI50" s="45"/>
      <c r="POJ50" s="45"/>
      <c r="POK50" s="45"/>
      <c r="POL50" s="45"/>
      <c r="POM50" s="45"/>
      <c r="PON50" s="45"/>
      <c r="POO50" s="45"/>
      <c r="POP50" s="45"/>
      <c r="POQ50" s="45"/>
      <c r="POR50" s="45"/>
      <c r="POS50" s="45"/>
      <c r="POT50" s="45"/>
      <c r="POU50" s="45"/>
      <c r="POV50" s="45"/>
      <c r="POW50" s="45"/>
      <c r="POX50" s="45"/>
      <c r="POY50" s="45"/>
      <c r="POZ50" s="45"/>
      <c r="PPA50" s="45"/>
      <c r="PPB50" s="45"/>
      <c r="PPC50" s="45"/>
      <c r="PPD50" s="45"/>
      <c r="PPE50" s="45"/>
      <c r="PPF50" s="45"/>
      <c r="PPG50" s="45"/>
      <c r="PPH50" s="45"/>
      <c r="PPI50" s="45"/>
      <c r="PPJ50" s="45"/>
      <c r="PPK50" s="45"/>
      <c r="PPL50" s="45"/>
      <c r="PPM50" s="45"/>
      <c r="PPN50" s="45"/>
      <c r="PPO50" s="45"/>
      <c r="PPP50" s="45"/>
      <c r="PPQ50" s="45"/>
      <c r="PPR50" s="45"/>
      <c r="PPS50" s="45"/>
      <c r="PPT50" s="45"/>
      <c r="PPU50" s="45"/>
      <c r="PPV50" s="45"/>
      <c r="PPW50" s="45"/>
      <c r="PPX50" s="45"/>
      <c r="PPY50" s="45"/>
      <c r="PPZ50" s="45"/>
      <c r="PQA50" s="45"/>
      <c r="PQB50" s="45"/>
      <c r="PQC50" s="45"/>
      <c r="PQD50" s="45"/>
      <c r="PQE50" s="45"/>
      <c r="PQF50" s="45"/>
      <c r="PQG50" s="45"/>
      <c r="PQH50" s="45"/>
      <c r="PQI50" s="45"/>
      <c r="PQJ50" s="45"/>
      <c r="PQK50" s="45"/>
      <c r="PQL50" s="45"/>
      <c r="PQM50" s="45"/>
      <c r="PQN50" s="45"/>
      <c r="PQO50" s="45"/>
      <c r="PQP50" s="45"/>
      <c r="PQQ50" s="45"/>
      <c r="PQR50" s="45"/>
      <c r="PQS50" s="45"/>
      <c r="PQT50" s="45"/>
      <c r="PQU50" s="45"/>
      <c r="PQV50" s="45"/>
      <c r="PQW50" s="45"/>
      <c r="PQX50" s="45"/>
      <c r="PQY50" s="45"/>
      <c r="PQZ50" s="45"/>
      <c r="PRA50" s="45"/>
      <c r="PRB50" s="45"/>
      <c r="PRC50" s="45"/>
      <c r="PRD50" s="45"/>
      <c r="PRE50" s="45"/>
      <c r="PRF50" s="45"/>
      <c r="PRG50" s="45"/>
      <c r="PRH50" s="45"/>
      <c r="PRI50" s="45"/>
      <c r="PRJ50" s="45"/>
      <c r="PRK50" s="45"/>
      <c r="PRL50" s="45"/>
      <c r="PRM50" s="45"/>
      <c r="PRN50" s="45"/>
      <c r="PRO50" s="45"/>
      <c r="PRP50" s="45"/>
      <c r="PRQ50" s="45"/>
      <c r="PRR50" s="45"/>
      <c r="PRS50" s="45"/>
      <c r="PRT50" s="45"/>
      <c r="PRU50" s="45"/>
      <c r="PRV50" s="45"/>
      <c r="PRW50" s="45"/>
      <c r="PRX50" s="45"/>
      <c r="PRY50" s="45"/>
      <c r="PRZ50" s="45"/>
      <c r="PSA50" s="45"/>
      <c r="PSB50" s="45"/>
      <c r="PSC50" s="45"/>
      <c r="PSD50" s="45"/>
      <c r="PSE50" s="45"/>
      <c r="PSF50" s="45"/>
      <c r="PSG50" s="45"/>
      <c r="PSH50" s="45"/>
      <c r="PSI50" s="45"/>
      <c r="PSJ50" s="45"/>
      <c r="PSK50" s="45"/>
      <c r="PSL50" s="45"/>
      <c r="PSM50" s="45"/>
      <c r="PSN50" s="45"/>
      <c r="PSO50" s="45"/>
      <c r="PSP50" s="45"/>
      <c r="PSQ50" s="45"/>
      <c r="PSR50" s="45"/>
      <c r="PSS50" s="45"/>
      <c r="PST50" s="45"/>
      <c r="PSU50" s="45"/>
      <c r="PSV50" s="45"/>
      <c r="PSW50" s="45"/>
      <c r="PSX50" s="45"/>
      <c r="PSY50" s="45"/>
      <c r="PSZ50" s="45"/>
      <c r="PTA50" s="45"/>
      <c r="PTB50" s="45"/>
      <c r="PTC50" s="45"/>
      <c r="PTD50" s="45"/>
      <c r="PTE50" s="45"/>
      <c r="PTF50" s="45"/>
      <c r="PTG50" s="45"/>
      <c r="PTH50" s="45"/>
      <c r="PTI50" s="45"/>
      <c r="PTJ50" s="45"/>
      <c r="PTK50" s="45"/>
      <c r="PTL50" s="45"/>
      <c r="PTM50" s="45"/>
      <c r="PTN50" s="45"/>
      <c r="PTO50" s="45"/>
      <c r="PTP50" s="45"/>
      <c r="PTQ50" s="45"/>
      <c r="PTR50" s="45"/>
      <c r="PTS50" s="45"/>
      <c r="PTT50" s="45"/>
      <c r="PTU50" s="45"/>
      <c r="PTV50" s="45"/>
      <c r="PTW50" s="45"/>
      <c r="PTX50" s="45"/>
      <c r="PTY50" s="45"/>
      <c r="PTZ50" s="45"/>
      <c r="PUA50" s="45"/>
      <c r="PUB50" s="45"/>
      <c r="PUC50" s="45"/>
      <c r="PUD50" s="45"/>
      <c r="PUE50" s="45"/>
      <c r="PUF50" s="45"/>
      <c r="PUG50" s="45"/>
      <c r="PUH50" s="45"/>
      <c r="PUI50" s="45"/>
      <c r="PUJ50" s="45"/>
      <c r="PUK50" s="45"/>
      <c r="PUL50" s="45"/>
      <c r="PUM50" s="45"/>
      <c r="PUN50" s="45"/>
      <c r="PUO50" s="45"/>
      <c r="PUP50" s="45"/>
      <c r="PUQ50" s="45"/>
      <c r="PUR50" s="45"/>
      <c r="PUS50" s="45"/>
      <c r="PUT50" s="45"/>
      <c r="PUU50" s="45"/>
      <c r="PUV50" s="45"/>
      <c r="PUW50" s="45"/>
      <c r="PUX50" s="45"/>
      <c r="PUY50" s="45"/>
      <c r="PUZ50" s="45"/>
      <c r="PVA50" s="45"/>
      <c r="PVB50" s="45"/>
      <c r="PVC50" s="45"/>
      <c r="PVD50" s="45"/>
      <c r="PVE50" s="45"/>
      <c r="PVF50" s="45"/>
      <c r="PVG50" s="45"/>
      <c r="PVH50" s="45"/>
      <c r="PVI50" s="45"/>
      <c r="PVJ50" s="45"/>
      <c r="PVK50" s="45"/>
      <c r="PVL50" s="45"/>
      <c r="PVM50" s="45"/>
      <c r="PVN50" s="45"/>
      <c r="PVO50" s="45"/>
      <c r="PVP50" s="45"/>
      <c r="PVQ50" s="45"/>
      <c r="PVR50" s="45"/>
      <c r="PVS50" s="45"/>
      <c r="PVT50" s="45"/>
      <c r="PVU50" s="45"/>
      <c r="PVV50" s="45"/>
      <c r="PVW50" s="45"/>
      <c r="PVX50" s="45"/>
      <c r="PVY50" s="45"/>
      <c r="PVZ50" s="45"/>
      <c r="PWA50" s="45"/>
      <c r="PWB50" s="45"/>
      <c r="PWC50" s="45"/>
      <c r="PWD50" s="45"/>
      <c r="PWE50" s="45"/>
      <c r="PWF50" s="45"/>
      <c r="PWG50" s="45"/>
      <c r="PWH50" s="45"/>
      <c r="PWI50" s="45"/>
      <c r="PWJ50" s="45"/>
      <c r="PWK50" s="45"/>
      <c r="PWL50" s="45"/>
      <c r="PWM50" s="45"/>
      <c r="PWN50" s="45"/>
      <c r="PWO50" s="45"/>
      <c r="PWP50" s="45"/>
      <c r="PWQ50" s="45"/>
      <c r="PWR50" s="45"/>
      <c r="PWS50" s="45"/>
      <c r="PWT50" s="45"/>
      <c r="PWU50" s="45"/>
      <c r="PWV50" s="45"/>
      <c r="PWW50" s="45"/>
      <c r="PWX50" s="45"/>
      <c r="PWY50" s="45"/>
      <c r="PWZ50" s="45"/>
      <c r="PXA50" s="45"/>
      <c r="PXB50" s="45"/>
      <c r="PXC50" s="45"/>
      <c r="PXD50" s="45"/>
      <c r="PXE50" s="45"/>
      <c r="PXF50" s="45"/>
      <c r="PXG50" s="45"/>
      <c r="PXH50" s="45"/>
      <c r="PXI50" s="45"/>
      <c r="PXJ50" s="45"/>
      <c r="PXK50" s="45"/>
      <c r="PXL50" s="45"/>
      <c r="PXM50" s="45"/>
      <c r="PXN50" s="45"/>
      <c r="PXO50" s="45"/>
      <c r="PXP50" s="45"/>
      <c r="PXQ50" s="45"/>
      <c r="PXR50" s="45"/>
      <c r="PXS50" s="45"/>
      <c r="PXT50" s="45"/>
      <c r="PXU50" s="45"/>
      <c r="PXV50" s="45"/>
      <c r="PXW50" s="45"/>
      <c r="PXX50" s="45"/>
      <c r="PXY50" s="45"/>
      <c r="PXZ50" s="45"/>
      <c r="PYA50" s="45"/>
      <c r="PYB50" s="45"/>
      <c r="PYC50" s="45"/>
      <c r="PYD50" s="45"/>
      <c r="PYE50" s="45"/>
      <c r="PYF50" s="45"/>
      <c r="PYG50" s="45"/>
      <c r="PYH50" s="45"/>
      <c r="PYI50" s="45"/>
      <c r="PYJ50" s="45"/>
      <c r="PYK50" s="45"/>
      <c r="PYL50" s="45"/>
      <c r="PYM50" s="45"/>
      <c r="PYN50" s="45"/>
      <c r="PYO50" s="45"/>
      <c r="PYP50" s="45"/>
      <c r="PYQ50" s="45"/>
      <c r="PYR50" s="45"/>
      <c r="PYS50" s="45"/>
      <c r="PYT50" s="45"/>
      <c r="PYU50" s="45"/>
      <c r="PYV50" s="45"/>
      <c r="PYW50" s="45"/>
      <c r="PYX50" s="45"/>
      <c r="PYY50" s="45"/>
      <c r="PYZ50" s="45"/>
      <c r="PZA50" s="45"/>
      <c r="PZB50" s="45"/>
      <c r="PZC50" s="45"/>
      <c r="PZD50" s="45"/>
      <c r="PZE50" s="45"/>
      <c r="PZF50" s="45"/>
      <c r="PZG50" s="45"/>
      <c r="PZH50" s="45"/>
      <c r="PZI50" s="45"/>
      <c r="PZJ50" s="45"/>
      <c r="PZK50" s="45"/>
      <c r="PZL50" s="45"/>
      <c r="PZM50" s="45"/>
      <c r="PZN50" s="45"/>
      <c r="PZO50" s="45"/>
      <c r="PZP50" s="45"/>
      <c r="PZQ50" s="45"/>
      <c r="PZR50" s="45"/>
      <c r="PZS50" s="45"/>
      <c r="PZT50" s="45"/>
      <c r="PZU50" s="45"/>
      <c r="PZV50" s="45"/>
      <c r="PZW50" s="45"/>
      <c r="PZX50" s="45"/>
      <c r="PZY50" s="45"/>
      <c r="PZZ50" s="45"/>
      <c r="QAA50" s="45"/>
      <c r="QAB50" s="45"/>
      <c r="QAC50" s="45"/>
      <c r="QAD50" s="45"/>
      <c r="QAE50" s="45"/>
      <c r="QAF50" s="45"/>
      <c r="QAG50" s="45"/>
      <c r="QAH50" s="45"/>
      <c r="QAI50" s="45"/>
      <c r="QAJ50" s="45"/>
      <c r="QAK50" s="45"/>
      <c r="QAL50" s="45"/>
      <c r="QAM50" s="45"/>
      <c r="QAN50" s="45"/>
      <c r="QAO50" s="45"/>
      <c r="QAP50" s="45"/>
      <c r="QAQ50" s="45"/>
      <c r="QAR50" s="45"/>
      <c r="QAS50" s="45"/>
      <c r="QAT50" s="45"/>
      <c r="QAU50" s="45"/>
      <c r="QAV50" s="45"/>
      <c r="QAW50" s="45"/>
      <c r="QAX50" s="45"/>
      <c r="QAY50" s="45"/>
      <c r="QAZ50" s="45"/>
      <c r="QBA50" s="45"/>
      <c r="QBB50" s="45"/>
      <c r="QBC50" s="45"/>
      <c r="QBD50" s="45"/>
      <c r="QBE50" s="45"/>
      <c r="QBF50" s="45"/>
      <c r="QBG50" s="45"/>
      <c r="QBH50" s="45"/>
      <c r="QBI50" s="45"/>
      <c r="QBJ50" s="45"/>
      <c r="QBK50" s="45"/>
      <c r="QBL50" s="45"/>
      <c r="QBM50" s="45"/>
      <c r="QBN50" s="45"/>
      <c r="QBO50" s="45"/>
      <c r="QBP50" s="45"/>
      <c r="QBQ50" s="45"/>
      <c r="QBR50" s="45"/>
      <c r="QBS50" s="45"/>
      <c r="QBT50" s="45"/>
      <c r="QBU50" s="45"/>
      <c r="QBV50" s="45"/>
      <c r="QBW50" s="45"/>
      <c r="QBX50" s="45"/>
      <c r="QBY50" s="45"/>
      <c r="QBZ50" s="45"/>
      <c r="QCA50" s="45"/>
      <c r="QCB50" s="45"/>
      <c r="QCC50" s="45"/>
      <c r="QCD50" s="45"/>
      <c r="QCE50" s="45"/>
      <c r="QCF50" s="45"/>
      <c r="QCG50" s="45"/>
      <c r="QCH50" s="45"/>
      <c r="QCI50" s="45"/>
      <c r="QCJ50" s="45"/>
      <c r="QCK50" s="45"/>
      <c r="QCL50" s="45"/>
      <c r="QCM50" s="45"/>
      <c r="QCN50" s="45"/>
      <c r="QCO50" s="45"/>
      <c r="QCP50" s="45"/>
      <c r="QCQ50" s="45"/>
      <c r="QCR50" s="45"/>
      <c r="QCS50" s="45"/>
      <c r="QCT50" s="45"/>
      <c r="QCU50" s="45"/>
      <c r="QCV50" s="45"/>
      <c r="QCW50" s="45"/>
      <c r="QCX50" s="45"/>
      <c r="QCY50" s="45"/>
      <c r="QCZ50" s="45"/>
      <c r="QDA50" s="45"/>
      <c r="QDB50" s="45"/>
      <c r="QDC50" s="45"/>
      <c r="QDD50" s="45"/>
      <c r="QDE50" s="45"/>
      <c r="QDF50" s="45"/>
      <c r="QDG50" s="45"/>
      <c r="QDH50" s="45"/>
      <c r="QDI50" s="45"/>
      <c r="QDJ50" s="45"/>
      <c r="QDK50" s="45"/>
      <c r="QDL50" s="45"/>
      <c r="QDM50" s="45"/>
      <c r="QDN50" s="45"/>
      <c r="QDO50" s="45"/>
      <c r="QDP50" s="45"/>
      <c r="QDQ50" s="45"/>
      <c r="QDR50" s="45"/>
      <c r="QDS50" s="45"/>
      <c r="QDT50" s="45"/>
      <c r="QDU50" s="45"/>
      <c r="QDV50" s="45"/>
      <c r="QDW50" s="45"/>
      <c r="QDX50" s="45"/>
      <c r="QDY50" s="45"/>
      <c r="QDZ50" s="45"/>
      <c r="QEA50" s="45"/>
      <c r="QEB50" s="45"/>
      <c r="QEC50" s="45"/>
      <c r="QED50" s="45"/>
      <c r="QEE50" s="45"/>
      <c r="QEF50" s="45"/>
      <c r="QEG50" s="45"/>
      <c r="QEH50" s="45"/>
      <c r="QEI50" s="45"/>
      <c r="QEJ50" s="45"/>
      <c r="QEK50" s="45"/>
      <c r="QEL50" s="45"/>
      <c r="QEM50" s="45"/>
      <c r="QEN50" s="45"/>
      <c r="QEO50" s="45"/>
      <c r="QEP50" s="45"/>
      <c r="QEQ50" s="45"/>
      <c r="QER50" s="45"/>
      <c r="QES50" s="45"/>
      <c r="QET50" s="45"/>
      <c r="QEU50" s="45"/>
      <c r="QEV50" s="45"/>
      <c r="QEW50" s="45"/>
      <c r="QEX50" s="45"/>
      <c r="QEY50" s="45"/>
      <c r="QEZ50" s="45"/>
      <c r="QFA50" s="45"/>
      <c r="QFB50" s="45"/>
      <c r="QFC50" s="45"/>
      <c r="QFD50" s="45"/>
      <c r="QFE50" s="45"/>
      <c r="QFF50" s="45"/>
      <c r="QFG50" s="45"/>
      <c r="QFH50" s="45"/>
      <c r="QFI50" s="45"/>
      <c r="QFJ50" s="45"/>
      <c r="QFK50" s="45"/>
      <c r="QFL50" s="45"/>
      <c r="QFM50" s="45"/>
      <c r="QFN50" s="45"/>
      <c r="QFO50" s="45"/>
      <c r="QFP50" s="45"/>
      <c r="QFQ50" s="45"/>
      <c r="QFR50" s="45"/>
      <c r="QFS50" s="45"/>
      <c r="QFT50" s="45"/>
      <c r="QFU50" s="45"/>
      <c r="QFV50" s="45"/>
      <c r="QFW50" s="45"/>
      <c r="QFX50" s="45"/>
      <c r="QFY50" s="45"/>
      <c r="QFZ50" s="45"/>
      <c r="QGA50" s="45"/>
      <c r="QGB50" s="45"/>
      <c r="QGC50" s="45"/>
      <c r="QGD50" s="45"/>
      <c r="QGE50" s="45"/>
      <c r="QGF50" s="45"/>
      <c r="QGG50" s="45"/>
      <c r="QGH50" s="45"/>
      <c r="QGI50" s="45"/>
      <c r="QGJ50" s="45"/>
      <c r="QGK50" s="45"/>
      <c r="QGL50" s="45"/>
      <c r="QGM50" s="45"/>
      <c r="QGN50" s="45"/>
      <c r="QGO50" s="45"/>
      <c r="QGP50" s="45"/>
      <c r="QGQ50" s="45"/>
      <c r="QGR50" s="45"/>
      <c r="QGS50" s="45"/>
      <c r="QGT50" s="45"/>
      <c r="QGU50" s="45"/>
      <c r="QGV50" s="45"/>
      <c r="QGW50" s="45"/>
      <c r="QGX50" s="45"/>
      <c r="QGY50" s="45"/>
      <c r="QGZ50" s="45"/>
      <c r="QHA50" s="45"/>
      <c r="QHB50" s="45"/>
      <c r="QHC50" s="45"/>
      <c r="QHD50" s="45"/>
      <c r="QHE50" s="45"/>
      <c r="QHF50" s="45"/>
      <c r="QHG50" s="45"/>
      <c r="QHH50" s="45"/>
      <c r="QHI50" s="45"/>
      <c r="QHJ50" s="45"/>
      <c r="QHK50" s="45"/>
      <c r="QHL50" s="45"/>
      <c r="QHM50" s="45"/>
      <c r="QHN50" s="45"/>
      <c r="QHO50" s="45"/>
      <c r="QHP50" s="45"/>
      <c r="QHQ50" s="45"/>
      <c r="QHR50" s="45"/>
      <c r="QHS50" s="45"/>
      <c r="QHT50" s="45"/>
      <c r="QHU50" s="45"/>
      <c r="QHV50" s="45"/>
      <c r="QHW50" s="45"/>
      <c r="QHX50" s="45"/>
      <c r="QHY50" s="45"/>
      <c r="QHZ50" s="45"/>
      <c r="QIA50" s="45"/>
      <c r="QIB50" s="45"/>
      <c r="QIC50" s="45"/>
      <c r="QID50" s="45"/>
      <c r="QIE50" s="45"/>
      <c r="QIF50" s="45"/>
      <c r="QIG50" s="45"/>
      <c r="QIH50" s="45"/>
      <c r="QII50" s="45"/>
      <c r="QIJ50" s="45"/>
      <c r="QIK50" s="45"/>
      <c r="QIL50" s="45"/>
      <c r="QIM50" s="45"/>
      <c r="QIN50" s="45"/>
      <c r="QIO50" s="45"/>
      <c r="QIP50" s="45"/>
      <c r="QIQ50" s="45"/>
      <c r="QIR50" s="45"/>
      <c r="QIS50" s="45"/>
      <c r="QIT50" s="45"/>
      <c r="QIU50" s="45"/>
      <c r="QIV50" s="45"/>
      <c r="QIW50" s="45"/>
      <c r="QIX50" s="45"/>
      <c r="QIY50" s="45"/>
      <c r="QIZ50" s="45"/>
      <c r="QJA50" s="45"/>
      <c r="QJB50" s="45"/>
      <c r="QJC50" s="45"/>
      <c r="QJD50" s="45"/>
      <c r="QJE50" s="45"/>
      <c r="QJF50" s="45"/>
      <c r="QJG50" s="45"/>
      <c r="QJH50" s="45"/>
      <c r="QJI50" s="45"/>
      <c r="QJJ50" s="45"/>
      <c r="QJK50" s="45"/>
      <c r="QJL50" s="45"/>
      <c r="QJM50" s="45"/>
      <c r="QJN50" s="45"/>
      <c r="QJO50" s="45"/>
      <c r="QJP50" s="45"/>
      <c r="QJQ50" s="45"/>
      <c r="QJR50" s="45"/>
      <c r="QJS50" s="45"/>
      <c r="QJT50" s="45"/>
      <c r="QJU50" s="45"/>
      <c r="QJV50" s="45"/>
      <c r="QJW50" s="45"/>
      <c r="QJX50" s="45"/>
      <c r="QJY50" s="45"/>
      <c r="QJZ50" s="45"/>
      <c r="QKA50" s="45"/>
      <c r="QKB50" s="45"/>
      <c r="QKC50" s="45"/>
      <c r="QKD50" s="45"/>
      <c r="QKE50" s="45"/>
      <c r="QKF50" s="45"/>
      <c r="QKG50" s="45"/>
      <c r="QKH50" s="45"/>
      <c r="QKI50" s="45"/>
      <c r="QKJ50" s="45"/>
      <c r="QKK50" s="45"/>
      <c r="QKL50" s="45"/>
      <c r="QKM50" s="45"/>
      <c r="QKN50" s="45"/>
      <c r="QKO50" s="45"/>
      <c r="QKP50" s="45"/>
      <c r="QKQ50" s="45"/>
      <c r="QKR50" s="45"/>
      <c r="QKS50" s="45"/>
      <c r="QKT50" s="45"/>
      <c r="QKU50" s="45"/>
      <c r="QKV50" s="45"/>
      <c r="QKW50" s="45"/>
      <c r="QKX50" s="45"/>
      <c r="QKY50" s="45"/>
      <c r="QKZ50" s="45"/>
      <c r="QLA50" s="45"/>
      <c r="QLB50" s="45"/>
      <c r="QLC50" s="45"/>
      <c r="QLD50" s="45"/>
      <c r="QLE50" s="45"/>
      <c r="QLF50" s="45"/>
      <c r="QLG50" s="45"/>
      <c r="QLH50" s="45"/>
      <c r="QLI50" s="45"/>
      <c r="QLJ50" s="45"/>
      <c r="QLK50" s="45"/>
      <c r="QLL50" s="45"/>
      <c r="QLM50" s="45"/>
      <c r="QLN50" s="45"/>
      <c r="QLO50" s="45"/>
      <c r="QLP50" s="45"/>
      <c r="QLQ50" s="45"/>
      <c r="QLR50" s="45"/>
      <c r="QLS50" s="45"/>
      <c r="QLT50" s="45"/>
      <c r="QLU50" s="45"/>
      <c r="QLV50" s="45"/>
      <c r="QLW50" s="45"/>
      <c r="QLX50" s="45"/>
      <c r="QLY50" s="45"/>
      <c r="QLZ50" s="45"/>
      <c r="QMA50" s="45"/>
      <c r="QMB50" s="45"/>
      <c r="QMC50" s="45"/>
      <c r="QMD50" s="45"/>
      <c r="QME50" s="45"/>
      <c r="QMF50" s="45"/>
      <c r="QMG50" s="45"/>
      <c r="QMH50" s="45"/>
      <c r="QMI50" s="45"/>
      <c r="QMJ50" s="45"/>
      <c r="QMK50" s="45"/>
      <c r="QML50" s="45"/>
      <c r="QMM50" s="45"/>
      <c r="QMN50" s="45"/>
      <c r="QMO50" s="45"/>
      <c r="QMP50" s="45"/>
      <c r="QMQ50" s="45"/>
      <c r="QMR50" s="45"/>
      <c r="QMS50" s="45"/>
      <c r="QMT50" s="45"/>
      <c r="QMU50" s="45"/>
      <c r="QMV50" s="45"/>
      <c r="QMW50" s="45"/>
      <c r="QMX50" s="45"/>
      <c r="QMY50" s="45"/>
      <c r="QMZ50" s="45"/>
      <c r="QNA50" s="45"/>
      <c r="QNB50" s="45"/>
      <c r="QNC50" s="45"/>
      <c r="QND50" s="45"/>
      <c r="QNE50" s="45"/>
      <c r="QNF50" s="45"/>
      <c r="QNG50" s="45"/>
      <c r="QNH50" s="45"/>
      <c r="QNI50" s="45"/>
      <c r="QNJ50" s="45"/>
      <c r="QNK50" s="45"/>
      <c r="QNL50" s="45"/>
      <c r="QNM50" s="45"/>
      <c r="QNN50" s="45"/>
      <c r="QNO50" s="45"/>
      <c r="QNP50" s="45"/>
      <c r="QNQ50" s="45"/>
      <c r="QNR50" s="45"/>
      <c r="QNS50" s="45"/>
      <c r="QNT50" s="45"/>
      <c r="QNU50" s="45"/>
      <c r="QNV50" s="45"/>
      <c r="QNW50" s="45"/>
      <c r="QNX50" s="45"/>
      <c r="QNY50" s="45"/>
      <c r="QNZ50" s="45"/>
      <c r="QOA50" s="45"/>
      <c r="QOB50" s="45"/>
      <c r="QOC50" s="45"/>
      <c r="QOD50" s="45"/>
      <c r="QOE50" s="45"/>
      <c r="QOF50" s="45"/>
      <c r="QOG50" s="45"/>
      <c r="QOH50" s="45"/>
      <c r="QOI50" s="45"/>
      <c r="QOJ50" s="45"/>
      <c r="QOK50" s="45"/>
      <c r="QOL50" s="45"/>
      <c r="QOM50" s="45"/>
      <c r="QON50" s="45"/>
      <c r="QOO50" s="45"/>
      <c r="QOP50" s="45"/>
      <c r="QOQ50" s="45"/>
      <c r="QOR50" s="45"/>
      <c r="QOS50" s="45"/>
      <c r="QOT50" s="45"/>
      <c r="QOU50" s="45"/>
      <c r="QOV50" s="45"/>
      <c r="QOW50" s="45"/>
      <c r="QOX50" s="45"/>
      <c r="QOY50" s="45"/>
      <c r="QOZ50" s="45"/>
      <c r="QPA50" s="45"/>
      <c r="QPB50" s="45"/>
      <c r="QPC50" s="45"/>
      <c r="QPD50" s="45"/>
      <c r="QPE50" s="45"/>
      <c r="QPF50" s="45"/>
      <c r="QPG50" s="45"/>
      <c r="QPH50" s="45"/>
      <c r="QPI50" s="45"/>
      <c r="QPJ50" s="45"/>
      <c r="QPK50" s="45"/>
      <c r="QPL50" s="45"/>
      <c r="QPM50" s="45"/>
      <c r="QPN50" s="45"/>
      <c r="QPO50" s="45"/>
      <c r="QPP50" s="45"/>
      <c r="QPQ50" s="45"/>
      <c r="QPR50" s="45"/>
      <c r="QPS50" s="45"/>
      <c r="QPT50" s="45"/>
      <c r="QPU50" s="45"/>
      <c r="QPV50" s="45"/>
      <c r="QPW50" s="45"/>
      <c r="QPX50" s="45"/>
      <c r="QPY50" s="45"/>
      <c r="QPZ50" s="45"/>
      <c r="QQA50" s="45"/>
      <c r="QQB50" s="45"/>
      <c r="QQC50" s="45"/>
      <c r="QQD50" s="45"/>
      <c r="QQE50" s="45"/>
      <c r="QQF50" s="45"/>
      <c r="QQG50" s="45"/>
      <c r="QQH50" s="45"/>
      <c r="QQI50" s="45"/>
      <c r="QQJ50" s="45"/>
      <c r="QQK50" s="45"/>
      <c r="QQL50" s="45"/>
      <c r="QQM50" s="45"/>
      <c r="QQN50" s="45"/>
      <c r="QQO50" s="45"/>
      <c r="QQP50" s="45"/>
      <c r="QQQ50" s="45"/>
      <c r="QQR50" s="45"/>
      <c r="QQS50" s="45"/>
      <c r="QQT50" s="45"/>
      <c r="QQU50" s="45"/>
      <c r="QQV50" s="45"/>
      <c r="QQW50" s="45"/>
      <c r="QQX50" s="45"/>
      <c r="QQY50" s="45"/>
      <c r="QQZ50" s="45"/>
      <c r="QRA50" s="45"/>
      <c r="QRB50" s="45"/>
      <c r="QRC50" s="45"/>
      <c r="QRD50" s="45"/>
      <c r="QRE50" s="45"/>
      <c r="QRF50" s="45"/>
      <c r="QRG50" s="45"/>
      <c r="QRH50" s="45"/>
      <c r="QRI50" s="45"/>
      <c r="QRJ50" s="45"/>
      <c r="QRK50" s="45"/>
      <c r="QRL50" s="45"/>
      <c r="QRM50" s="45"/>
      <c r="QRN50" s="45"/>
      <c r="QRO50" s="45"/>
      <c r="QRP50" s="45"/>
      <c r="QRQ50" s="45"/>
      <c r="QRR50" s="45"/>
      <c r="QRS50" s="45"/>
      <c r="QRT50" s="45"/>
      <c r="QRU50" s="45"/>
      <c r="QRV50" s="45"/>
      <c r="QRW50" s="45"/>
      <c r="QRX50" s="45"/>
      <c r="QRY50" s="45"/>
      <c r="QRZ50" s="45"/>
      <c r="QSA50" s="45"/>
      <c r="QSB50" s="45"/>
      <c r="QSC50" s="45"/>
      <c r="QSD50" s="45"/>
      <c r="QSE50" s="45"/>
      <c r="QSF50" s="45"/>
      <c r="QSG50" s="45"/>
      <c r="QSH50" s="45"/>
      <c r="QSI50" s="45"/>
      <c r="QSJ50" s="45"/>
      <c r="QSK50" s="45"/>
      <c r="QSL50" s="45"/>
      <c r="QSM50" s="45"/>
      <c r="QSN50" s="45"/>
      <c r="QSO50" s="45"/>
      <c r="QSP50" s="45"/>
      <c r="QSQ50" s="45"/>
      <c r="QSR50" s="45"/>
      <c r="QSS50" s="45"/>
      <c r="QST50" s="45"/>
      <c r="QSU50" s="45"/>
      <c r="QSV50" s="45"/>
      <c r="QSW50" s="45"/>
      <c r="QSX50" s="45"/>
      <c r="QSY50" s="45"/>
      <c r="QSZ50" s="45"/>
      <c r="QTA50" s="45"/>
      <c r="QTB50" s="45"/>
      <c r="QTC50" s="45"/>
      <c r="QTD50" s="45"/>
      <c r="QTE50" s="45"/>
      <c r="QTF50" s="45"/>
      <c r="QTG50" s="45"/>
      <c r="QTH50" s="45"/>
      <c r="QTI50" s="45"/>
      <c r="QTJ50" s="45"/>
      <c r="QTK50" s="45"/>
      <c r="QTL50" s="45"/>
      <c r="QTM50" s="45"/>
      <c r="QTN50" s="45"/>
      <c r="QTO50" s="45"/>
      <c r="QTP50" s="45"/>
      <c r="QTQ50" s="45"/>
      <c r="QTR50" s="45"/>
      <c r="QTS50" s="45"/>
      <c r="QTT50" s="45"/>
      <c r="QTU50" s="45"/>
      <c r="QTV50" s="45"/>
      <c r="QTW50" s="45"/>
      <c r="QTX50" s="45"/>
      <c r="QTY50" s="45"/>
      <c r="QTZ50" s="45"/>
      <c r="QUA50" s="45"/>
      <c r="QUB50" s="45"/>
      <c r="QUC50" s="45"/>
      <c r="QUD50" s="45"/>
      <c r="QUE50" s="45"/>
      <c r="QUF50" s="45"/>
      <c r="QUG50" s="45"/>
      <c r="QUH50" s="45"/>
      <c r="QUI50" s="45"/>
      <c r="QUJ50" s="45"/>
      <c r="QUK50" s="45"/>
      <c r="QUL50" s="45"/>
      <c r="QUM50" s="45"/>
      <c r="QUN50" s="45"/>
      <c r="QUO50" s="45"/>
      <c r="QUP50" s="45"/>
      <c r="QUQ50" s="45"/>
      <c r="QUR50" s="45"/>
      <c r="QUS50" s="45"/>
      <c r="QUT50" s="45"/>
      <c r="QUU50" s="45"/>
      <c r="QUV50" s="45"/>
      <c r="QUW50" s="45"/>
      <c r="QUX50" s="45"/>
      <c r="QUY50" s="45"/>
      <c r="QUZ50" s="45"/>
      <c r="QVA50" s="45"/>
      <c r="QVB50" s="45"/>
      <c r="QVC50" s="45"/>
      <c r="QVD50" s="45"/>
      <c r="QVE50" s="45"/>
      <c r="QVF50" s="45"/>
      <c r="QVG50" s="45"/>
      <c r="QVH50" s="45"/>
      <c r="QVI50" s="45"/>
      <c r="QVJ50" s="45"/>
      <c r="QVK50" s="45"/>
      <c r="QVL50" s="45"/>
      <c r="QVM50" s="45"/>
      <c r="QVN50" s="45"/>
      <c r="QVO50" s="45"/>
      <c r="QVP50" s="45"/>
      <c r="QVQ50" s="45"/>
      <c r="QVR50" s="45"/>
      <c r="QVS50" s="45"/>
      <c r="QVT50" s="45"/>
      <c r="QVU50" s="45"/>
      <c r="QVV50" s="45"/>
      <c r="QVW50" s="45"/>
      <c r="QVX50" s="45"/>
      <c r="QVY50" s="45"/>
      <c r="QVZ50" s="45"/>
      <c r="QWA50" s="45"/>
      <c r="QWB50" s="45"/>
      <c r="QWC50" s="45"/>
      <c r="QWD50" s="45"/>
      <c r="QWE50" s="45"/>
      <c r="QWF50" s="45"/>
      <c r="QWG50" s="45"/>
      <c r="QWH50" s="45"/>
      <c r="QWI50" s="45"/>
      <c r="QWJ50" s="45"/>
      <c r="QWK50" s="45"/>
      <c r="QWL50" s="45"/>
      <c r="QWM50" s="45"/>
      <c r="QWN50" s="45"/>
      <c r="QWO50" s="45"/>
      <c r="QWP50" s="45"/>
      <c r="QWQ50" s="45"/>
      <c r="QWR50" s="45"/>
      <c r="QWS50" s="45"/>
      <c r="QWT50" s="45"/>
      <c r="QWU50" s="45"/>
      <c r="QWV50" s="45"/>
      <c r="QWW50" s="45"/>
      <c r="QWX50" s="45"/>
      <c r="QWY50" s="45"/>
      <c r="QWZ50" s="45"/>
      <c r="QXA50" s="45"/>
      <c r="QXB50" s="45"/>
      <c r="QXC50" s="45"/>
      <c r="QXD50" s="45"/>
      <c r="QXE50" s="45"/>
      <c r="QXF50" s="45"/>
      <c r="QXG50" s="45"/>
      <c r="QXH50" s="45"/>
      <c r="QXI50" s="45"/>
      <c r="QXJ50" s="45"/>
      <c r="QXK50" s="45"/>
      <c r="QXL50" s="45"/>
      <c r="QXM50" s="45"/>
      <c r="QXN50" s="45"/>
      <c r="QXO50" s="45"/>
      <c r="QXP50" s="45"/>
      <c r="QXQ50" s="45"/>
      <c r="QXR50" s="45"/>
      <c r="QXS50" s="45"/>
      <c r="QXT50" s="45"/>
      <c r="QXU50" s="45"/>
      <c r="QXV50" s="45"/>
      <c r="QXW50" s="45"/>
      <c r="QXX50" s="45"/>
      <c r="QXY50" s="45"/>
      <c r="QXZ50" s="45"/>
      <c r="QYA50" s="45"/>
      <c r="QYB50" s="45"/>
      <c r="QYC50" s="45"/>
      <c r="QYD50" s="45"/>
      <c r="QYE50" s="45"/>
      <c r="QYF50" s="45"/>
      <c r="QYG50" s="45"/>
      <c r="QYH50" s="45"/>
      <c r="QYI50" s="45"/>
      <c r="QYJ50" s="45"/>
      <c r="QYK50" s="45"/>
      <c r="QYL50" s="45"/>
      <c r="QYM50" s="45"/>
      <c r="QYN50" s="45"/>
      <c r="QYO50" s="45"/>
      <c r="QYP50" s="45"/>
      <c r="QYQ50" s="45"/>
      <c r="QYR50" s="45"/>
      <c r="QYS50" s="45"/>
      <c r="QYT50" s="45"/>
      <c r="QYU50" s="45"/>
      <c r="QYV50" s="45"/>
      <c r="QYW50" s="45"/>
      <c r="QYX50" s="45"/>
      <c r="QYY50" s="45"/>
      <c r="QYZ50" s="45"/>
      <c r="QZA50" s="45"/>
      <c r="QZB50" s="45"/>
      <c r="QZC50" s="45"/>
      <c r="QZD50" s="45"/>
      <c r="QZE50" s="45"/>
      <c r="QZF50" s="45"/>
      <c r="QZG50" s="45"/>
      <c r="QZH50" s="45"/>
      <c r="QZI50" s="45"/>
      <c r="QZJ50" s="45"/>
      <c r="QZK50" s="45"/>
      <c r="QZL50" s="45"/>
      <c r="QZM50" s="45"/>
      <c r="QZN50" s="45"/>
      <c r="QZO50" s="45"/>
      <c r="QZP50" s="45"/>
      <c r="QZQ50" s="45"/>
      <c r="QZR50" s="45"/>
      <c r="QZS50" s="45"/>
      <c r="QZT50" s="45"/>
      <c r="QZU50" s="45"/>
      <c r="QZV50" s="45"/>
      <c r="QZW50" s="45"/>
      <c r="QZX50" s="45"/>
      <c r="QZY50" s="45"/>
      <c r="QZZ50" s="45"/>
      <c r="RAA50" s="45"/>
      <c r="RAB50" s="45"/>
      <c r="RAC50" s="45"/>
      <c r="RAD50" s="45"/>
      <c r="RAE50" s="45"/>
      <c r="RAF50" s="45"/>
      <c r="RAG50" s="45"/>
      <c r="RAH50" s="45"/>
      <c r="RAI50" s="45"/>
      <c r="RAJ50" s="45"/>
      <c r="RAK50" s="45"/>
      <c r="RAL50" s="45"/>
      <c r="RAM50" s="45"/>
      <c r="RAN50" s="45"/>
      <c r="RAO50" s="45"/>
      <c r="RAP50" s="45"/>
      <c r="RAQ50" s="45"/>
      <c r="RAR50" s="45"/>
      <c r="RAS50" s="45"/>
      <c r="RAT50" s="45"/>
      <c r="RAU50" s="45"/>
      <c r="RAV50" s="45"/>
      <c r="RAW50" s="45"/>
      <c r="RAX50" s="45"/>
      <c r="RAY50" s="45"/>
      <c r="RAZ50" s="45"/>
      <c r="RBA50" s="45"/>
      <c r="RBB50" s="45"/>
      <c r="RBC50" s="45"/>
      <c r="RBD50" s="45"/>
      <c r="RBE50" s="45"/>
      <c r="RBF50" s="45"/>
      <c r="RBG50" s="45"/>
      <c r="RBH50" s="45"/>
      <c r="RBI50" s="45"/>
      <c r="RBJ50" s="45"/>
      <c r="RBK50" s="45"/>
      <c r="RBL50" s="45"/>
      <c r="RBM50" s="45"/>
      <c r="RBN50" s="45"/>
      <c r="RBO50" s="45"/>
      <c r="RBP50" s="45"/>
      <c r="RBQ50" s="45"/>
      <c r="RBR50" s="45"/>
      <c r="RBS50" s="45"/>
      <c r="RBT50" s="45"/>
      <c r="RBU50" s="45"/>
      <c r="RBV50" s="45"/>
      <c r="RBW50" s="45"/>
      <c r="RBX50" s="45"/>
      <c r="RBY50" s="45"/>
      <c r="RBZ50" s="45"/>
      <c r="RCA50" s="45"/>
      <c r="RCB50" s="45"/>
      <c r="RCC50" s="45"/>
      <c r="RCD50" s="45"/>
      <c r="RCE50" s="45"/>
      <c r="RCF50" s="45"/>
      <c r="RCG50" s="45"/>
      <c r="RCH50" s="45"/>
      <c r="RCI50" s="45"/>
      <c r="RCJ50" s="45"/>
      <c r="RCK50" s="45"/>
      <c r="RCL50" s="45"/>
      <c r="RCM50" s="45"/>
      <c r="RCN50" s="45"/>
      <c r="RCO50" s="45"/>
      <c r="RCP50" s="45"/>
      <c r="RCQ50" s="45"/>
      <c r="RCR50" s="45"/>
      <c r="RCS50" s="45"/>
      <c r="RCT50" s="45"/>
      <c r="RCU50" s="45"/>
      <c r="RCV50" s="45"/>
      <c r="RCW50" s="45"/>
      <c r="RCX50" s="45"/>
      <c r="RCY50" s="45"/>
      <c r="RCZ50" s="45"/>
      <c r="RDA50" s="45"/>
      <c r="RDB50" s="45"/>
      <c r="RDC50" s="45"/>
      <c r="RDD50" s="45"/>
      <c r="RDE50" s="45"/>
      <c r="RDF50" s="45"/>
      <c r="RDG50" s="45"/>
      <c r="RDH50" s="45"/>
      <c r="RDI50" s="45"/>
      <c r="RDJ50" s="45"/>
      <c r="RDK50" s="45"/>
      <c r="RDL50" s="45"/>
      <c r="RDM50" s="45"/>
      <c r="RDN50" s="45"/>
      <c r="RDO50" s="45"/>
      <c r="RDP50" s="45"/>
      <c r="RDQ50" s="45"/>
      <c r="RDR50" s="45"/>
      <c r="RDS50" s="45"/>
      <c r="RDT50" s="45"/>
      <c r="RDU50" s="45"/>
      <c r="RDV50" s="45"/>
      <c r="RDW50" s="45"/>
      <c r="RDX50" s="45"/>
      <c r="RDY50" s="45"/>
      <c r="RDZ50" s="45"/>
      <c r="REA50" s="45"/>
      <c r="REB50" s="45"/>
      <c r="REC50" s="45"/>
      <c r="RED50" s="45"/>
      <c r="REE50" s="45"/>
      <c r="REF50" s="45"/>
      <c r="REG50" s="45"/>
      <c r="REH50" s="45"/>
      <c r="REI50" s="45"/>
      <c r="REJ50" s="45"/>
      <c r="REK50" s="45"/>
      <c r="REL50" s="45"/>
      <c r="REM50" s="45"/>
      <c r="REN50" s="45"/>
      <c r="REO50" s="45"/>
      <c r="REP50" s="45"/>
      <c r="REQ50" s="45"/>
      <c r="RER50" s="45"/>
      <c r="RES50" s="45"/>
      <c r="RET50" s="45"/>
      <c r="REU50" s="45"/>
      <c r="REV50" s="45"/>
      <c r="REW50" s="45"/>
      <c r="REX50" s="45"/>
      <c r="REY50" s="45"/>
      <c r="REZ50" s="45"/>
      <c r="RFA50" s="45"/>
      <c r="RFB50" s="45"/>
      <c r="RFC50" s="45"/>
      <c r="RFD50" s="45"/>
      <c r="RFE50" s="45"/>
      <c r="RFF50" s="45"/>
      <c r="RFG50" s="45"/>
      <c r="RFH50" s="45"/>
      <c r="RFI50" s="45"/>
      <c r="RFJ50" s="45"/>
      <c r="RFK50" s="45"/>
      <c r="RFL50" s="45"/>
      <c r="RFM50" s="45"/>
      <c r="RFN50" s="45"/>
      <c r="RFO50" s="45"/>
      <c r="RFP50" s="45"/>
      <c r="RFQ50" s="45"/>
      <c r="RFR50" s="45"/>
      <c r="RFS50" s="45"/>
      <c r="RFT50" s="45"/>
      <c r="RFU50" s="45"/>
      <c r="RFV50" s="45"/>
      <c r="RFW50" s="45"/>
      <c r="RFX50" s="45"/>
      <c r="RFY50" s="45"/>
      <c r="RFZ50" s="45"/>
      <c r="RGA50" s="45"/>
      <c r="RGB50" s="45"/>
      <c r="RGC50" s="45"/>
      <c r="RGD50" s="45"/>
      <c r="RGE50" s="45"/>
      <c r="RGF50" s="45"/>
      <c r="RGG50" s="45"/>
      <c r="RGH50" s="45"/>
      <c r="RGI50" s="45"/>
      <c r="RGJ50" s="45"/>
      <c r="RGK50" s="45"/>
      <c r="RGL50" s="45"/>
      <c r="RGM50" s="45"/>
      <c r="RGN50" s="45"/>
      <c r="RGO50" s="45"/>
      <c r="RGP50" s="45"/>
      <c r="RGQ50" s="45"/>
      <c r="RGR50" s="45"/>
      <c r="RGS50" s="45"/>
      <c r="RGT50" s="45"/>
      <c r="RGU50" s="45"/>
      <c r="RGV50" s="45"/>
      <c r="RGW50" s="45"/>
      <c r="RGX50" s="45"/>
      <c r="RGY50" s="45"/>
      <c r="RGZ50" s="45"/>
      <c r="RHA50" s="45"/>
      <c r="RHB50" s="45"/>
      <c r="RHC50" s="45"/>
      <c r="RHD50" s="45"/>
      <c r="RHE50" s="45"/>
      <c r="RHF50" s="45"/>
      <c r="RHG50" s="45"/>
      <c r="RHH50" s="45"/>
      <c r="RHI50" s="45"/>
      <c r="RHJ50" s="45"/>
      <c r="RHK50" s="45"/>
      <c r="RHL50" s="45"/>
      <c r="RHM50" s="45"/>
      <c r="RHN50" s="45"/>
      <c r="RHO50" s="45"/>
      <c r="RHP50" s="45"/>
      <c r="RHQ50" s="45"/>
      <c r="RHR50" s="45"/>
      <c r="RHS50" s="45"/>
      <c r="RHT50" s="45"/>
      <c r="RHU50" s="45"/>
      <c r="RHV50" s="45"/>
      <c r="RHW50" s="45"/>
      <c r="RHX50" s="45"/>
      <c r="RHY50" s="45"/>
      <c r="RHZ50" s="45"/>
      <c r="RIA50" s="45"/>
      <c r="RIB50" s="45"/>
      <c r="RIC50" s="45"/>
      <c r="RID50" s="45"/>
      <c r="RIE50" s="45"/>
      <c r="RIF50" s="45"/>
      <c r="RIG50" s="45"/>
      <c r="RIH50" s="45"/>
      <c r="RII50" s="45"/>
      <c r="RIJ50" s="45"/>
      <c r="RIK50" s="45"/>
      <c r="RIL50" s="45"/>
      <c r="RIM50" s="45"/>
      <c r="RIN50" s="45"/>
      <c r="RIO50" s="45"/>
      <c r="RIP50" s="45"/>
      <c r="RIQ50" s="45"/>
      <c r="RIR50" s="45"/>
      <c r="RIS50" s="45"/>
      <c r="RIT50" s="45"/>
      <c r="RIU50" s="45"/>
      <c r="RIV50" s="45"/>
      <c r="RIW50" s="45"/>
      <c r="RIX50" s="45"/>
      <c r="RIY50" s="45"/>
      <c r="RIZ50" s="45"/>
      <c r="RJA50" s="45"/>
      <c r="RJB50" s="45"/>
      <c r="RJC50" s="45"/>
      <c r="RJD50" s="45"/>
      <c r="RJE50" s="45"/>
      <c r="RJF50" s="45"/>
      <c r="RJG50" s="45"/>
      <c r="RJH50" s="45"/>
      <c r="RJI50" s="45"/>
      <c r="RJJ50" s="45"/>
      <c r="RJK50" s="45"/>
      <c r="RJL50" s="45"/>
      <c r="RJM50" s="45"/>
      <c r="RJN50" s="45"/>
      <c r="RJO50" s="45"/>
      <c r="RJP50" s="45"/>
      <c r="RJQ50" s="45"/>
      <c r="RJR50" s="45"/>
      <c r="RJS50" s="45"/>
      <c r="RJT50" s="45"/>
      <c r="RJU50" s="45"/>
      <c r="RJV50" s="45"/>
      <c r="RJW50" s="45"/>
      <c r="RJX50" s="45"/>
      <c r="RJY50" s="45"/>
      <c r="RJZ50" s="45"/>
      <c r="RKA50" s="45"/>
      <c r="RKB50" s="45"/>
      <c r="RKC50" s="45"/>
      <c r="RKD50" s="45"/>
      <c r="RKE50" s="45"/>
      <c r="RKF50" s="45"/>
      <c r="RKG50" s="45"/>
      <c r="RKH50" s="45"/>
      <c r="RKI50" s="45"/>
      <c r="RKJ50" s="45"/>
      <c r="RKK50" s="45"/>
      <c r="RKL50" s="45"/>
      <c r="RKM50" s="45"/>
      <c r="RKN50" s="45"/>
      <c r="RKO50" s="45"/>
      <c r="RKP50" s="45"/>
      <c r="RKQ50" s="45"/>
      <c r="RKR50" s="45"/>
      <c r="RKS50" s="45"/>
      <c r="RKT50" s="45"/>
      <c r="RKU50" s="45"/>
      <c r="RKV50" s="45"/>
      <c r="RKW50" s="45"/>
      <c r="RKX50" s="45"/>
      <c r="RKY50" s="45"/>
      <c r="RKZ50" s="45"/>
      <c r="RLA50" s="45"/>
      <c r="RLB50" s="45"/>
      <c r="RLC50" s="45"/>
      <c r="RLD50" s="45"/>
      <c r="RLE50" s="45"/>
      <c r="RLF50" s="45"/>
      <c r="RLG50" s="45"/>
      <c r="RLH50" s="45"/>
      <c r="RLI50" s="45"/>
      <c r="RLJ50" s="45"/>
      <c r="RLK50" s="45"/>
      <c r="RLL50" s="45"/>
      <c r="RLM50" s="45"/>
      <c r="RLN50" s="45"/>
      <c r="RLO50" s="45"/>
      <c r="RLP50" s="45"/>
      <c r="RLQ50" s="45"/>
      <c r="RLR50" s="45"/>
      <c r="RLS50" s="45"/>
      <c r="RLT50" s="45"/>
      <c r="RLU50" s="45"/>
      <c r="RLV50" s="45"/>
      <c r="RLW50" s="45"/>
      <c r="RLX50" s="45"/>
      <c r="RLY50" s="45"/>
      <c r="RLZ50" s="45"/>
      <c r="RMA50" s="45"/>
      <c r="RMB50" s="45"/>
      <c r="RMC50" s="45"/>
      <c r="RMD50" s="45"/>
      <c r="RME50" s="45"/>
      <c r="RMF50" s="45"/>
      <c r="RMG50" s="45"/>
      <c r="RMH50" s="45"/>
      <c r="RMI50" s="45"/>
      <c r="RMJ50" s="45"/>
      <c r="RMK50" s="45"/>
      <c r="RML50" s="45"/>
      <c r="RMM50" s="45"/>
      <c r="RMN50" s="45"/>
      <c r="RMO50" s="45"/>
      <c r="RMP50" s="45"/>
      <c r="RMQ50" s="45"/>
      <c r="RMR50" s="45"/>
      <c r="RMS50" s="45"/>
      <c r="RMT50" s="45"/>
      <c r="RMU50" s="45"/>
      <c r="RMV50" s="45"/>
      <c r="RMW50" s="45"/>
      <c r="RMX50" s="45"/>
      <c r="RMY50" s="45"/>
      <c r="RMZ50" s="45"/>
      <c r="RNA50" s="45"/>
      <c r="RNB50" s="45"/>
      <c r="RNC50" s="45"/>
      <c r="RND50" s="45"/>
      <c r="RNE50" s="45"/>
      <c r="RNF50" s="45"/>
      <c r="RNG50" s="45"/>
      <c r="RNH50" s="45"/>
      <c r="RNI50" s="45"/>
      <c r="RNJ50" s="45"/>
      <c r="RNK50" s="45"/>
      <c r="RNL50" s="45"/>
      <c r="RNM50" s="45"/>
      <c r="RNN50" s="45"/>
      <c r="RNO50" s="45"/>
      <c r="RNP50" s="45"/>
      <c r="RNQ50" s="45"/>
      <c r="RNR50" s="45"/>
      <c r="RNS50" s="45"/>
      <c r="RNT50" s="45"/>
      <c r="RNU50" s="45"/>
      <c r="RNV50" s="45"/>
      <c r="RNW50" s="45"/>
      <c r="RNX50" s="45"/>
      <c r="RNY50" s="45"/>
      <c r="RNZ50" s="45"/>
      <c r="ROA50" s="45"/>
      <c r="ROB50" s="45"/>
      <c r="ROC50" s="45"/>
      <c r="ROD50" s="45"/>
      <c r="ROE50" s="45"/>
      <c r="ROF50" s="45"/>
      <c r="ROG50" s="45"/>
      <c r="ROH50" s="45"/>
      <c r="ROI50" s="45"/>
      <c r="ROJ50" s="45"/>
      <c r="ROK50" s="45"/>
      <c r="ROL50" s="45"/>
      <c r="ROM50" s="45"/>
      <c r="RON50" s="45"/>
      <c r="ROO50" s="45"/>
      <c r="ROP50" s="45"/>
      <c r="ROQ50" s="45"/>
      <c r="ROR50" s="45"/>
      <c r="ROS50" s="45"/>
      <c r="ROT50" s="45"/>
      <c r="ROU50" s="45"/>
      <c r="ROV50" s="45"/>
      <c r="ROW50" s="45"/>
      <c r="ROX50" s="45"/>
      <c r="ROY50" s="45"/>
      <c r="ROZ50" s="45"/>
      <c r="RPA50" s="45"/>
      <c r="RPB50" s="45"/>
      <c r="RPC50" s="45"/>
      <c r="RPD50" s="45"/>
      <c r="RPE50" s="45"/>
      <c r="RPF50" s="45"/>
      <c r="RPG50" s="45"/>
      <c r="RPH50" s="45"/>
      <c r="RPI50" s="45"/>
      <c r="RPJ50" s="45"/>
      <c r="RPK50" s="45"/>
      <c r="RPL50" s="45"/>
      <c r="RPM50" s="45"/>
      <c r="RPN50" s="45"/>
      <c r="RPO50" s="45"/>
      <c r="RPP50" s="45"/>
      <c r="RPQ50" s="45"/>
      <c r="RPR50" s="45"/>
      <c r="RPS50" s="45"/>
      <c r="RPT50" s="45"/>
      <c r="RPU50" s="45"/>
      <c r="RPV50" s="45"/>
      <c r="RPW50" s="45"/>
      <c r="RPX50" s="45"/>
      <c r="RPY50" s="45"/>
      <c r="RPZ50" s="45"/>
      <c r="RQA50" s="45"/>
      <c r="RQB50" s="45"/>
      <c r="RQC50" s="45"/>
      <c r="RQD50" s="45"/>
      <c r="RQE50" s="45"/>
      <c r="RQF50" s="45"/>
      <c r="RQG50" s="45"/>
      <c r="RQH50" s="45"/>
      <c r="RQI50" s="45"/>
      <c r="RQJ50" s="45"/>
      <c r="RQK50" s="45"/>
      <c r="RQL50" s="45"/>
      <c r="RQM50" s="45"/>
      <c r="RQN50" s="45"/>
      <c r="RQO50" s="45"/>
      <c r="RQP50" s="45"/>
      <c r="RQQ50" s="45"/>
      <c r="RQR50" s="45"/>
      <c r="RQS50" s="45"/>
      <c r="RQT50" s="45"/>
      <c r="RQU50" s="45"/>
      <c r="RQV50" s="45"/>
      <c r="RQW50" s="45"/>
      <c r="RQX50" s="45"/>
      <c r="RQY50" s="45"/>
      <c r="RQZ50" s="45"/>
      <c r="RRA50" s="45"/>
      <c r="RRB50" s="45"/>
      <c r="RRC50" s="45"/>
      <c r="RRD50" s="45"/>
      <c r="RRE50" s="45"/>
      <c r="RRF50" s="45"/>
      <c r="RRG50" s="45"/>
      <c r="RRH50" s="45"/>
      <c r="RRI50" s="45"/>
      <c r="RRJ50" s="45"/>
      <c r="RRK50" s="45"/>
      <c r="RRL50" s="45"/>
      <c r="RRM50" s="45"/>
      <c r="RRN50" s="45"/>
      <c r="RRO50" s="45"/>
      <c r="RRP50" s="45"/>
      <c r="RRQ50" s="45"/>
      <c r="RRR50" s="45"/>
      <c r="RRS50" s="45"/>
      <c r="RRT50" s="45"/>
      <c r="RRU50" s="45"/>
      <c r="RRV50" s="45"/>
      <c r="RRW50" s="45"/>
      <c r="RRX50" s="45"/>
      <c r="RRY50" s="45"/>
      <c r="RRZ50" s="45"/>
      <c r="RSA50" s="45"/>
      <c r="RSB50" s="45"/>
      <c r="RSC50" s="45"/>
      <c r="RSD50" s="45"/>
      <c r="RSE50" s="45"/>
      <c r="RSF50" s="45"/>
      <c r="RSG50" s="45"/>
      <c r="RSH50" s="45"/>
      <c r="RSI50" s="45"/>
      <c r="RSJ50" s="45"/>
      <c r="RSK50" s="45"/>
      <c r="RSL50" s="45"/>
      <c r="RSM50" s="45"/>
      <c r="RSN50" s="45"/>
      <c r="RSO50" s="45"/>
      <c r="RSP50" s="45"/>
      <c r="RSQ50" s="45"/>
      <c r="RSR50" s="45"/>
      <c r="RSS50" s="45"/>
      <c r="RST50" s="45"/>
      <c r="RSU50" s="45"/>
      <c r="RSV50" s="45"/>
      <c r="RSW50" s="45"/>
      <c r="RSX50" s="45"/>
      <c r="RSY50" s="45"/>
      <c r="RSZ50" s="45"/>
      <c r="RTA50" s="45"/>
      <c r="RTB50" s="45"/>
      <c r="RTC50" s="45"/>
      <c r="RTD50" s="45"/>
      <c r="RTE50" s="45"/>
      <c r="RTF50" s="45"/>
      <c r="RTG50" s="45"/>
      <c r="RTH50" s="45"/>
      <c r="RTI50" s="45"/>
      <c r="RTJ50" s="45"/>
      <c r="RTK50" s="45"/>
      <c r="RTL50" s="45"/>
      <c r="RTM50" s="45"/>
      <c r="RTN50" s="45"/>
      <c r="RTO50" s="45"/>
      <c r="RTP50" s="45"/>
      <c r="RTQ50" s="45"/>
      <c r="RTR50" s="45"/>
      <c r="RTS50" s="45"/>
      <c r="RTT50" s="45"/>
      <c r="RTU50" s="45"/>
      <c r="RTV50" s="45"/>
      <c r="RTW50" s="45"/>
      <c r="RTX50" s="45"/>
      <c r="RTY50" s="45"/>
      <c r="RTZ50" s="45"/>
      <c r="RUA50" s="45"/>
      <c r="RUB50" s="45"/>
      <c r="RUC50" s="45"/>
      <c r="RUD50" s="45"/>
      <c r="RUE50" s="45"/>
      <c r="RUF50" s="45"/>
      <c r="RUG50" s="45"/>
      <c r="RUH50" s="45"/>
      <c r="RUI50" s="45"/>
      <c r="RUJ50" s="45"/>
      <c r="RUK50" s="45"/>
      <c r="RUL50" s="45"/>
      <c r="RUM50" s="45"/>
      <c r="RUN50" s="45"/>
      <c r="RUO50" s="45"/>
      <c r="RUP50" s="45"/>
      <c r="RUQ50" s="45"/>
      <c r="RUR50" s="45"/>
      <c r="RUS50" s="45"/>
      <c r="RUT50" s="45"/>
      <c r="RUU50" s="45"/>
      <c r="RUV50" s="45"/>
      <c r="RUW50" s="45"/>
      <c r="RUX50" s="45"/>
      <c r="RUY50" s="45"/>
      <c r="RUZ50" s="45"/>
      <c r="RVA50" s="45"/>
      <c r="RVB50" s="45"/>
      <c r="RVC50" s="45"/>
      <c r="RVD50" s="45"/>
      <c r="RVE50" s="45"/>
      <c r="RVF50" s="45"/>
      <c r="RVG50" s="45"/>
      <c r="RVH50" s="45"/>
      <c r="RVI50" s="45"/>
      <c r="RVJ50" s="45"/>
      <c r="RVK50" s="45"/>
      <c r="RVL50" s="45"/>
      <c r="RVM50" s="45"/>
      <c r="RVN50" s="45"/>
      <c r="RVO50" s="45"/>
      <c r="RVP50" s="45"/>
      <c r="RVQ50" s="45"/>
      <c r="RVR50" s="45"/>
      <c r="RVS50" s="45"/>
      <c r="RVT50" s="45"/>
      <c r="RVU50" s="45"/>
      <c r="RVV50" s="45"/>
      <c r="RVW50" s="45"/>
      <c r="RVX50" s="45"/>
      <c r="RVY50" s="45"/>
      <c r="RVZ50" s="45"/>
      <c r="RWA50" s="45"/>
      <c r="RWB50" s="45"/>
      <c r="RWC50" s="45"/>
      <c r="RWD50" s="45"/>
      <c r="RWE50" s="45"/>
      <c r="RWF50" s="45"/>
      <c r="RWG50" s="45"/>
      <c r="RWH50" s="45"/>
      <c r="RWI50" s="45"/>
      <c r="RWJ50" s="45"/>
      <c r="RWK50" s="45"/>
      <c r="RWL50" s="45"/>
      <c r="RWM50" s="45"/>
      <c r="RWN50" s="45"/>
      <c r="RWO50" s="45"/>
      <c r="RWP50" s="45"/>
      <c r="RWQ50" s="45"/>
      <c r="RWR50" s="45"/>
      <c r="RWS50" s="45"/>
      <c r="RWT50" s="45"/>
      <c r="RWU50" s="45"/>
      <c r="RWV50" s="45"/>
      <c r="RWW50" s="45"/>
      <c r="RWX50" s="45"/>
      <c r="RWY50" s="45"/>
      <c r="RWZ50" s="45"/>
      <c r="RXA50" s="45"/>
      <c r="RXB50" s="45"/>
      <c r="RXC50" s="45"/>
      <c r="RXD50" s="45"/>
      <c r="RXE50" s="45"/>
      <c r="RXF50" s="45"/>
      <c r="RXG50" s="45"/>
      <c r="RXH50" s="45"/>
      <c r="RXI50" s="45"/>
      <c r="RXJ50" s="45"/>
      <c r="RXK50" s="45"/>
      <c r="RXL50" s="45"/>
      <c r="RXM50" s="45"/>
      <c r="RXN50" s="45"/>
      <c r="RXO50" s="45"/>
      <c r="RXP50" s="45"/>
      <c r="RXQ50" s="45"/>
      <c r="RXR50" s="45"/>
      <c r="RXS50" s="45"/>
      <c r="RXT50" s="45"/>
      <c r="RXU50" s="45"/>
      <c r="RXV50" s="45"/>
      <c r="RXW50" s="45"/>
      <c r="RXX50" s="45"/>
      <c r="RXY50" s="45"/>
      <c r="RXZ50" s="45"/>
      <c r="RYA50" s="45"/>
      <c r="RYB50" s="45"/>
      <c r="RYC50" s="45"/>
      <c r="RYD50" s="45"/>
      <c r="RYE50" s="45"/>
      <c r="RYF50" s="45"/>
      <c r="RYG50" s="45"/>
      <c r="RYH50" s="45"/>
      <c r="RYI50" s="45"/>
      <c r="RYJ50" s="45"/>
      <c r="RYK50" s="45"/>
      <c r="RYL50" s="45"/>
      <c r="RYM50" s="45"/>
      <c r="RYN50" s="45"/>
      <c r="RYO50" s="45"/>
      <c r="RYP50" s="45"/>
      <c r="RYQ50" s="45"/>
      <c r="RYR50" s="45"/>
      <c r="RYS50" s="45"/>
      <c r="RYT50" s="45"/>
      <c r="RYU50" s="45"/>
      <c r="RYV50" s="45"/>
      <c r="RYW50" s="45"/>
      <c r="RYX50" s="45"/>
      <c r="RYY50" s="45"/>
      <c r="RYZ50" s="45"/>
      <c r="RZA50" s="45"/>
      <c r="RZB50" s="45"/>
      <c r="RZC50" s="45"/>
      <c r="RZD50" s="45"/>
      <c r="RZE50" s="45"/>
      <c r="RZF50" s="45"/>
      <c r="RZG50" s="45"/>
      <c r="RZH50" s="45"/>
      <c r="RZI50" s="45"/>
      <c r="RZJ50" s="45"/>
      <c r="RZK50" s="45"/>
      <c r="RZL50" s="45"/>
      <c r="RZM50" s="45"/>
      <c r="RZN50" s="45"/>
      <c r="RZO50" s="45"/>
      <c r="RZP50" s="45"/>
      <c r="RZQ50" s="45"/>
      <c r="RZR50" s="45"/>
      <c r="RZS50" s="45"/>
      <c r="RZT50" s="45"/>
      <c r="RZU50" s="45"/>
      <c r="RZV50" s="45"/>
      <c r="RZW50" s="45"/>
      <c r="RZX50" s="45"/>
      <c r="RZY50" s="45"/>
      <c r="RZZ50" s="45"/>
      <c r="SAA50" s="45"/>
      <c r="SAB50" s="45"/>
      <c r="SAC50" s="45"/>
      <c r="SAD50" s="45"/>
      <c r="SAE50" s="45"/>
      <c r="SAF50" s="45"/>
      <c r="SAG50" s="45"/>
      <c r="SAH50" s="45"/>
      <c r="SAI50" s="45"/>
      <c r="SAJ50" s="45"/>
      <c r="SAK50" s="45"/>
      <c r="SAL50" s="45"/>
      <c r="SAM50" s="45"/>
      <c r="SAN50" s="45"/>
      <c r="SAO50" s="45"/>
      <c r="SAP50" s="45"/>
      <c r="SAQ50" s="45"/>
      <c r="SAR50" s="45"/>
      <c r="SAS50" s="45"/>
      <c r="SAT50" s="45"/>
      <c r="SAU50" s="45"/>
      <c r="SAV50" s="45"/>
      <c r="SAW50" s="45"/>
      <c r="SAX50" s="45"/>
      <c r="SAY50" s="45"/>
      <c r="SAZ50" s="45"/>
      <c r="SBA50" s="45"/>
      <c r="SBB50" s="45"/>
      <c r="SBC50" s="45"/>
      <c r="SBD50" s="45"/>
      <c r="SBE50" s="45"/>
      <c r="SBF50" s="45"/>
      <c r="SBG50" s="45"/>
      <c r="SBH50" s="45"/>
      <c r="SBI50" s="45"/>
      <c r="SBJ50" s="45"/>
      <c r="SBK50" s="45"/>
      <c r="SBL50" s="45"/>
      <c r="SBM50" s="45"/>
      <c r="SBN50" s="45"/>
      <c r="SBO50" s="45"/>
      <c r="SBP50" s="45"/>
      <c r="SBQ50" s="45"/>
      <c r="SBR50" s="45"/>
      <c r="SBS50" s="45"/>
      <c r="SBT50" s="45"/>
      <c r="SBU50" s="45"/>
      <c r="SBV50" s="45"/>
      <c r="SBW50" s="45"/>
      <c r="SBX50" s="45"/>
      <c r="SBY50" s="45"/>
      <c r="SBZ50" s="45"/>
      <c r="SCA50" s="45"/>
      <c r="SCB50" s="45"/>
      <c r="SCC50" s="45"/>
      <c r="SCD50" s="45"/>
      <c r="SCE50" s="45"/>
      <c r="SCF50" s="45"/>
      <c r="SCG50" s="45"/>
      <c r="SCH50" s="45"/>
      <c r="SCI50" s="45"/>
      <c r="SCJ50" s="45"/>
      <c r="SCK50" s="45"/>
      <c r="SCL50" s="45"/>
      <c r="SCM50" s="45"/>
      <c r="SCN50" s="45"/>
      <c r="SCO50" s="45"/>
      <c r="SCP50" s="45"/>
      <c r="SCQ50" s="45"/>
      <c r="SCR50" s="45"/>
      <c r="SCS50" s="45"/>
      <c r="SCT50" s="45"/>
      <c r="SCU50" s="45"/>
      <c r="SCV50" s="45"/>
      <c r="SCW50" s="45"/>
      <c r="SCX50" s="45"/>
      <c r="SCY50" s="45"/>
      <c r="SCZ50" s="45"/>
      <c r="SDA50" s="45"/>
      <c r="SDB50" s="45"/>
      <c r="SDC50" s="45"/>
      <c r="SDD50" s="45"/>
      <c r="SDE50" s="45"/>
      <c r="SDF50" s="45"/>
      <c r="SDG50" s="45"/>
      <c r="SDH50" s="45"/>
      <c r="SDI50" s="45"/>
      <c r="SDJ50" s="45"/>
      <c r="SDK50" s="45"/>
      <c r="SDL50" s="45"/>
      <c r="SDM50" s="45"/>
      <c r="SDN50" s="45"/>
      <c r="SDO50" s="45"/>
      <c r="SDP50" s="45"/>
      <c r="SDQ50" s="45"/>
      <c r="SDR50" s="45"/>
      <c r="SDS50" s="45"/>
      <c r="SDT50" s="45"/>
      <c r="SDU50" s="45"/>
      <c r="SDV50" s="45"/>
      <c r="SDW50" s="45"/>
      <c r="SDX50" s="45"/>
      <c r="SDY50" s="45"/>
      <c r="SDZ50" s="45"/>
      <c r="SEA50" s="45"/>
      <c r="SEB50" s="45"/>
      <c r="SEC50" s="45"/>
      <c r="SED50" s="45"/>
      <c r="SEE50" s="45"/>
      <c r="SEF50" s="45"/>
      <c r="SEG50" s="45"/>
      <c r="SEH50" s="45"/>
      <c r="SEI50" s="45"/>
      <c r="SEJ50" s="45"/>
      <c r="SEK50" s="45"/>
      <c r="SEL50" s="45"/>
      <c r="SEM50" s="45"/>
      <c r="SEN50" s="45"/>
      <c r="SEO50" s="45"/>
      <c r="SEP50" s="45"/>
      <c r="SEQ50" s="45"/>
      <c r="SER50" s="45"/>
      <c r="SES50" s="45"/>
      <c r="SET50" s="45"/>
      <c r="SEU50" s="45"/>
      <c r="SEV50" s="45"/>
      <c r="SEW50" s="45"/>
      <c r="SEX50" s="45"/>
      <c r="SEY50" s="45"/>
      <c r="SEZ50" s="45"/>
      <c r="SFA50" s="45"/>
      <c r="SFB50" s="45"/>
      <c r="SFC50" s="45"/>
      <c r="SFD50" s="45"/>
      <c r="SFE50" s="45"/>
      <c r="SFF50" s="45"/>
      <c r="SFG50" s="45"/>
      <c r="SFH50" s="45"/>
      <c r="SFI50" s="45"/>
      <c r="SFJ50" s="45"/>
      <c r="SFK50" s="45"/>
      <c r="SFL50" s="45"/>
      <c r="SFM50" s="45"/>
      <c r="SFN50" s="45"/>
      <c r="SFO50" s="45"/>
      <c r="SFP50" s="45"/>
      <c r="SFQ50" s="45"/>
      <c r="SFR50" s="45"/>
      <c r="SFS50" s="45"/>
      <c r="SFT50" s="45"/>
      <c r="SFU50" s="45"/>
      <c r="SFV50" s="45"/>
      <c r="SFW50" s="45"/>
      <c r="SFX50" s="45"/>
      <c r="SFY50" s="45"/>
      <c r="SFZ50" s="45"/>
      <c r="SGA50" s="45"/>
      <c r="SGB50" s="45"/>
      <c r="SGC50" s="45"/>
      <c r="SGD50" s="45"/>
      <c r="SGE50" s="45"/>
      <c r="SGF50" s="45"/>
      <c r="SGG50" s="45"/>
      <c r="SGH50" s="45"/>
      <c r="SGI50" s="45"/>
      <c r="SGJ50" s="45"/>
      <c r="SGK50" s="45"/>
      <c r="SGL50" s="45"/>
      <c r="SGM50" s="45"/>
      <c r="SGN50" s="45"/>
      <c r="SGO50" s="45"/>
      <c r="SGP50" s="45"/>
      <c r="SGQ50" s="45"/>
      <c r="SGR50" s="45"/>
      <c r="SGS50" s="45"/>
      <c r="SGT50" s="45"/>
      <c r="SGU50" s="45"/>
      <c r="SGV50" s="45"/>
      <c r="SGW50" s="45"/>
      <c r="SGX50" s="45"/>
      <c r="SGY50" s="45"/>
      <c r="SGZ50" s="45"/>
      <c r="SHA50" s="45"/>
      <c r="SHB50" s="45"/>
      <c r="SHC50" s="45"/>
      <c r="SHD50" s="45"/>
      <c r="SHE50" s="45"/>
      <c r="SHF50" s="45"/>
      <c r="SHG50" s="45"/>
      <c r="SHH50" s="45"/>
      <c r="SHI50" s="45"/>
      <c r="SHJ50" s="45"/>
      <c r="SHK50" s="45"/>
      <c r="SHL50" s="45"/>
      <c r="SHM50" s="45"/>
      <c r="SHN50" s="45"/>
      <c r="SHO50" s="45"/>
      <c r="SHP50" s="45"/>
      <c r="SHQ50" s="45"/>
      <c r="SHR50" s="45"/>
      <c r="SHS50" s="45"/>
      <c r="SHT50" s="45"/>
      <c r="SHU50" s="45"/>
      <c r="SHV50" s="45"/>
      <c r="SHW50" s="45"/>
      <c r="SHX50" s="45"/>
      <c r="SHY50" s="45"/>
      <c r="SHZ50" s="45"/>
      <c r="SIA50" s="45"/>
      <c r="SIB50" s="45"/>
      <c r="SIC50" s="45"/>
      <c r="SID50" s="45"/>
      <c r="SIE50" s="45"/>
      <c r="SIF50" s="45"/>
      <c r="SIG50" s="45"/>
      <c r="SIH50" s="45"/>
      <c r="SII50" s="45"/>
      <c r="SIJ50" s="45"/>
      <c r="SIK50" s="45"/>
      <c r="SIL50" s="45"/>
      <c r="SIM50" s="45"/>
      <c r="SIN50" s="45"/>
      <c r="SIO50" s="45"/>
      <c r="SIP50" s="45"/>
      <c r="SIQ50" s="45"/>
      <c r="SIR50" s="45"/>
      <c r="SIS50" s="45"/>
      <c r="SIT50" s="45"/>
      <c r="SIU50" s="45"/>
      <c r="SIV50" s="45"/>
      <c r="SIW50" s="45"/>
      <c r="SIX50" s="45"/>
      <c r="SIY50" s="45"/>
      <c r="SIZ50" s="45"/>
      <c r="SJA50" s="45"/>
      <c r="SJB50" s="45"/>
      <c r="SJC50" s="45"/>
      <c r="SJD50" s="45"/>
      <c r="SJE50" s="45"/>
      <c r="SJF50" s="45"/>
      <c r="SJG50" s="45"/>
      <c r="SJH50" s="45"/>
      <c r="SJI50" s="45"/>
      <c r="SJJ50" s="45"/>
      <c r="SJK50" s="45"/>
      <c r="SJL50" s="45"/>
      <c r="SJM50" s="45"/>
      <c r="SJN50" s="45"/>
      <c r="SJO50" s="45"/>
      <c r="SJP50" s="45"/>
      <c r="SJQ50" s="45"/>
      <c r="SJR50" s="45"/>
      <c r="SJS50" s="45"/>
      <c r="SJT50" s="45"/>
      <c r="SJU50" s="45"/>
      <c r="SJV50" s="45"/>
      <c r="SJW50" s="45"/>
      <c r="SJX50" s="45"/>
      <c r="SJY50" s="45"/>
      <c r="SJZ50" s="45"/>
      <c r="SKA50" s="45"/>
      <c r="SKB50" s="45"/>
      <c r="SKC50" s="45"/>
      <c r="SKD50" s="45"/>
      <c r="SKE50" s="45"/>
      <c r="SKF50" s="45"/>
      <c r="SKG50" s="45"/>
      <c r="SKH50" s="45"/>
      <c r="SKI50" s="45"/>
      <c r="SKJ50" s="45"/>
      <c r="SKK50" s="45"/>
      <c r="SKL50" s="45"/>
      <c r="SKM50" s="45"/>
      <c r="SKN50" s="45"/>
      <c r="SKO50" s="45"/>
      <c r="SKP50" s="45"/>
      <c r="SKQ50" s="45"/>
      <c r="SKR50" s="45"/>
      <c r="SKS50" s="45"/>
      <c r="SKT50" s="45"/>
      <c r="SKU50" s="45"/>
      <c r="SKV50" s="45"/>
      <c r="SKW50" s="45"/>
      <c r="SKX50" s="45"/>
      <c r="SKY50" s="45"/>
      <c r="SKZ50" s="45"/>
      <c r="SLA50" s="45"/>
      <c r="SLB50" s="45"/>
      <c r="SLC50" s="45"/>
      <c r="SLD50" s="45"/>
      <c r="SLE50" s="45"/>
      <c r="SLF50" s="45"/>
      <c r="SLG50" s="45"/>
      <c r="SLH50" s="45"/>
      <c r="SLI50" s="45"/>
      <c r="SLJ50" s="45"/>
      <c r="SLK50" s="45"/>
      <c r="SLL50" s="45"/>
      <c r="SLM50" s="45"/>
      <c r="SLN50" s="45"/>
      <c r="SLO50" s="45"/>
      <c r="SLP50" s="45"/>
      <c r="SLQ50" s="45"/>
      <c r="SLR50" s="45"/>
      <c r="SLS50" s="45"/>
      <c r="SLT50" s="45"/>
      <c r="SLU50" s="45"/>
      <c r="SLV50" s="45"/>
      <c r="SLW50" s="45"/>
      <c r="SLX50" s="45"/>
      <c r="SLY50" s="45"/>
      <c r="SLZ50" s="45"/>
      <c r="SMA50" s="45"/>
      <c r="SMB50" s="45"/>
      <c r="SMC50" s="45"/>
      <c r="SMD50" s="45"/>
      <c r="SME50" s="45"/>
      <c r="SMF50" s="45"/>
      <c r="SMG50" s="45"/>
      <c r="SMH50" s="45"/>
      <c r="SMI50" s="45"/>
      <c r="SMJ50" s="45"/>
      <c r="SMK50" s="45"/>
      <c r="SML50" s="45"/>
      <c r="SMM50" s="45"/>
      <c r="SMN50" s="45"/>
      <c r="SMO50" s="45"/>
      <c r="SMP50" s="45"/>
      <c r="SMQ50" s="45"/>
      <c r="SMR50" s="45"/>
      <c r="SMS50" s="45"/>
      <c r="SMT50" s="45"/>
      <c r="SMU50" s="45"/>
      <c r="SMV50" s="45"/>
      <c r="SMW50" s="45"/>
      <c r="SMX50" s="45"/>
      <c r="SMY50" s="45"/>
      <c r="SMZ50" s="45"/>
      <c r="SNA50" s="45"/>
      <c r="SNB50" s="45"/>
      <c r="SNC50" s="45"/>
      <c r="SND50" s="45"/>
      <c r="SNE50" s="45"/>
      <c r="SNF50" s="45"/>
      <c r="SNG50" s="45"/>
      <c r="SNH50" s="45"/>
      <c r="SNI50" s="45"/>
      <c r="SNJ50" s="45"/>
      <c r="SNK50" s="45"/>
      <c r="SNL50" s="45"/>
      <c r="SNM50" s="45"/>
      <c r="SNN50" s="45"/>
      <c r="SNO50" s="45"/>
      <c r="SNP50" s="45"/>
      <c r="SNQ50" s="45"/>
      <c r="SNR50" s="45"/>
      <c r="SNS50" s="45"/>
      <c r="SNT50" s="45"/>
      <c r="SNU50" s="45"/>
      <c r="SNV50" s="45"/>
      <c r="SNW50" s="45"/>
      <c r="SNX50" s="45"/>
      <c r="SNY50" s="45"/>
      <c r="SNZ50" s="45"/>
      <c r="SOA50" s="45"/>
      <c r="SOB50" s="45"/>
      <c r="SOC50" s="45"/>
      <c r="SOD50" s="45"/>
      <c r="SOE50" s="45"/>
      <c r="SOF50" s="45"/>
      <c r="SOG50" s="45"/>
      <c r="SOH50" s="45"/>
      <c r="SOI50" s="45"/>
      <c r="SOJ50" s="45"/>
      <c r="SOK50" s="45"/>
      <c r="SOL50" s="45"/>
      <c r="SOM50" s="45"/>
      <c r="SON50" s="45"/>
      <c r="SOO50" s="45"/>
      <c r="SOP50" s="45"/>
      <c r="SOQ50" s="45"/>
      <c r="SOR50" s="45"/>
      <c r="SOS50" s="45"/>
      <c r="SOT50" s="45"/>
      <c r="SOU50" s="45"/>
      <c r="SOV50" s="45"/>
      <c r="SOW50" s="45"/>
      <c r="SOX50" s="45"/>
      <c r="SOY50" s="45"/>
      <c r="SOZ50" s="45"/>
      <c r="SPA50" s="45"/>
      <c r="SPB50" s="45"/>
      <c r="SPC50" s="45"/>
      <c r="SPD50" s="45"/>
      <c r="SPE50" s="45"/>
      <c r="SPF50" s="45"/>
      <c r="SPG50" s="45"/>
      <c r="SPH50" s="45"/>
      <c r="SPI50" s="45"/>
      <c r="SPJ50" s="45"/>
      <c r="SPK50" s="45"/>
      <c r="SPL50" s="45"/>
      <c r="SPM50" s="45"/>
      <c r="SPN50" s="45"/>
      <c r="SPO50" s="45"/>
      <c r="SPP50" s="45"/>
      <c r="SPQ50" s="45"/>
      <c r="SPR50" s="45"/>
      <c r="SPS50" s="45"/>
      <c r="SPT50" s="45"/>
      <c r="SPU50" s="45"/>
      <c r="SPV50" s="45"/>
      <c r="SPW50" s="45"/>
      <c r="SPX50" s="45"/>
      <c r="SPY50" s="45"/>
      <c r="SPZ50" s="45"/>
      <c r="SQA50" s="45"/>
      <c r="SQB50" s="45"/>
      <c r="SQC50" s="45"/>
      <c r="SQD50" s="45"/>
      <c r="SQE50" s="45"/>
      <c r="SQF50" s="45"/>
      <c r="SQG50" s="45"/>
      <c r="SQH50" s="45"/>
      <c r="SQI50" s="45"/>
      <c r="SQJ50" s="45"/>
      <c r="SQK50" s="45"/>
      <c r="SQL50" s="45"/>
      <c r="SQM50" s="45"/>
      <c r="SQN50" s="45"/>
      <c r="SQO50" s="45"/>
      <c r="SQP50" s="45"/>
      <c r="SQQ50" s="45"/>
      <c r="SQR50" s="45"/>
      <c r="SQS50" s="45"/>
      <c r="SQT50" s="45"/>
      <c r="SQU50" s="45"/>
      <c r="SQV50" s="45"/>
      <c r="SQW50" s="45"/>
      <c r="SQX50" s="45"/>
      <c r="SQY50" s="45"/>
      <c r="SQZ50" s="45"/>
      <c r="SRA50" s="45"/>
      <c r="SRB50" s="45"/>
      <c r="SRC50" s="45"/>
      <c r="SRD50" s="45"/>
      <c r="SRE50" s="45"/>
      <c r="SRF50" s="45"/>
      <c r="SRG50" s="45"/>
      <c r="SRH50" s="45"/>
      <c r="SRI50" s="45"/>
      <c r="SRJ50" s="45"/>
      <c r="SRK50" s="45"/>
      <c r="SRL50" s="45"/>
      <c r="SRM50" s="45"/>
      <c r="SRN50" s="45"/>
      <c r="SRO50" s="45"/>
      <c r="SRP50" s="45"/>
      <c r="SRQ50" s="45"/>
      <c r="SRR50" s="45"/>
      <c r="SRS50" s="45"/>
      <c r="SRT50" s="45"/>
      <c r="SRU50" s="45"/>
      <c r="SRV50" s="45"/>
      <c r="SRW50" s="45"/>
      <c r="SRX50" s="45"/>
      <c r="SRY50" s="45"/>
      <c r="SRZ50" s="45"/>
      <c r="SSA50" s="45"/>
      <c r="SSB50" s="45"/>
      <c r="SSC50" s="45"/>
      <c r="SSD50" s="45"/>
      <c r="SSE50" s="45"/>
      <c r="SSF50" s="45"/>
      <c r="SSG50" s="45"/>
      <c r="SSH50" s="45"/>
      <c r="SSI50" s="45"/>
      <c r="SSJ50" s="45"/>
      <c r="SSK50" s="45"/>
      <c r="SSL50" s="45"/>
      <c r="SSM50" s="45"/>
      <c r="SSN50" s="45"/>
      <c r="SSO50" s="45"/>
      <c r="SSP50" s="45"/>
      <c r="SSQ50" s="45"/>
      <c r="SSR50" s="45"/>
      <c r="SSS50" s="45"/>
      <c r="SST50" s="45"/>
      <c r="SSU50" s="45"/>
      <c r="SSV50" s="45"/>
      <c r="SSW50" s="45"/>
      <c r="SSX50" s="45"/>
      <c r="SSY50" s="45"/>
      <c r="SSZ50" s="45"/>
      <c r="STA50" s="45"/>
      <c r="STB50" s="45"/>
      <c r="STC50" s="45"/>
      <c r="STD50" s="45"/>
      <c r="STE50" s="45"/>
      <c r="STF50" s="45"/>
      <c r="STG50" s="45"/>
      <c r="STH50" s="45"/>
      <c r="STI50" s="45"/>
      <c r="STJ50" s="45"/>
      <c r="STK50" s="45"/>
      <c r="STL50" s="45"/>
      <c r="STM50" s="45"/>
      <c r="STN50" s="45"/>
      <c r="STO50" s="45"/>
      <c r="STP50" s="45"/>
      <c r="STQ50" s="45"/>
      <c r="STR50" s="45"/>
      <c r="STS50" s="45"/>
      <c r="STT50" s="45"/>
      <c r="STU50" s="45"/>
      <c r="STV50" s="45"/>
      <c r="STW50" s="45"/>
      <c r="STX50" s="45"/>
      <c r="STY50" s="45"/>
      <c r="STZ50" s="45"/>
      <c r="SUA50" s="45"/>
      <c r="SUB50" s="45"/>
      <c r="SUC50" s="45"/>
      <c r="SUD50" s="45"/>
      <c r="SUE50" s="45"/>
      <c r="SUF50" s="45"/>
      <c r="SUG50" s="45"/>
      <c r="SUH50" s="45"/>
      <c r="SUI50" s="45"/>
      <c r="SUJ50" s="45"/>
      <c r="SUK50" s="45"/>
      <c r="SUL50" s="45"/>
      <c r="SUM50" s="45"/>
      <c r="SUN50" s="45"/>
      <c r="SUO50" s="45"/>
      <c r="SUP50" s="45"/>
      <c r="SUQ50" s="45"/>
      <c r="SUR50" s="45"/>
      <c r="SUS50" s="45"/>
      <c r="SUT50" s="45"/>
      <c r="SUU50" s="45"/>
      <c r="SUV50" s="45"/>
      <c r="SUW50" s="45"/>
      <c r="SUX50" s="45"/>
      <c r="SUY50" s="45"/>
      <c r="SUZ50" s="45"/>
      <c r="SVA50" s="45"/>
      <c r="SVB50" s="45"/>
      <c r="SVC50" s="45"/>
      <c r="SVD50" s="45"/>
      <c r="SVE50" s="45"/>
      <c r="SVF50" s="45"/>
      <c r="SVG50" s="45"/>
      <c r="SVH50" s="45"/>
      <c r="SVI50" s="45"/>
      <c r="SVJ50" s="45"/>
      <c r="SVK50" s="45"/>
      <c r="SVL50" s="45"/>
      <c r="SVM50" s="45"/>
      <c r="SVN50" s="45"/>
      <c r="SVO50" s="45"/>
      <c r="SVP50" s="45"/>
      <c r="SVQ50" s="45"/>
      <c r="SVR50" s="45"/>
      <c r="SVS50" s="45"/>
      <c r="SVT50" s="45"/>
      <c r="SVU50" s="45"/>
      <c r="SVV50" s="45"/>
      <c r="SVW50" s="45"/>
      <c r="SVX50" s="45"/>
      <c r="SVY50" s="45"/>
      <c r="SVZ50" s="45"/>
      <c r="SWA50" s="45"/>
      <c r="SWB50" s="45"/>
      <c r="SWC50" s="45"/>
      <c r="SWD50" s="45"/>
      <c r="SWE50" s="45"/>
      <c r="SWF50" s="45"/>
      <c r="SWG50" s="45"/>
      <c r="SWH50" s="45"/>
      <c r="SWI50" s="45"/>
      <c r="SWJ50" s="45"/>
      <c r="SWK50" s="45"/>
      <c r="SWL50" s="45"/>
      <c r="SWM50" s="45"/>
      <c r="SWN50" s="45"/>
      <c r="SWO50" s="45"/>
      <c r="SWP50" s="45"/>
      <c r="SWQ50" s="45"/>
      <c r="SWR50" s="45"/>
      <c r="SWS50" s="45"/>
      <c r="SWT50" s="45"/>
      <c r="SWU50" s="45"/>
      <c r="SWV50" s="45"/>
      <c r="SWW50" s="45"/>
      <c r="SWX50" s="45"/>
      <c r="SWY50" s="45"/>
      <c r="SWZ50" s="45"/>
      <c r="SXA50" s="45"/>
      <c r="SXB50" s="45"/>
      <c r="SXC50" s="45"/>
      <c r="SXD50" s="45"/>
      <c r="SXE50" s="45"/>
      <c r="SXF50" s="45"/>
      <c r="SXG50" s="45"/>
      <c r="SXH50" s="45"/>
      <c r="SXI50" s="45"/>
      <c r="SXJ50" s="45"/>
      <c r="SXK50" s="45"/>
      <c r="SXL50" s="45"/>
      <c r="SXM50" s="45"/>
      <c r="SXN50" s="45"/>
      <c r="SXO50" s="45"/>
      <c r="SXP50" s="45"/>
      <c r="SXQ50" s="45"/>
      <c r="SXR50" s="45"/>
      <c r="SXS50" s="45"/>
      <c r="SXT50" s="45"/>
      <c r="SXU50" s="45"/>
      <c r="SXV50" s="45"/>
      <c r="SXW50" s="45"/>
      <c r="SXX50" s="45"/>
      <c r="SXY50" s="45"/>
      <c r="SXZ50" s="45"/>
      <c r="SYA50" s="45"/>
      <c r="SYB50" s="45"/>
      <c r="SYC50" s="45"/>
      <c r="SYD50" s="45"/>
      <c r="SYE50" s="45"/>
      <c r="SYF50" s="45"/>
      <c r="SYG50" s="45"/>
      <c r="SYH50" s="45"/>
      <c r="SYI50" s="45"/>
      <c r="SYJ50" s="45"/>
      <c r="SYK50" s="45"/>
      <c r="SYL50" s="45"/>
      <c r="SYM50" s="45"/>
      <c r="SYN50" s="45"/>
      <c r="SYO50" s="45"/>
      <c r="SYP50" s="45"/>
      <c r="SYQ50" s="45"/>
      <c r="SYR50" s="45"/>
      <c r="SYS50" s="45"/>
      <c r="SYT50" s="45"/>
      <c r="SYU50" s="45"/>
      <c r="SYV50" s="45"/>
      <c r="SYW50" s="45"/>
      <c r="SYX50" s="45"/>
      <c r="SYY50" s="45"/>
      <c r="SYZ50" s="45"/>
      <c r="SZA50" s="45"/>
      <c r="SZB50" s="45"/>
      <c r="SZC50" s="45"/>
      <c r="SZD50" s="45"/>
      <c r="SZE50" s="45"/>
      <c r="SZF50" s="45"/>
      <c r="SZG50" s="45"/>
      <c r="SZH50" s="45"/>
      <c r="SZI50" s="45"/>
      <c r="SZJ50" s="45"/>
      <c r="SZK50" s="45"/>
      <c r="SZL50" s="45"/>
      <c r="SZM50" s="45"/>
      <c r="SZN50" s="45"/>
      <c r="SZO50" s="45"/>
      <c r="SZP50" s="45"/>
      <c r="SZQ50" s="45"/>
      <c r="SZR50" s="45"/>
      <c r="SZS50" s="45"/>
      <c r="SZT50" s="45"/>
      <c r="SZU50" s="45"/>
      <c r="SZV50" s="45"/>
      <c r="SZW50" s="45"/>
      <c r="SZX50" s="45"/>
      <c r="SZY50" s="45"/>
      <c r="SZZ50" s="45"/>
      <c r="TAA50" s="45"/>
      <c r="TAB50" s="45"/>
      <c r="TAC50" s="45"/>
      <c r="TAD50" s="45"/>
      <c r="TAE50" s="45"/>
      <c r="TAF50" s="45"/>
      <c r="TAG50" s="45"/>
      <c r="TAH50" s="45"/>
      <c r="TAI50" s="45"/>
      <c r="TAJ50" s="45"/>
      <c r="TAK50" s="45"/>
      <c r="TAL50" s="45"/>
      <c r="TAM50" s="45"/>
      <c r="TAN50" s="45"/>
      <c r="TAO50" s="45"/>
      <c r="TAP50" s="45"/>
      <c r="TAQ50" s="45"/>
      <c r="TAR50" s="45"/>
      <c r="TAS50" s="45"/>
      <c r="TAT50" s="45"/>
      <c r="TAU50" s="45"/>
      <c r="TAV50" s="45"/>
      <c r="TAW50" s="45"/>
      <c r="TAX50" s="45"/>
      <c r="TAY50" s="45"/>
      <c r="TAZ50" s="45"/>
      <c r="TBA50" s="45"/>
      <c r="TBB50" s="45"/>
      <c r="TBC50" s="45"/>
      <c r="TBD50" s="45"/>
      <c r="TBE50" s="45"/>
      <c r="TBF50" s="45"/>
      <c r="TBG50" s="45"/>
      <c r="TBH50" s="45"/>
      <c r="TBI50" s="45"/>
      <c r="TBJ50" s="45"/>
      <c r="TBK50" s="45"/>
      <c r="TBL50" s="45"/>
      <c r="TBM50" s="45"/>
      <c r="TBN50" s="45"/>
      <c r="TBO50" s="45"/>
      <c r="TBP50" s="45"/>
      <c r="TBQ50" s="45"/>
      <c r="TBR50" s="45"/>
      <c r="TBS50" s="45"/>
      <c r="TBT50" s="45"/>
      <c r="TBU50" s="45"/>
      <c r="TBV50" s="45"/>
      <c r="TBW50" s="45"/>
      <c r="TBX50" s="45"/>
      <c r="TBY50" s="45"/>
      <c r="TBZ50" s="45"/>
      <c r="TCA50" s="45"/>
      <c r="TCB50" s="45"/>
      <c r="TCC50" s="45"/>
      <c r="TCD50" s="45"/>
      <c r="TCE50" s="45"/>
      <c r="TCF50" s="45"/>
      <c r="TCG50" s="45"/>
      <c r="TCH50" s="45"/>
      <c r="TCI50" s="45"/>
      <c r="TCJ50" s="45"/>
      <c r="TCK50" s="45"/>
      <c r="TCL50" s="45"/>
      <c r="TCM50" s="45"/>
      <c r="TCN50" s="45"/>
      <c r="TCO50" s="45"/>
      <c r="TCP50" s="45"/>
      <c r="TCQ50" s="45"/>
      <c r="TCR50" s="45"/>
      <c r="TCS50" s="45"/>
      <c r="TCT50" s="45"/>
      <c r="TCU50" s="45"/>
      <c r="TCV50" s="45"/>
      <c r="TCW50" s="45"/>
      <c r="TCX50" s="45"/>
      <c r="TCY50" s="45"/>
      <c r="TCZ50" s="45"/>
      <c r="TDA50" s="45"/>
      <c r="TDB50" s="45"/>
      <c r="TDC50" s="45"/>
      <c r="TDD50" s="45"/>
      <c r="TDE50" s="45"/>
      <c r="TDF50" s="45"/>
      <c r="TDG50" s="45"/>
      <c r="TDH50" s="45"/>
      <c r="TDI50" s="45"/>
      <c r="TDJ50" s="45"/>
      <c r="TDK50" s="45"/>
      <c r="TDL50" s="45"/>
      <c r="TDM50" s="45"/>
      <c r="TDN50" s="45"/>
      <c r="TDO50" s="45"/>
      <c r="TDP50" s="45"/>
      <c r="TDQ50" s="45"/>
      <c r="TDR50" s="45"/>
      <c r="TDS50" s="45"/>
      <c r="TDT50" s="45"/>
      <c r="TDU50" s="45"/>
      <c r="TDV50" s="45"/>
      <c r="TDW50" s="45"/>
      <c r="TDX50" s="45"/>
      <c r="TDY50" s="45"/>
      <c r="TDZ50" s="45"/>
      <c r="TEA50" s="45"/>
      <c r="TEB50" s="45"/>
      <c r="TEC50" s="45"/>
      <c r="TED50" s="45"/>
      <c r="TEE50" s="45"/>
      <c r="TEF50" s="45"/>
      <c r="TEG50" s="45"/>
      <c r="TEH50" s="45"/>
      <c r="TEI50" s="45"/>
      <c r="TEJ50" s="45"/>
      <c r="TEK50" s="45"/>
      <c r="TEL50" s="45"/>
      <c r="TEM50" s="45"/>
      <c r="TEN50" s="45"/>
      <c r="TEO50" s="45"/>
      <c r="TEP50" s="45"/>
      <c r="TEQ50" s="45"/>
      <c r="TER50" s="45"/>
      <c r="TES50" s="45"/>
      <c r="TET50" s="45"/>
      <c r="TEU50" s="45"/>
      <c r="TEV50" s="45"/>
      <c r="TEW50" s="45"/>
      <c r="TEX50" s="45"/>
      <c r="TEY50" s="45"/>
      <c r="TEZ50" s="45"/>
      <c r="TFA50" s="45"/>
      <c r="TFB50" s="45"/>
      <c r="TFC50" s="45"/>
      <c r="TFD50" s="45"/>
      <c r="TFE50" s="45"/>
      <c r="TFF50" s="45"/>
      <c r="TFG50" s="45"/>
      <c r="TFH50" s="45"/>
      <c r="TFI50" s="45"/>
      <c r="TFJ50" s="45"/>
      <c r="TFK50" s="45"/>
      <c r="TFL50" s="45"/>
      <c r="TFM50" s="45"/>
      <c r="TFN50" s="45"/>
      <c r="TFO50" s="45"/>
      <c r="TFP50" s="45"/>
      <c r="TFQ50" s="45"/>
      <c r="TFR50" s="45"/>
      <c r="TFS50" s="45"/>
      <c r="TFT50" s="45"/>
      <c r="TFU50" s="45"/>
      <c r="TFV50" s="45"/>
      <c r="TFW50" s="45"/>
      <c r="TFX50" s="45"/>
      <c r="TFY50" s="45"/>
      <c r="TFZ50" s="45"/>
      <c r="TGA50" s="45"/>
      <c r="TGB50" s="45"/>
      <c r="TGC50" s="45"/>
      <c r="TGD50" s="45"/>
      <c r="TGE50" s="45"/>
      <c r="TGF50" s="45"/>
      <c r="TGG50" s="45"/>
      <c r="TGH50" s="45"/>
      <c r="TGI50" s="45"/>
      <c r="TGJ50" s="45"/>
      <c r="TGK50" s="45"/>
      <c r="TGL50" s="45"/>
      <c r="TGM50" s="45"/>
      <c r="TGN50" s="45"/>
      <c r="TGO50" s="45"/>
      <c r="TGP50" s="45"/>
      <c r="TGQ50" s="45"/>
      <c r="TGR50" s="45"/>
      <c r="TGS50" s="45"/>
      <c r="TGT50" s="45"/>
      <c r="TGU50" s="45"/>
      <c r="TGV50" s="45"/>
      <c r="TGW50" s="45"/>
      <c r="TGX50" s="45"/>
      <c r="TGY50" s="45"/>
      <c r="TGZ50" s="45"/>
      <c r="THA50" s="45"/>
      <c r="THB50" s="45"/>
      <c r="THC50" s="45"/>
      <c r="THD50" s="45"/>
      <c r="THE50" s="45"/>
      <c r="THF50" s="45"/>
      <c r="THG50" s="45"/>
      <c r="THH50" s="45"/>
      <c r="THI50" s="45"/>
      <c r="THJ50" s="45"/>
      <c r="THK50" s="45"/>
      <c r="THL50" s="45"/>
      <c r="THM50" s="45"/>
      <c r="THN50" s="45"/>
      <c r="THO50" s="45"/>
      <c r="THP50" s="45"/>
      <c r="THQ50" s="45"/>
      <c r="THR50" s="45"/>
      <c r="THS50" s="45"/>
      <c r="THT50" s="45"/>
      <c r="THU50" s="45"/>
      <c r="THV50" s="45"/>
      <c r="THW50" s="45"/>
      <c r="THX50" s="45"/>
      <c r="THY50" s="45"/>
      <c r="THZ50" s="45"/>
      <c r="TIA50" s="45"/>
      <c r="TIB50" s="45"/>
      <c r="TIC50" s="45"/>
      <c r="TID50" s="45"/>
      <c r="TIE50" s="45"/>
      <c r="TIF50" s="45"/>
      <c r="TIG50" s="45"/>
      <c r="TIH50" s="45"/>
      <c r="TII50" s="45"/>
      <c r="TIJ50" s="45"/>
      <c r="TIK50" s="45"/>
      <c r="TIL50" s="45"/>
      <c r="TIM50" s="45"/>
      <c r="TIN50" s="45"/>
      <c r="TIO50" s="45"/>
      <c r="TIP50" s="45"/>
      <c r="TIQ50" s="45"/>
      <c r="TIR50" s="45"/>
      <c r="TIS50" s="45"/>
      <c r="TIT50" s="45"/>
      <c r="TIU50" s="45"/>
      <c r="TIV50" s="45"/>
      <c r="TIW50" s="45"/>
      <c r="TIX50" s="45"/>
      <c r="TIY50" s="45"/>
      <c r="TIZ50" s="45"/>
      <c r="TJA50" s="45"/>
      <c r="TJB50" s="45"/>
      <c r="TJC50" s="45"/>
      <c r="TJD50" s="45"/>
      <c r="TJE50" s="45"/>
      <c r="TJF50" s="45"/>
      <c r="TJG50" s="45"/>
      <c r="TJH50" s="45"/>
      <c r="TJI50" s="45"/>
      <c r="TJJ50" s="45"/>
      <c r="TJK50" s="45"/>
      <c r="TJL50" s="45"/>
      <c r="TJM50" s="45"/>
      <c r="TJN50" s="45"/>
      <c r="TJO50" s="45"/>
      <c r="TJP50" s="45"/>
      <c r="TJQ50" s="45"/>
      <c r="TJR50" s="45"/>
      <c r="TJS50" s="45"/>
      <c r="TJT50" s="45"/>
      <c r="TJU50" s="45"/>
      <c r="TJV50" s="45"/>
      <c r="TJW50" s="45"/>
      <c r="TJX50" s="45"/>
      <c r="TJY50" s="45"/>
      <c r="TJZ50" s="45"/>
      <c r="TKA50" s="45"/>
      <c r="TKB50" s="45"/>
      <c r="TKC50" s="45"/>
      <c r="TKD50" s="45"/>
      <c r="TKE50" s="45"/>
      <c r="TKF50" s="45"/>
      <c r="TKG50" s="45"/>
      <c r="TKH50" s="45"/>
      <c r="TKI50" s="45"/>
      <c r="TKJ50" s="45"/>
      <c r="TKK50" s="45"/>
      <c r="TKL50" s="45"/>
      <c r="TKM50" s="45"/>
      <c r="TKN50" s="45"/>
      <c r="TKO50" s="45"/>
      <c r="TKP50" s="45"/>
      <c r="TKQ50" s="45"/>
      <c r="TKR50" s="45"/>
      <c r="TKS50" s="45"/>
      <c r="TKT50" s="45"/>
      <c r="TKU50" s="45"/>
      <c r="TKV50" s="45"/>
      <c r="TKW50" s="45"/>
      <c r="TKX50" s="45"/>
      <c r="TKY50" s="45"/>
      <c r="TKZ50" s="45"/>
      <c r="TLA50" s="45"/>
      <c r="TLB50" s="45"/>
      <c r="TLC50" s="45"/>
      <c r="TLD50" s="45"/>
      <c r="TLE50" s="45"/>
      <c r="TLF50" s="45"/>
      <c r="TLG50" s="45"/>
      <c r="TLH50" s="45"/>
      <c r="TLI50" s="45"/>
      <c r="TLJ50" s="45"/>
      <c r="TLK50" s="45"/>
      <c r="TLL50" s="45"/>
      <c r="TLM50" s="45"/>
      <c r="TLN50" s="45"/>
      <c r="TLO50" s="45"/>
      <c r="TLP50" s="45"/>
      <c r="TLQ50" s="45"/>
      <c r="TLR50" s="45"/>
      <c r="TLS50" s="45"/>
      <c r="TLT50" s="45"/>
      <c r="TLU50" s="45"/>
      <c r="TLV50" s="45"/>
      <c r="TLW50" s="45"/>
      <c r="TLX50" s="45"/>
      <c r="TLY50" s="45"/>
      <c r="TLZ50" s="45"/>
      <c r="TMA50" s="45"/>
      <c r="TMB50" s="45"/>
      <c r="TMC50" s="45"/>
      <c r="TMD50" s="45"/>
      <c r="TME50" s="45"/>
      <c r="TMF50" s="45"/>
      <c r="TMG50" s="45"/>
      <c r="TMH50" s="45"/>
      <c r="TMI50" s="45"/>
      <c r="TMJ50" s="45"/>
      <c r="TMK50" s="45"/>
      <c r="TML50" s="45"/>
      <c r="TMM50" s="45"/>
      <c r="TMN50" s="45"/>
      <c r="TMO50" s="45"/>
      <c r="TMP50" s="45"/>
      <c r="TMQ50" s="45"/>
      <c r="TMR50" s="45"/>
      <c r="TMS50" s="45"/>
      <c r="TMT50" s="45"/>
      <c r="TMU50" s="45"/>
      <c r="TMV50" s="45"/>
      <c r="TMW50" s="45"/>
      <c r="TMX50" s="45"/>
      <c r="TMY50" s="45"/>
      <c r="TMZ50" s="45"/>
      <c r="TNA50" s="45"/>
      <c r="TNB50" s="45"/>
      <c r="TNC50" s="45"/>
      <c r="TND50" s="45"/>
      <c r="TNE50" s="45"/>
      <c r="TNF50" s="45"/>
      <c r="TNG50" s="45"/>
      <c r="TNH50" s="45"/>
      <c r="TNI50" s="45"/>
      <c r="TNJ50" s="45"/>
      <c r="TNK50" s="45"/>
      <c r="TNL50" s="45"/>
      <c r="TNM50" s="45"/>
      <c r="TNN50" s="45"/>
      <c r="TNO50" s="45"/>
      <c r="TNP50" s="45"/>
      <c r="TNQ50" s="45"/>
      <c r="TNR50" s="45"/>
      <c r="TNS50" s="45"/>
      <c r="TNT50" s="45"/>
      <c r="TNU50" s="45"/>
      <c r="TNV50" s="45"/>
      <c r="TNW50" s="45"/>
      <c r="TNX50" s="45"/>
      <c r="TNY50" s="45"/>
      <c r="TNZ50" s="45"/>
      <c r="TOA50" s="45"/>
      <c r="TOB50" s="45"/>
      <c r="TOC50" s="45"/>
      <c r="TOD50" s="45"/>
      <c r="TOE50" s="45"/>
      <c r="TOF50" s="45"/>
      <c r="TOG50" s="45"/>
      <c r="TOH50" s="45"/>
      <c r="TOI50" s="45"/>
      <c r="TOJ50" s="45"/>
      <c r="TOK50" s="45"/>
      <c r="TOL50" s="45"/>
      <c r="TOM50" s="45"/>
      <c r="TON50" s="45"/>
      <c r="TOO50" s="45"/>
      <c r="TOP50" s="45"/>
      <c r="TOQ50" s="45"/>
      <c r="TOR50" s="45"/>
      <c r="TOS50" s="45"/>
      <c r="TOT50" s="45"/>
      <c r="TOU50" s="45"/>
      <c r="TOV50" s="45"/>
      <c r="TOW50" s="45"/>
      <c r="TOX50" s="45"/>
      <c r="TOY50" s="45"/>
      <c r="TOZ50" s="45"/>
      <c r="TPA50" s="45"/>
      <c r="TPB50" s="45"/>
      <c r="TPC50" s="45"/>
      <c r="TPD50" s="45"/>
      <c r="TPE50" s="45"/>
      <c r="TPF50" s="45"/>
      <c r="TPG50" s="45"/>
      <c r="TPH50" s="45"/>
      <c r="TPI50" s="45"/>
      <c r="TPJ50" s="45"/>
      <c r="TPK50" s="45"/>
      <c r="TPL50" s="45"/>
      <c r="TPM50" s="45"/>
      <c r="TPN50" s="45"/>
      <c r="TPO50" s="45"/>
      <c r="TPP50" s="45"/>
      <c r="TPQ50" s="45"/>
      <c r="TPR50" s="45"/>
      <c r="TPS50" s="45"/>
      <c r="TPT50" s="45"/>
      <c r="TPU50" s="45"/>
      <c r="TPV50" s="45"/>
      <c r="TPW50" s="45"/>
      <c r="TPX50" s="45"/>
      <c r="TPY50" s="45"/>
      <c r="TPZ50" s="45"/>
      <c r="TQA50" s="45"/>
      <c r="TQB50" s="45"/>
      <c r="TQC50" s="45"/>
      <c r="TQD50" s="45"/>
      <c r="TQE50" s="45"/>
      <c r="TQF50" s="45"/>
      <c r="TQG50" s="45"/>
      <c r="TQH50" s="45"/>
      <c r="TQI50" s="45"/>
      <c r="TQJ50" s="45"/>
      <c r="TQK50" s="45"/>
      <c r="TQL50" s="45"/>
      <c r="TQM50" s="45"/>
      <c r="TQN50" s="45"/>
      <c r="TQO50" s="45"/>
      <c r="TQP50" s="45"/>
      <c r="TQQ50" s="45"/>
      <c r="TQR50" s="45"/>
      <c r="TQS50" s="45"/>
      <c r="TQT50" s="45"/>
      <c r="TQU50" s="45"/>
      <c r="TQV50" s="45"/>
      <c r="TQW50" s="45"/>
      <c r="TQX50" s="45"/>
      <c r="TQY50" s="45"/>
      <c r="TQZ50" s="45"/>
      <c r="TRA50" s="45"/>
      <c r="TRB50" s="45"/>
      <c r="TRC50" s="45"/>
      <c r="TRD50" s="45"/>
      <c r="TRE50" s="45"/>
      <c r="TRF50" s="45"/>
      <c r="TRG50" s="45"/>
      <c r="TRH50" s="45"/>
      <c r="TRI50" s="45"/>
      <c r="TRJ50" s="45"/>
      <c r="TRK50" s="45"/>
      <c r="TRL50" s="45"/>
      <c r="TRM50" s="45"/>
      <c r="TRN50" s="45"/>
      <c r="TRO50" s="45"/>
      <c r="TRP50" s="45"/>
      <c r="TRQ50" s="45"/>
      <c r="TRR50" s="45"/>
      <c r="TRS50" s="45"/>
      <c r="TRT50" s="45"/>
      <c r="TRU50" s="45"/>
      <c r="TRV50" s="45"/>
      <c r="TRW50" s="45"/>
      <c r="TRX50" s="45"/>
      <c r="TRY50" s="45"/>
      <c r="TRZ50" s="45"/>
      <c r="TSA50" s="45"/>
      <c r="TSB50" s="45"/>
      <c r="TSC50" s="45"/>
      <c r="TSD50" s="45"/>
      <c r="TSE50" s="45"/>
      <c r="TSF50" s="45"/>
      <c r="TSG50" s="45"/>
      <c r="TSH50" s="45"/>
      <c r="TSI50" s="45"/>
      <c r="TSJ50" s="45"/>
      <c r="TSK50" s="45"/>
      <c r="TSL50" s="45"/>
      <c r="TSM50" s="45"/>
      <c r="TSN50" s="45"/>
      <c r="TSO50" s="45"/>
      <c r="TSP50" s="45"/>
      <c r="TSQ50" s="45"/>
      <c r="TSR50" s="45"/>
      <c r="TSS50" s="45"/>
      <c r="TST50" s="45"/>
      <c r="TSU50" s="45"/>
      <c r="TSV50" s="45"/>
      <c r="TSW50" s="45"/>
      <c r="TSX50" s="45"/>
      <c r="TSY50" s="45"/>
      <c r="TSZ50" s="45"/>
      <c r="TTA50" s="45"/>
      <c r="TTB50" s="45"/>
      <c r="TTC50" s="45"/>
      <c r="TTD50" s="45"/>
      <c r="TTE50" s="45"/>
      <c r="TTF50" s="45"/>
      <c r="TTG50" s="45"/>
      <c r="TTH50" s="45"/>
      <c r="TTI50" s="45"/>
      <c r="TTJ50" s="45"/>
      <c r="TTK50" s="45"/>
      <c r="TTL50" s="45"/>
      <c r="TTM50" s="45"/>
      <c r="TTN50" s="45"/>
      <c r="TTO50" s="45"/>
      <c r="TTP50" s="45"/>
      <c r="TTQ50" s="45"/>
      <c r="TTR50" s="45"/>
      <c r="TTS50" s="45"/>
      <c r="TTT50" s="45"/>
      <c r="TTU50" s="45"/>
      <c r="TTV50" s="45"/>
      <c r="TTW50" s="45"/>
      <c r="TTX50" s="45"/>
      <c r="TTY50" s="45"/>
      <c r="TTZ50" s="45"/>
      <c r="TUA50" s="45"/>
      <c r="TUB50" s="45"/>
      <c r="TUC50" s="45"/>
      <c r="TUD50" s="45"/>
      <c r="TUE50" s="45"/>
      <c r="TUF50" s="45"/>
      <c r="TUG50" s="45"/>
      <c r="TUH50" s="45"/>
      <c r="TUI50" s="45"/>
      <c r="TUJ50" s="45"/>
      <c r="TUK50" s="45"/>
      <c r="TUL50" s="45"/>
      <c r="TUM50" s="45"/>
      <c r="TUN50" s="45"/>
      <c r="TUO50" s="45"/>
      <c r="TUP50" s="45"/>
      <c r="TUQ50" s="45"/>
      <c r="TUR50" s="45"/>
      <c r="TUS50" s="45"/>
      <c r="TUT50" s="45"/>
      <c r="TUU50" s="45"/>
      <c r="TUV50" s="45"/>
      <c r="TUW50" s="45"/>
      <c r="TUX50" s="45"/>
      <c r="TUY50" s="45"/>
      <c r="TUZ50" s="45"/>
      <c r="TVA50" s="45"/>
      <c r="TVB50" s="45"/>
      <c r="TVC50" s="45"/>
      <c r="TVD50" s="45"/>
      <c r="TVE50" s="45"/>
      <c r="TVF50" s="45"/>
      <c r="TVG50" s="45"/>
      <c r="TVH50" s="45"/>
      <c r="TVI50" s="45"/>
      <c r="TVJ50" s="45"/>
      <c r="TVK50" s="45"/>
      <c r="TVL50" s="45"/>
      <c r="TVM50" s="45"/>
      <c r="TVN50" s="45"/>
      <c r="TVO50" s="45"/>
      <c r="TVP50" s="45"/>
      <c r="TVQ50" s="45"/>
      <c r="TVR50" s="45"/>
      <c r="TVS50" s="45"/>
      <c r="TVT50" s="45"/>
      <c r="TVU50" s="45"/>
      <c r="TVV50" s="45"/>
      <c r="TVW50" s="45"/>
      <c r="TVX50" s="45"/>
      <c r="TVY50" s="45"/>
      <c r="TVZ50" s="45"/>
      <c r="TWA50" s="45"/>
      <c r="TWB50" s="45"/>
      <c r="TWC50" s="45"/>
      <c r="TWD50" s="45"/>
      <c r="TWE50" s="45"/>
      <c r="TWF50" s="45"/>
      <c r="TWG50" s="45"/>
      <c r="TWH50" s="45"/>
      <c r="TWI50" s="45"/>
      <c r="TWJ50" s="45"/>
      <c r="TWK50" s="45"/>
      <c r="TWL50" s="45"/>
      <c r="TWM50" s="45"/>
      <c r="TWN50" s="45"/>
      <c r="TWO50" s="45"/>
      <c r="TWP50" s="45"/>
      <c r="TWQ50" s="45"/>
      <c r="TWR50" s="45"/>
      <c r="TWS50" s="45"/>
      <c r="TWT50" s="45"/>
      <c r="TWU50" s="45"/>
      <c r="TWV50" s="45"/>
      <c r="TWW50" s="45"/>
      <c r="TWX50" s="45"/>
      <c r="TWY50" s="45"/>
      <c r="TWZ50" s="45"/>
      <c r="TXA50" s="45"/>
      <c r="TXB50" s="45"/>
      <c r="TXC50" s="45"/>
      <c r="TXD50" s="45"/>
      <c r="TXE50" s="45"/>
      <c r="TXF50" s="45"/>
      <c r="TXG50" s="45"/>
      <c r="TXH50" s="45"/>
      <c r="TXI50" s="45"/>
      <c r="TXJ50" s="45"/>
      <c r="TXK50" s="45"/>
      <c r="TXL50" s="45"/>
      <c r="TXM50" s="45"/>
      <c r="TXN50" s="45"/>
      <c r="TXO50" s="45"/>
      <c r="TXP50" s="45"/>
      <c r="TXQ50" s="45"/>
      <c r="TXR50" s="45"/>
      <c r="TXS50" s="45"/>
      <c r="TXT50" s="45"/>
      <c r="TXU50" s="45"/>
      <c r="TXV50" s="45"/>
      <c r="TXW50" s="45"/>
      <c r="TXX50" s="45"/>
      <c r="TXY50" s="45"/>
      <c r="TXZ50" s="45"/>
      <c r="TYA50" s="45"/>
      <c r="TYB50" s="45"/>
      <c r="TYC50" s="45"/>
      <c r="TYD50" s="45"/>
      <c r="TYE50" s="45"/>
      <c r="TYF50" s="45"/>
      <c r="TYG50" s="45"/>
      <c r="TYH50" s="45"/>
      <c r="TYI50" s="45"/>
      <c r="TYJ50" s="45"/>
      <c r="TYK50" s="45"/>
      <c r="TYL50" s="45"/>
      <c r="TYM50" s="45"/>
      <c r="TYN50" s="45"/>
      <c r="TYO50" s="45"/>
      <c r="TYP50" s="45"/>
      <c r="TYQ50" s="45"/>
      <c r="TYR50" s="45"/>
      <c r="TYS50" s="45"/>
      <c r="TYT50" s="45"/>
      <c r="TYU50" s="45"/>
      <c r="TYV50" s="45"/>
      <c r="TYW50" s="45"/>
      <c r="TYX50" s="45"/>
      <c r="TYY50" s="45"/>
      <c r="TYZ50" s="45"/>
      <c r="TZA50" s="45"/>
      <c r="TZB50" s="45"/>
      <c r="TZC50" s="45"/>
      <c r="TZD50" s="45"/>
      <c r="TZE50" s="45"/>
      <c r="TZF50" s="45"/>
      <c r="TZG50" s="45"/>
      <c r="TZH50" s="45"/>
      <c r="TZI50" s="45"/>
      <c r="TZJ50" s="45"/>
      <c r="TZK50" s="45"/>
      <c r="TZL50" s="45"/>
      <c r="TZM50" s="45"/>
      <c r="TZN50" s="45"/>
      <c r="TZO50" s="45"/>
      <c r="TZP50" s="45"/>
      <c r="TZQ50" s="45"/>
      <c r="TZR50" s="45"/>
      <c r="TZS50" s="45"/>
      <c r="TZT50" s="45"/>
      <c r="TZU50" s="45"/>
      <c r="TZV50" s="45"/>
      <c r="TZW50" s="45"/>
      <c r="TZX50" s="45"/>
      <c r="TZY50" s="45"/>
      <c r="TZZ50" s="45"/>
      <c r="UAA50" s="45"/>
      <c r="UAB50" s="45"/>
      <c r="UAC50" s="45"/>
      <c r="UAD50" s="45"/>
      <c r="UAE50" s="45"/>
      <c r="UAF50" s="45"/>
      <c r="UAG50" s="45"/>
      <c r="UAH50" s="45"/>
      <c r="UAI50" s="45"/>
      <c r="UAJ50" s="45"/>
      <c r="UAK50" s="45"/>
      <c r="UAL50" s="45"/>
      <c r="UAM50" s="45"/>
      <c r="UAN50" s="45"/>
      <c r="UAO50" s="45"/>
      <c r="UAP50" s="45"/>
      <c r="UAQ50" s="45"/>
      <c r="UAR50" s="45"/>
      <c r="UAS50" s="45"/>
      <c r="UAT50" s="45"/>
      <c r="UAU50" s="45"/>
      <c r="UAV50" s="45"/>
      <c r="UAW50" s="45"/>
      <c r="UAX50" s="45"/>
      <c r="UAY50" s="45"/>
      <c r="UAZ50" s="45"/>
      <c r="UBA50" s="45"/>
      <c r="UBB50" s="45"/>
      <c r="UBC50" s="45"/>
      <c r="UBD50" s="45"/>
      <c r="UBE50" s="45"/>
      <c r="UBF50" s="45"/>
      <c r="UBG50" s="45"/>
      <c r="UBH50" s="45"/>
      <c r="UBI50" s="45"/>
      <c r="UBJ50" s="45"/>
      <c r="UBK50" s="45"/>
      <c r="UBL50" s="45"/>
      <c r="UBM50" s="45"/>
      <c r="UBN50" s="45"/>
      <c r="UBO50" s="45"/>
      <c r="UBP50" s="45"/>
      <c r="UBQ50" s="45"/>
      <c r="UBR50" s="45"/>
      <c r="UBS50" s="45"/>
      <c r="UBT50" s="45"/>
      <c r="UBU50" s="45"/>
      <c r="UBV50" s="45"/>
      <c r="UBW50" s="45"/>
      <c r="UBX50" s="45"/>
      <c r="UBY50" s="45"/>
      <c r="UBZ50" s="45"/>
      <c r="UCA50" s="45"/>
      <c r="UCB50" s="45"/>
      <c r="UCC50" s="45"/>
      <c r="UCD50" s="45"/>
      <c r="UCE50" s="45"/>
      <c r="UCF50" s="45"/>
      <c r="UCG50" s="45"/>
      <c r="UCH50" s="45"/>
      <c r="UCI50" s="45"/>
      <c r="UCJ50" s="45"/>
      <c r="UCK50" s="45"/>
      <c r="UCL50" s="45"/>
      <c r="UCM50" s="45"/>
      <c r="UCN50" s="45"/>
      <c r="UCO50" s="45"/>
      <c r="UCP50" s="45"/>
      <c r="UCQ50" s="45"/>
      <c r="UCR50" s="45"/>
      <c r="UCS50" s="45"/>
      <c r="UCT50" s="45"/>
      <c r="UCU50" s="45"/>
      <c r="UCV50" s="45"/>
      <c r="UCW50" s="45"/>
      <c r="UCX50" s="45"/>
      <c r="UCY50" s="45"/>
      <c r="UCZ50" s="45"/>
      <c r="UDA50" s="45"/>
      <c r="UDB50" s="45"/>
      <c r="UDC50" s="45"/>
      <c r="UDD50" s="45"/>
      <c r="UDE50" s="45"/>
      <c r="UDF50" s="45"/>
      <c r="UDG50" s="45"/>
      <c r="UDH50" s="45"/>
      <c r="UDI50" s="45"/>
      <c r="UDJ50" s="45"/>
      <c r="UDK50" s="45"/>
      <c r="UDL50" s="45"/>
      <c r="UDM50" s="45"/>
      <c r="UDN50" s="45"/>
      <c r="UDO50" s="45"/>
      <c r="UDP50" s="45"/>
      <c r="UDQ50" s="45"/>
      <c r="UDR50" s="45"/>
      <c r="UDS50" s="45"/>
      <c r="UDT50" s="45"/>
      <c r="UDU50" s="45"/>
      <c r="UDV50" s="45"/>
      <c r="UDW50" s="45"/>
      <c r="UDX50" s="45"/>
      <c r="UDY50" s="45"/>
      <c r="UDZ50" s="45"/>
      <c r="UEA50" s="45"/>
      <c r="UEB50" s="45"/>
      <c r="UEC50" s="45"/>
      <c r="UED50" s="45"/>
      <c r="UEE50" s="45"/>
      <c r="UEF50" s="45"/>
      <c r="UEG50" s="45"/>
      <c r="UEH50" s="45"/>
      <c r="UEI50" s="45"/>
      <c r="UEJ50" s="45"/>
      <c r="UEK50" s="45"/>
      <c r="UEL50" s="45"/>
      <c r="UEM50" s="45"/>
      <c r="UEN50" s="45"/>
      <c r="UEO50" s="45"/>
      <c r="UEP50" s="45"/>
      <c r="UEQ50" s="45"/>
      <c r="UER50" s="45"/>
      <c r="UES50" s="45"/>
      <c r="UET50" s="45"/>
      <c r="UEU50" s="45"/>
      <c r="UEV50" s="45"/>
      <c r="UEW50" s="45"/>
      <c r="UEX50" s="45"/>
      <c r="UEY50" s="45"/>
      <c r="UEZ50" s="45"/>
      <c r="UFA50" s="45"/>
      <c r="UFB50" s="45"/>
      <c r="UFC50" s="45"/>
      <c r="UFD50" s="45"/>
      <c r="UFE50" s="45"/>
      <c r="UFF50" s="45"/>
      <c r="UFG50" s="45"/>
      <c r="UFH50" s="45"/>
      <c r="UFI50" s="45"/>
      <c r="UFJ50" s="45"/>
      <c r="UFK50" s="45"/>
      <c r="UFL50" s="45"/>
      <c r="UFM50" s="45"/>
      <c r="UFN50" s="45"/>
      <c r="UFO50" s="45"/>
      <c r="UFP50" s="45"/>
      <c r="UFQ50" s="45"/>
      <c r="UFR50" s="45"/>
      <c r="UFS50" s="45"/>
      <c r="UFT50" s="45"/>
      <c r="UFU50" s="45"/>
      <c r="UFV50" s="45"/>
      <c r="UFW50" s="45"/>
      <c r="UFX50" s="45"/>
      <c r="UFY50" s="45"/>
      <c r="UFZ50" s="45"/>
      <c r="UGA50" s="45"/>
      <c r="UGB50" s="45"/>
      <c r="UGC50" s="45"/>
      <c r="UGD50" s="45"/>
      <c r="UGE50" s="45"/>
      <c r="UGF50" s="45"/>
      <c r="UGG50" s="45"/>
      <c r="UGH50" s="45"/>
      <c r="UGI50" s="45"/>
      <c r="UGJ50" s="45"/>
      <c r="UGK50" s="45"/>
      <c r="UGL50" s="45"/>
      <c r="UGM50" s="45"/>
      <c r="UGN50" s="45"/>
      <c r="UGO50" s="45"/>
      <c r="UGP50" s="45"/>
      <c r="UGQ50" s="45"/>
      <c r="UGR50" s="45"/>
      <c r="UGS50" s="45"/>
      <c r="UGT50" s="45"/>
      <c r="UGU50" s="45"/>
      <c r="UGV50" s="45"/>
      <c r="UGW50" s="45"/>
      <c r="UGX50" s="45"/>
      <c r="UGY50" s="45"/>
      <c r="UGZ50" s="45"/>
      <c r="UHA50" s="45"/>
      <c r="UHB50" s="45"/>
      <c r="UHC50" s="45"/>
      <c r="UHD50" s="45"/>
      <c r="UHE50" s="45"/>
      <c r="UHF50" s="45"/>
      <c r="UHG50" s="45"/>
      <c r="UHH50" s="45"/>
      <c r="UHI50" s="45"/>
      <c r="UHJ50" s="45"/>
      <c r="UHK50" s="45"/>
      <c r="UHL50" s="45"/>
      <c r="UHM50" s="45"/>
      <c r="UHN50" s="45"/>
      <c r="UHO50" s="45"/>
      <c r="UHP50" s="45"/>
      <c r="UHQ50" s="45"/>
      <c r="UHR50" s="45"/>
      <c r="UHS50" s="45"/>
      <c r="UHT50" s="45"/>
      <c r="UHU50" s="45"/>
      <c r="UHV50" s="45"/>
      <c r="UHW50" s="45"/>
      <c r="UHX50" s="45"/>
      <c r="UHY50" s="45"/>
      <c r="UHZ50" s="45"/>
      <c r="UIA50" s="45"/>
      <c r="UIB50" s="45"/>
      <c r="UIC50" s="45"/>
      <c r="UID50" s="45"/>
      <c r="UIE50" s="45"/>
      <c r="UIF50" s="45"/>
      <c r="UIG50" s="45"/>
      <c r="UIH50" s="45"/>
      <c r="UII50" s="45"/>
      <c r="UIJ50" s="45"/>
      <c r="UIK50" s="45"/>
      <c r="UIL50" s="45"/>
      <c r="UIM50" s="45"/>
      <c r="UIN50" s="45"/>
      <c r="UIO50" s="45"/>
      <c r="UIP50" s="45"/>
      <c r="UIQ50" s="45"/>
      <c r="UIR50" s="45"/>
      <c r="UIS50" s="45"/>
      <c r="UIT50" s="45"/>
      <c r="UIU50" s="45"/>
      <c r="UIV50" s="45"/>
      <c r="UIW50" s="45"/>
      <c r="UIX50" s="45"/>
      <c r="UIY50" s="45"/>
      <c r="UIZ50" s="45"/>
      <c r="UJA50" s="45"/>
      <c r="UJB50" s="45"/>
      <c r="UJC50" s="45"/>
      <c r="UJD50" s="45"/>
      <c r="UJE50" s="45"/>
      <c r="UJF50" s="45"/>
      <c r="UJG50" s="45"/>
      <c r="UJH50" s="45"/>
      <c r="UJI50" s="45"/>
      <c r="UJJ50" s="45"/>
      <c r="UJK50" s="45"/>
      <c r="UJL50" s="45"/>
      <c r="UJM50" s="45"/>
      <c r="UJN50" s="45"/>
      <c r="UJO50" s="45"/>
      <c r="UJP50" s="45"/>
      <c r="UJQ50" s="45"/>
      <c r="UJR50" s="45"/>
      <c r="UJS50" s="45"/>
      <c r="UJT50" s="45"/>
      <c r="UJU50" s="45"/>
      <c r="UJV50" s="45"/>
      <c r="UJW50" s="45"/>
      <c r="UJX50" s="45"/>
      <c r="UJY50" s="45"/>
      <c r="UJZ50" s="45"/>
      <c r="UKA50" s="45"/>
      <c r="UKB50" s="45"/>
      <c r="UKC50" s="45"/>
      <c r="UKD50" s="45"/>
      <c r="UKE50" s="45"/>
      <c r="UKF50" s="45"/>
      <c r="UKG50" s="45"/>
      <c r="UKH50" s="45"/>
      <c r="UKI50" s="45"/>
      <c r="UKJ50" s="45"/>
      <c r="UKK50" s="45"/>
      <c r="UKL50" s="45"/>
      <c r="UKM50" s="45"/>
      <c r="UKN50" s="45"/>
      <c r="UKO50" s="45"/>
      <c r="UKP50" s="45"/>
      <c r="UKQ50" s="45"/>
      <c r="UKR50" s="45"/>
      <c r="UKS50" s="45"/>
      <c r="UKT50" s="45"/>
      <c r="UKU50" s="45"/>
      <c r="UKV50" s="45"/>
      <c r="UKW50" s="45"/>
      <c r="UKX50" s="45"/>
      <c r="UKY50" s="45"/>
      <c r="UKZ50" s="45"/>
      <c r="ULA50" s="45"/>
      <c r="ULB50" s="45"/>
      <c r="ULC50" s="45"/>
      <c r="ULD50" s="45"/>
      <c r="ULE50" s="45"/>
      <c r="ULF50" s="45"/>
      <c r="ULG50" s="45"/>
      <c r="ULH50" s="45"/>
      <c r="ULI50" s="45"/>
      <c r="ULJ50" s="45"/>
      <c r="ULK50" s="45"/>
      <c r="ULL50" s="45"/>
      <c r="ULM50" s="45"/>
      <c r="ULN50" s="45"/>
      <c r="ULO50" s="45"/>
      <c r="ULP50" s="45"/>
      <c r="ULQ50" s="45"/>
      <c r="ULR50" s="45"/>
      <c r="ULS50" s="45"/>
      <c r="ULT50" s="45"/>
      <c r="ULU50" s="45"/>
      <c r="ULV50" s="45"/>
      <c r="ULW50" s="45"/>
      <c r="ULX50" s="45"/>
      <c r="ULY50" s="45"/>
      <c r="ULZ50" s="45"/>
      <c r="UMA50" s="45"/>
      <c r="UMB50" s="45"/>
      <c r="UMC50" s="45"/>
      <c r="UMD50" s="45"/>
      <c r="UME50" s="45"/>
      <c r="UMF50" s="45"/>
      <c r="UMG50" s="45"/>
      <c r="UMH50" s="45"/>
      <c r="UMI50" s="45"/>
      <c r="UMJ50" s="45"/>
      <c r="UMK50" s="45"/>
      <c r="UML50" s="45"/>
      <c r="UMM50" s="45"/>
      <c r="UMN50" s="45"/>
      <c r="UMO50" s="45"/>
      <c r="UMP50" s="45"/>
      <c r="UMQ50" s="45"/>
      <c r="UMR50" s="45"/>
      <c r="UMS50" s="45"/>
      <c r="UMT50" s="45"/>
      <c r="UMU50" s="45"/>
      <c r="UMV50" s="45"/>
      <c r="UMW50" s="45"/>
      <c r="UMX50" s="45"/>
      <c r="UMY50" s="45"/>
      <c r="UMZ50" s="45"/>
      <c r="UNA50" s="45"/>
      <c r="UNB50" s="45"/>
      <c r="UNC50" s="45"/>
      <c r="UND50" s="45"/>
      <c r="UNE50" s="45"/>
      <c r="UNF50" s="45"/>
      <c r="UNG50" s="45"/>
      <c r="UNH50" s="45"/>
      <c r="UNI50" s="45"/>
      <c r="UNJ50" s="45"/>
      <c r="UNK50" s="45"/>
      <c r="UNL50" s="45"/>
      <c r="UNM50" s="45"/>
      <c r="UNN50" s="45"/>
      <c r="UNO50" s="45"/>
      <c r="UNP50" s="45"/>
      <c r="UNQ50" s="45"/>
      <c r="UNR50" s="45"/>
      <c r="UNS50" s="45"/>
      <c r="UNT50" s="45"/>
      <c r="UNU50" s="45"/>
      <c r="UNV50" s="45"/>
      <c r="UNW50" s="45"/>
      <c r="UNX50" s="45"/>
      <c r="UNY50" s="45"/>
      <c r="UNZ50" s="45"/>
      <c r="UOA50" s="45"/>
      <c r="UOB50" s="45"/>
      <c r="UOC50" s="45"/>
      <c r="UOD50" s="45"/>
      <c r="UOE50" s="45"/>
      <c r="UOF50" s="45"/>
      <c r="UOG50" s="45"/>
      <c r="UOH50" s="45"/>
      <c r="UOI50" s="45"/>
      <c r="UOJ50" s="45"/>
      <c r="UOK50" s="45"/>
      <c r="UOL50" s="45"/>
      <c r="UOM50" s="45"/>
      <c r="UON50" s="45"/>
      <c r="UOO50" s="45"/>
      <c r="UOP50" s="45"/>
      <c r="UOQ50" s="45"/>
      <c r="UOR50" s="45"/>
      <c r="UOS50" s="45"/>
      <c r="UOT50" s="45"/>
      <c r="UOU50" s="45"/>
      <c r="UOV50" s="45"/>
      <c r="UOW50" s="45"/>
      <c r="UOX50" s="45"/>
      <c r="UOY50" s="45"/>
      <c r="UOZ50" s="45"/>
      <c r="UPA50" s="45"/>
      <c r="UPB50" s="45"/>
      <c r="UPC50" s="45"/>
      <c r="UPD50" s="45"/>
      <c r="UPE50" s="45"/>
      <c r="UPF50" s="45"/>
      <c r="UPG50" s="45"/>
      <c r="UPH50" s="45"/>
      <c r="UPI50" s="45"/>
      <c r="UPJ50" s="45"/>
      <c r="UPK50" s="45"/>
      <c r="UPL50" s="45"/>
      <c r="UPM50" s="45"/>
      <c r="UPN50" s="45"/>
      <c r="UPO50" s="45"/>
      <c r="UPP50" s="45"/>
      <c r="UPQ50" s="45"/>
      <c r="UPR50" s="45"/>
      <c r="UPS50" s="45"/>
      <c r="UPT50" s="45"/>
      <c r="UPU50" s="45"/>
      <c r="UPV50" s="45"/>
      <c r="UPW50" s="45"/>
      <c r="UPX50" s="45"/>
      <c r="UPY50" s="45"/>
      <c r="UPZ50" s="45"/>
      <c r="UQA50" s="45"/>
      <c r="UQB50" s="45"/>
      <c r="UQC50" s="45"/>
      <c r="UQD50" s="45"/>
      <c r="UQE50" s="45"/>
      <c r="UQF50" s="45"/>
      <c r="UQG50" s="45"/>
      <c r="UQH50" s="45"/>
      <c r="UQI50" s="45"/>
      <c r="UQJ50" s="45"/>
      <c r="UQK50" s="45"/>
      <c r="UQL50" s="45"/>
      <c r="UQM50" s="45"/>
      <c r="UQN50" s="45"/>
      <c r="UQO50" s="45"/>
      <c r="UQP50" s="45"/>
      <c r="UQQ50" s="45"/>
      <c r="UQR50" s="45"/>
      <c r="UQS50" s="45"/>
      <c r="UQT50" s="45"/>
      <c r="UQU50" s="45"/>
      <c r="UQV50" s="45"/>
      <c r="UQW50" s="45"/>
      <c r="UQX50" s="45"/>
      <c r="UQY50" s="45"/>
      <c r="UQZ50" s="45"/>
      <c r="URA50" s="45"/>
      <c r="URB50" s="45"/>
      <c r="URC50" s="45"/>
      <c r="URD50" s="45"/>
      <c r="URE50" s="45"/>
      <c r="URF50" s="45"/>
      <c r="URG50" s="45"/>
      <c r="URH50" s="45"/>
      <c r="URI50" s="45"/>
      <c r="URJ50" s="45"/>
      <c r="URK50" s="45"/>
      <c r="URL50" s="45"/>
      <c r="URM50" s="45"/>
      <c r="URN50" s="45"/>
      <c r="URO50" s="45"/>
      <c r="URP50" s="45"/>
      <c r="URQ50" s="45"/>
      <c r="URR50" s="45"/>
      <c r="URS50" s="45"/>
      <c r="URT50" s="45"/>
      <c r="URU50" s="45"/>
      <c r="URV50" s="45"/>
      <c r="URW50" s="45"/>
      <c r="URX50" s="45"/>
      <c r="URY50" s="45"/>
      <c r="URZ50" s="45"/>
      <c r="USA50" s="45"/>
      <c r="USB50" s="45"/>
      <c r="USC50" s="45"/>
      <c r="USD50" s="45"/>
      <c r="USE50" s="45"/>
      <c r="USF50" s="45"/>
      <c r="USG50" s="45"/>
      <c r="USH50" s="45"/>
      <c r="USI50" s="45"/>
      <c r="USJ50" s="45"/>
      <c r="USK50" s="45"/>
      <c r="USL50" s="45"/>
      <c r="USM50" s="45"/>
      <c r="USN50" s="45"/>
      <c r="USO50" s="45"/>
      <c r="USP50" s="45"/>
      <c r="USQ50" s="45"/>
      <c r="USR50" s="45"/>
      <c r="USS50" s="45"/>
      <c r="UST50" s="45"/>
      <c r="USU50" s="45"/>
      <c r="USV50" s="45"/>
      <c r="USW50" s="45"/>
      <c r="USX50" s="45"/>
      <c r="USY50" s="45"/>
      <c r="USZ50" s="45"/>
      <c r="UTA50" s="45"/>
      <c r="UTB50" s="45"/>
      <c r="UTC50" s="45"/>
      <c r="UTD50" s="45"/>
      <c r="UTE50" s="45"/>
      <c r="UTF50" s="45"/>
      <c r="UTG50" s="45"/>
      <c r="UTH50" s="45"/>
      <c r="UTI50" s="45"/>
      <c r="UTJ50" s="45"/>
      <c r="UTK50" s="45"/>
      <c r="UTL50" s="45"/>
      <c r="UTM50" s="45"/>
      <c r="UTN50" s="45"/>
      <c r="UTO50" s="45"/>
      <c r="UTP50" s="45"/>
      <c r="UTQ50" s="45"/>
      <c r="UTR50" s="45"/>
      <c r="UTS50" s="45"/>
      <c r="UTT50" s="45"/>
      <c r="UTU50" s="45"/>
      <c r="UTV50" s="45"/>
      <c r="UTW50" s="45"/>
      <c r="UTX50" s="45"/>
      <c r="UTY50" s="45"/>
      <c r="UTZ50" s="45"/>
      <c r="UUA50" s="45"/>
      <c r="UUB50" s="45"/>
      <c r="UUC50" s="45"/>
      <c r="UUD50" s="45"/>
      <c r="UUE50" s="45"/>
      <c r="UUF50" s="45"/>
      <c r="UUG50" s="45"/>
      <c r="UUH50" s="45"/>
      <c r="UUI50" s="45"/>
      <c r="UUJ50" s="45"/>
      <c r="UUK50" s="45"/>
      <c r="UUL50" s="45"/>
      <c r="UUM50" s="45"/>
      <c r="UUN50" s="45"/>
      <c r="UUO50" s="45"/>
      <c r="UUP50" s="45"/>
      <c r="UUQ50" s="45"/>
      <c r="UUR50" s="45"/>
      <c r="UUS50" s="45"/>
      <c r="UUT50" s="45"/>
      <c r="UUU50" s="45"/>
      <c r="UUV50" s="45"/>
      <c r="UUW50" s="45"/>
      <c r="UUX50" s="45"/>
      <c r="UUY50" s="45"/>
      <c r="UUZ50" s="45"/>
      <c r="UVA50" s="45"/>
      <c r="UVB50" s="45"/>
      <c r="UVC50" s="45"/>
      <c r="UVD50" s="45"/>
      <c r="UVE50" s="45"/>
      <c r="UVF50" s="45"/>
      <c r="UVG50" s="45"/>
      <c r="UVH50" s="45"/>
      <c r="UVI50" s="45"/>
      <c r="UVJ50" s="45"/>
      <c r="UVK50" s="45"/>
      <c r="UVL50" s="45"/>
      <c r="UVM50" s="45"/>
      <c r="UVN50" s="45"/>
      <c r="UVO50" s="45"/>
      <c r="UVP50" s="45"/>
      <c r="UVQ50" s="45"/>
      <c r="UVR50" s="45"/>
      <c r="UVS50" s="45"/>
      <c r="UVT50" s="45"/>
      <c r="UVU50" s="45"/>
      <c r="UVV50" s="45"/>
      <c r="UVW50" s="45"/>
      <c r="UVX50" s="45"/>
      <c r="UVY50" s="45"/>
      <c r="UVZ50" s="45"/>
      <c r="UWA50" s="45"/>
      <c r="UWB50" s="45"/>
      <c r="UWC50" s="45"/>
      <c r="UWD50" s="45"/>
      <c r="UWE50" s="45"/>
      <c r="UWF50" s="45"/>
      <c r="UWG50" s="45"/>
      <c r="UWH50" s="45"/>
      <c r="UWI50" s="45"/>
      <c r="UWJ50" s="45"/>
      <c r="UWK50" s="45"/>
      <c r="UWL50" s="45"/>
      <c r="UWM50" s="45"/>
      <c r="UWN50" s="45"/>
      <c r="UWO50" s="45"/>
      <c r="UWP50" s="45"/>
      <c r="UWQ50" s="45"/>
      <c r="UWR50" s="45"/>
      <c r="UWS50" s="45"/>
      <c r="UWT50" s="45"/>
      <c r="UWU50" s="45"/>
      <c r="UWV50" s="45"/>
      <c r="UWW50" s="45"/>
      <c r="UWX50" s="45"/>
      <c r="UWY50" s="45"/>
      <c r="UWZ50" s="45"/>
      <c r="UXA50" s="45"/>
      <c r="UXB50" s="45"/>
      <c r="UXC50" s="45"/>
      <c r="UXD50" s="45"/>
      <c r="UXE50" s="45"/>
      <c r="UXF50" s="45"/>
      <c r="UXG50" s="45"/>
      <c r="UXH50" s="45"/>
      <c r="UXI50" s="45"/>
      <c r="UXJ50" s="45"/>
      <c r="UXK50" s="45"/>
      <c r="UXL50" s="45"/>
      <c r="UXM50" s="45"/>
      <c r="UXN50" s="45"/>
      <c r="UXO50" s="45"/>
      <c r="UXP50" s="45"/>
      <c r="UXQ50" s="45"/>
      <c r="UXR50" s="45"/>
      <c r="UXS50" s="45"/>
      <c r="UXT50" s="45"/>
      <c r="UXU50" s="45"/>
      <c r="UXV50" s="45"/>
      <c r="UXW50" s="45"/>
      <c r="UXX50" s="45"/>
      <c r="UXY50" s="45"/>
      <c r="UXZ50" s="45"/>
      <c r="UYA50" s="45"/>
      <c r="UYB50" s="45"/>
      <c r="UYC50" s="45"/>
      <c r="UYD50" s="45"/>
      <c r="UYE50" s="45"/>
      <c r="UYF50" s="45"/>
      <c r="UYG50" s="45"/>
      <c r="UYH50" s="45"/>
      <c r="UYI50" s="45"/>
      <c r="UYJ50" s="45"/>
      <c r="UYK50" s="45"/>
      <c r="UYL50" s="45"/>
      <c r="UYM50" s="45"/>
      <c r="UYN50" s="45"/>
      <c r="UYO50" s="45"/>
      <c r="UYP50" s="45"/>
      <c r="UYQ50" s="45"/>
      <c r="UYR50" s="45"/>
      <c r="UYS50" s="45"/>
      <c r="UYT50" s="45"/>
      <c r="UYU50" s="45"/>
      <c r="UYV50" s="45"/>
      <c r="UYW50" s="45"/>
      <c r="UYX50" s="45"/>
      <c r="UYY50" s="45"/>
      <c r="UYZ50" s="45"/>
      <c r="UZA50" s="45"/>
      <c r="UZB50" s="45"/>
      <c r="UZC50" s="45"/>
      <c r="UZD50" s="45"/>
      <c r="UZE50" s="45"/>
      <c r="UZF50" s="45"/>
      <c r="UZG50" s="45"/>
      <c r="UZH50" s="45"/>
      <c r="UZI50" s="45"/>
      <c r="UZJ50" s="45"/>
      <c r="UZK50" s="45"/>
      <c r="UZL50" s="45"/>
      <c r="UZM50" s="45"/>
      <c r="UZN50" s="45"/>
      <c r="UZO50" s="45"/>
      <c r="UZP50" s="45"/>
      <c r="UZQ50" s="45"/>
      <c r="UZR50" s="45"/>
      <c r="UZS50" s="45"/>
      <c r="UZT50" s="45"/>
      <c r="UZU50" s="45"/>
      <c r="UZV50" s="45"/>
      <c r="UZW50" s="45"/>
      <c r="UZX50" s="45"/>
      <c r="UZY50" s="45"/>
      <c r="UZZ50" s="45"/>
      <c r="VAA50" s="45"/>
      <c r="VAB50" s="45"/>
      <c r="VAC50" s="45"/>
      <c r="VAD50" s="45"/>
      <c r="VAE50" s="45"/>
      <c r="VAF50" s="45"/>
      <c r="VAG50" s="45"/>
      <c r="VAH50" s="45"/>
      <c r="VAI50" s="45"/>
      <c r="VAJ50" s="45"/>
      <c r="VAK50" s="45"/>
      <c r="VAL50" s="45"/>
      <c r="VAM50" s="45"/>
      <c r="VAN50" s="45"/>
      <c r="VAO50" s="45"/>
      <c r="VAP50" s="45"/>
      <c r="VAQ50" s="45"/>
      <c r="VAR50" s="45"/>
      <c r="VAS50" s="45"/>
      <c r="VAT50" s="45"/>
      <c r="VAU50" s="45"/>
      <c r="VAV50" s="45"/>
      <c r="VAW50" s="45"/>
      <c r="VAX50" s="45"/>
      <c r="VAY50" s="45"/>
      <c r="VAZ50" s="45"/>
      <c r="VBA50" s="45"/>
      <c r="VBB50" s="45"/>
      <c r="VBC50" s="45"/>
      <c r="VBD50" s="45"/>
      <c r="VBE50" s="45"/>
      <c r="VBF50" s="45"/>
      <c r="VBG50" s="45"/>
      <c r="VBH50" s="45"/>
      <c r="VBI50" s="45"/>
      <c r="VBJ50" s="45"/>
      <c r="VBK50" s="45"/>
      <c r="VBL50" s="45"/>
      <c r="VBM50" s="45"/>
      <c r="VBN50" s="45"/>
      <c r="VBO50" s="45"/>
      <c r="VBP50" s="45"/>
      <c r="VBQ50" s="45"/>
      <c r="VBR50" s="45"/>
      <c r="VBS50" s="45"/>
      <c r="VBT50" s="45"/>
      <c r="VBU50" s="45"/>
      <c r="VBV50" s="45"/>
      <c r="VBW50" s="45"/>
      <c r="VBX50" s="45"/>
      <c r="VBY50" s="45"/>
      <c r="VBZ50" s="45"/>
      <c r="VCA50" s="45"/>
      <c r="VCB50" s="45"/>
      <c r="VCC50" s="45"/>
      <c r="VCD50" s="45"/>
      <c r="VCE50" s="45"/>
      <c r="VCF50" s="45"/>
      <c r="VCG50" s="45"/>
      <c r="VCH50" s="45"/>
      <c r="VCI50" s="45"/>
      <c r="VCJ50" s="45"/>
      <c r="VCK50" s="45"/>
      <c r="VCL50" s="45"/>
      <c r="VCM50" s="45"/>
      <c r="VCN50" s="45"/>
      <c r="VCO50" s="45"/>
      <c r="VCP50" s="45"/>
      <c r="VCQ50" s="45"/>
      <c r="VCR50" s="45"/>
      <c r="VCS50" s="45"/>
      <c r="VCT50" s="45"/>
      <c r="VCU50" s="45"/>
      <c r="VCV50" s="45"/>
      <c r="VCW50" s="45"/>
      <c r="VCX50" s="45"/>
      <c r="VCY50" s="45"/>
      <c r="VCZ50" s="45"/>
      <c r="VDA50" s="45"/>
      <c r="VDB50" s="45"/>
      <c r="VDC50" s="45"/>
      <c r="VDD50" s="45"/>
      <c r="VDE50" s="45"/>
      <c r="VDF50" s="45"/>
      <c r="VDG50" s="45"/>
      <c r="VDH50" s="45"/>
      <c r="VDI50" s="45"/>
      <c r="VDJ50" s="45"/>
      <c r="VDK50" s="45"/>
      <c r="VDL50" s="45"/>
      <c r="VDM50" s="45"/>
      <c r="VDN50" s="45"/>
      <c r="VDO50" s="45"/>
      <c r="VDP50" s="45"/>
      <c r="VDQ50" s="45"/>
      <c r="VDR50" s="45"/>
      <c r="VDS50" s="45"/>
      <c r="VDT50" s="45"/>
      <c r="VDU50" s="45"/>
      <c r="VDV50" s="45"/>
      <c r="VDW50" s="45"/>
      <c r="VDX50" s="45"/>
      <c r="VDY50" s="45"/>
      <c r="VDZ50" s="45"/>
      <c r="VEA50" s="45"/>
      <c r="VEB50" s="45"/>
      <c r="VEC50" s="45"/>
      <c r="VED50" s="45"/>
      <c r="VEE50" s="45"/>
      <c r="VEF50" s="45"/>
      <c r="VEG50" s="45"/>
      <c r="VEH50" s="45"/>
      <c r="VEI50" s="45"/>
      <c r="VEJ50" s="45"/>
      <c r="VEK50" s="45"/>
      <c r="VEL50" s="45"/>
      <c r="VEM50" s="45"/>
      <c r="VEN50" s="45"/>
      <c r="VEO50" s="45"/>
      <c r="VEP50" s="45"/>
      <c r="VEQ50" s="45"/>
      <c r="VER50" s="45"/>
      <c r="VES50" s="45"/>
      <c r="VET50" s="45"/>
      <c r="VEU50" s="45"/>
      <c r="VEV50" s="45"/>
      <c r="VEW50" s="45"/>
      <c r="VEX50" s="45"/>
      <c r="VEY50" s="45"/>
      <c r="VEZ50" s="45"/>
      <c r="VFA50" s="45"/>
      <c r="VFB50" s="45"/>
      <c r="VFC50" s="45"/>
      <c r="VFD50" s="45"/>
      <c r="VFE50" s="45"/>
      <c r="VFF50" s="45"/>
      <c r="VFG50" s="45"/>
      <c r="VFH50" s="45"/>
      <c r="VFI50" s="45"/>
      <c r="VFJ50" s="45"/>
      <c r="VFK50" s="45"/>
      <c r="VFL50" s="45"/>
      <c r="VFM50" s="45"/>
      <c r="VFN50" s="45"/>
      <c r="VFO50" s="45"/>
      <c r="VFP50" s="45"/>
      <c r="VFQ50" s="45"/>
      <c r="VFR50" s="45"/>
      <c r="VFS50" s="45"/>
      <c r="VFT50" s="45"/>
      <c r="VFU50" s="45"/>
      <c r="VFV50" s="45"/>
      <c r="VFW50" s="45"/>
      <c r="VFX50" s="45"/>
      <c r="VFY50" s="45"/>
      <c r="VFZ50" s="45"/>
      <c r="VGA50" s="45"/>
      <c r="VGB50" s="45"/>
      <c r="VGC50" s="45"/>
      <c r="VGD50" s="45"/>
      <c r="VGE50" s="45"/>
      <c r="VGF50" s="45"/>
      <c r="VGG50" s="45"/>
      <c r="VGH50" s="45"/>
      <c r="VGI50" s="45"/>
      <c r="VGJ50" s="45"/>
      <c r="VGK50" s="45"/>
      <c r="VGL50" s="45"/>
      <c r="VGM50" s="45"/>
      <c r="VGN50" s="45"/>
      <c r="VGO50" s="45"/>
      <c r="VGP50" s="45"/>
      <c r="VGQ50" s="45"/>
      <c r="VGR50" s="45"/>
      <c r="VGS50" s="45"/>
      <c r="VGT50" s="45"/>
      <c r="VGU50" s="45"/>
      <c r="VGV50" s="45"/>
      <c r="VGW50" s="45"/>
      <c r="VGX50" s="45"/>
      <c r="VGY50" s="45"/>
      <c r="VGZ50" s="45"/>
      <c r="VHA50" s="45"/>
      <c r="VHB50" s="45"/>
      <c r="VHC50" s="45"/>
      <c r="VHD50" s="45"/>
      <c r="VHE50" s="45"/>
      <c r="VHF50" s="45"/>
      <c r="VHG50" s="45"/>
      <c r="VHH50" s="45"/>
      <c r="VHI50" s="45"/>
      <c r="VHJ50" s="45"/>
      <c r="VHK50" s="45"/>
      <c r="VHL50" s="45"/>
      <c r="VHM50" s="45"/>
      <c r="VHN50" s="45"/>
      <c r="VHO50" s="45"/>
      <c r="VHP50" s="45"/>
      <c r="VHQ50" s="45"/>
      <c r="VHR50" s="45"/>
      <c r="VHS50" s="45"/>
      <c r="VHT50" s="45"/>
      <c r="VHU50" s="45"/>
      <c r="VHV50" s="45"/>
      <c r="VHW50" s="45"/>
      <c r="VHX50" s="45"/>
      <c r="VHY50" s="45"/>
      <c r="VHZ50" s="45"/>
      <c r="VIA50" s="45"/>
      <c r="VIB50" s="45"/>
      <c r="VIC50" s="45"/>
      <c r="VID50" s="45"/>
      <c r="VIE50" s="45"/>
      <c r="VIF50" s="45"/>
      <c r="VIG50" s="45"/>
      <c r="VIH50" s="45"/>
      <c r="VII50" s="45"/>
      <c r="VIJ50" s="45"/>
      <c r="VIK50" s="45"/>
      <c r="VIL50" s="45"/>
      <c r="VIM50" s="45"/>
      <c r="VIN50" s="45"/>
      <c r="VIO50" s="45"/>
      <c r="VIP50" s="45"/>
      <c r="VIQ50" s="45"/>
      <c r="VIR50" s="45"/>
      <c r="VIS50" s="45"/>
      <c r="VIT50" s="45"/>
      <c r="VIU50" s="45"/>
      <c r="VIV50" s="45"/>
      <c r="VIW50" s="45"/>
      <c r="VIX50" s="45"/>
      <c r="VIY50" s="45"/>
      <c r="VIZ50" s="45"/>
      <c r="VJA50" s="45"/>
      <c r="VJB50" s="45"/>
      <c r="VJC50" s="45"/>
      <c r="VJD50" s="45"/>
      <c r="VJE50" s="45"/>
      <c r="VJF50" s="45"/>
      <c r="VJG50" s="45"/>
      <c r="VJH50" s="45"/>
      <c r="VJI50" s="45"/>
      <c r="VJJ50" s="45"/>
      <c r="VJK50" s="45"/>
      <c r="VJL50" s="45"/>
      <c r="VJM50" s="45"/>
      <c r="VJN50" s="45"/>
      <c r="VJO50" s="45"/>
      <c r="VJP50" s="45"/>
      <c r="VJQ50" s="45"/>
      <c r="VJR50" s="45"/>
      <c r="VJS50" s="45"/>
      <c r="VJT50" s="45"/>
      <c r="VJU50" s="45"/>
      <c r="VJV50" s="45"/>
      <c r="VJW50" s="45"/>
      <c r="VJX50" s="45"/>
      <c r="VJY50" s="45"/>
      <c r="VJZ50" s="45"/>
      <c r="VKA50" s="45"/>
      <c r="VKB50" s="45"/>
      <c r="VKC50" s="45"/>
      <c r="VKD50" s="45"/>
      <c r="VKE50" s="45"/>
      <c r="VKF50" s="45"/>
      <c r="VKG50" s="45"/>
      <c r="VKH50" s="45"/>
      <c r="VKI50" s="45"/>
      <c r="VKJ50" s="45"/>
      <c r="VKK50" s="45"/>
      <c r="VKL50" s="45"/>
      <c r="VKM50" s="45"/>
      <c r="VKN50" s="45"/>
      <c r="VKO50" s="45"/>
      <c r="VKP50" s="45"/>
      <c r="VKQ50" s="45"/>
      <c r="VKR50" s="45"/>
      <c r="VKS50" s="45"/>
      <c r="VKT50" s="45"/>
      <c r="VKU50" s="45"/>
      <c r="VKV50" s="45"/>
      <c r="VKW50" s="45"/>
      <c r="VKX50" s="45"/>
      <c r="VKY50" s="45"/>
      <c r="VKZ50" s="45"/>
      <c r="VLA50" s="45"/>
      <c r="VLB50" s="45"/>
      <c r="VLC50" s="45"/>
      <c r="VLD50" s="45"/>
      <c r="VLE50" s="45"/>
      <c r="VLF50" s="45"/>
      <c r="VLG50" s="45"/>
      <c r="VLH50" s="45"/>
      <c r="VLI50" s="45"/>
      <c r="VLJ50" s="45"/>
      <c r="VLK50" s="45"/>
      <c r="VLL50" s="45"/>
      <c r="VLM50" s="45"/>
      <c r="VLN50" s="45"/>
      <c r="VLO50" s="45"/>
      <c r="VLP50" s="45"/>
      <c r="VLQ50" s="45"/>
      <c r="VLR50" s="45"/>
      <c r="VLS50" s="45"/>
      <c r="VLT50" s="45"/>
      <c r="VLU50" s="45"/>
      <c r="VLV50" s="45"/>
      <c r="VLW50" s="45"/>
      <c r="VLX50" s="45"/>
      <c r="VLY50" s="45"/>
      <c r="VLZ50" s="45"/>
      <c r="VMA50" s="45"/>
      <c r="VMB50" s="45"/>
      <c r="VMC50" s="45"/>
      <c r="VMD50" s="45"/>
      <c r="VME50" s="45"/>
      <c r="VMF50" s="45"/>
      <c r="VMG50" s="45"/>
      <c r="VMH50" s="45"/>
      <c r="VMI50" s="45"/>
      <c r="VMJ50" s="45"/>
      <c r="VMK50" s="45"/>
      <c r="VML50" s="45"/>
      <c r="VMM50" s="45"/>
      <c r="VMN50" s="45"/>
      <c r="VMO50" s="45"/>
      <c r="VMP50" s="45"/>
      <c r="VMQ50" s="45"/>
      <c r="VMR50" s="45"/>
      <c r="VMS50" s="45"/>
      <c r="VMT50" s="45"/>
      <c r="VMU50" s="45"/>
      <c r="VMV50" s="45"/>
      <c r="VMW50" s="45"/>
      <c r="VMX50" s="45"/>
      <c r="VMY50" s="45"/>
      <c r="VMZ50" s="45"/>
      <c r="VNA50" s="45"/>
      <c r="VNB50" s="45"/>
      <c r="VNC50" s="45"/>
      <c r="VND50" s="45"/>
      <c r="VNE50" s="45"/>
      <c r="VNF50" s="45"/>
      <c r="VNG50" s="45"/>
      <c r="VNH50" s="45"/>
      <c r="VNI50" s="45"/>
      <c r="VNJ50" s="45"/>
      <c r="VNK50" s="45"/>
      <c r="VNL50" s="45"/>
      <c r="VNM50" s="45"/>
      <c r="VNN50" s="45"/>
      <c r="VNO50" s="45"/>
      <c r="VNP50" s="45"/>
      <c r="VNQ50" s="45"/>
      <c r="VNR50" s="45"/>
      <c r="VNS50" s="45"/>
      <c r="VNT50" s="45"/>
      <c r="VNU50" s="45"/>
      <c r="VNV50" s="45"/>
      <c r="VNW50" s="45"/>
      <c r="VNX50" s="45"/>
      <c r="VNY50" s="45"/>
      <c r="VNZ50" s="45"/>
      <c r="VOA50" s="45"/>
      <c r="VOB50" s="45"/>
      <c r="VOC50" s="45"/>
      <c r="VOD50" s="45"/>
      <c r="VOE50" s="45"/>
      <c r="VOF50" s="45"/>
      <c r="VOG50" s="45"/>
      <c r="VOH50" s="45"/>
      <c r="VOI50" s="45"/>
      <c r="VOJ50" s="45"/>
      <c r="VOK50" s="45"/>
      <c r="VOL50" s="45"/>
      <c r="VOM50" s="45"/>
      <c r="VON50" s="45"/>
      <c r="VOO50" s="45"/>
      <c r="VOP50" s="45"/>
      <c r="VOQ50" s="45"/>
      <c r="VOR50" s="45"/>
      <c r="VOS50" s="45"/>
      <c r="VOT50" s="45"/>
      <c r="VOU50" s="45"/>
      <c r="VOV50" s="45"/>
      <c r="VOW50" s="45"/>
      <c r="VOX50" s="45"/>
      <c r="VOY50" s="45"/>
      <c r="VOZ50" s="45"/>
      <c r="VPA50" s="45"/>
      <c r="VPB50" s="45"/>
      <c r="VPC50" s="45"/>
      <c r="VPD50" s="45"/>
      <c r="VPE50" s="45"/>
      <c r="VPF50" s="45"/>
      <c r="VPG50" s="45"/>
      <c r="VPH50" s="45"/>
      <c r="VPI50" s="45"/>
      <c r="VPJ50" s="45"/>
      <c r="VPK50" s="45"/>
      <c r="VPL50" s="45"/>
      <c r="VPM50" s="45"/>
      <c r="VPN50" s="45"/>
      <c r="VPO50" s="45"/>
      <c r="VPP50" s="45"/>
      <c r="VPQ50" s="45"/>
      <c r="VPR50" s="45"/>
      <c r="VPS50" s="45"/>
      <c r="VPT50" s="45"/>
      <c r="VPU50" s="45"/>
      <c r="VPV50" s="45"/>
      <c r="VPW50" s="45"/>
      <c r="VPX50" s="45"/>
      <c r="VPY50" s="45"/>
      <c r="VPZ50" s="45"/>
      <c r="VQA50" s="45"/>
      <c r="VQB50" s="45"/>
      <c r="VQC50" s="45"/>
      <c r="VQD50" s="45"/>
      <c r="VQE50" s="45"/>
      <c r="VQF50" s="45"/>
      <c r="VQG50" s="45"/>
      <c r="VQH50" s="45"/>
      <c r="VQI50" s="45"/>
      <c r="VQJ50" s="45"/>
      <c r="VQK50" s="45"/>
      <c r="VQL50" s="45"/>
      <c r="VQM50" s="45"/>
      <c r="VQN50" s="45"/>
      <c r="VQO50" s="45"/>
      <c r="VQP50" s="45"/>
      <c r="VQQ50" s="45"/>
      <c r="VQR50" s="45"/>
      <c r="VQS50" s="45"/>
      <c r="VQT50" s="45"/>
      <c r="VQU50" s="45"/>
      <c r="VQV50" s="45"/>
      <c r="VQW50" s="45"/>
      <c r="VQX50" s="45"/>
      <c r="VQY50" s="45"/>
      <c r="VQZ50" s="45"/>
      <c r="VRA50" s="45"/>
      <c r="VRB50" s="45"/>
      <c r="VRC50" s="45"/>
      <c r="VRD50" s="45"/>
      <c r="VRE50" s="45"/>
      <c r="VRF50" s="45"/>
      <c r="VRG50" s="45"/>
      <c r="VRH50" s="45"/>
      <c r="VRI50" s="45"/>
      <c r="VRJ50" s="45"/>
      <c r="VRK50" s="45"/>
      <c r="VRL50" s="45"/>
      <c r="VRM50" s="45"/>
      <c r="VRN50" s="45"/>
      <c r="VRO50" s="45"/>
      <c r="VRP50" s="45"/>
      <c r="VRQ50" s="45"/>
      <c r="VRR50" s="45"/>
      <c r="VRS50" s="45"/>
      <c r="VRT50" s="45"/>
      <c r="VRU50" s="45"/>
      <c r="VRV50" s="45"/>
      <c r="VRW50" s="45"/>
      <c r="VRX50" s="45"/>
      <c r="VRY50" s="45"/>
      <c r="VRZ50" s="45"/>
      <c r="VSA50" s="45"/>
      <c r="VSB50" s="45"/>
      <c r="VSC50" s="45"/>
      <c r="VSD50" s="45"/>
      <c r="VSE50" s="45"/>
      <c r="VSF50" s="45"/>
      <c r="VSG50" s="45"/>
      <c r="VSH50" s="45"/>
      <c r="VSI50" s="45"/>
      <c r="VSJ50" s="45"/>
      <c r="VSK50" s="45"/>
      <c r="VSL50" s="45"/>
      <c r="VSM50" s="45"/>
      <c r="VSN50" s="45"/>
      <c r="VSO50" s="45"/>
      <c r="VSP50" s="45"/>
      <c r="VSQ50" s="45"/>
      <c r="VSR50" s="45"/>
      <c r="VSS50" s="45"/>
      <c r="VST50" s="45"/>
      <c r="VSU50" s="45"/>
      <c r="VSV50" s="45"/>
      <c r="VSW50" s="45"/>
      <c r="VSX50" s="45"/>
      <c r="VSY50" s="45"/>
      <c r="VSZ50" s="45"/>
      <c r="VTA50" s="45"/>
      <c r="VTB50" s="45"/>
      <c r="VTC50" s="45"/>
      <c r="VTD50" s="45"/>
      <c r="VTE50" s="45"/>
      <c r="VTF50" s="45"/>
      <c r="VTG50" s="45"/>
      <c r="VTH50" s="45"/>
      <c r="VTI50" s="45"/>
      <c r="VTJ50" s="45"/>
      <c r="VTK50" s="45"/>
      <c r="VTL50" s="45"/>
      <c r="VTM50" s="45"/>
      <c r="VTN50" s="45"/>
      <c r="VTO50" s="45"/>
      <c r="VTP50" s="45"/>
      <c r="VTQ50" s="45"/>
      <c r="VTR50" s="45"/>
      <c r="VTS50" s="45"/>
      <c r="VTT50" s="45"/>
      <c r="VTU50" s="45"/>
      <c r="VTV50" s="45"/>
      <c r="VTW50" s="45"/>
      <c r="VTX50" s="45"/>
      <c r="VTY50" s="45"/>
      <c r="VTZ50" s="45"/>
      <c r="VUA50" s="45"/>
      <c r="VUB50" s="45"/>
      <c r="VUC50" s="45"/>
      <c r="VUD50" s="45"/>
      <c r="VUE50" s="45"/>
      <c r="VUF50" s="45"/>
      <c r="VUG50" s="45"/>
      <c r="VUH50" s="45"/>
      <c r="VUI50" s="45"/>
      <c r="VUJ50" s="45"/>
      <c r="VUK50" s="45"/>
      <c r="VUL50" s="45"/>
      <c r="VUM50" s="45"/>
      <c r="VUN50" s="45"/>
      <c r="VUO50" s="45"/>
      <c r="VUP50" s="45"/>
      <c r="VUQ50" s="45"/>
      <c r="VUR50" s="45"/>
      <c r="VUS50" s="45"/>
      <c r="VUT50" s="45"/>
      <c r="VUU50" s="45"/>
      <c r="VUV50" s="45"/>
      <c r="VUW50" s="45"/>
      <c r="VUX50" s="45"/>
      <c r="VUY50" s="45"/>
      <c r="VUZ50" s="45"/>
      <c r="VVA50" s="45"/>
      <c r="VVB50" s="45"/>
      <c r="VVC50" s="45"/>
      <c r="VVD50" s="45"/>
      <c r="VVE50" s="45"/>
      <c r="VVF50" s="45"/>
      <c r="VVG50" s="45"/>
      <c r="VVH50" s="45"/>
      <c r="VVI50" s="45"/>
      <c r="VVJ50" s="45"/>
      <c r="VVK50" s="45"/>
      <c r="VVL50" s="45"/>
      <c r="VVM50" s="45"/>
      <c r="VVN50" s="45"/>
      <c r="VVO50" s="45"/>
      <c r="VVP50" s="45"/>
      <c r="VVQ50" s="45"/>
      <c r="VVR50" s="45"/>
      <c r="VVS50" s="45"/>
      <c r="VVT50" s="45"/>
      <c r="VVU50" s="45"/>
      <c r="VVV50" s="45"/>
      <c r="VVW50" s="45"/>
      <c r="VVX50" s="45"/>
      <c r="VVY50" s="45"/>
      <c r="VVZ50" s="45"/>
      <c r="VWA50" s="45"/>
      <c r="VWB50" s="45"/>
      <c r="VWC50" s="45"/>
      <c r="VWD50" s="45"/>
      <c r="VWE50" s="45"/>
      <c r="VWF50" s="45"/>
      <c r="VWG50" s="45"/>
      <c r="VWH50" s="45"/>
      <c r="VWI50" s="45"/>
      <c r="VWJ50" s="45"/>
      <c r="VWK50" s="45"/>
      <c r="VWL50" s="45"/>
      <c r="VWM50" s="45"/>
      <c r="VWN50" s="45"/>
      <c r="VWO50" s="45"/>
      <c r="VWP50" s="45"/>
      <c r="VWQ50" s="45"/>
      <c r="VWR50" s="45"/>
      <c r="VWS50" s="45"/>
      <c r="VWT50" s="45"/>
      <c r="VWU50" s="45"/>
      <c r="VWV50" s="45"/>
      <c r="VWW50" s="45"/>
      <c r="VWX50" s="45"/>
      <c r="VWY50" s="45"/>
      <c r="VWZ50" s="45"/>
      <c r="VXA50" s="45"/>
      <c r="VXB50" s="45"/>
      <c r="VXC50" s="45"/>
      <c r="VXD50" s="45"/>
      <c r="VXE50" s="45"/>
      <c r="VXF50" s="45"/>
      <c r="VXG50" s="45"/>
      <c r="VXH50" s="45"/>
      <c r="VXI50" s="45"/>
      <c r="VXJ50" s="45"/>
      <c r="VXK50" s="45"/>
      <c r="VXL50" s="45"/>
      <c r="VXM50" s="45"/>
      <c r="VXN50" s="45"/>
      <c r="VXO50" s="45"/>
      <c r="VXP50" s="45"/>
      <c r="VXQ50" s="45"/>
      <c r="VXR50" s="45"/>
      <c r="VXS50" s="45"/>
      <c r="VXT50" s="45"/>
      <c r="VXU50" s="45"/>
      <c r="VXV50" s="45"/>
      <c r="VXW50" s="45"/>
      <c r="VXX50" s="45"/>
      <c r="VXY50" s="45"/>
      <c r="VXZ50" s="45"/>
      <c r="VYA50" s="45"/>
      <c r="VYB50" s="45"/>
      <c r="VYC50" s="45"/>
      <c r="VYD50" s="45"/>
      <c r="VYE50" s="45"/>
      <c r="VYF50" s="45"/>
      <c r="VYG50" s="45"/>
      <c r="VYH50" s="45"/>
      <c r="VYI50" s="45"/>
      <c r="VYJ50" s="45"/>
      <c r="VYK50" s="45"/>
      <c r="VYL50" s="45"/>
      <c r="VYM50" s="45"/>
      <c r="VYN50" s="45"/>
      <c r="VYO50" s="45"/>
      <c r="VYP50" s="45"/>
      <c r="VYQ50" s="45"/>
      <c r="VYR50" s="45"/>
      <c r="VYS50" s="45"/>
      <c r="VYT50" s="45"/>
      <c r="VYU50" s="45"/>
      <c r="VYV50" s="45"/>
      <c r="VYW50" s="45"/>
      <c r="VYX50" s="45"/>
      <c r="VYY50" s="45"/>
      <c r="VYZ50" s="45"/>
      <c r="VZA50" s="45"/>
      <c r="VZB50" s="45"/>
      <c r="VZC50" s="45"/>
      <c r="VZD50" s="45"/>
      <c r="VZE50" s="45"/>
      <c r="VZF50" s="45"/>
      <c r="VZG50" s="45"/>
      <c r="VZH50" s="45"/>
      <c r="VZI50" s="45"/>
      <c r="VZJ50" s="45"/>
      <c r="VZK50" s="45"/>
      <c r="VZL50" s="45"/>
      <c r="VZM50" s="45"/>
      <c r="VZN50" s="45"/>
      <c r="VZO50" s="45"/>
      <c r="VZP50" s="45"/>
      <c r="VZQ50" s="45"/>
      <c r="VZR50" s="45"/>
      <c r="VZS50" s="45"/>
      <c r="VZT50" s="45"/>
      <c r="VZU50" s="45"/>
      <c r="VZV50" s="45"/>
      <c r="VZW50" s="45"/>
      <c r="VZX50" s="45"/>
      <c r="VZY50" s="45"/>
      <c r="VZZ50" s="45"/>
      <c r="WAA50" s="45"/>
      <c r="WAB50" s="45"/>
      <c r="WAC50" s="45"/>
      <c r="WAD50" s="45"/>
      <c r="WAE50" s="45"/>
      <c r="WAF50" s="45"/>
      <c r="WAG50" s="45"/>
      <c r="WAH50" s="45"/>
      <c r="WAI50" s="45"/>
      <c r="WAJ50" s="45"/>
      <c r="WAK50" s="45"/>
      <c r="WAL50" s="45"/>
      <c r="WAM50" s="45"/>
      <c r="WAN50" s="45"/>
      <c r="WAO50" s="45"/>
      <c r="WAP50" s="45"/>
      <c r="WAQ50" s="45"/>
      <c r="WAR50" s="45"/>
      <c r="WAS50" s="45"/>
      <c r="WAT50" s="45"/>
      <c r="WAU50" s="45"/>
      <c r="WAV50" s="45"/>
      <c r="WAW50" s="45"/>
      <c r="WAX50" s="45"/>
      <c r="WAY50" s="45"/>
      <c r="WAZ50" s="45"/>
      <c r="WBA50" s="45"/>
      <c r="WBB50" s="45"/>
      <c r="WBC50" s="45"/>
      <c r="WBD50" s="45"/>
      <c r="WBE50" s="45"/>
      <c r="WBF50" s="45"/>
      <c r="WBG50" s="45"/>
      <c r="WBH50" s="45"/>
      <c r="WBI50" s="45"/>
      <c r="WBJ50" s="45"/>
      <c r="WBK50" s="45"/>
      <c r="WBL50" s="45"/>
      <c r="WBM50" s="45"/>
      <c r="WBN50" s="45"/>
      <c r="WBO50" s="45"/>
      <c r="WBP50" s="45"/>
      <c r="WBQ50" s="45"/>
      <c r="WBR50" s="45"/>
      <c r="WBS50" s="45"/>
      <c r="WBT50" s="45"/>
      <c r="WBU50" s="45"/>
      <c r="WBV50" s="45"/>
      <c r="WBW50" s="45"/>
      <c r="WBX50" s="45"/>
      <c r="WBY50" s="45"/>
      <c r="WBZ50" s="45"/>
      <c r="WCA50" s="45"/>
      <c r="WCB50" s="45"/>
      <c r="WCC50" s="45"/>
      <c r="WCD50" s="45"/>
      <c r="WCE50" s="45"/>
      <c r="WCF50" s="45"/>
      <c r="WCG50" s="45"/>
      <c r="WCH50" s="45"/>
      <c r="WCI50" s="45"/>
      <c r="WCJ50" s="45"/>
      <c r="WCK50" s="45"/>
      <c r="WCL50" s="45"/>
      <c r="WCM50" s="45"/>
      <c r="WCN50" s="45"/>
      <c r="WCO50" s="45"/>
      <c r="WCP50" s="45"/>
      <c r="WCQ50" s="45"/>
      <c r="WCR50" s="45"/>
      <c r="WCS50" s="45"/>
      <c r="WCT50" s="45"/>
      <c r="WCU50" s="45"/>
      <c r="WCV50" s="45"/>
      <c r="WCW50" s="45"/>
      <c r="WCX50" s="45"/>
      <c r="WCY50" s="45"/>
      <c r="WCZ50" s="45"/>
      <c r="WDA50" s="45"/>
      <c r="WDB50" s="45"/>
      <c r="WDC50" s="45"/>
      <c r="WDD50" s="45"/>
      <c r="WDE50" s="45"/>
      <c r="WDF50" s="45"/>
      <c r="WDG50" s="45"/>
      <c r="WDH50" s="45"/>
      <c r="WDI50" s="45"/>
      <c r="WDJ50" s="45"/>
      <c r="WDK50" s="45"/>
      <c r="WDL50" s="45"/>
      <c r="WDM50" s="45"/>
      <c r="WDN50" s="45"/>
      <c r="WDO50" s="45"/>
      <c r="WDP50" s="45"/>
      <c r="WDQ50" s="45"/>
      <c r="WDR50" s="45"/>
      <c r="WDS50" s="45"/>
      <c r="WDT50" s="45"/>
      <c r="WDU50" s="45"/>
      <c r="WDV50" s="45"/>
      <c r="WDW50" s="45"/>
      <c r="WDX50" s="45"/>
      <c r="WDY50" s="45"/>
      <c r="WDZ50" s="45"/>
      <c r="WEA50" s="45"/>
      <c r="WEB50" s="45"/>
      <c r="WEC50" s="45"/>
      <c r="WED50" s="45"/>
      <c r="WEE50" s="45"/>
      <c r="WEF50" s="45"/>
      <c r="WEG50" s="45"/>
      <c r="WEH50" s="45"/>
      <c r="WEI50" s="45"/>
      <c r="WEJ50" s="45"/>
      <c r="WEK50" s="45"/>
      <c r="WEL50" s="45"/>
      <c r="WEM50" s="45"/>
      <c r="WEN50" s="45"/>
      <c r="WEO50" s="45"/>
      <c r="WEP50" s="45"/>
      <c r="WEQ50" s="45"/>
      <c r="WER50" s="45"/>
      <c r="WES50" s="45"/>
      <c r="WET50" s="45"/>
      <c r="WEU50" s="45"/>
      <c r="WEV50" s="45"/>
      <c r="WEW50" s="45"/>
      <c r="WEX50" s="45"/>
      <c r="WEY50" s="45"/>
      <c r="WEZ50" s="45"/>
      <c r="WFA50" s="45"/>
      <c r="WFB50" s="45"/>
      <c r="WFC50" s="45"/>
      <c r="WFD50" s="45"/>
      <c r="WFE50" s="45"/>
      <c r="WFF50" s="45"/>
      <c r="WFG50" s="45"/>
      <c r="WFH50" s="45"/>
      <c r="WFI50" s="45"/>
      <c r="WFJ50" s="45"/>
      <c r="WFK50" s="45"/>
      <c r="WFL50" s="45"/>
      <c r="WFM50" s="45"/>
      <c r="WFN50" s="45"/>
      <c r="WFO50" s="45"/>
      <c r="WFP50" s="45"/>
      <c r="WFQ50" s="45"/>
      <c r="WFR50" s="45"/>
      <c r="WFS50" s="45"/>
      <c r="WFT50" s="45"/>
      <c r="WFU50" s="45"/>
      <c r="WFV50" s="45"/>
      <c r="WFW50" s="45"/>
      <c r="WFX50" s="45"/>
      <c r="WFY50" s="45"/>
      <c r="WFZ50" s="45"/>
      <c r="WGA50" s="45"/>
      <c r="WGB50" s="45"/>
      <c r="WGC50" s="45"/>
      <c r="WGD50" s="45"/>
      <c r="WGE50" s="45"/>
      <c r="WGF50" s="45"/>
      <c r="WGG50" s="45"/>
      <c r="WGH50" s="45"/>
      <c r="WGI50" s="45"/>
      <c r="WGJ50" s="45"/>
      <c r="WGK50" s="45"/>
      <c r="WGL50" s="45"/>
      <c r="WGM50" s="45"/>
      <c r="WGN50" s="45"/>
      <c r="WGO50" s="45"/>
      <c r="WGP50" s="45"/>
      <c r="WGQ50" s="45"/>
      <c r="WGR50" s="45"/>
      <c r="WGS50" s="45"/>
      <c r="WGT50" s="45"/>
      <c r="WGU50" s="45"/>
      <c r="WGV50" s="45"/>
      <c r="WGW50" s="45"/>
      <c r="WGX50" s="45"/>
      <c r="WGY50" s="45"/>
      <c r="WGZ50" s="45"/>
      <c r="WHA50" s="45"/>
      <c r="WHB50" s="45"/>
      <c r="WHC50" s="45"/>
      <c r="WHD50" s="45"/>
      <c r="WHE50" s="45"/>
      <c r="WHF50" s="45"/>
      <c r="WHG50" s="45"/>
      <c r="WHH50" s="45"/>
      <c r="WHI50" s="45"/>
      <c r="WHJ50" s="45"/>
      <c r="WHK50" s="45"/>
      <c r="WHL50" s="45"/>
      <c r="WHM50" s="45"/>
      <c r="WHN50" s="45"/>
      <c r="WHO50" s="45"/>
      <c r="WHP50" s="45"/>
      <c r="WHQ50" s="45"/>
      <c r="WHR50" s="45"/>
      <c r="WHS50" s="45"/>
      <c r="WHT50" s="45"/>
      <c r="WHU50" s="45"/>
      <c r="WHV50" s="45"/>
      <c r="WHW50" s="45"/>
      <c r="WHX50" s="45"/>
      <c r="WHY50" s="45"/>
      <c r="WHZ50" s="45"/>
      <c r="WIA50" s="45"/>
      <c r="WIB50" s="45"/>
      <c r="WIC50" s="45"/>
      <c r="WID50" s="45"/>
      <c r="WIE50" s="45"/>
      <c r="WIF50" s="45"/>
      <c r="WIG50" s="45"/>
      <c r="WIH50" s="45"/>
      <c r="WII50" s="45"/>
      <c r="WIJ50" s="45"/>
      <c r="WIK50" s="45"/>
      <c r="WIL50" s="45"/>
      <c r="WIM50" s="45"/>
      <c r="WIN50" s="45"/>
      <c r="WIO50" s="45"/>
      <c r="WIP50" s="45"/>
      <c r="WIQ50" s="45"/>
      <c r="WIR50" s="45"/>
      <c r="WIS50" s="45"/>
      <c r="WIT50" s="45"/>
      <c r="WIU50" s="45"/>
      <c r="WIV50" s="45"/>
      <c r="WIW50" s="45"/>
      <c r="WIX50" s="45"/>
      <c r="WIY50" s="45"/>
      <c r="WIZ50" s="45"/>
      <c r="WJA50" s="45"/>
      <c r="WJB50" s="45"/>
      <c r="WJC50" s="45"/>
      <c r="WJD50" s="45"/>
      <c r="WJE50" s="45"/>
      <c r="WJF50" s="45"/>
      <c r="WJG50" s="45"/>
      <c r="WJH50" s="45"/>
      <c r="WJI50" s="45"/>
      <c r="WJJ50" s="45"/>
      <c r="WJK50" s="45"/>
      <c r="WJL50" s="45"/>
      <c r="WJM50" s="45"/>
      <c r="WJN50" s="45"/>
      <c r="WJO50" s="45"/>
      <c r="WJP50" s="45"/>
      <c r="WJQ50" s="45"/>
      <c r="WJR50" s="45"/>
      <c r="WJS50" s="45"/>
      <c r="WJT50" s="45"/>
      <c r="WJU50" s="45"/>
      <c r="WJV50" s="45"/>
      <c r="WJW50" s="45"/>
      <c r="WJX50" s="45"/>
      <c r="WJY50" s="45"/>
      <c r="WJZ50" s="45"/>
      <c r="WKA50" s="45"/>
      <c r="WKB50" s="45"/>
      <c r="WKC50" s="45"/>
      <c r="WKD50" s="45"/>
      <c r="WKE50" s="45"/>
      <c r="WKF50" s="45"/>
      <c r="WKG50" s="45"/>
      <c r="WKH50" s="45"/>
      <c r="WKI50" s="45"/>
      <c r="WKJ50" s="45"/>
      <c r="WKK50" s="45"/>
      <c r="WKL50" s="45"/>
      <c r="WKM50" s="45"/>
      <c r="WKN50" s="45"/>
      <c r="WKO50" s="45"/>
      <c r="WKP50" s="45"/>
      <c r="WKQ50" s="45"/>
      <c r="WKR50" s="45"/>
      <c r="WKS50" s="45"/>
      <c r="WKT50" s="45"/>
      <c r="WKU50" s="45"/>
      <c r="WKV50" s="45"/>
      <c r="WKW50" s="45"/>
      <c r="WKX50" s="45"/>
      <c r="WKY50" s="45"/>
      <c r="WKZ50" s="45"/>
      <c r="WLA50" s="45"/>
      <c r="WLB50" s="45"/>
      <c r="WLC50" s="45"/>
      <c r="WLD50" s="45"/>
      <c r="WLE50" s="45"/>
      <c r="WLF50" s="45"/>
      <c r="WLG50" s="45"/>
      <c r="WLH50" s="45"/>
      <c r="WLI50" s="45"/>
      <c r="WLJ50" s="45"/>
      <c r="WLK50" s="45"/>
      <c r="WLL50" s="45"/>
      <c r="WLM50" s="45"/>
      <c r="WLN50" s="45"/>
      <c r="WLO50" s="45"/>
      <c r="WLP50" s="45"/>
      <c r="WLQ50" s="45"/>
      <c r="WLR50" s="45"/>
      <c r="WLS50" s="45"/>
      <c r="WLT50" s="45"/>
      <c r="WLU50" s="45"/>
      <c r="WLV50" s="45"/>
      <c r="WLW50" s="45"/>
      <c r="WLX50" s="45"/>
      <c r="WLY50" s="45"/>
      <c r="WLZ50" s="45"/>
      <c r="WMA50" s="45"/>
      <c r="WMB50" s="45"/>
      <c r="WMC50" s="45"/>
      <c r="WMD50" s="45"/>
      <c r="WME50" s="45"/>
      <c r="WMF50" s="45"/>
      <c r="WMG50" s="45"/>
      <c r="WMH50" s="45"/>
      <c r="WMI50" s="45"/>
      <c r="WMJ50" s="45"/>
      <c r="WMK50" s="45"/>
      <c r="WML50" s="45"/>
      <c r="WMM50" s="45"/>
      <c r="WMN50" s="45"/>
      <c r="WMO50" s="45"/>
      <c r="WMP50" s="45"/>
      <c r="WMQ50" s="45"/>
      <c r="WMR50" s="45"/>
      <c r="WMS50" s="45"/>
      <c r="WMT50" s="45"/>
      <c r="WMU50" s="45"/>
      <c r="WMV50" s="45"/>
      <c r="WMW50" s="45"/>
      <c r="WMX50" s="45"/>
      <c r="WMY50" s="45"/>
      <c r="WMZ50" s="45"/>
      <c r="WNA50" s="45"/>
      <c r="WNB50" s="45"/>
      <c r="WNC50" s="45"/>
      <c r="WND50" s="45"/>
      <c r="WNE50" s="45"/>
      <c r="WNF50" s="45"/>
      <c r="WNG50" s="45"/>
      <c r="WNH50" s="45"/>
      <c r="WNI50" s="45"/>
      <c r="WNJ50" s="45"/>
      <c r="WNK50" s="45"/>
      <c r="WNL50" s="45"/>
      <c r="WNM50" s="45"/>
      <c r="WNN50" s="45"/>
      <c r="WNO50" s="45"/>
      <c r="WNP50" s="45"/>
      <c r="WNQ50" s="45"/>
      <c r="WNR50" s="45"/>
      <c r="WNS50" s="45"/>
      <c r="WNT50" s="45"/>
      <c r="WNU50" s="45"/>
      <c r="WNV50" s="45"/>
      <c r="WNW50" s="45"/>
      <c r="WNX50" s="45"/>
      <c r="WNY50" s="45"/>
      <c r="WNZ50" s="45"/>
      <c r="WOA50" s="45"/>
      <c r="WOB50" s="45"/>
      <c r="WOC50" s="45"/>
      <c r="WOD50" s="45"/>
      <c r="WOE50" s="45"/>
      <c r="WOF50" s="45"/>
      <c r="WOG50" s="45"/>
      <c r="WOH50" s="45"/>
      <c r="WOI50" s="45"/>
      <c r="WOJ50" s="45"/>
      <c r="WOK50" s="45"/>
      <c r="WOL50" s="45"/>
      <c r="WOM50" s="45"/>
      <c r="WON50" s="45"/>
      <c r="WOO50" s="45"/>
      <c r="WOP50" s="45"/>
      <c r="WOQ50" s="45"/>
      <c r="WOR50" s="45"/>
      <c r="WOS50" s="45"/>
      <c r="WOT50" s="45"/>
      <c r="WOU50" s="45"/>
      <c r="WOV50" s="45"/>
      <c r="WOW50" s="45"/>
      <c r="WOX50" s="45"/>
      <c r="WOY50" s="45"/>
      <c r="WOZ50" s="45"/>
      <c r="WPA50" s="45"/>
      <c r="WPB50" s="45"/>
      <c r="WPC50" s="45"/>
      <c r="WPD50" s="45"/>
      <c r="WPE50" s="45"/>
      <c r="WPF50" s="45"/>
      <c r="WPG50" s="45"/>
      <c r="WPH50" s="45"/>
      <c r="WPI50" s="45"/>
      <c r="WPJ50" s="45"/>
      <c r="WPK50" s="45"/>
      <c r="WPL50" s="45"/>
      <c r="WPM50" s="45"/>
      <c r="WPN50" s="45"/>
      <c r="WPO50" s="45"/>
      <c r="WPP50" s="45"/>
      <c r="WPQ50" s="45"/>
      <c r="WPR50" s="45"/>
      <c r="WPS50" s="45"/>
      <c r="WPT50" s="45"/>
      <c r="WPU50" s="45"/>
      <c r="WPV50" s="45"/>
      <c r="WPW50" s="45"/>
      <c r="WPX50" s="45"/>
      <c r="WPY50" s="45"/>
      <c r="WPZ50" s="45"/>
      <c r="WQA50" s="45"/>
      <c r="WQB50" s="45"/>
      <c r="WQC50" s="45"/>
      <c r="WQD50" s="45"/>
      <c r="WQE50" s="45"/>
      <c r="WQF50" s="45"/>
      <c r="WQG50" s="45"/>
      <c r="WQH50" s="45"/>
      <c r="WQI50" s="45"/>
      <c r="WQJ50" s="45"/>
      <c r="WQK50" s="45"/>
      <c r="WQL50" s="45"/>
      <c r="WQM50" s="45"/>
      <c r="WQN50" s="45"/>
      <c r="WQO50" s="45"/>
      <c r="WQP50" s="45"/>
      <c r="WQQ50" s="45"/>
      <c r="WQR50" s="45"/>
      <c r="WQS50" s="45"/>
      <c r="WQT50" s="45"/>
      <c r="WQU50" s="45"/>
      <c r="WQV50" s="45"/>
      <c r="WQW50" s="45"/>
      <c r="WQX50" s="45"/>
      <c r="WQY50" s="45"/>
      <c r="WQZ50" s="45"/>
      <c r="WRA50" s="45"/>
      <c r="WRB50" s="45"/>
      <c r="WRC50" s="45"/>
      <c r="WRD50" s="45"/>
      <c r="WRE50" s="45"/>
      <c r="WRF50" s="45"/>
      <c r="WRG50" s="45"/>
      <c r="WRH50" s="45"/>
      <c r="WRI50" s="45"/>
      <c r="WRJ50" s="45"/>
      <c r="WRK50" s="45"/>
      <c r="WRL50" s="45"/>
      <c r="WRM50" s="45"/>
      <c r="WRN50" s="45"/>
      <c r="WRO50" s="45"/>
      <c r="WRP50" s="45"/>
      <c r="WRQ50" s="45"/>
      <c r="WRR50" s="45"/>
      <c r="WRS50" s="45"/>
      <c r="WRT50" s="45"/>
      <c r="WRU50" s="45"/>
      <c r="WRV50" s="45"/>
      <c r="WRW50" s="45"/>
      <c r="WRX50" s="45"/>
      <c r="WRY50" s="45"/>
      <c r="WRZ50" s="45"/>
      <c r="WSA50" s="45"/>
      <c r="WSB50" s="45"/>
      <c r="WSC50" s="45"/>
      <c r="WSD50" s="45"/>
      <c r="WSE50" s="45"/>
      <c r="WSF50" s="45"/>
      <c r="WSG50" s="45"/>
      <c r="WSH50" s="45"/>
      <c r="WSI50" s="45"/>
      <c r="WSJ50" s="45"/>
      <c r="WSK50" s="45"/>
      <c r="WSL50" s="45"/>
      <c r="WSM50" s="45"/>
      <c r="WSN50" s="45"/>
      <c r="WSO50" s="45"/>
      <c r="WSP50" s="45"/>
      <c r="WSQ50" s="45"/>
      <c r="WSR50" s="45"/>
      <c r="WSS50" s="45"/>
      <c r="WST50" s="45"/>
      <c r="WSU50" s="45"/>
      <c r="WSV50" s="45"/>
      <c r="WSW50" s="45"/>
      <c r="WSX50" s="45"/>
      <c r="WSY50" s="45"/>
      <c r="WSZ50" s="45"/>
      <c r="WTA50" s="45"/>
      <c r="WTB50" s="45"/>
      <c r="WTC50" s="45"/>
      <c r="WTD50" s="45"/>
      <c r="WTE50" s="45"/>
      <c r="WTF50" s="45"/>
      <c r="WTG50" s="45"/>
      <c r="WTH50" s="45"/>
      <c r="WTI50" s="45"/>
      <c r="WTJ50" s="45"/>
      <c r="WTK50" s="45"/>
      <c r="WTL50" s="45"/>
      <c r="WTM50" s="45"/>
      <c r="WTN50" s="45"/>
      <c r="WTO50" s="45"/>
      <c r="WTP50" s="45"/>
      <c r="WTQ50" s="45"/>
      <c r="WTR50" s="45"/>
      <c r="WTS50" s="45"/>
      <c r="WTT50" s="45"/>
      <c r="WTU50" s="45"/>
      <c r="WTV50" s="45"/>
      <c r="WTW50" s="45"/>
      <c r="WTX50" s="45"/>
      <c r="WTY50" s="45"/>
      <c r="WTZ50" s="45"/>
      <c r="WUA50" s="45"/>
      <c r="WUB50" s="45"/>
      <c r="WUC50" s="45"/>
      <c r="WUD50" s="45"/>
      <c r="WUE50" s="45"/>
      <c r="WUF50" s="45"/>
      <c r="WUG50" s="45"/>
      <c r="WUH50" s="45"/>
      <c r="WUI50" s="45"/>
      <c r="WUJ50" s="45"/>
      <c r="WUK50" s="45"/>
      <c r="WUL50" s="45"/>
      <c r="WUM50" s="45"/>
      <c r="WUN50" s="45"/>
      <c r="WUO50" s="45"/>
      <c r="WUP50" s="45"/>
      <c r="WUQ50" s="45"/>
      <c r="WUR50" s="45"/>
      <c r="WUS50" s="45"/>
      <c r="WUT50" s="45"/>
      <c r="WUU50" s="45"/>
      <c r="WUV50" s="45"/>
      <c r="WUW50" s="45"/>
      <c r="WUX50" s="45"/>
      <c r="WUY50" s="45"/>
      <c r="WUZ50" s="45"/>
      <c r="WVA50" s="45"/>
      <c r="WVB50" s="45"/>
      <c r="WVC50" s="45"/>
      <c r="WVD50" s="45"/>
      <c r="WVE50" s="45"/>
      <c r="WVF50" s="45"/>
      <c r="WVG50" s="45"/>
      <c r="WVH50" s="45"/>
      <c r="WVI50" s="45"/>
      <c r="WVJ50" s="45"/>
      <c r="WVK50" s="45"/>
      <c r="WVL50" s="45"/>
      <c r="WVM50" s="45"/>
      <c r="WVN50" s="45"/>
      <c r="WVO50" s="45"/>
      <c r="WVP50" s="45"/>
      <c r="WVQ50" s="45"/>
      <c r="WVR50" s="45"/>
      <c r="WVS50" s="45"/>
      <c r="WVT50" s="45"/>
      <c r="WVU50" s="45"/>
      <c r="WVV50" s="45"/>
      <c r="WVW50" s="45"/>
      <c r="WVX50" s="45"/>
      <c r="WVY50" s="45"/>
      <c r="WVZ50" s="45"/>
      <c r="WWA50" s="45"/>
      <c r="WWB50" s="45"/>
      <c r="WWC50" s="45"/>
      <c r="WWD50" s="45"/>
      <c r="WWE50" s="45"/>
      <c r="WWF50" s="45"/>
      <c r="WWG50" s="45"/>
      <c r="WWH50" s="45"/>
      <c r="WWI50" s="45"/>
      <c r="WWJ50" s="45"/>
      <c r="WWK50" s="45"/>
      <c r="WWL50" s="45"/>
      <c r="WWM50" s="45"/>
      <c r="WWN50" s="45"/>
      <c r="WWO50" s="45"/>
      <c r="WWP50" s="45"/>
      <c r="WWQ50" s="45"/>
      <c r="WWR50" s="45"/>
      <c r="WWS50" s="45"/>
      <c r="WWT50" s="45"/>
      <c r="WWU50" s="45"/>
      <c r="WWV50" s="45"/>
      <c r="WWW50" s="45"/>
      <c r="WWX50" s="45"/>
      <c r="WWY50" s="45"/>
      <c r="WWZ50" s="45"/>
      <c r="WXA50" s="45"/>
      <c r="WXB50" s="45"/>
      <c r="WXC50" s="45"/>
      <c r="WXD50" s="45"/>
      <c r="WXE50" s="45"/>
      <c r="WXF50" s="45"/>
      <c r="WXG50" s="45"/>
      <c r="WXH50" s="45"/>
      <c r="WXI50" s="45"/>
      <c r="WXJ50" s="45"/>
      <c r="WXK50" s="45"/>
      <c r="WXL50" s="45"/>
      <c r="WXM50" s="45"/>
      <c r="WXN50" s="45"/>
      <c r="WXO50" s="45"/>
      <c r="WXP50" s="45"/>
      <c r="WXQ50" s="45"/>
      <c r="WXR50" s="45"/>
      <c r="WXS50" s="45"/>
      <c r="WXT50" s="45"/>
      <c r="WXU50" s="45"/>
      <c r="WXV50" s="45"/>
      <c r="WXW50" s="45"/>
      <c r="WXX50" s="45"/>
      <c r="WXY50" s="45"/>
      <c r="WXZ50" s="45"/>
      <c r="WYA50" s="45"/>
      <c r="WYB50" s="45"/>
      <c r="WYC50" s="45"/>
      <c r="WYD50" s="45"/>
      <c r="WYE50" s="45"/>
      <c r="WYF50" s="45"/>
      <c r="WYG50" s="45"/>
      <c r="WYH50" s="45"/>
      <c r="WYI50" s="45"/>
      <c r="WYJ50" s="45"/>
      <c r="WYK50" s="45"/>
      <c r="WYL50" s="45"/>
      <c r="WYM50" s="45"/>
      <c r="WYN50" s="45"/>
      <c r="WYO50" s="45"/>
      <c r="WYP50" s="45"/>
      <c r="WYQ50" s="45"/>
      <c r="WYR50" s="45"/>
      <c r="WYS50" s="45"/>
      <c r="WYT50" s="45"/>
      <c r="WYU50" s="45"/>
      <c r="WYV50" s="45"/>
      <c r="WYW50" s="45"/>
      <c r="WYX50" s="45"/>
      <c r="WYY50" s="45"/>
      <c r="WYZ50" s="45"/>
      <c r="WZA50" s="45"/>
      <c r="WZB50" s="45"/>
      <c r="WZC50" s="45"/>
      <c r="WZD50" s="45"/>
      <c r="WZE50" s="45"/>
      <c r="WZF50" s="45"/>
      <c r="WZG50" s="45"/>
      <c r="WZH50" s="45"/>
      <c r="WZI50" s="45"/>
      <c r="WZJ50" s="45"/>
      <c r="WZK50" s="45"/>
      <c r="WZL50" s="45"/>
      <c r="WZM50" s="45"/>
      <c r="WZN50" s="45"/>
      <c r="WZO50" s="45"/>
      <c r="WZP50" s="45"/>
      <c r="WZQ50" s="45"/>
      <c r="WZR50" s="45"/>
      <c r="WZS50" s="45"/>
      <c r="WZT50" s="45"/>
      <c r="WZU50" s="45"/>
      <c r="WZV50" s="45"/>
      <c r="WZW50" s="45"/>
      <c r="WZX50" s="45"/>
      <c r="WZY50" s="45"/>
      <c r="WZZ50" s="45"/>
      <c r="XAA50" s="45"/>
      <c r="XAB50" s="45"/>
      <c r="XAC50" s="45"/>
      <c r="XAD50" s="45"/>
      <c r="XAE50" s="45"/>
      <c r="XAF50" s="45"/>
      <c r="XAG50" s="45"/>
      <c r="XAH50" s="45"/>
      <c r="XAI50" s="45"/>
      <c r="XAJ50" s="45"/>
      <c r="XAK50" s="45"/>
      <c r="XAL50" s="45"/>
      <c r="XAM50" s="45"/>
      <c r="XAN50" s="45"/>
      <c r="XAO50" s="45"/>
      <c r="XAP50" s="45"/>
      <c r="XAQ50" s="45"/>
      <c r="XAR50" s="45"/>
      <c r="XAS50" s="45"/>
      <c r="XAT50" s="45"/>
      <c r="XAU50" s="45"/>
      <c r="XAV50" s="45"/>
      <c r="XAW50" s="45"/>
      <c r="XAX50" s="45"/>
      <c r="XAY50" s="45"/>
      <c r="XAZ50" s="45"/>
      <c r="XBA50" s="45"/>
      <c r="XBB50" s="45"/>
      <c r="XBC50" s="45"/>
      <c r="XBD50" s="45"/>
      <c r="XBE50" s="45"/>
      <c r="XBF50" s="45"/>
      <c r="XBG50" s="45"/>
      <c r="XBH50" s="45"/>
      <c r="XBI50" s="45"/>
      <c r="XBJ50" s="45"/>
      <c r="XBK50" s="45"/>
      <c r="XBL50" s="45"/>
      <c r="XBM50" s="45"/>
      <c r="XBN50" s="45"/>
      <c r="XBO50" s="45"/>
      <c r="XBP50" s="45"/>
      <c r="XBQ50" s="45"/>
      <c r="XBR50" s="45"/>
      <c r="XBS50" s="45"/>
      <c r="XBT50" s="45"/>
      <c r="XBU50" s="45"/>
      <c r="XBV50" s="45"/>
      <c r="XBW50" s="45"/>
      <c r="XBX50" s="45"/>
      <c r="XBY50" s="45"/>
      <c r="XBZ50" s="45"/>
      <c r="XCA50" s="45"/>
      <c r="XCB50" s="45"/>
      <c r="XCC50" s="45"/>
      <c r="XCD50" s="45"/>
      <c r="XCE50" s="45"/>
      <c r="XCF50" s="45"/>
      <c r="XCG50" s="45"/>
      <c r="XCH50" s="45"/>
      <c r="XCI50" s="45"/>
      <c r="XCJ50" s="45"/>
      <c r="XCK50" s="45"/>
      <c r="XCL50" s="45"/>
      <c r="XCM50" s="45"/>
      <c r="XCN50" s="45"/>
      <c r="XCO50" s="45"/>
      <c r="XCP50" s="45"/>
      <c r="XCQ50" s="45"/>
      <c r="XCR50" s="45"/>
      <c r="XCS50" s="45"/>
      <c r="XCT50" s="45"/>
      <c r="XCU50" s="45"/>
      <c r="XCV50" s="45"/>
      <c r="XCW50" s="45"/>
      <c r="XCX50" s="45"/>
      <c r="XCY50" s="45"/>
      <c r="XCZ50" s="45"/>
      <c r="XDA50" s="45"/>
      <c r="XDB50" s="45"/>
      <c r="XDC50" s="45"/>
      <c r="XDD50" s="45"/>
      <c r="XDE50" s="45"/>
      <c r="XDF50" s="45"/>
      <c r="XDG50" s="45"/>
      <c r="XDH50" s="45"/>
      <c r="XDI50" s="45"/>
      <c r="XDJ50" s="45"/>
      <c r="XDK50" s="45"/>
      <c r="XDL50" s="45"/>
      <c r="XDM50" s="45"/>
      <c r="XDN50" s="45"/>
      <c r="XDO50" s="45"/>
      <c r="XDP50" s="45"/>
      <c r="XDQ50" s="45"/>
      <c r="XDR50" s="45"/>
      <c r="XDS50" s="45"/>
      <c r="XDT50" s="45"/>
      <c r="XDU50" s="45"/>
      <c r="XDV50" s="45"/>
      <c r="XDW50" s="45"/>
      <c r="XDX50" s="45"/>
      <c r="XDY50" s="45"/>
      <c r="XDZ50" s="45"/>
      <c r="XEA50" s="45"/>
      <c r="XEB50" s="45"/>
      <c r="XEC50" s="45"/>
      <c r="XED50" s="45"/>
      <c r="XEE50" s="45"/>
      <c r="XEF50" s="45"/>
      <c r="XEG50" s="45"/>
      <c r="XEH50" s="45"/>
      <c r="XEI50" s="45"/>
      <c r="XEJ50" s="45"/>
      <c r="XEK50" s="45"/>
      <c r="XEL50" s="45"/>
      <c r="XEM50" s="45"/>
      <c r="XEN50" s="45"/>
      <c r="XEO50" s="45"/>
      <c r="XEP50" s="45"/>
      <c r="XEQ50" s="45"/>
      <c r="XER50" s="45"/>
      <c r="XES50" s="45"/>
      <c r="XET50" s="45"/>
      <c r="XEU50" s="45"/>
      <c r="XEV50" s="45"/>
      <c r="XEW50" s="45"/>
      <c r="XEX50" s="45"/>
      <c r="XEY50" s="45"/>
      <c r="XEZ50" s="45"/>
      <c r="XFA50" s="45"/>
      <c r="XFB50" s="45"/>
      <c r="XFC50" s="45"/>
      <c r="XFD50" s="45"/>
    </row>
    <row r="51" s="45" customFormat="1" spans="1:137">
      <c r="A51" s="53"/>
      <c r="B51" s="54" t="s">
        <v>125</v>
      </c>
      <c r="C51" s="54">
        <v>1009889.37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1188.5</v>
      </c>
      <c r="J51" s="54">
        <v>0</v>
      </c>
      <c r="K51" s="54">
        <v>0</v>
      </c>
      <c r="L51" s="54">
        <v>0</v>
      </c>
      <c r="M51" s="54">
        <v>0</v>
      </c>
      <c r="N51" s="54">
        <v>169811.32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201169.41</v>
      </c>
      <c r="V51" s="54">
        <v>220384.07</v>
      </c>
      <c r="W51" s="54">
        <v>49504.95</v>
      </c>
      <c r="X51" s="54">
        <v>367831.12</v>
      </c>
      <c r="Y51" s="54">
        <v>0</v>
      </c>
      <c r="Z51" s="54">
        <v>220384.07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49504.95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367831.12</v>
      </c>
      <c r="AN51" s="54">
        <v>94915.62</v>
      </c>
      <c r="AO51" s="54">
        <v>96177.47</v>
      </c>
      <c r="AP51" s="54">
        <v>0</v>
      </c>
      <c r="AQ51" s="54">
        <v>0</v>
      </c>
      <c r="AR51" s="54">
        <v>0</v>
      </c>
      <c r="AS51" s="54">
        <v>0</v>
      </c>
      <c r="AT51" s="54">
        <v>0</v>
      </c>
      <c r="AU51" s="54">
        <v>0</v>
      </c>
      <c r="AV51" s="54">
        <v>10076.32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3283.87</v>
      </c>
      <c r="BJ51" s="54">
        <v>6792.45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54">
        <v>0</v>
      </c>
      <c r="BR51" s="54">
        <v>0</v>
      </c>
      <c r="BS51" s="54">
        <v>0</v>
      </c>
      <c r="BT51" s="54">
        <v>0</v>
      </c>
      <c r="BU51" s="54">
        <v>0</v>
      </c>
      <c r="BV51" s="54">
        <v>0</v>
      </c>
      <c r="BW51" s="54">
        <v>0</v>
      </c>
      <c r="BX51" s="54">
        <v>0</v>
      </c>
      <c r="BY51" s="54">
        <v>0</v>
      </c>
      <c r="BZ51" s="54">
        <v>0</v>
      </c>
      <c r="CA51" s="54">
        <v>0</v>
      </c>
      <c r="CB51" s="54">
        <v>0</v>
      </c>
      <c r="CC51" s="54">
        <v>0</v>
      </c>
      <c r="CD51" s="54">
        <v>0</v>
      </c>
      <c r="CE51" s="54">
        <v>0</v>
      </c>
      <c r="CF51" s="54">
        <v>0</v>
      </c>
      <c r="CG51" s="54">
        <v>0</v>
      </c>
      <c r="CH51" s="54">
        <v>0</v>
      </c>
      <c r="CI51" s="54">
        <v>0</v>
      </c>
      <c r="CJ51" s="54">
        <v>0</v>
      </c>
      <c r="CK51" s="54">
        <v>0</v>
      </c>
      <c r="CL51" s="54">
        <v>0</v>
      </c>
      <c r="CM51" s="54">
        <v>0</v>
      </c>
      <c r="CN51" s="54">
        <v>0</v>
      </c>
      <c r="CO51" s="54">
        <v>0</v>
      </c>
      <c r="CP51" s="54">
        <v>0</v>
      </c>
      <c r="CQ51" s="54">
        <v>0</v>
      </c>
      <c r="CR51" s="54">
        <v>0</v>
      </c>
      <c r="CS51" s="54">
        <v>0</v>
      </c>
      <c r="CT51" s="54">
        <v>0</v>
      </c>
      <c r="CU51" s="54">
        <v>0</v>
      </c>
      <c r="CV51" s="54">
        <v>0</v>
      </c>
      <c r="CW51" s="54">
        <v>0</v>
      </c>
      <c r="CX51" s="54">
        <v>0</v>
      </c>
      <c r="CY51" s="54">
        <v>0</v>
      </c>
      <c r="CZ51" s="54">
        <v>0</v>
      </c>
      <c r="DA51" s="54">
        <v>0</v>
      </c>
      <c r="DB51" s="54">
        <v>0</v>
      </c>
      <c r="DC51" s="54">
        <v>0</v>
      </c>
      <c r="DD51" s="54">
        <v>0</v>
      </c>
      <c r="DE51" s="54">
        <v>0</v>
      </c>
      <c r="DF51" s="54">
        <v>0</v>
      </c>
      <c r="DG51" s="54">
        <v>0</v>
      </c>
      <c r="DH51" s="54">
        <v>0</v>
      </c>
      <c r="DI51" s="54">
        <v>0</v>
      </c>
      <c r="DJ51" s="54">
        <v>0</v>
      </c>
      <c r="DK51" s="54">
        <v>0</v>
      </c>
      <c r="DL51" s="54">
        <v>0</v>
      </c>
      <c r="DM51" s="54">
        <v>0</v>
      </c>
      <c r="DN51" s="54">
        <v>0</v>
      </c>
      <c r="DO51" s="54">
        <v>0</v>
      </c>
      <c r="DP51" s="54">
        <v>0</v>
      </c>
      <c r="DQ51" s="54">
        <v>0</v>
      </c>
      <c r="DR51" s="54">
        <v>0</v>
      </c>
      <c r="DS51" s="45">
        <v>0</v>
      </c>
      <c r="DT51" s="45">
        <v>0</v>
      </c>
      <c r="DU51" s="45">
        <v>0</v>
      </c>
      <c r="DV51" s="45">
        <v>0</v>
      </c>
      <c r="DW51" s="45">
        <v>0</v>
      </c>
      <c r="DX51" s="45">
        <v>0</v>
      </c>
      <c r="DY51" s="45">
        <v>0</v>
      </c>
      <c r="DZ51" s="45">
        <v>0</v>
      </c>
      <c r="EB51" s="45">
        <v>0</v>
      </c>
      <c r="EC51" s="45">
        <v>0</v>
      </c>
      <c r="ED51" s="45">
        <v>0</v>
      </c>
      <c r="EE51" s="45">
        <v>0</v>
      </c>
      <c r="EF51" s="45">
        <v>0</v>
      </c>
      <c r="EG51" s="45">
        <v>0</v>
      </c>
    </row>
    <row r="52" s="45" customFormat="1" spans="1:137">
      <c r="A52" s="53"/>
      <c r="B52" s="54" t="s">
        <v>126</v>
      </c>
      <c r="C52" s="54">
        <v>-24800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-24800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-24800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0</v>
      </c>
      <c r="AQ52" s="54">
        <v>0</v>
      </c>
      <c r="AR52" s="54">
        <v>0</v>
      </c>
      <c r="AS52" s="54">
        <v>0</v>
      </c>
      <c r="AT52" s="54">
        <v>0</v>
      </c>
      <c r="AU52" s="54">
        <v>0</v>
      </c>
      <c r="AV52" s="54">
        <v>0</v>
      </c>
      <c r="AW52" s="54">
        <v>0</v>
      </c>
      <c r="AX52" s="54">
        <v>0</v>
      </c>
      <c r="AY52" s="54">
        <v>0</v>
      </c>
      <c r="AZ52" s="54">
        <v>0</v>
      </c>
      <c r="BA52" s="54">
        <v>0</v>
      </c>
      <c r="BB52" s="54">
        <v>0</v>
      </c>
      <c r="BC52" s="54">
        <v>0</v>
      </c>
      <c r="BD52" s="54">
        <v>0</v>
      </c>
      <c r="BE52" s="54">
        <v>0</v>
      </c>
      <c r="BF52" s="54">
        <v>0</v>
      </c>
      <c r="BG52" s="54">
        <v>0</v>
      </c>
      <c r="BH52" s="54">
        <v>0</v>
      </c>
      <c r="BI52" s="54">
        <v>0</v>
      </c>
      <c r="BJ52" s="54">
        <v>0</v>
      </c>
      <c r="BK52" s="54">
        <v>0</v>
      </c>
      <c r="BL52" s="54">
        <v>0</v>
      </c>
      <c r="BM52" s="54">
        <v>0</v>
      </c>
      <c r="BN52" s="54">
        <v>0</v>
      </c>
      <c r="BO52" s="54">
        <v>0</v>
      </c>
      <c r="BP52" s="54">
        <v>0</v>
      </c>
      <c r="BQ52" s="54">
        <v>0</v>
      </c>
      <c r="BR52" s="54">
        <v>0</v>
      </c>
      <c r="BS52" s="54">
        <v>0</v>
      </c>
      <c r="BT52" s="54">
        <v>0</v>
      </c>
      <c r="BU52" s="54">
        <v>0</v>
      </c>
      <c r="BV52" s="54">
        <v>0</v>
      </c>
      <c r="BW52" s="54">
        <v>0</v>
      </c>
      <c r="BX52" s="54">
        <v>0</v>
      </c>
      <c r="BY52" s="54">
        <v>0</v>
      </c>
      <c r="BZ52" s="54">
        <v>0</v>
      </c>
      <c r="CA52" s="54">
        <v>0</v>
      </c>
      <c r="CB52" s="54">
        <v>0</v>
      </c>
      <c r="CC52" s="54">
        <v>0</v>
      </c>
      <c r="CD52" s="54">
        <v>0</v>
      </c>
      <c r="CE52" s="54">
        <v>0</v>
      </c>
      <c r="CF52" s="54">
        <v>0</v>
      </c>
      <c r="CG52" s="54">
        <v>0</v>
      </c>
      <c r="CH52" s="54">
        <v>0</v>
      </c>
      <c r="CI52" s="54">
        <v>0</v>
      </c>
      <c r="CJ52" s="54">
        <v>0</v>
      </c>
      <c r="CK52" s="54">
        <v>0</v>
      </c>
      <c r="CL52" s="54">
        <v>0</v>
      </c>
      <c r="CM52" s="54">
        <v>0</v>
      </c>
      <c r="CN52" s="54">
        <v>0</v>
      </c>
      <c r="CO52" s="54">
        <v>0</v>
      </c>
      <c r="CP52" s="54">
        <v>0</v>
      </c>
      <c r="CQ52" s="54">
        <v>0</v>
      </c>
      <c r="CR52" s="54">
        <v>0</v>
      </c>
      <c r="CS52" s="54">
        <v>0</v>
      </c>
      <c r="CT52" s="54">
        <v>0</v>
      </c>
      <c r="CU52" s="54">
        <v>0</v>
      </c>
      <c r="CV52" s="54">
        <v>0</v>
      </c>
      <c r="CW52" s="54">
        <v>0</v>
      </c>
      <c r="CX52" s="54">
        <v>0</v>
      </c>
      <c r="CY52" s="54">
        <v>0</v>
      </c>
      <c r="CZ52" s="54">
        <v>0</v>
      </c>
      <c r="DA52" s="54">
        <v>0</v>
      </c>
      <c r="DB52" s="54">
        <v>0</v>
      </c>
      <c r="DC52" s="54">
        <v>0</v>
      </c>
      <c r="DD52" s="54">
        <v>0</v>
      </c>
      <c r="DE52" s="54">
        <v>0</v>
      </c>
      <c r="DF52" s="54">
        <v>0</v>
      </c>
      <c r="DG52" s="54">
        <v>0</v>
      </c>
      <c r="DH52" s="54">
        <v>0</v>
      </c>
      <c r="DI52" s="54">
        <v>0</v>
      </c>
      <c r="DJ52" s="54">
        <v>0</v>
      </c>
      <c r="DK52" s="54">
        <v>0</v>
      </c>
      <c r="DL52" s="54">
        <v>0</v>
      </c>
      <c r="DM52" s="54">
        <v>0</v>
      </c>
      <c r="DN52" s="54">
        <v>0</v>
      </c>
      <c r="DO52" s="54">
        <v>0</v>
      </c>
      <c r="DP52" s="54">
        <v>0</v>
      </c>
      <c r="DQ52" s="54">
        <v>0</v>
      </c>
      <c r="DR52" s="54">
        <v>0</v>
      </c>
      <c r="DS52" s="45">
        <v>0</v>
      </c>
      <c r="DT52" s="45">
        <v>0</v>
      </c>
      <c r="DU52" s="45">
        <v>0</v>
      </c>
      <c r="DV52" s="45">
        <v>0</v>
      </c>
      <c r="DW52" s="45">
        <v>0</v>
      </c>
      <c r="DX52" s="45">
        <v>0</v>
      </c>
      <c r="DY52" s="45">
        <v>0</v>
      </c>
      <c r="DZ52" s="45">
        <v>0</v>
      </c>
      <c r="EB52" s="45">
        <v>0</v>
      </c>
      <c r="EC52" s="45">
        <v>0</v>
      </c>
      <c r="ED52" s="45">
        <v>0</v>
      </c>
      <c r="EE52" s="45">
        <v>0</v>
      </c>
      <c r="EF52" s="45">
        <v>0</v>
      </c>
      <c r="EG52" s="45">
        <v>0</v>
      </c>
    </row>
    <row r="53" s="45" customFormat="1" spans="1:137">
      <c r="A53" s="53"/>
      <c r="B53" s="54" t="s">
        <v>127</v>
      </c>
      <c r="C53" s="54">
        <v>110750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110750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0</v>
      </c>
      <c r="V53" s="54">
        <v>0</v>
      </c>
      <c r="W53" s="54">
        <v>0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0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  <c r="BL53" s="54">
        <v>0</v>
      </c>
      <c r="BM53" s="54">
        <v>0</v>
      </c>
      <c r="BN53" s="54">
        <v>0</v>
      </c>
      <c r="BO53" s="54">
        <v>0</v>
      </c>
      <c r="BP53" s="54">
        <v>0</v>
      </c>
      <c r="BQ53" s="54">
        <v>0</v>
      </c>
      <c r="BR53" s="54">
        <v>0</v>
      </c>
      <c r="BS53" s="54">
        <v>0</v>
      </c>
      <c r="BT53" s="54">
        <v>0</v>
      </c>
      <c r="BU53" s="54">
        <v>0</v>
      </c>
      <c r="BV53" s="54">
        <v>0</v>
      </c>
      <c r="BW53" s="54">
        <v>0</v>
      </c>
      <c r="BX53" s="54">
        <v>0</v>
      </c>
      <c r="BY53" s="54">
        <v>0</v>
      </c>
      <c r="BZ53" s="54">
        <v>0</v>
      </c>
      <c r="CA53" s="54">
        <v>0</v>
      </c>
      <c r="CB53" s="54">
        <v>0</v>
      </c>
      <c r="CC53" s="54">
        <v>0</v>
      </c>
      <c r="CD53" s="54">
        <v>0</v>
      </c>
      <c r="CE53" s="54">
        <v>0</v>
      </c>
      <c r="CF53" s="54">
        <v>0</v>
      </c>
      <c r="CG53" s="54">
        <v>0</v>
      </c>
      <c r="CH53" s="54">
        <v>0</v>
      </c>
      <c r="CI53" s="54">
        <v>0</v>
      </c>
      <c r="CJ53" s="54">
        <v>0</v>
      </c>
      <c r="CK53" s="54">
        <v>0</v>
      </c>
      <c r="CL53" s="54">
        <v>0</v>
      </c>
      <c r="CM53" s="54">
        <v>0</v>
      </c>
      <c r="CN53" s="54">
        <v>0</v>
      </c>
      <c r="CO53" s="54">
        <v>0</v>
      </c>
      <c r="CP53" s="54">
        <v>0</v>
      </c>
      <c r="CQ53" s="54">
        <v>0</v>
      </c>
      <c r="CR53" s="54">
        <v>0</v>
      </c>
      <c r="CS53" s="54">
        <v>0</v>
      </c>
      <c r="CT53" s="54">
        <v>0</v>
      </c>
      <c r="CU53" s="54">
        <v>0</v>
      </c>
      <c r="CV53" s="54">
        <v>0</v>
      </c>
      <c r="CW53" s="54">
        <v>0</v>
      </c>
      <c r="CX53" s="54">
        <v>0</v>
      </c>
      <c r="CY53" s="54">
        <v>0</v>
      </c>
      <c r="CZ53" s="54">
        <v>0</v>
      </c>
      <c r="DA53" s="54">
        <v>0</v>
      </c>
      <c r="DB53" s="54">
        <v>0</v>
      </c>
      <c r="DC53" s="54">
        <v>0</v>
      </c>
      <c r="DD53" s="54">
        <v>0</v>
      </c>
      <c r="DE53" s="54">
        <v>0</v>
      </c>
      <c r="DF53" s="54">
        <v>0</v>
      </c>
      <c r="DG53" s="54">
        <v>0</v>
      </c>
      <c r="DH53" s="54">
        <v>0</v>
      </c>
      <c r="DI53" s="54">
        <v>0</v>
      </c>
      <c r="DJ53" s="54">
        <v>0</v>
      </c>
      <c r="DK53" s="54">
        <v>0</v>
      </c>
      <c r="DL53" s="54">
        <v>0</v>
      </c>
      <c r="DM53" s="54">
        <v>0</v>
      </c>
      <c r="DN53" s="54">
        <v>0</v>
      </c>
      <c r="DO53" s="54">
        <v>0</v>
      </c>
      <c r="DP53" s="54">
        <v>0</v>
      </c>
      <c r="DQ53" s="54">
        <v>0</v>
      </c>
      <c r="DR53" s="54">
        <v>0</v>
      </c>
      <c r="DS53" s="45">
        <v>0</v>
      </c>
      <c r="DT53" s="45">
        <v>0</v>
      </c>
      <c r="DU53" s="45">
        <v>0</v>
      </c>
      <c r="DV53" s="45">
        <v>0</v>
      </c>
      <c r="DW53" s="45">
        <v>0</v>
      </c>
      <c r="DX53" s="45">
        <v>0</v>
      </c>
      <c r="DY53" s="45">
        <v>0</v>
      </c>
      <c r="DZ53" s="45">
        <v>0</v>
      </c>
      <c r="EB53" s="45">
        <v>0</v>
      </c>
      <c r="EC53" s="45">
        <v>0</v>
      </c>
      <c r="ED53" s="45">
        <v>0</v>
      </c>
      <c r="EE53" s="45">
        <v>0</v>
      </c>
      <c r="EF53" s="45">
        <v>0</v>
      </c>
      <c r="EG53" s="45">
        <v>0</v>
      </c>
    </row>
    <row r="54" s="45" customFormat="1" spans="1:137">
      <c r="A54" s="53"/>
      <c r="B54" s="54" t="s">
        <v>128</v>
      </c>
      <c r="C54" s="54">
        <v>44702.38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9127.77</v>
      </c>
      <c r="K54" s="54">
        <v>0</v>
      </c>
      <c r="L54" s="54">
        <v>0</v>
      </c>
      <c r="M54" s="54">
        <v>0</v>
      </c>
      <c r="N54" s="54">
        <v>0</v>
      </c>
      <c r="O54" s="54">
        <v>623.85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34344.81</v>
      </c>
      <c r="V54" s="54">
        <v>605.95</v>
      </c>
      <c r="W54" s="54">
        <v>0</v>
      </c>
      <c r="X54" s="54">
        <v>0</v>
      </c>
      <c r="Y54" s="54">
        <v>0</v>
      </c>
      <c r="Z54" s="54">
        <v>605.95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4">
        <v>0</v>
      </c>
      <c r="AR54" s="54">
        <v>0</v>
      </c>
      <c r="AS54" s="54">
        <v>339</v>
      </c>
      <c r="AT54" s="54">
        <v>0</v>
      </c>
      <c r="AU54" s="54">
        <v>0</v>
      </c>
      <c r="AV54" s="54">
        <v>34005.81</v>
      </c>
      <c r="AW54" s="54">
        <v>1213.59</v>
      </c>
      <c r="AX54" s="54">
        <v>0</v>
      </c>
      <c r="AY54" s="54">
        <v>1708.73</v>
      </c>
      <c r="AZ54" s="54">
        <v>0</v>
      </c>
      <c r="BA54" s="54">
        <v>0</v>
      </c>
      <c r="BB54" s="54">
        <v>5760</v>
      </c>
      <c r="BC54" s="54">
        <v>2356</v>
      </c>
      <c r="BD54" s="54">
        <v>1178.42</v>
      </c>
      <c r="BE54" s="54">
        <v>0</v>
      </c>
      <c r="BF54" s="54">
        <v>1944</v>
      </c>
      <c r="BG54" s="54">
        <v>0</v>
      </c>
      <c r="BH54" s="54">
        <v>0</v>
      </c>
      <c r="BI54" s="54">
        <v>0</v>
      </c>
      <c r="BJ54" s="54">
        <v>1000</v>
      </c>
      <c r="BK54" s="54">
        <v>2744</v>
      </c>
      <c r="BL54" s="54">
        <v>0</v>
      </c>
      <c r="BM54" s="54">
        <v>0</v>
      </c>
      <c r="BN54" s="54">
        <v>0</v>
      </c>
      <c r="BO54" s="54">
        <v>0</v>
      </c>
      <c r="BP54" s="54">
        <v>3109</v>
      </c>
      <c r="BQ54" s="54">
        <v>363.3</v>
      </c>
      <c r="BR54" s="54">
        <v>0</v>
      </c>
      <c r="BS54" s="54">
        <v>0</v>
      </c>
      <c r="BT54" s="54">
        <v>0</v>
      </c>
      <c r="BU54" s="54">
        <v>0</v>
      </c>
      <c r="BV54" s="54">
        <v>0</v>
      </c>
      <c r="BW54" s="54">
        <v>0</v>
      </c>
      <c r="BX54" s="54">
        <v>2880</v>
      </c>
      <c r="BY54" s="54">
        <v>0</v>
      </c>
      <c r="BZ54" s="54">
        <v>311.01</v>
      </c>
      <c r="CA54" s="54">
        <v>0</v>
      </c>
      <c r="CB54" s="54">
        <v>0</v>
      </c>
      <c r="CC54" s="54">
        <v>2832</v>
      </c>
      <c r="CD54" s="54">
        <v>0</v>
      </c>
      <c r="CE54" s="54">
        <v>1514.56</v>
      </c>
      <c r="CF54" s="54">
        <v>0</v>
      </c>
      <c r="CG54" s="54">
        <v>0</v>
      </c>
      <c r="CH54" s="54">
        <v>470</v>
      </c>
      <c r="CI54" s="54">
        <v>339</v>
      </c>
      <c r="CJ54" s="54">
        <v>0</v>
      </c>
      <c r="CK54" s="54">
        <v>405</v>
      </c>
      <c r="CL54" s="54">
        <v>0</v>
      </c>
      <c r="CM54" s="54">
        <v>0</v>
      </c>
      <c r="CN54" s="54">
        <v>0</v>
      </c>
      <c r="CO54" s="54">
        <v>288</v>
      </c>
      <c r="CP54" s="54">
        <v>343.2</v>
      </c>
      <c r="CQ54" s="54">
        <v>0</v>
      </c>
      <c r="CR54" s="54">
        <v>0</v>
      </c>
      <c r="CS54" s="54">
        <v>0</v>
      </c>
      <c r="CT54" s="54">
        <v>0</v>
      </c>
      <c r="CU54" s="54">
        <v>0</v>
      </c>
      <c r="CV54" s="54">
        <v>0</v>
      </c>
      <c r="CW54" s="54">
        <v>0</v>
      </c>
      <c r="CX54" s="54">
        <v>0</v>
      </c>
      <c r="CY54" s="54">
        <v>0</v>
      </c>
      <c r="CZ54" s="54">
        <v>0</v>
      </c>
      <c r="DA54" s="54">
        <v>0</v>
      </c>
      <c r="DB54" s="54">
        <v>0</v>
      </c>
      <c r="DC54" s="54">
        <v>0</v>
      </c>
      <c r="DD54" s="54">
        <v>0</v>
      </c>
      <c r="DE54" s="54">
        <v>0</v>
      </c>
      <c r="DF54" s="54">
        <v>339</v>
      </c>
      <c r="DG54" s="54">
        <v>0</v>
      </c>
      <c r="DH54" s="54">
        <v>480</v>
      </c>
      <c r="DI54" s="54">
        <v>0</v>
      </c>
      <c r="DJ54" s="54">
        <v>0</v>
      </c>
      <c r="DK54" s="54">
        <v>0</v>
      </c>
      <c r="DL54" s="54">
        <v>0</v>
      </c>
      <c r="DM54" s="54">
        <v>0</v>
      </c>
      <c r="DN54" s="54">
        <v>2427</v>
      </c>
      <c r="DO54" s="54">
        <v>0</v>
      </c>
      <c r="DP54" s="54">
        <v>0</v>
      </c>
      <c r="DQ54" s="54">
        <v>0</v>
      </c>
      <c r="DR54" s="54">
        <v>0</v>
      </c>
      <c r="DS54" s="45">
        <v>0</v>
      </c>
      <c r="DT54" s="45">
        <v>0</v>
      </c>
      <c r="DU54" s="45">
        <v>0</v>
      </c>
      <c r="DV54" s="45">
        <v>0</v>
      </c>
      <c r="DW54" s="45">
        <v>0</v>
      </c>
      <c r="DX54" s="45">
        <v>0</v>
      </c>
      <c r="DY54" s="45">
        <v>0</v>
      </c>
      <c r="DZ54" s="45">
        <v>0</v>
      </c>
      <c r="EB54" s="45">
        <v>0</v>
      </c>
      <c r="EC54" s="45">
        <v>0</v>
      </c>
      <c r="ED54" s="45">
        <v>0</v>
      </c>
      <c r="EE54" s="45">
        <v>0</v>
      </c>
      <c r="EF54" s="45">
        <v>0</v>
      </c>
      <c r="EG54" s="45">
        <v>0</v>
      </c>
    </row>
    <row r="55" s="45" customFormat="1" spans="1:137">
      <c r="A55" s="53"/>
      <c r="B55" s="54" t="s">
        <v>129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0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0</v>
      </c>
      <c r="AG55" s="54">
        <v>0</v>
      </c>
      <c r="AH55" s="54">
        <v>0</v>
      </c>
      <c r="AI55" s="54">
        <v>0</v>
      </c>
      <c r="AJ55" s="54">
        <v>0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0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0</v>
      </c>
      <c r="AW55" s="54">
        <v>0</v>
      </c>
      <c r="AX55" s="54">
        <v>0</v>
      </c>
      <c r="AY55" s="54">
        <v>0</v>
      </c>
      <c r="AZ55" s="54">
        <v>0</v>
      </c>
      <c r="BA55" s="54">
        <v>0</v>
      </c>
      <c r="BB55" s="54">
        <v>0</v>
      </c>
      <c r="BC55" s="54">
        <v>0</v>
      </c>
      <c r="BD55" s="54">
        <v>0</v>
      </c>
      <c r="BE55" s="54">
        <v>0</v>
      </c>
      <c r="BF55" s="54">
        <v>0</v>
      </c>
      <c r="BG55" s="54">
        <v>0</v>
      </c>
      <c r="BH55" s="54">
        <v>0</v>
      </c>
      <c r="BI55" s="54">
        <v>0</v>
      </c>
      <c r="BJ55" s="54">
        <v>0</v>
      </c>
      <c r="BK55" s="54">
        <v>0</v>
      </c>
      <c r="BL55" s="54">
        <v>0</v>
      </c>
      <c r="BM55" s="54">
        <v>0</v>
      </c>
      <c r="BN55" s="54">
        <v>0</v>
      </c>
      <c r="BO55" s="54">
        <v>0</v>
      </c>
      <c r="BP55" s="54">
        <v>0</v>
      </c>
      <c r="BQ55" s="54">
        <v>0</v>
      </c>
      <c r="BR55" s="54">
        <v>0</v>
      </c>
      <c r="BS55" s="54">
        <v>0</v>
      </c>
      <c r="BT55" s="54">
        <v>0</v>
      </c>
      <c r="BU55" s="54">
        <v>0</v>
      </c>
      <c r="BV55" s="54">
        <v>0</v>
      </c>
      <c r="BW55" s="54">
        <v>0</v>
      </c>
      <c r="BX55" s="54">
        <v>0</v>
      </c>
      <c r="BY55" s="54">
        <v>0</v>
      </c>
      <c r="BZ55" s="54">
        <v>0</v>
      </c>
      <c r="CA55" s="54">
        <v>0</v>
      </c>
      <c r="CB55" s="54">
        <v>0</v>
      </c>
      <c r="CC55" s="54">
        <v>0</v>
      </c>
      <c r="CD55" s="54">
        <v>0</v>
      </c>
      <c r="CE55" s="54">
        <v>0</v>
      </c>
      <c r="CF55" s="54">
        <v>0</v>
      </c>
      <c r="CG55" s="54">
        <v>0</v>
      </c>
      <c r="CH55" s="54">
        <v>0</v>
      </c>
      <c r="CI55" s="54">
        <v>0</v>
      </c>
      <c r="CJ55" s="54">
        <v>0</v>
      </c>
      <c r="CK55" s="54">
        <v>0</v>
      </c>
      <c r="CL55" s="54">
        <v>0</v>
      </c>
      <c r="CM55" s="54">
        <v>0</v>
      </c>
      <c r="CN55" s="54">
        <v>0</v>
      </c>
      <c r="CO55" s="54">
        <v>0</v>
      </c>
      <c r="CP55" s="54">
        <v>0</v>
      </c>
      <c r="CQ55" s="54">
        <v>0</v>
      </c>
      <c r="CR55" s="54">
        <v>0</v>
      </c>
      <c r="CS55" s="54">
        <v>0</v>
      </c>
      <c r="CT55" s="54">
        <v>0</v>
      </c>
      <c r="CU55" s="54">
        <v>0</v>
      </c>
      <c r="CV55" s="54">
        <v>0</v>
      </c>
      <c r="CW55" s="54">
        <v>0</v>
      </c>
      <c r="CX55" s="54">
        <v>0</v>
      </c>
      <c r="CY55" s="54">
        <v>0</v>
      </c>
      <c r="CZ55" s="54">
        <v>0</v>
      </c>
      <c r="DA55" s="54">
        <v>0</v>
      </c>
      <c r="DB55" s="54">
        <v>0</v>
      </c>
      <c r="DC55" s="54">
        <v>0</v>
      </c>
      <c r="DD55" s="54">
        <v>0</v>
      </c>
      <c r="DE55" s="54">
        <v>0</v>
      </c>
      <c r="DF55" s="54">
        <v>0</v>
      </c>
      <c r="DG55" s="54">
        <v>0</v>
      </c>
      <c r="DH55" s="54">
        <v>0</v>
      </c>
      <c r="DI55" s="54">
        <v>0</v>
      </c>
      <c r="DJ55" s="54">
        <v>0</v>
      </c>
      <c r="DK55" s="54">
        <v>0</v>
      </c>
      <c r="DL55" s="54">
        <v>0</v>
      </c>
      <c r="DM55" s="54">
        <v>0</v>
      </c>
      <c r="DN55" s="54">
        <v>0</v>
      </c>
      <c r="DO55" s="54">
        <v>0</v>
      </c>
      <c r="DP55" s="54">
        <v>0</v>
      </c>
      <c r="DQ55" s="54">
        <v>0</v>
      </c>
      <c r="DR55" s="54">
        <v>0</v>
      </c>
      <c r="DS55" s="45">
        <v>0</v>
      </c>
      <c r="DT55" s="45">
        <v>0</v>
      </c>
      <c r="DU55" s="45">
        <v>0</v>
      </c>
      <c r="DV55" s="45">
        <v>0</v>
      </c>
      <c r="DW55" s="45">
        <v>0</v>
      </c>
      <c r="DX55" s="45">
        <v>0</v>
      </c>
      <c r="DY55" s="45">
        <v>0</v>
      </c>
      <c r="DZ55" s="45">
        <v>0</v>
      </c>
      <c r="EB55" s="45">
        <v>0</v>
      </c>
      <c r="EC55" s="45">
        <v>0</v>
      </c>
      <c r="ED55" s="45">
        <v>0</v>
      </c>
      <c r="EE55" s="45">
        <v>0</v>
      </c>
      <c r="EF55" s="45">
        <v>0</v>
      </c>
      <c r="EG55" s="45">
        <v>0</v>
      </c>
    </row>
    <row r="56" s="45" customFormat="1" spans="1:137">
      <c r="A56" s="53"/>
      <c r="B56" s="54" t="s">
        <v>130</v>
      </c>
      <c r="C56" s="54">
        <v>223512.29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3764.51</v>
      </c>
      <c r="K56" s="54">
        <v>6232.29</v>
      </c>
      <c r="L56" s="54">
        <v>975.97</v>
      </c>
      <c r="M56" s="54">
        <v>0</v>
      </c>
      <c r="N56" s="54">
        <v>0</v>
      </c>
      <c r="O56" s="54">
        <v>0</v>
      </c>
      <c r="P56" s="54">
        <v>0</v>
      </c>
      <c r="Q56" s="54">
        <v>0</v>
      </c>
      <c r="R56" s="54">
        <v>0</v>
      </c>
      <c r="S56" s="54">
        <v>0</v>
      </c>
      <c r="T56" s="54">
        <v>2328.39</v>
      </c>
      <c r="U56" s="54">
        <v>196678.55</v>
      </c>
      <c r="V56" s="54">
        <v>1352.42</v>
      </c>
      <c r="W56" s="54">
        <v>9252.24</v>
      </c>
      <c r="X56" s="54">
        <v>2927.92</v>
      </c>
      <c r="Y56" s="54">
        <v>2927.92</v>
      </c>
      <c r="Z56" s="54">
        <v>0</v>
      </c>
      <c r="AA56" s="54">
        <v>0</v>
      </c>
      <c r="AB56" s="54">
        <v>-1575.5</v>
      </c>
      <c r="AC56" s="54">
        <v>0</v>
      </c>
      <c r="AD56" s="54">
        <v>1951.95</v>
      </c>
      <c r="AE56" s="54">
        <v>0</v>
      </c>
      <c r="AF56" s="54">
        <v>-253.75</v>
      </c>
      <c r="AG56" s="54">
        <v>7807.79</v>
      </c>
      <c r="AH56" s="54">
        <v>0</v>
      </c>
      <c r="AI56" s="54">
        <v>1951.95</v>
      </c>
      <c r="AJ56" s="54">
        <v>-2205.7</v>
      </c>
      <c r="AK56" s="54">
        <v>0</v>
      </c>
      <c r="AL56" s="54">
        <v>0</v>
      </c>
      <c r="AM56" s="54">
        <v>2927.92</v>
      </c>
      <c r="AN56" s="54">
        <v>1951.95</v>
      </c>
      <c r="AO56" s="54">
        <v>1951.95</v>
      </c>
      <c r="AP56" s="54">
        <v>0</v>
      </c>
      <c r="AQ56" s="54">
        <v>0</v>
      </c>
      <c r="AR56" s="54">
        <v>0</v>
      </c>
      <c r="AS56" s="54">
        <v>0</v>
      </c>
      <c r="AT56" s="54">
        <v>0</v>
      </c>
      <c r="AU56" s="54">
        <v>975.97</v>
      </c>
      <c r="AV56" s="54">
        <v>191798.68</v>
      </c>
      <c r="AW56" s="54">
        <v>1151.28</v>
      </c>
      <c r="AX56" s="54">
        <v>2302.57</v>
      </c>
      <c r="AY56" s="54">
        <v>973.19</v>
      </c>
      <c r="AZ56" s="54">
        <v>8716.86</v>
      </c>
      <c r="BA56" s="54">
        <v>3451.06</v>
      </c>
      <c r="BB56" s="54">
        <v>1151.28</v>
      </c>
      <c r="BC56" s="54">
        <v>1151.28</v>
      </c>
      <c r="BD56" s="54">
        <v>0</v>
      </c>
      <c r="BE56" s="54">
        <v>21874.38</v>
      </c>
      <c r="BF56" s="54">
        <v>18420.53</v>
      </c>
      <c r="BG56" s="54">
        <v>0</v>
      </c>
      <c r="BH56" s="54">
        <v>1148.5</v>
      </c>
      <c r="BI56" s="54">
        <v>0</v>
      </c>
      <c r="BJ56" s="54">
        <v>10690.49</v>
      </c>
      <c r="BK56" s="54">
        <v>0</v>
      </c>
      <c r="BL56" s="54">
        <v>0</v>
      </c>
      <c r="BM56" s="54">
        <v>2138.1</v>
      </c>
      <c r="BN56" s="54">
        <v>0</v>
      </c>
      <c r="BO56" s="54">
        <v>0</v>
      </c>
      <c r="BP56" s="54">
        <v>0</v>
      </c>
      <c r="BQ56" s="54">
        <v>2138.1</v>
      </c>
      <c r="BR56" s="54">
        <v>0</v>
      </c>
      <c r="BS56" s="54">
        <v>0</v>
      </c>
      <c r="BT56" s="54">
        <v>3453.85</v>
      </c>
      <c r="BU56" s="54">
        <v>2138.1</v>
      </c>
      <c r="BV56" s="54">
        <v>2302.57</v>
      </c>
      <c r="BW56" s="54">
        <v>2138.1</v>
      </c>
      <c r="BX56" s="54">
        <v>0</v>
      </c>
      <c r="BY56" s="54">
        <v>2302.57</v>
      </c>
      <c r="BZ56" s="54">
        <v>0</v>
      </c>
      <c r="CA56" s="54">
        <v>0</v>
      </c>
      <c r="CB56" s="54">
        <v>0</v>
      </c>
      <c r="CC56" s="54">
        <v>0</v>
      </c>
      <c r="CD56" s="54">
        <v>4276.19</v>
      </c>
      <c r="CE56" s="54">
        <v>0</v>
      </c>
      <c r="CF56" s="54">
        <v>4605.13</v>
      </c>
      <c r="CG56" s="54">
        <v>2302.57</v>
      </c>
      <c r="CH56" s="54">
        <v>1151.28</v>
      </c>
      <c r="CI56" s="54">
        <v>0</v>
      </c>
      <c r="CJ56" s="54">
        <v>0</v>
      </c>
      <c r="CK56" s="54">
        <v>0</v>
      </c>
      <c r="CL56" s="54">
        <v>0</v>
      </c>
      <c r="CM56" s="54">
        <v>0</v>
      </c>
      <c r="CN56" s="54">
        <v>1151.28</v>
      </c>
      <c r="CO56" s="54">
        <v>4276.19</v>
      </c>
      <c r="CP56" s="54">
        <v>2302.57</v>
      </c>
      <c r="CQ56" s="54">
        <v>0</v>
      </c>
      <c r="CR56" s="54">
        <v>0</v>
      </c>
      <c r="CS56" s="54">
        <v>2138.1</v>
      </c>
      <c r="CT56" s="54">
        <v>1151.28</v>
      </c>
      <c r="CU56" s="54">
        <v>5756.42</v>
      </c>
      <c r="CV56" s="54">
        <v>0</v>
      </c>
      <c r="CW56" s="54">
        <v>0</v>
      </c>
      <c r="CX56" s="54">
        <v>10881.24</v>
      </c>
      <c r="CY56" s="54">
        <v>0</v>
      </c>
      <c r="CZ56" s="54">
        <v>1151.28</v>
      </c>
      <c r="DA56" s="54">
        <v>14966.68</v>
      </c>
      <c r="DB56" s="54">
        <v>9045.8</v>
      </c>
      <c r="DC56" s="54">
        <v>1151.28</v>
      </c>
      <c r="DD56" s="54">
        <v>0</v>
      </c>
      <c r="DE56" s="54">
        <v>0</v>
      </c>
      <c r="DF56" s="54">
        <v>2138.1</v>
      </c>
      <c r="DG56" s="54">
        <v>2138.1</v>
      </c>
      <c r="DH56" s="54">
        <v>0</v>
      </c>
      <c r="DI56" s="54">
        <v>0</v>
      </c>
      <c r="DJ56" s="54">
        <v>0</v>
      </c>
      <c r="DK56" s="54">
        <v>2302.57</v>
      </c>
      <c r="DL56" s="54">
        <v>0</v>
      </c>
      <c r="DM56" s="54">
        <v>0</v>
      </c>
      <c r="DN56" s="54">
        <v>12828.58</v>
      </c>
      <c r="DO56" s="54">
        <v>2302.57</v>
      </c>
      <c r="DP56" s="54">
        <v>6435</v>
      </c>
      <c r="DQ56" s="54">
        <v>4276.19</v>
      </c>
      <c r="DR56" s="54">
        <v>4276.19</v>
      </c>
      <c r="DS56" s="45">
        <v>1151.28</v>
      </c>
      <c r="DT56" s="45">
        <v>0</v>
      </c>
      <c r="DU56" s="45">
        <v>0</v>
      </c>
      <c r="DV56" s="45">
        <v>0</v>
      </c>
      <c r="DW56" s="45">
        <v>0</v>
      </c>
      <c r="DX56" s="45">
        <v>0</v>
      </c>
      <c r="DY56" s="45">
        <v>0</v>
      </c>
      <c r="DZ56" s="45">
        <v>0</v>
      </c>
      <c r="EB56" s="45">
        <v>0</v>
      </c>
      <c r="EC56" s="45">
        <v>0</v>
      </c>
      <c r="ED56" s="45">
        <v>0</v>
      </c>
      <c r="EE56" s="45">
        <v>0</v>
      </c>
      <c r="EF56" s="45">
        <v>0</v>
      </c>
      <c r="EG56" s="45">
        <v>0</v>
      </c>
    </row>
    <row r="57" s="45" customFormat="1" spans="1:137">
      <c r="A57" s="53"/>
      <c r="B57" s="54" t="s">
        <v>131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54">
        <v>0</v>
      </c>
      <c r="P57" s="54">
        <v>0</v>
      </c>
      <c r="Q57" s="54">
        <v>0</v>
      </c>
      <c r="R57" s="54">
        <v>0</v>
      </c>
      <c r="S57" s="54">
        <v>0</v>
      </c>
      <c r="T57" s="54">
        <v>0</v>
      </c>
      <c r="U57" s="54">
        <v>0</v>
      </c>
      <c r="V57" s="54">
        <v>0</v>
      </c>
      <c r="W57" s="54">
        <v>0</v>
      </c>
      <c r="X57" s="54">
        <v>0</v>
      </c>
      <c r="Y57" s="54">
        <v>0</v>
      </c>
      <c r="Z57" s="54">
        <v>0</v>
      </c>
      <c r="AA57" s="54">
        <v>0</v>
      </c>
      <c r="AB57" s="54">
        <v>0</v>
      </c>
      <c r="AC57" s="54">
        <v>0</v>
      </c>
      <c r="AD57" s="54">
        <v>0</v>
      </c>
      <c r="AE57" s="54">
        <v>0</v>
      </c>
      <c r="AF57" s="54">
        <v>0</v>
      </c>
      <c r="AG57" s="54">
        <v>0</v>
      </c>
      <c r="AH57" s="54">
        <v>0</v>
      </c>
      <c r="AI57" s="54">
        <v>0</v>
      </c>
      <c r="AJ57" s="54">
        <v>0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0</v>
      </c>
      <c r="AQ57" s="54">
        <v>0</v>
      </c>
      <c r="AR57" s="54">
        <v>0</v>
      </c>
      <c r="AS57" s="54">
        <v>0</v>
      </c>
      <c r="AT57" s="54">
        <v>0</v>
      </c>
      <c r="AU57" s="54">
        <v>0</v>
      </c>
      <c r="AV57" s="54">
        <v>0</v>
      </c>
      <c r="AW57" s="54">
        <v>0</v>
      </c>
      <c r="AX57" s="54">
        <v>0</v>
      </c>
      <c r="AY57" s="54">
        <v>0</v>
      </c>
      <c r="AZ57" s="54">
        <v>0</v>
      </c>
      <c r="BA57" s="54">
        <v>0</v>
      </c>
      <c r="BB57" s="54">
        <v>0</v>
      </c>
      <c r="BC57" s="54">
        <v>0</v>
      </c>
      <c r="BD57" s="54">
        <v>0</v>
      </c>
      <c r="BE57" s="54">
        <v>0</v>
      </c>
      <c r="BF57" s="54">
        <v>0</v>
      </c>
      <c r="BG57" s="54">
        <v>0</v>
      </c>
      <c r="BH57" s="54">
        <v>0</v>
      </c>
      <c r="BI57" s="54">
        <v>0</v>
      </c>
      <c r="BJ57" s="54">
        <v>0</v>
      </c>
      <c r="BK57" s="54">
        <v>0</v>
      </c>
      <c r="BL57" s="54">
        <v>0</v>
      </c>
      <c r="BM57" s="54">
        <v>0</v>
      </c>
      <c r="BN57" s="54">
        <v>0</v>
      </c>
      <c r="BO57" s="54">
        <v>0</v>
      </c>
      <c r="BP57" s="54">
        <v>0</v>
      </c>
      <c r="BQ57" s="54">
        <v>0</v>
      </c>
      <c r="BR57" s="54">
        <v>0</v>
      </c>
      <c r="BS57" s="54">
        <v>0</v>
      </c>
      <c r="BT57" s="54">
        <v>0</v>
      </c>
      <c r="BU57" s="54">
        <v>0</v>
      </c>
      <c r="BV57" s="54">
        <v>0</v>
      </c>
      <c r="BW57" s="54">
        <v>0</v>
      </c>
      <c r="BX57" s="54">
        <v>0</v>
      </c>
      <c r="BY57" s="54">
        <v>0</v>
      </c>
      <c r="BZ57" s="54">
        <v>0</v>
      </c>
      <c r="CA57" s="54">
        <v>0</v>
      </c>
      <c r="CB57" s="54">
        <v>0</v>
      </c>
      <c r="CC57" s="54">
        <v>0</v>
      </c>
      <c r="CD57" s="54">
        <v>0</v>
      </c>
      <c r="CE57" s="54">
        <v>0</v>
      </c>
      <c r="CF57" s="54">
        <v>0</v>
      </c>
      <c r="CG57" s="54">
        <v>0</v>
      </c>
      <c r="CH57" s="54">
        <v>0</v>
      </c>
      <c r="CI57" s="54">
        <v>0</v>
      </c>
      <c r="CJ57" s="54">
        <v>0</v>
      </c>
      <c r="CK57" s="54">
        <v>0</v>
      </c>
      <c r="CL57" s="54">
        <v>0</v>
      </c>
      <c r="CM57" s="54">
        <v>0</v>
      </c>
      <c r="CN57" s="54">
        <v>0</v>
      </c>
      <c r="CO57" s="54">
        <v>0</v>
      </c>
      <c r="CP57" s="54">
        <v>0</v>
      </c>
      <c r="CQ57" s="54">
        <v>0</v>
      </c>
      <c r="CR57" s="54">
        <v>0</v>
      </c>
      <c r="CS57" s="54">
        <v>0</v>
      </c>
      <c r="CT57" s="54">
        <v>0</v>
      </c>
      <c r="CU57" s="54">
        <v>0</v>
      </c>
      <c r="CV57" s="54">
        <v>0</v>
      </c>
      <c r="CW57" s="54">
        <v>0</v>
      </c>
      <c r="CX57" s="54">
        <v>0</v>
      </c>
      <c r="CY57" s="54">
        <v>0</v>
      </c>
      <c r="CZ57" s="54">
        <v>0</v>
      </c>
      <c r="DA57" s="54">
        <v>0</v>
      </c>
      <c r="DB57" s="54">
        <v>0</v>
      </c>
      <c r="DC57" s="54">
        <v>0</v>
      </c>
      <c r="DD57" s="54">
        <v>0</v>
      </c>
      <c r="DE57" s="54">
        <v>0</v>
      </c>
      <c r="DF57" s="54">
        <v>0</v>
      </c>
      <c r="DG57" s="54">
        <v>0</v>
      </c>
      <c r="DH57" s="54">
        <v>0</v>
      </c>
      <c r="DI57" s="54">
        <v>0</v>
      </c>
      <c r="DJ57" s="54">
        <v>0</v>
      </c>
      <c r="DK57" s="54">
        <v>0</v>
      </c>
      <c r="DL57" s="54">
        <v>0</v>
      </c>
      <c r="DM57" s="54">
        <v>0</v>
      </c>
      <c r="DN57" s="54">
        <v>0</v>
      </c>
      <c r="DO57" s="54">
        <v>0</v>
      </c>
      <c r="DP57" s="54">
        <v>0</v>
      </c>
      <c r="DQ57" s="54">
        <v>0</v>
      </c>
      <c r="DR57" s="54">
        <v>0</v>
      </c>
      <c r="DS57" s="45">
        <v>0</v>
      </c>
      <c r="DT57" s="45">
        <v>0</v>
      </c>
      <c r="DU57" s="45">
        <v>0</v>
      </c>
      <c r="DV57" s="45">
        <v>0</v>
      </c>
      <c r="DW57" s="45">
        <v>0</v>
      </c>
      <c r="DX57" s="45">
        <v>0</v>
      </c>
      <c r="DY57" s="45">
        <v>0</v>
      </c>
      <c r="DZ57" s="45">
        <v>0</v>
      </c>
      <c r="EB57" s="45">
        <v>0</v>
      </c>
      <c r="EC57" s="45">
        <v>0</v>
      </c>
      <c r="ED57" s="45">
        <v>0</v>
      </c>
      <c r="EE57" s="45">
        <v>0</v>
      </c>
      <c r="EF57" s="45">
        <v>0</v>
      </c>
      <c r="EG57" s="45">
        <v>0</v>
      </c>
    </row>
    <row r="58" s="45" customFormat="1" spans="1:137">
      <c r="A58" s="53"/>
      <c r="B58" s="54" t="s">
        <v>132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4">
        <v>0</v>
      </c>
      <c r="S58" s="54">
        <v>0</v>
      </c>
      <c r="T58" s="54">
        <v>0</v>
      </c>
      <c r="U58" s="54">
        <v>0</v>
      </c>
      <c r="V58" s="54">
        <v>0</v>
      </c>
      <c r="W58" s="54">
        <v>0</v>
      </c>
      <c r="X58" s="54">
        <v>0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0</v>
      </c>
      <c r="AF58" s="54">
        <v>0</v>
      </c>
      <c r="AG58" s="54">
        <v>0</v>
      </c>
      <c r="AH58" s="54">
        <v>0</v>
      </c>
      <c r="AI58" s="54">
        <v>0</v>
      </c>
      <c r="AJ58" s="54">
        <v>0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0</v>
      </c>
      <c r="AQ58" s="54">
        <v>0</v>
      </c>
      <c r="AR58" s="54">
        <v>0</v>
      </c>
      <c r="AS58" s="54">
        <v>0</v>
      </c>
      <c r="AT58" s="54">
        <v>0</v>
      </c>
      <c r="AU58" s="54">
        <v>0</v>
      </c>
      <c r="AV58" s="54">
        <v>0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0</v>
      </c>
      <c r="BF58" s="54">
        <v>0</v>
      </c>
      <c r="BG58" s="54">
        <v>0</v>
      </c>
      <c r="BH58" s="54">
        <v>0</v>
      </c>
      <c r="BI58" s="54">
        <v>0</v>
      </c>
      <c r="BJ58" s="54">
        <v>0</v>
      </c>
      <c r="BK58" s="54">
        <v>0</v>
      </c>
      <c r="BL58" s="54">
        <v>0</v>
      </c>
      <c r="BM58" s="54">
        <v>0</v>
      </c>
      <c r="BN58" s="54">
        <v>0</v>
      </c>
      <c r="BO58" s="54">
        <v>0</v>
      </c>
      <c r="BP58" s="54">
        <v>0</v>
      </c>
      <c r="BQ58" s="54">
        <v>0</v>
      </c>
      <c r="BR58" s="54">
        <v>0</v>
      </c>
      <c r="BS58" s="54">
        <v>0</v>
      </c>
      <c r="BT58" s="54">
        <v>0</v>
      </c>
      <c r="BU58" s="54">
        <v>0</v>
      </c>
      <c r="BV58" s="54">
        <v>0</v>
      </c>
      <c r="BW58" s="54">
        <v>0</v>
      </c>
      <c r="BX58" s="54">
        <v>0</v>
      </c>
      <c r="BY58" s="54">
        <v>0</v>
      </c>
      <c r="BZ58" s="54">
        <v>0</v>
      </c>
      <c r="CA58" s="54">
        <v>0</v>
      </c>
      <c r="CB58" s="54">
        <v>0</v>
      </c>
      <c r="CC58" s="54">
        <v>0</v>
      </c>
      <c r="CD58" s="54">
        <v>0</v>
      </c>
      <c r="CE58" s="54">
        <v>0</v>
      </c>
      <c r="CF58" s="54">
        <v>0</v>
      </c>
      <c r="CG58" s="54">
        <v>0</v>
      </c>
      <c r="CH58" s="54">
        <v>0</v>
      </c>
      <c r="CI58" s="54">
        <v>0</v>
      </c>
      <c r="CJ58" s="54">
        <v>0</v>
      </c>
      <c r="CK58" s="54">
        <v>0</v>
      </c>
      <c r="CL58" s="54">
        <v>0</v>
      </c>
      <c r="CM58" s="54">
        <v>0</v>
      </c>
      <c r="CN58" s="54">
        <v>0</v>
      </c>
      <c r="CO58" s="54">
        <v>0</v>
      </c>
      <c r="CP58" s="54">
        <v>0</v>
      </c>
      <c r="CQ58" s="54">
        <v>0</v>
      </c>
      <c r="CR58" s="54">
        <v>0</v>
      </c>
      <c r="CS58" s="54">
        <v>0</v>
      </c>
      <c r="CT58" s="54">
        <v>0</v>
      </c>
      <c r="CU58" s="54">
        <v>0</v>
      </c>
      <c r="CV58" s="54">
        <v>0</v>
      </c>
      <c r="CW58" s="54">
        <v>0</v>
      </c>
      <c r="CX58" s="54">
        <v>0</v>
      </c>
      <c r="CY58" s="54">
        <v>0</v>
      </c>
      <c r="CZ58" s="54">
        <v>0</v>
      </c>
      <c r="DA58" s="54">
        <v>0</v>
      </c>
      <c r="DB58" s="54">
        <v>0</v>
      </c>
      <c r="DC58" s="54">
        <v>0</v>
      </c>
      <c r="DD58" s="54">
        <v>0</v>
      </c>
      <c r="DE58" s="54">
        <v>0</v>
      </c>
      <c r="DF58" s="54">
        <v>0</v>
      </c>
      <c r="DG58" s="54">
        <v>0</v>
      </c>
      <c r="DH58" s="54">
        <v>0</v>
      </c>
      <c r="DI58" s="54">
        <v>0</v>
      </c>
      <c r="DJ58" s="54">
        <v>0</v>
      </c>
      <c r="DK58" s="54">
        <v>0</v>
      </c>
      <c r="DL58" s="54">
        <v>0</v>
      </c>
      <c r="DM58" s="54">
        <v>0</v>
      </c>
      <c r="DN58" s="54">
        <v>0</v>
      </c>
      <c r="DO58" s="54">
        <v>0</v>
      </c>
      <c r="DP58" s="54">
        <v>0</v>
      </c>
      <c r="DQ58" s="54">
        <v>0</v>
      </c>
      <c r="DR58" s="54">
        <v>0</v>
      </c>
      <c r="DS58" s="45">
        <v>0</v>
      </c>
      <c r="DT58" s="45">
        <v>0</v>
      </c>
      <c r="DU58" s="45">
        <v>0</v>
      </c>
      <c r="DV58" s="45">
        <v>0</v>
      </c>
      <c r="DW58" s="45">
        <v>0</v>
      </c>
      <c r="DX58" s="45">
        <v>0</v>
      </c>
      <c r="DY58" s="45">
        <v>0</v>
      </c>
      <c r="DZ58" s="45">
        <v>0</v>
      </c>
      <c r="EB58" s="45">
        <v>0</v>
      </c>
      <c r="EC58" s="45">
        <v>0</v>
      </c>
      <c r="ED58" s="45">
        <v>0</v>
      </c>
      <c r="EE58" s="45">
        <v>0</v>
      </c>
      <c r="EF58" s="45">
        <v>0</v>
      </c>
      <c r="EG58" s="45">
        <v>0</v>
      </c>
    </row>
    <row r="59" s="45" customFormat="1" spans="1:137">
      <c r="A59" s="53"/>
      <c r="B59" s="54" t="s">
        <v>133</v>
      </c>
      <c r="C59" s="54">
        <v>15533.98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15533.98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15533.98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0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4">
        <v>0</v>
      </c>
      <c r="BR59" s="54">
        <v>0</v>
      </c>
      <c r="BS59" s="54">
        <v>0</v>
      </c>
      <c r="BT59" s="54">
        <v>0</v>
      </c>
      <c r="BU59" s="54">
        <v>0</v>
      </c>
      <c r="BV59" s="54">
        <v>0</v>
      </c>
      <c r="BW59" s="54">
        <v>0</v>
      </c>
      <c r="BX59" s="54">
        <v>0</v>
      </c>
      <c r="BY59" s="54">
        <v>0</v>
      </c>
      <c r="BZ59" s="54">
        <v>0</v>
      </c>
      <c r="CA59" s="54">
        <v>0</v>
      </c>
      <c r="CB59" s="54">
        <v>0</v>
      </c>
      <c r="CC59" s="54">
        <v>0</v>
      </c>
      <c r="CD59" s="54">
        <v>0</v>
      </c>
      <c r="CE59" s="54">
        <v>0</v>
      </c>
      <c r="CF59" s="54">
        <v>0</v>
      </c>
      <c r="CG59" s="54">
        <v>0</v>
      </c>
      <c r="CH59" s="54">
        <v>0</v>
      </c>
      <c r="CI59" s="54">
        <v>0</v>
      </c>
      <c r="CJ59" s="54">
        <v>0</v>
      </c>
      <c r="CK59" s="54">
        <v>0</v>
      </c>
      <c r="CL59" s="54">
        <v>0</v>
      </c>
      <c r="CM59" s="54">
        <v>0</v>
      </c>
      <c r="CN59" s="54">
        <v>0</v>
      </c>
      <c r="CO59" s="54">
        <v>0</v>
      </c>
      <c r="CP59" s="54">
        <v>0</v>
      </c>
      <c r="CQ59" s="54">
        <v>0</v>
      </c>
      <c r="CR59" s="54">
        <v>0</v>
      </c>
      <c r="CS59" s="54">
        <v>0</v>
      </c>
      <c r="CT59" s="54">
        <v>0</v>
      </c>
      <c r="CU59" s="54">
        <v>0</v>
      </c>
      <c r="CV59" s="54">
        <v>0</v>
      </c>
      <c r="CW59" s="54">
        <v>0</v>
      </c>
      <c r="CX59" s="54">
        <v>0</v>
      </c>
      <c r="CY59" s="54">
        <v>0</v>
      </c>
      <c r="CZ59" s="54">
        <v>0</v>
      </c>
      <c r="DA59" s="54">
        <v>0</v>
      </c>
      <c r="DB59" s="54">
        <v>0</v>
      </c>
      <c r="DC59" s="54">
        <v>0</v>
      </c>
      <c r="DD59" s="54">
        <v>0</v>
      </c>
      <c r="DE59" s="54">
        <v>0</v>
      </c>
      <c r="DF59" s="54">
        <v>0</v>
      </c>
      <c r="DG59" s="54">
        <v>0</v>
      </c>
      <c r="DH59" s="54">
        <v>0</v>
      </c>
      <c r="DI59" s="54">
        <v>0</v>
      </c>
      <c r="DJ59" s="54">
        <v>0</v>
      </c>
      <c r="DK59" s="54">
        <v>0</v>
      </c>
      <c r="DL59" s="54">
        <v>0</v>
      </c>
      <c r="DM59" s="54">
        <v>0</v>
      </c>
      <c r="DN59" s="54">
        <v>0</v>
      </c>
      <c r="DO59" s="54">
        <v>0</v>
      </c>
      <c r="DP59" s="54">
        <v>0</v>
      </c>
      <c r="DQ59" s="54">
        <v>0</v>
      </c>
      <c r="DR59" s="54">
        <v>0</v>
      </c>
      <c r="DS59" s="45">
        <v>0</v>
      </c>
      <c r="DT59" s="45">
        <v>0</v>
      </c>
      <c r="DU59" s="45">
        <v>0</v>
      </c>
      <c r="DV59" s="45">
        <v>0</v>
      </c>
      <c r="DW59" s="45">
        <v>0</v>
      </c>
      <c r="DX59" s="45">
        <v>0</v>
      </c>
      <c r="DY59" s="45">
        <v>0</v>
      </c>
      <c r="DZ59" s="45">
        <v>0</v>
      </c>
      <c r="EB59" s="45">
        <v>0</v>
      </c>
      <c r="EC59" s="45">
        <v>0</v>
      </c>
      <c r="ED59" s="45">
        <v>0</v>
      </c>
      <c r="EE59" s="45">
        <v>0</v>
      </c>
      <c r="EF59" s="45">
        <v>0</v>
      </c>
      <c r="EG59" s="45">
        <v>0</v>
      </c>
    </row>
    <row r="60" s="47" customFormat="1" spans="1:137">
      <c r="A60" s="53"/>
      <c r="B60" s="55" t="s">
        <v>96</v>
      </c>
      <c r="C60" s="54">
        <v>7188636.22</v>
      </c>
      <c r="D60" s="54">
        <v>100232</v>
      </c>
      <c r="E60" s="54">
        <v>46242.95</v>
      </c>
      <c r="F60" s="54">
        <v>66326.05</v>
      </c>
      <c r="G60" s="54">
        <v>18786.13</v>
      </c>
      <c r="H60" s="54">
        <v>294984.75</v>
      </c>
      <c r="I60" s="54">
        <v>78951.13</v>
      </c>
      <c r="J60" s="54">
        <v>2431125.12</v>
      </c>
      <c r="K60" s="54">
        <v>188626.18</v>
      </c>
      <c r="L60" s="54">
        <v>27761.99</v>
      </c>
      <c r="M60" s="54">
        <v>14344.52</v>
      </c>
      <c r="N60" s="54">
        <v>194746.98</v>
      </c>
      <c r="O60" s="54">
        <v>16497.64</v>
      </c>
      <c r="P60" s="54">
        <v>10091.02</v>
      </c>
      <c r="Q60" s="54">
        <v>0</v>
      </c>
      <c r="R60" s="54">
        <v>0</v>
      </c>
      <c r="S60" s="54">
        <v>7369</v>
      </c>
      <c r="T60" s="54">
        <v>2818.54</v>
      </c>
      <c r="U60" s="54">
        <v>2108306.06</v>
      </c>
      <c r="V60" s="54">
        <v>1050301.58</v>
      </c>
      <c r="W60" s="54">
        <v>118524.28</v>
      </c>
      <c r="X60" s="54">
        <v>412600.3</v>
      </c>
      <c r="Y60" s="54">
        <v>175293.92</v>
      </c>
      <c r="Z60" s="54">
        <v>720190.02</v>
      </c>
      <c r="AA60" s="54">
        <v>0</v>
      </c>
      <c r="AB60" s="54">
        <v>179617.64</v>
      </c>
      <c r="AC60" s="54">
        <v>-24800</v>
      </c>
      <c r="AD60" s="54">
        <v>13536.63</v>
      </c>
      <c r="AE60" s="54">
        <v>0</v>
      </c>
      <c r="AF60" s="54">
        <v>82473.49</v>
      </c>
      <c r="AG60" s="54">
        <v>14445.83</v>
      </c>
      <c r="AH60" s="54">
        <v>4179.14</v>
      </c>
      <c r="AI60" s="54">
        <v>2958.95</v>
      </c>
      <c r="AJ60" s="54">
        <v>930.24</v>
      </c>
      <c r="AK60" s="54">
        <v>38106.9</v>
      </c>
      <c r="AL60" s="54">
        <v>0</v>
      </c>
      <c r="AM60" s="54">
        <v>374493.4</v>
      </c>
      <c r="AN60" s="54">
        <v>-525.04</v>
      </c>
      <c r="AO60" s="54">
        <v>238829.42</v>
      </c>
      <c r="AP60" s="54">
        <v>301.76</v>
      </c>
      <c r="AQ60" s="54">
        <v>131</v>
      </c>
      <c r="AR60" s="54">
        <v>585964.77</v>
      </c>
      <c r="AS60" s="54">
        <v>10173.02</v>
      </c>
      <c r="AT60" s="54">
        <v>37321.71</v>
      </c>
      <c r="AU60" s="54">
        <v>15205.86</v>
      </c>
      <c r="AV60" s="54">
        <v>1220903.56</v>
      </c>
      <c r="AW60" s="54">
        <v>37955.94</v>
      </c>
      <c r="AX60" s="54">
        <v>19479.48</v>
      </c>
      <c r="AY60" s="54">
        <v>23846.12</v>
      </c>
      <c r="AZ60" s="54">
        <v>29038.72</v>
      </c>
      <c r="BA60" s="54">
        <v>37210.51</v>
      </c>
      <c r="BB60" s="54">
        <v>45367.42</v>
      </c>
      <c r="BC60" s="54">
        <v>34976.57</v>
      </c>
      <c r="BD60" s="54">
        <v>28492.95</v>
      </c>
      <c r="BE60" s="54">
        <v>31753.05</v>
      </c>
      <c r="BF60" s="54">
        <v>29395.72</v>
      </c>
      <c r="BG60" s="54">
        <v>15279.84</v>
      </c>
      <c r="BH60" s="54">
        <v>49830.43</v>
      </c>
      <c r="BI60" s="54">
        <v>12569.64</v>
      </c>
      <c r="BJ60" s="54">
        <v>29948.23</v>
      </c>
      <c r="BK60" s="54">
        <v>18043.94</v>
      </c>
      <c r="BL60" s="54">
        <v>12312.23</v>
      </c>
      <c r="BM60" s="54">
        <v>25783.92</v>
      </c>
      <c r="BN60" s="54">
        <v>29460.68</v>
      </c>
      <c r="BO60" s="54">
        <v>12263.63</v>
      </c>
      <c r="BP60" s="54">
        <v>48334.79</v>
      </c>
      <c r="BQ60" s="54">
        <v>21240.85</v>
      </c>
      <c r="BR60" s="54">
        <v>8422.62</v>
      </c>
      <c r="BS60" s="54">
        <v>9218.74</v>
      </c>
      <c r="BT60" s="54">
        <v>24880.67</v>
      </c>
      <c r="BU60" s="54">
        <v>10920.2</v>
      </c>
      <c r="BV60" s="54">
        <v>14972.35</v>
      </c>
      <c r="BW60" s="54">
        <v>16080.19</v>
      </c>
      <c r="BX60" s="54">
        <v>10981.75</v>
      </c>
      <c r="BY60" s="54">
        <v>9512.3</v>
      </c>
      <c r="BZ60" s="54">
        <v>22250.55</v>
      </c>
      <c r="CA60" s="54">
        <v>16174.34</v>
      </c>
      <c r="CB60" s="54">
        <v>7921.58</v>
      </c>
      <c r="CC60" s="54">
        <v>10291.36</v>
      </c>
      <c r="CD60" s="54">
        <v>11575.71</v>
      </c>
      <c r="CE60" s="54">
        <v>11233.85</v>
      </c>
      <c r="CF60" s="54">
        <v>13423.13</v>
      </c>
      <c r="CG60" s="54">
        <v>4998.53</v>
      </c>
      <c r="CH60" s="54">
        <v>12910.9</v>
      </c>
      <c r="CI60" s="54">
        <v>10431.94</v>
      </c>
      <c r="CJ60" s="54">
        <v>8410.25</v>
      </c>
      <c r="CK60" s="54">
        <v>10725.76</v>
      </c>
      <c r="CL60" s="54">
        <v>1881.88</v>
      </c>
      <c r="CM60" s="54">
        <v>24135.19</v>
      </c>
      <c r="CN60" s="54">
        <v>10925.36</v>
      </c>
      <c r="CO60" s="54">
        <v>5175.16</v>
      </c>
      <c r="CP60" s="54">
        <v>5485.03</v>
      </c>
      <c r="CQ60" s="54">
        <v>32270.59</v>
      </c>
      <c r="CR60" s="54">
        <v>1782.67</v>
      </c>
      <c r="CS60" s="54">
        <v>5278.91</v>
      </c>
      <c r="CT60" s="54">
        <v>3167.47</v>
      </c>
      <c r="CU60" s="54">
        <v>7118.5</v>
      </c>
      <c r="CV60" s="54">
        <v>7702.86</v>
      </c>
      <c r="CW60" s="54">
        <v>2345.83</v>
      </c>
      <c r="CX60" s="54">
        <v>16925.05</v>
      </c>
      <c r="CY60" s="54">
        <v>843.39</v>
      </c>
      <c r="CZ60" s="54">
        <v>2238.32</v>
      </c>
      <c r="DA60" s="54">
        <v>18302.33</v>
      </c>
      <c r="DB60" s="54">
        <v>10538.58</v>
      </c>
      <c r="DC60" s="54">
        <v>3525.38</v>
      </c>
      <c r="DD60" s="54">
        <v>4803.87</v>
      </c>
      <c r="DE60" s="54">
        <v>2400.39</v>
      </c>
      <c r="DF60" s="54">
        <v>6892.99</v>
      </c>
      <c r="DG60" s="54">
        <v>3702.57</v>
      </c>
      <c r="DH60" s="54">
        <v>3636.91</v>
      </c>
      <c r="DI60" s="54">
        <v>4626.44</v>
      </c>
      <c r="DJ60" s="54">
        <v>19034.31</v>
      </c>
      <c r="DK60" s="54">
        <v>4334.62</v>
      </c>
      <c r="DL60" s="54">
        <v>26509.37</v>
      </c>
      <c r="DM60" s="54">
        <v>1987.26</v>
      </c>
      <c r="DN60" s="54">
        <v>24260.2</v>
      </c>
      <c r="DO60" s="54">
        <v>4744.39</v>
      </c>
      <c r="DP60" s="54">
        <v>9800.26</v>
      </c>
      <c r="DQ60" s="54">
        <v>8858.79</v>
      </c>
      <c r="DR60" s="54">
        <v>5803.95</v>
      </c>
      <c r="DS60" s="45">
        <v>27074.39</v>
      </c>
      <c r="DT60" s="45">
        <v>6157</v>
      </c>
      <c r="DU60" s="45">
        <v>6556.73</v>
      </c>
      <c r="DV60" s="45">
        <v>10889.45</v>
      </c>
      <c r="DW60" s="45">
        <v>14780</v>
      </c>
      <c r="DX60" s="45">
        <v>6540</v>
      </c>
      <c r="DY60" s="45">
        <v>7975.79</v>
      </c>
      <c r="DZ60" s="47">
        <v>11970</v>
      </c>
      <c r="EB60" s="47">
        <v>0</v>
      </c>
      <c r="EC60" s="47">
        <v>0</v>
      </c>
      <c r="ED60" s="47">
        <v>0</v>
      </c>
      <c r="EE60" s="47">
        <v>0</v>
      </c>
      <c r="EF60" s="47">
        <v>0</v>
      </c>
      <c r="EG60" s="47">
        <v>0</v>
      </c>
    </row>
    <row r="61" s="45" customFormat="1" spans="1:137">
      <c r="A61" s="53" t="s">
        <v>134</v>
      </c>
      <c r="B61" s="54" t="s">
        <v>135</v>
      </c>
      <c r="C61" s="54">
        <v>4793.3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4793.3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0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4">
        <v>0</v>
      </c>
      <c r="BQ61" s="54">
        <v>0</v>
      </c>
      <c r="BR61" s="54">
        <v>0</v>
      </c>
      <c r="BS61" s="54">
        <v>0</v>
      </c>
      <c r="BT61" s="54">
        <v>0</v>
      </c>
      <c r="BU61" s="54">
        <v>0</v>
      </c>
      <c r="BV61" s="54">
        <v>0</v>
      </c>
      <c r="BW61" s="54">
        <v>0</v>
      </c>
      <c r="BX61" s="54">
        <v>0</v>
      </c>
      <c r="BY61" s="54">
        <v>0</v>
      </c>
      <c r="BZ61" s="54">
        <v>0</v>
      </c>
      <c r="CA61" s="54">
        <v>0</v>
      </c>
      <c r="CB61" s="54">
        <v>0</v>
      </c>
      <c r="CC61" s="54">
        <v>0</v>
      </c>
      <c r="CD61" s="54">
        <v>0</v>
      </c>
      <c r="CE61" s="54">
        <v>0</v>
      </c>
      <c r="CF61" s="54">
        <v>0</v>
      </c>
      <c r="CG61" s="54">
        <v>0</v>
      </c>
      <c r="CH61" s="54">
        <v>0</v>
      </c>
      <c r="CI61" s="54">
        <v>0</v>
      </c>
      <c r="CJ61" s="54">
        <v>0</v>
      </c>
      <c r="CK61" s="54">
        <v>0</v>
      </c>
      <c r="CL61" s="54">
        <v>0</v>
      </c>
      <c r="CM61" s="54">
        <v>0</v>
      </c>
      <c r="CN61" s="54">
        <v>0</v>
      </c>
      <c r="CO61" s="54">
        <v>0</v>
      </c>
      <c r="CP61" s="54">
        <v>0</v>
      </c>
      <c r="CQ61" s="54">
        <v>0</v>
      </c>
      <c r="CR61" s="54">
        <v>0</v>
      </c>
      <c r="CS61" s="54">
        <v>0</v>
      </c>
      <c r="CT61" s="54">
        <v>0</v>
      </c>
      <c r="CU61" s="54">
        <v>0</v>
      </c>
      <c r="CV61" s="54">
        <v>0</v>
      </c>
      <c r="CW61" s="54">
        <v>0</v>
      </c>
      <c r="CX61" s="54">
        <v>0</v>
      </c>
      <c r="CY61" s="54">
        <v>0</v>
      </c>
      <c r="CZ61" s="54">
        <v>0</v>
      </c>
      <c r="DA61" s="54">
        <v>0</v>
      </c>
      <c r="DB61" s="54">
        <v>0</v>
      </c>
      <c r="DC61" s="54">
        <v>0</v>
      </c>
      <c r="DD61" s="54">
        <v>0</v>
      </c>
      <c r="DE61" s="54">
        <v>0</v>
      </c>
      <c r="DF61" s="54">
        <v>0</v>
      </c>
      <c r="DG61" s="54">
        <v>0</v>
      </c>
      <c r="DH61" s="54">
        <v>0</v>
      </c>
      <c r="DI61" s="54">
        <v>0</v>
      </c>
      <c r="DJ61" s="54">
        <v>0</v>
      </c>
      <c r="DK61" s="54">
        <v>0</v>
      </c>
      <c r="DL61" s="54">
        <v>0</v>
      </c>
      <c r="DM61" s="54">
        <v>0</v>
      </c>
      <c r="DN61" s="54">
        <v>0</v>
      </c>
      <c r="DO61" s="54">
        <v>0</v>
      </c>
      <c r="DP61" s="54">
        <v>0</v>
      </c>
      <c r="DQ61" s="54">
        <v>0</v>
      </c>
      <c r="DR61" s="54">
        <v>0</v>
      </c>
      <c r="DS61" s="45">
        <v>0</v>
      </c>
      <c r="DT61" s="45">
        <v>0</v>
      </c>
      <c r="DU61" s="45">
        <v>0</v>
      </c>
      <c r="DV61" s="45">
        <v>0</v>
      </c>
      <c r="DW61" s="45">
        <v>0</v>
      </c>
      <c r="DX61" s="45">
        <v>0</v>
      </c>
      <c r="DY61" s="45">
        <v>0</v>
      </c>
      <c r="DZ61" s="45">
        <v>0</v>
      </c>
      <c r="EB61" s="45">
        <v>0</v>
      </c>
      <c r="EC61" s="45">
        <v>0</v>
      </c>
      <c r="ED61" s="45">
        <v>0</v>
      </c>
      <c r="EE61" s="45">
        <v>0</v>
      </c>
      <c r="EF61" s="45">
        <v>0</v>
      </c>
      <c r="EG61" s="45">
        <v>0</v>
      </c>
    </row>
    <row r="62" s="45" customFormat="1" spans="1:137">
      <c r="A62" s="53"/>
      <c r="B62" s="54" t="s">
        <v>136</v>
      </c>
      <c r="C62" s="54">
        <v>987648.36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218873.69</v>
      </c>
      <c r="K62" s="54">
        <v>0</v>
      </c>
      <c r="L62" s="54">
        <v>24582.79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8961.2</v>
      </c>
      <c r="T62" s="54">
        <v>0</v>
      </c>
      <c r="U62" s="54">
        <v>670687.37</v>
      </c>
      <c r="V62" s="54">
        <v>47863</v>
      </c>
      <c r="W62" s="54">
        <v>16680.31</v>
      </c>
      <c r="X62" s="54">
        <v>0</v>
      </c>
      <c r="Y62" s="54">
        <v>47863</v>
      </c>
      <c r="Z62" s="54">
        <v>0</v>
      </c>
      <c r="AA62" s="54">
        <v>0</v>
      </c>
      <c r="AB62" s="54">
        <v>0</v>
      </c>
      <c r="AC62" s="54">
        <v>0</v>
      </c>
      <c r="AD62" s="54">
        <v>5733.54</v>
      </c>
      <c r="AE62" s="54">
        <v>0</v>
      </c>
      <c r="AF62" s="54">
        <v>5670.42</v>
      </c>
      <c r="AG62" s="54">
        <v>3492.59</v>
      </c>
      <c r="AH62" s="54">
        <v>0</v>
      </c>
      <c r="AI62" s="54">
        <v>681.62</v>
      </c>
      <c r="AJ62" s="54">
        <v>1102.14</v>
      </c>
      <c r="AK62" s="54">
        <v>0</v>
      </c>
      <c r="AL62" s="54">
        <v>0</v>
      </c>
      <c r="AM62" s="54">
        <v>0</v>
      </c>
      <c r="AN62" s="54">
        <v>10832.44</v>
      </c>
      <c r="AO62" s="54">
        <v>11160.72</v>
      </c>
      <c r="AP62" s="54">
        <v>10832.47</v>
      </c>
      <c r="AQ62" s="54">
        <v>0</v>
      </c>
      <c r="AR62" s="54">
        <v>17015</v>
      </c>
      <c r="AS62" s="54">
        <v>0</v>
      </c>
      <c r="AT62" s="54">
        <v>5025.92</v>
      </c>
      <c r="AU62" s="54">
        <v>91621.15</v>
      </c>
      <c r="AV62" s="54">
        <v>524199.67</v>
      </c>
      <c r="AW62" s="54">
        <v>32731.76</v>
      </c>
      <c r="AX62" s="54">
        <v>23841.51</v>
      </c>
      <c r="AY62" s="54">
        <v>2146.9</v>
      </c>
      <c r="AZ62" s="54">
        <v>0</v>
      </c>
      <c r="BA62" s="54">
        <v>17747.73</v>
      </c>
      <c r="BB62" s="54">
        <v>38080.69</v>
      </c>
      <c r="BC62" s="54">
        <v>6631.26</v>
      </c>
      <c r="BD62" s="54">
        <v>29679.12</v>
      </c>
      <c r="BE62" s="54">
        <v>12362.83</v>
      </c>
      <c r="BF62" s="54">
        <v>8849.56</v>
      </c>
      <c r="BG62" s="54">
        <v>14548.67</v>
      </c>
      <c r="BH62" s="54">
        <v>14585.96</v>
      </c>
      <c r="BI62" s="54">
        <v>0</v>
      </c>
      <c r="BJ62" s="54">
        <v>9861.53</v>
      </c>
      <c r="BK62" s="54">
        <v>0</v>
      </c>
      <c r="BL62" s="54">
        <v>5577.31</v>
      </c>
      <c r="BM62" s="54">
        <v>29440.83</v>
      </c>
      <c r="BN62" s="54">
        <v>13132</v>
      </c>
      <c r="BO62" s="54">
        <v>36357.19</v>
      </c>
      <c r="BP62" s="54">
        <v>10550.48</v>
      </c>
      <c r="BQ62" s="54">
        <v>18867.92</v>
      </c>
      <c r="BR62" s="54">
        <v>7079.64</v>
      </c>
      <c r="BS62" s="54">
        <v>3805.31</v>
      </c>
      <c r="BT62" s="54">
        <v>3999.47</v>
      </c>
      <c r="BU62" s="54">
        <v>6517</v>
      </c>
      <c r="BV62" s="54">
        <v>1466.45</v>
      </c>
      <c r="BW62" s="54">
        <v>6584.1</v>
      </c>
      <c r="BX62" s="54">
        <v>5446</v>
      </c>
      <c r="BY62" s="54">
        <v>6474.42</v>
      </c>
      <c r="BZ62" s="54">
        <v>5629.04</v>
      </c>
      <c r="CA62" s="54">
        <v>5446.08</v>
      </c>
      <c r="CB62" s="54">
        <v>1195.04</v>
      </c>
      <c r="CC62" s="54">
        <v>6024</v>
      </c>
      <c r="CD62" s="54">
        <v>0</v>
      </c>
      <c r="CE62" s="54">
        <v>13345.85</v>
      </c>
      <c r="CF62" s="54">
        <v>4450.08</v>
      </c>
      <c r="CG62" s="54">
        <v>1000</v>
      </c>
      <c r="CH62" s="54">
        <v>2495.6</v>
      </c>
      <c r="CI62" s="54">
        <v>872.72</v>
      </c>
      <c r="CJ62" s="54">
        <v>4351.3</v>
      </c>
      <c r="CK62" s="54">
        <v>349.3</v>
      </c>
      <c r="CL62" s="54">
        <v>0</v>
      </c>
      <c r="CM62" s="54">
        <v>9134.45</v>
      </c>
      <c r="CN62" s="54">
        <v>3927.6</v>
      </c>
      <c r="CO62" s="54">
        <v>1075.03</v>
      </c>
      <c r="CP62" s="54">
        <v>1098</v>
      </c>
      <c r="CQ62" s="54">
        <v>2721.26</v>
      </c>
      <c r="CR62" s="54">
        <v>1319.1</v>
      </c>
      <c r="CS62" s="54">
        <v>1434.5</v>
      </c>
      <c r="CT62" s="54">
        <v>2616.66</v>
      </c>
      <c r="CU62" s="54">
        <v>929</v>
      </c>
      <c r="CV62" s="54">
        <v>1000</v>
      </c>
      <c r="CW62" s="54">
        <v>0</v>
      </c>
      <c r="CX62" s="54">
        <v>1061.9</v>
      </c>
      <c r="CY62" s="54">
        <v>3587</v>
      </c>
      <c r="CZ62" s="54">
        <v>2217.91</v>
      </c>
      <c r="DA62" s="54">
        <v>3512.9</v>
      </c>
      <c r="DB62" s="54">
        <v>6959.64</v>
      </c>
      <c r="DC62" s="54">
        <v>666.76</v>
      </c>
      <c r="DD62" s="54">
        <v>5467.48</v>
      </c>
      <c r="DE62" s="54">
        <v>3173.88</v>
      </c>
      <c r="DF62" s="54">
        <v>2580.34</v>
      </c>
      <c r="DG62" s="54">
        <v>2088.61</v>
      </c>
      <c r="DH62" s="54">
        <v>3946.38</v>
      </c>
      <c r="DI62" s="54">
        <v>7545.12</v>
      </c>
      <c r="DJ62" s="54">
        <v>3293</v>
      </c>
      <c r="DK62" s="54">
        <v>2000</v>
      </c>
      <c r="DL62" s="54">
        <v>5839.07</v>
      </c>
      <c r="DM62" s="54">
        <v>5134.4</v>
      </c>
      <c r="DN62" s="54">
        <v>5342.82</v>
      </c>
      <c r="DO62" s="54">
        <v>0</v>
      </c>
      <c r="DP62" s="54">
        <v>8640</v>
      </c>
      <c r="DQ62" s="54">
        <v>1072.71</v>
      </c>
      <c r="DR62" s="54">
        <v>5174.27</v>
      </c>
      <c r="DS62" s="45">
        <v>0</v>
      </c>
      <c r="DT62" s="45">
        <v>0</v>
      </c>
      <c r="DU62" s="45">
        <v>0</v>
      </c>
      <c r="DV62" s="45">
        <v>1436</v>
      </c>
      <c r="DW62" s="45">
        <v>1314.47</v>
      </c>
      <c r="DX62" s="45">
        <v>3700</v>
      </c>
      <c r="DY62" s="45">
        <v>0</v>
      </c>
      <c r="DZ62" s="45">
        <v>1664.76</v>
      </c>
      <c r="EB62" s="45">
        <v>0</v>
      </c>
      <c r="EC62" s="45">
        <v>0</v>
      </c>
      <c r="ED62" s="45">
        <v>0</v>
      </c>
      <c r="EE62" s="45">
        <v>0</v>
      </c>
      <c r="EF62" s="45">
        <v>0</v>
      </c>
      <c r="EG62" s="45">
        <v>0</v>
      </c>
    </row>
    <row r="63" s="45" customFormat="1" spans="1:137">
      <c r="A63" s="53"/>
      <c r="B63" s="54" t="s">
        <v>137</v>
      </c>
      <c r="C63" s="54">
        <v>17170943.39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304204.59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54">
        <v>28920</v>
      </c>
      <c r="T63" s="54">
        <v>132000</v>
      </c>
      <c r="U63" s="54">
        <v>11443382.55</v>
      </c>
      <c r="V63" s="54">
        <v>3877958.91</v>
      </c>
      <c r="W63" s="54">
        <v>1182397.34</v>
      </c>
      <c r="X63" s="54">
        <v>202080</v>
      </c>
      <c r="Y63" s="54">
        <v>2634878.94</v>
      </c>
      <c r="Z63" s="54">
        <v>465719.99</v>
      </c>
      <c r="AA63" s="54">
        <v>132240</v>
      </c>
      <c r="AB63" s="54">
        <v>479519.98</v>
      </c>
      <c r="AC63" s="54">
        <v>165600</v>
      </c>
      <c r="AD63" s="54">
        <v>397531.81</v>
      </c>
      <c r="AE63" s="54">
        <v>14618.92</v>
      </c>
      <c r="AF63" s="54">
        <v>159117.85</v>
      </c>
      <c r="AG63" s="54">
        <v>352989.33</v>
      </c>
      <c r="AH63" s="54">
        <v>0</v>
      </c>
      <c r="AI63" s="54">
        <v>114450.79</v>
      </c>
      <c r="AJ63" s="54">
        <v>143688.64</v>
      </c>
      <c r="AK63" s="54">
        <v>0</v>
      </c>
      <c r="AL63" s="54">
        <v>0</v>
      </c>
      <c r="AM63" s="54">
        <v>202080</v>
      </c>
      <c r="AN63" s="54">
        <v>99000</v>
      </c>
      <c r="AO63" s="54">
        <v>102000</v>
      </c>
      <c r="AP63" s="54">
        <v>99000</v>
      </c>
      <c r="AQ63" s="54">
        <v>62962.62</v>
      </c>
      <c r="AR63" s="54">
        <v>0</v>
      </c>
      <c r="AS63" s="54">
        <v>264719.99</v>
      </c>
      <c r="AT63" s="54">
        <v>0</v>
      </c>
      <c r="AU63" s="54">
        <v>716666.66</v>
      </c>
      <c r="AV63" s="54">
        <v>10099033.28</v>
      </c>
      <c r="AW63" s="54">
        <v>273545.31</v>
      </c>
      <c r="AX63" s="54">
        <v>354166.65</v>
      </c>
      <c r="AY63" s="54">
        <v>166498.86</v>
      </c>
      <c r="AZ63" s="54">
        <v>277777.77</v>
      </c>
      <c r="BA63" s="54">
        <v>283693.92</v>
      </c>
      <c r="BB63" s="54">
        <v>140010</v>
      </c>
      <c r="BC63" s="54">
        <v>89889.38</v>
      </c>
      <c r="BD63" s="54">
        <v>208335</v>
      </c>
      <c r="BE63" s="54">
        <v>444047.61</v>
      </c>
      <c r="BF63" s="54">
        <v>478547.81</v>
      </c>
      <c r="BG63" s="54">
        <v>276636.13</v>
      </c>
      <c r="BH63" s="54">
        <v>557104.75</v>
      </c>
      <c r="BI63" s="54">
        <v>575599.99</v>
      </c>
      <c r="BJ63" s="54">
        <v>113356.29</v>
      </c>
      <c r="BK63" s="54">
        <v>55125</v>
      </c>
      <c r="BL63" s="54">
        <v>88329.08</v>
      </c>
      <c r="BM63" s="54">
        <v>130634.91</v>
      </c>
      <c r="BN63" s="54">
        <v>113915</v>
      </c>
      <c r="BO63" s="54">
        <v>95770.73</v>
      </c>
      <c r="BP63" s="54">
        <v>100149.52</v>
      </c>
      <c r="BQ63" s="54">
        <v>188015.24</v>
      </c>
      <c r="BR63" s="54">
        <v>131125.8</v>
      </c>
      <c r="BS63" s="54">
        <v>58200</v>
      </c>
      <c r="BT63" s="54">
        <v>57960</v>
      </c>
      <c r="BU63" s="54">
        <v>69206.35</v>
      </c>
      <c r="BV63" s="54">
        <v>47437.5</v>
      </c>
      <c r="BW63" s="54">
        <v>39683.51</v>
      </c>
      <c r="BX63" s="54">
        <v>56685</v>
      </c>
      <c r="BY63" s="54">
        <v>100384.9</v>
      </c>
      <c r="BZ63" s="54">
        <v>15247.11</v>
      </c>
      <c r="CA63" s="54">
        <v>94896.85</v>
      </c>
      <c r="CB63" s="54">
        <v>16045.22</v>
      </c>
      <c r="CC63" s="54">
        <v>29915</v>
      </c>
      <c r="CD63" s="54">
        <v>56206.5</v>
      </c>
      <c r="CE63" s="54">
        <v>420607.75</v>
      </c>
      <c r="CF63" s="54">
        <v>0</v>
      </c>
      <c r="CG63" s="54">
        <v>140000</v>
      </c>
      <c r="CH63" s="54">
        <v>190989</v>
      </c>
      <c r="CI63" s="54">
        <v>99167.25</v>
      </c>
      <c r="CJ63" s="54">
        <v>110421.98</v>
      </c>
      <c r="CK63" s="54">
        <v>49233.64</v>
      </c>
      <c r="CL63" s="54">
        <v>24311.25</v>
      </c>
      <c r="CM63" s="54">
        <v>109474.6</v>
      </c>
      <c r="CN63" s="54">
        <v>127580.31</v>
      </c>
      <c r="CO63" s="54">
        <v>46686.5</v>
      </c>
      <c r="CP63" s="54">
        <v>86804.89</v>
      </c>
      <c r="CQ63" s="54">
        <v>50608</v>
      </c>
      <c r="CR63" s="54">
        <v>70265.85</v>
      </c>
      <c r="CS63" s="54">
        <v>51800</v>
      </c>
      <c r="CT63" s="54">
        <v>36900.92</v>
      </c>
      <c r="CU63" s="54">
        <v>50000</v>
      </c>
      <c r="CV63" s="54">
        <v>86670.38</v>
      </c>
      <c r="CW63" s="54">
        <v>55751.15</v>
      </c>
      <c r="CX63" s="54">
        <v>60528.73</v>
      </c>
      <c r="CY63" s="54">
        <v>65195.22</v>
      </c>
      <c r="CZ63" s="54">
        <v>80643.98</v>
      </c>
      <c r="DA63" s="54">
        <v>55710.1</v>
      </c>
      <c r="DB63" s="54">
        <v>78507.5</v>
      </c>
      <c r="DC63" s="54">
        <v>76841.25</v>
      </c>
      <c r="DD63" s="54">
        <v>252380.97</v>
      </c>
      <c r="DE63" s="54">
        <v>66530</v>
      </c>
      <c r="DF63" s="54">
        <v>47775</v>
      </c>
      <c r="DG63" s="54">
        <v>37500</v>
      </c>
      <c r="DH63" s="54">
        <v>222677.59</v>
      </c>
      <c r="DI63" s="54">
        <v>50000</v>
      </c>
      <c r="DJ63" s="54">
        <v>69841.42</v>
      </c>
      <c r="DK63" s="54">
        <v>45497.01</v>
      </c>
      <c r="DL63" s="54">
        <v>192100.22</v>
      </c>
      <c r="DM63" s="54">
        <v>152854.08</v>
      </c>
      <c r="DN63" s="54">
        <v>110594.94</v>
      </c>
      <c r="DO63" s="54">
        <v>0</v>
      </c>
      <c r="DP63" s="54">
        <v>185259.3</v>
      </c>
      <c r="DQ63" s="54">
        <v>182108.78</v>
      </c>
      <c r="DR63" s="54">
        <v>125481.75</v>
      </c>
      <c r="DS63" s="45">
        <v>65587.55</v>
      </c>
      <c r="DT63" s="45">
        <v>55114.66</v>
      </c>
      <c r="DU63" s="45">
        <v>69459.6</v>
      </c>
      <c r="DV63" s="45">
        <v>37725</v>
      </c>
      <c r="DW63" s="45">
        <v>23758.85</v>
      </c>
      <c r="DX63" s="45">
        <v>42596.65</v>
      </c>
      <c r="DY63" s="45">
        <v>28976.97</v>
      </c>
      <c r="DZ63" s="45">
        <v>26370</v>
      </c>
      <c r="EB63" s="45">
        <v>0</v>
      </c>
      <c r="EC63" s="45">
        <v>0</v>
      </c>
      <c r="ED63" s="45">
        <v>0</v>
      </c>
      <c r="EE63" s="45">
        <v>0</v>
      </c>
      <c r="EF63" s="45">
        <v>0</v>
      </c>
      <c r="EG63" s="45">
        <v>0</v>
      </c>
    </row>
    <row r="64" s="45" customFormat="1" spans="1:137">
      <c r="A64" s="53"/>
      <c r="B64" s="54" t="s">
        <v>84</v>
      </c>
      <c r="C64" s="54">
        <v>2153561.26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201044.42</v>
      </c>
      <c r="K64" s="54">
        <v>0</v>
      </c>
      <c r="L64" s="54">
        <v>13200</v>
      </c>
      <c r="M64" s="54">
        <v>0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54">
        <v>16860.76</v>
      </c>
      <c r="T64" s="54">
        <v>14344.98</v>
      </c>
      <c r="U64" s="54">
        <v>1212706.11</v>
      </c>
      <c r="V64" s="54">
        <v>546419.34</v>
      </c>
      <c r="W64" s="54">
        <v>127024.79</v>
      </c>
      <c r="X64" s="54">
        <v>21960.86</v>
      </c>
      <c r="Y64" s="54">
        <v>411328.73</v>
      </c>
      <c r="Z64" s="54">
        <v>50611.71</v>
      </c>
      <c r="AA64" s="54">
        <v>14371.06</v>
      </c>
      <c r="AB64" s="54">
        <v>52111.41</v>
      </c>
      <c r="AC64" s="54">
        <v>17996.43</v>
      </c>
      <c r="AD64" s="54">
        <v>47318.46</v>
      </c>
      <c r="AE64" s="54">
        <v>1366.61</v>
      </c>
      <c r="AF64" s="54">
        <v>16306.57</v>
      </c>
      <c r="AG64" s="54">
        <v>36740.61</v>
      </c>
      <c r="AH64" s="54">
        <v>0</v>
      </c>
      <c r="AI64" s="54">
        <v>10996.69</v>
      </c>
      <c r="AJ64" s="54">
        <v>14295.85</v>
      </c>
      <c r="AK64" s="54">
        <v>0</v>
      </c>
      <c r="AL64" s="54">
        <v>0</v>
      </c>
      <c r="AM64" s="54">
        <v>21960.86</v>
      </c>
      <c r="AN64" s="54">
        <v>11582.25</v>
      </c>
      <c r="AO64" s="54">
        <v>11933.2</v>
      </c>
      <c r="AP64" s="54">
        <v>11582.25</v>
      </c>
      <c r="AQ64" s="54">
        <v>0</v>
      </c>
      <c r="AR64" s="54">
        <v>30166.36</v>
      </c>
      <c r="AS64" s="54">
        <v>28768.21</v>
      </c>
      <c r="AT64" s="54">
        <v>31056.21</v>
      </c>
      <c r="AU64" s="54">
        <v>38623.47</v>
      </c>
      <c r="AV64" s="54">
        <v>1048994.16</v>
      </c>
      <c r="AW64" s="54">
        <v>31682.41</v>
      </c>
      <c r="AX64" s="54">
        <v>10000</v>
      </c>
      <c r="AY64" s="54">
        <v>59700.43</v>
      </c>
      <c r="AZ64" s="54">
        <v>10396.04</v>
      </c>
      <c r="BA64" s="54">
        <v>26409.88</v>
      </c>
      <c r="BB64" s="54">
        <v>25740</v>
      </c>
      <c r="BC64" s="54">
        <v>7463.46</v>
      </c>
      <c r="BD64" s="54">
        <v>15600</v>
      </c>
      <c r="BE64" s="54">
        <v>0</v>
      </c>
      <c r="BF64" s="54">
        <v>68301.89</v>
      </c>
      <c r="BG64" s="54">
        <v>15398.11</v>
      </c>
      <c r="BH64" s="54">
        <v>81593.92</v>
      </c>
      <c r="BI64" s="54">
        <v>70252.81</v>
      </c>
      <c r="BJ64" s="54">
        <v>16830.69</v>
      </c>
      <c r="BK64" s="54">
        <v>0</v>
      </c>
      <c r="BL64" s="54">
        <v>23439.22</v>
      </c>
      <c r="BM64" s="54">
        <v>44480.85</v>
      </c>
      <c r="BN64" s="54">
        <v>19830</v>
      </c>
      <c r="BO64" s="54">
        <v>18913</v>
      </c>
      <c r="BP64" s="54">
        <v>24683.79</v>
      </c>
      <c r="BQ64" s="54">
        <v>6408</v>
      </c>
      <c r="BR64" s="54">
        <v>11080.44</v>
      </c>
      <c r="BS64" s="54">
        <v>19691.08</v>
      </c>
      <c r="BT64" s="54">
        <v>5810.7</v>
      </c>
      <c r="BU64" s="54">
        <v>4455.45</v>
      </c>
      <c r="BV64" s="54">
        <v>8000</v>
      </c>
      <c r="BW64" s="54">
        <v>16292.61</v>
      </c>
      <c r="BX64" s="54">
        <v>13185</v>
      </c>
      <c r="BY64" s="54">
        <v>10144.65</v>
      </c>
      <c r="BZ64" s="54">
        <v>16269.48</v>
      </c>
      <c r="CA64" s="54">
        <v>8800</v>
      </c>
      <c r="CB64" s="54">
        <v>0</v>
      </c>
      <c r="CC64" s="54">
        <v>1760</v>
      </c>
      <c r="CD64" s="54">
        <v>0</v>
      </c>
      <c r="CE64" s="54">
        <v>49435.45</v>
      </c>
      <c r="CF64" s="54">
        <v>7874.28</v>
      </c>
      <c r="CG64" s="54">
        <v>4531.24</v>
      </c>
      <c r="CH64" s="54">
        <v>23220.5</v>
      </c>
      <c r="CI64" s="54">
        <v>23991.45</v>
      </c>
      <c r="CJ64" s="54">
        <v>7226</v>
      </c>
      <c r="CK64" s="54">
        <v>0</v>
      </c>
      <c r="CL64" s="54">
        <v>0</v>
      </c>
      <c r="CM64" s="54">
        <v>10501.92</v>
      </c>
      <c r="CN64" s="54">
        <v>8016.5</v>
      </c>
      <c r="CO64" s="54">
        <v>4843.76</v>
      </c>
      <c r="CP64" s="54">
        <v>0</v>
      </c>
      <c r="CQ64" s="54">
        <v>17815.5</v>
      </c>
      <c r="CR64" s="54">
        <v>3588.6</v>
      </c>
      <c r="CS64" s="54">
        <v>2115.2</v>
      </c>
      <c r="CT64" s="54">
        <v>0</v>
      </c>
      <c r="CU64" s="54">
        <v>2690.83</v>
      </c>
      <c r="CV64" s="54">
        <v>10602</v>
      </c>
      <c r="CW64" s="54">
        <v>9916.2</v>
      </c>
      <c r="CX64" s="54">
        <v>4650.5</v>
      </c>
      <c r="CY64" s="54">
        <v>6789</v>
      </c>
      <c r="CZ64" s="54">
        <v>0</v>
      </c>
      <c r="DA64" s="54">
        <v>4506.25</v>
      </c>
      <c r="DB64" s="54">
        <v>22430.85</v>
      </c>
      <c r="DC64" s="54">
        <v>2600</v>
      </c>
      <c r="DD64" s="54">
        <v>6215.76</v>
      </c>
      <c r="DE64" s="54">
        <v>0</v>
      </c>
      <c r="DF64" s="54">
        <v>4233.6</v>
      </c>
      <c r="DG64" s="54">
        <v>2550</v>
      </c>
      <c r="DH64" s="54">
        <v>0</v>
      </c>
      <c r="DI64" s="54">
        <v>6164.5</v>
      </c>
      <c r="DJ64" s="54">
        <v>7600</v>
      </c>
      <c r="DK64" s="54">
        <v>0</v>
      </c>
      <c r="DL64" s="54">
        <v>20232.78</v>
      </c>
      <c r="DM64" s="54">
        <v>14723.58</v>
      </c>
      <c r="DN64" s="54">
        <v>23000</v>
      </c>
      <c r="DO64" s="54">
        <v>0</v>
      </c>
      <c r="DP64" s="54">
        <v>14325</v>
      </c>
      <c r="DQ64" s="54">
        <v>11660.55</v>
      </c>
      <c r="DR64" s="54">
        <v>5500</v>
      </c>
      <c r="DS64" s="45">
        <v>0</v>
      </c>
      <c r="DT64" s="45">
        <v>6784.45</v>
      </c>
      <c r="DU64" s="45">
        <v>4200</v>
      </c>
      <c r="DV64" s="45">
        <v>0</v>
      </c>
      <c r="DW64" s="45">
        <v>0</v>
      </c>
      <c r="DX64" s="45">
        <v>1844</v>
      </c>
      <c r="DY64" s="45">
        <v>0</v>
      </c>
      <c r="DZ64" s="45">
        <v>0</v>
      </c>
      <c r="EB64" s="45">
        <v>0</v>
      </c>
      <c r="EC64" s="45">
        <v>0</v>
      </c>
      <c r="ED64" s="45">
        <v>0</v>
      </c>
      <c r="EE64" s="45">
        <v>0</v>
      </c>
      <c r="EF64" s="45">
        <v>0</v>
      </c>
      <c r="EG64" s="45">
        <v>0</v>
      </c>
    </row>
    <row r="65" s="45" customFormat="1" spans="1:137">
      <c r="A65" s="53"/>
      <c r="B65" s="54" t="s">
        <v>138</v>
      </c>
      <c r="C65" s="54">
        <v>674261.81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177544.65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496717.16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0</v>
      </c>
      <c r="AQ65" s="54">
        <v>3000</v>
      </c>
      <c r="AR65" s="54">
        <v>0</v>
      </c>
      <c r="AS65" s="54">
        <v>0</v>
      </c>
      <c r="AT65" s="54">
        <v>30293.06</v>
      </c>
      <c r="AU65" s="54">
        <v>67857.32</v>
      </c>
      <c r="AV65" s="54">
        <v>395566.78</v>
      </c>
      <c r="AW65" s="54">
        <v>23474.29</v>
      </c>
      <c r="AX65" s="54">
        <v>25738.43</v>
      </c>
      <c r="AY65" s="54">
        <v>12708.01</v>
      </c>
      <c r="AZ65" s="54">
        <v>28623.81</v>
      </c>
      <c r="BA65" s="54">
        <v>14173.71</v>
      </c>
      <c r="BB65" s="54">
        <v>38895.42</v>
      </c>
      <c r="BC65" s="54">
        <v>11853.32</v>
      </c>
      <c r="BD65" s="54">
        <v>38435.06</v>
      </c>
      <c r="BE65" s="54">
        <v>14957.14</v>
      </c>
      <c r="BF65" s="54">
        <v>22364.13</v>
      </c>
      <c r="BG65" s="54">
        <v>32066.66</v>
      </c>
      <c r="BH65" s="54">
        <v>39809.52</v>
      </c>
      <c r="BI65" s="54">
        <v>0</v>
      </c>
      <c r="BJ65" s="54">
        <v>6792.45</v>
      </c>
      <c r="BK65" s="54">
        <v>5660.38</v>
      </c>
      <c r="BL65" s="54">
        <v>0</v>
      </c>
      <c r="BM65" s="54">
        <v>10000</v>
      </c>
      <c r="BN65" s="54">
        <v>7920.79</v>
      </c>
      <c r="BO65" s="54">
        <v>0</v>
      </c>
      <c r="BP65" s="54">
        <v>0</v>
      </c>
      <c r="BQ65" s="54">
        <v>9321</v>
      </c>
      <c r="BR65" s="54">
        <v>0</v>
      </c>
      <c r="BS65" s="54">
        <v>0</v>
      </c>
      <c r="BT65" s="54">
        <v>0</v>
      </c>
      <c r="BU65" s="54">
        <v>0</v>
      </c>
      <c r="BV65" s="54">
        <v>0</v>
      </c>
      <c r="BW65" s="54">
        <v>3000</v>
      </c>
      <c r="BX65" s="54">
        <v>0</v>
      </c>
      <c r="BY65" s="54">
        <v>0</v>
      </c>
      <c r="BZ65" s="54">
        <v>0</v>
      </c>
      <c r="CA65" s="54">
        <v>2264.15</v>
      </c>
      <c r="CB65" s="54">
        <v>0</v>
      </c>
      <c r="CC65" s="54">
        <v>0</v>
      </c>
      <c r="CD65" s="54">
        <v>0</v>
      </c>
      <c r="CE65" s="54">
        <v>27771.77</v>
      </c>
      <c r="CF65" s="54">
        <v>0</v>
      </c>
      <c r="CG65" s="54">
        <v>0</v>
      </c>
      <c r="CH65" s="54">
        <v>0</v>
      </c>
      <c r="CI65" s="54">
        <v>0</v>
      </c>
      <c r="CJ65" s="54">
        <v>0</v>
      </c>
      <c r="CK65" s="54">
        <v>0</v>
      </c>
      <c r="CL65" s="54">
        <v>0</v>
      </c>
      <c r="CM65" s="54">
        <v>0</v>
      </c>
      <c r="CN65" s="54">
        <v>2400</v>
      </c>
      <c r="CO65" s="54">
        <v>0</v>
      </c>
      <c r="CP65" s="54">
        <v>0</v>
      </c>
      <c r="CQ65" s="54">
        <v>0</v>
      </c>
      <c r="CR65" s="54">
        <v>0</v>
      </c>
      <c r="CS65" s="54">
        <v>0</v>
      </c>
      <c r="CT65" s="54">
        <v>0</v>
      </c>
      <c r="CU65" s="54">
        <v>0</v>
      </c>
      <c r="CV65" s="54">
        <v>0</v>
      </c>
      <c r="CW65" s="54">
        <v>0</v>
      </c>
      <c r="CX65" s="54">
        <v>0</v>
      </c>
      <c r="CY65" s="54">
        <v>0</v>
      </c>
      <c r="CZ65" s="54">
        <v>0</v>
      </c>
      <c r="DA65" s="54">
        <v>0</v>
      </c>
      <c r="DB65" s="54">
        <v>0</v>
      </c>
      <c r="DC65" s="54">
        <v>0</v>
      </c>
      <c r="DD65" s="54">
        <v>2037.74</v>
      </c>
      <c r="DE65" s="54">
        <v>0</v>
      </c>
      <c r="DF65" s="54">
        <v>0</v>
      </c>
      <c r="DG65" s="54">
        <v>0</v>
      </c>
      <c r="DH65" s="54">
        <v>0</v>
      </c>
      <c r="DI65" s="54">
        <v>0</v>
      </c>
      <c r="DJ65" s="54">
        <v>0</v>
      </c>
      <c r="DK65" s="54">
        <v>0</v>
      </c>
      <c r="DL65" s="54">
        <v>0</v>
      </c>
      <c r="DM65" s="54">
        <v>0</v>
      </c>
      <c r="DN65" s="54">
        <v>0</v>
      </c>
      <c r="DO65" s="54">
        <v>0</v>
      </c>
      <c r="DP65" s="54">
        <v>0</v>
      </c>
      <c r="DQ65" s="54">
        <v>0</v>
      </c>
      <c r="DR65" s="54">
        <v>1450</v>
      </c>
      <c r="DS65" s="45">
        <v>0</v>
      </c>
      <c r="DT65" s="45">
        <v>2400</v>
      </c>
      <c r="DU65" s="45">
        <v>0</v>
      </c>
      <c r="DV65" s="45">
        <v>2400</v>
      </c>
      <c r="DW65" s="45">
        <v>2400</v>
      </c>
      <c r="DX65" s="45">
        <v>1250</v>
      </c>
      <c r="DY65" s="45">
        <v>0</v>
      </c>
      <c r="DZ65" s="45">
        <v>5399</v>
      </c>
      <c r="EB65" s="45">
        <v>0</v>
      </c>
      <c r="EC65" s="45">
        <v>0</v>
      </c>
      <c r="ED65" s="45">
        <v>0</v>
      </c>
      <c r="EE65" s="45">
        <v>0</v>
      </c>
      <c r="EF65" s="45">
        <v>0</v>
      </c>
      <c r="EG65" s="45">
        <v>0</v>
      </c>
    </row>
    <row r="66" s="45" customFormat="1" spans="1:137">
      <c r="A66" s="53"/>
      <c r="B66" s="54" t="s">
        <v>139</v>
      </c>
      <c r="C66" s="54">
        <v>91474.21</v>
      </c>
      <c r="D66" s="54">
        <v>0</v>
      </c>
      <c r="E66" s="54">
        <v>0</v>
      </c>
      <c r="F66" s="54">
        <v>0</v>
      </c>
      <c r="G66" s="54">
        <v>0</v>
      </c>
      <c r="H66" s="54">
        <v>1800</v>
      </c>
      <c r="I66" s="54">
        <v>0</v>
      </c>
      <c r="J66" s="54">
        <v>20103.45</v>
      </c>
      <c r="K66" s="54">
        <v>0</v>
      </c>
      <c r="L66" s="54">
        <v>0</v>
      </c>
      <c r="M66" s="54">
        <v>0</v>
      </c>
      <c r="N66" s="54">
        <v>0</v>
      </c>
      <c r="O66" s="54">
        <v>1282.3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59750.46</v>
      </c>
      <c r="V66" s="54">
        <v>698</v>
      </c>
      <c r="W66" s="54">
        <v>7840</v>
      </c>
      <c r="X66" s="54">
        <v>0</v>
      </c>
      <c r="Y66" s="54">
        <v>30</v>
      </c>
      <c r="Z66" s="54">
        <v>668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4480</v>
      </c>
      <c r="AG66" s="54">
        <v>3360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4">
        <v>0</v>
      </c>
      <c r="AR66" s="54">
        <v>1000</v>
      </c>
      <c r="AS66" s="54">
        <v>0</v>
      </c>
      <c r="AT66" s="54">
        <v>0</v>
      </c>
      <c r="AU66" s="54">
        <v>1260</v>
      </c>
      <c r="AV66" s="54">
        <v>57490.46</v>
      </c>
      <c r="AW66" s="54">
        <v>0</v>
      </c>
      <c r="AX66" s="54">
        <v>1920</v>
      </c>
      <c r="AY66" s="54">
        <v>1223.58</v>
      </c>
      <c r="AZ66" s="54">
        <v>17386.14</v>
      </c>
      <c r="BA66" s="54">
        <v>1550</v>
      </c>
      <c r="BB66" s="54">
        <v>8176.99</v>
      </c>
      <c r="BC66" s="54">
        <v>0</v>
      </c>
      <c r="BD66" s="54">
        <v>3307.08</v>
      </c>
      <c r="BE66" s="54">
        <v>0</v>
      </c>
      <c r="BF66" s="54">
        <v>0</v>
      </c>
      <c r="BG66" s="54">
        <v>0</v>
      </c>
      <c r="BH66" s="54">
        <v>4224.47</v>
      </c>
      <c r="BI66" s="54">
        <v>0</v>
      </c>
      <c r="BJ66" s="54">
        <v>3800</v>
      </c>
      <c r="BK66" s="54">
        <v>2800</v>
      </c>
      <c r="BL66" s="54">
        <v>0</v>
      </c>
      <c r="BM66" s="54">
        <v>1893.2</v>
      </c>
      <c r="BN66" s="54">
        <v>4920</v>
      </c>
      <c r="BO66" s="54">
        <v>1200</v>
      </c>
      <c r="BP66" s="54">
        <v>0</v>
      </c>
      <c r="BQ66" s="54">
        <v>1800</v>
      </c>
      <c r="BR66" s="54">
        <v>299</v>
      </c>
      <c r="BS66" s="54">
        <v>0</v>
      </c>
      <c r="BT66" s="54">
        <v>0</v>
      </c>
      <c r="BU66" s="54">
        <v>1050</v>
      </c>
      <c r="BV66" s="54">
        <v>0</v>
      </c>
      <c r="BW66" s="54">
        <v>0</v>
      </c>
      <c r="BX66" s="54">
        <v>0</v>
      </c>
      <c r="BY66" s="54">
        <v>0</v>
      </c>
      <c r="BZ66" s="54">
        <v>0</v>
      </c>
      <c r="CA66" s="54">
        <v>0</v>
      </c>
      <c r="CB66" s="54">
        <v>0</v>
      </c>
      <c r="CC66" s="54">
        <v>0</v>
      </c>
      <c r="CD66" s="54">
        <v>520</v>
      </c>
      <c r="CE66" s="54">
        <v>0</v>
      </c>
      <c r="CF66" s="54">
        <v>290</v>
      </c>
      <c r="CG66" s="54">
        <v>0</v>
      </c>
      <c r="CH66" s="54">
        <v>450</v>
      </c>
      <c r="CI66" s="54">
        <v>0</v>
      </c>
      <c r="CJ66" s="54">
        <v>0</v>
      </c>
      <c r="CK66" s="54">
        <v>0</v>
      </c>
      <c r="CL66" s="54">
        <v>0</v>
      </c>
      <c r="CM66" s="54">
        <v>0</v>
      </c>
      <c r="CN66" s="54">
        <v>0</v>
      </c>
      <c r="CO66" s="54">
        <v>0</v>
      </c>
      <c r="CP66" s="54">
        <v>0</v>
      </c>
      <c r="CQ66" s="54">
        <v>0</v>
      </c>
      <c r="CR66" s="54">
        <v>0</v>
      </c>
      <c r="CS66" s="54">
        <v>0</v>
      </c>
      <c r="CT66" s="54">
        <v>0</v>
      </c>
      <c r="CU66" s="54">
        <v>0</v>
      </c>
      <c r="CV66" s="54">
        <v>0</v>
      </c>
      <c r="CW66" s="54">
        <v>0</v>
      </c>
      <c r="CX66" s="54">
        <v>0</v>
      </c>
      <c r="CY66" s="54">
        <v>300</v>
      </c>
      <c r="CZ66" s="54">
        <v>0</v>
      </c>
      <c r="DA66" s="54">
        <v>0</v>
      </c>
      <c r="DB66" s="54">
        <v>0</v>
      </c>
      <c r="DC66" s="54">
        <v>0</v>
      </c>
      <c r="DD66" s="54">
        <v>0</v>
      </c>
      <c r="DE66" s="54">
        <v>0</v>
      </c>
      <c r="DF66" s="54">
        <v>0</v>
      </c>
      <c r="DG66" s="54">
        <v>0</v>
      </c>
      <c r="DH66" s="54">
        <v>0</v>
      </c>
      <c r="DI66" s="54">
        <v>380</v>
      </c>
      <c r="DJ66" s="54">
        <v>0</v>
      </c>
      <c r="DK66" s="54">
        <v>0</v>
      </c>
      <c r="DL66" s="54">
        <v>0</v>
      </c>
      <c r="DM66" s="54">
        <v>0</v>
      </c>
      <c r="DN66" s="54">
        <v>0</v>
      </c>
      <c r="DO66" s="54">
        <v>0</v>
      </c>
      <c r="DP66" s="54">
        <v>0</v>
      </c>
      <c r="DQ66" s="54">
        <v>0</v>
      </c>
      <c r="DR66" s="54">
        <v>0</v>
      </c>
      <c r="DS66" s="45">
        <v>0</v>
      </c>
      <c r="DT66" s="45">
        <v>0</v>
      </c>
      <c r="DU66" s="45">
        <v>0</v>
      </c>
      <c r="DV66" s="45">
        <v>0</v>
      </c>
      <c r="DW66" s="45">
        <v>0</v>
      </c>
      <c r="DX66" s="45">
        <v>0</v>
      </c>
      <c r="DY66" s="45">
        <v>0</v>
      </c>
      <c r="DZ66" s="45">
        <v>0</v>
      </c>
      <c r="EB66" s="45">
        <v>0</v>
      </c>
      <c r="EC66" s="45">
        <v>0</v>
      </c>
      <c r="ED66" s="45">
        <v>0</v>
      </c>
      <c r="EE66" s="45">
        <v>0</v>
      </c>
      <c r="EF66" s="45">
        <v>0</v>
      </c>
      <c r="EG66" s="45">
        <v>0</v>
      </c>
    </row>
    <row r="67" s="45" customFormat="1" spans="1:137">
      <c r="A67" s="53"/>
      <c r="B67" s="54" t="s">
        <v>140</v>
      </c>
      <c r="C67" s="54">
        <v>79858.86</v>
      </c>
      <c r="D67" s="54">
        <v>0</v>
      </c>
      <c r="E67" s="54">
        <v>0</v>
      </c>
      <c r="F67" s="54">
        <v>0</v>
      </c>
      <c r="G67" s="54">
        <v>0</v>
      </c>
      <c r="H67" s="54">
        <v>0</v>
      </c>
      <c r="I67" s="54">
        <v>0</v>
      </c>
      <c r="J67" s="54">
        <v>0</v>
      </c>
      <c r="K67" s="54">
        <v>0</v>
      </c>
      <c r="L67" s="54">
        <v>6725.66</v>
      </c>
      <c r="M67" s="54">
        <v>0</v>
      </c>
      <c r="N67" s="54">
        <v>0</v>
      </c>
      <c r="O67" s="54">
        <v>0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  <c r="U67" s="54">
        <v>49504.95</v>
      </c>
      <c r="V67" s="54">
        <v>23849.06</v>
      </c>
      <c r="W67" s="54">
        <v>-220.81</v>
      </c>
      <c r="X67" s="54">
        <v>0</v>
      </c>
      <c r="Y67" s="54">
        <v>0</v>
      </c>
      <c r="Z67" s="54">
        <v>0</v>
      </c>
      <c r="AA67" s="54">
        <v>0</v>
      </c>
      <c r="AB67" s="54">
        <v>0</v>
      </c>
      <c r="AC67" s="54">
        <v>23849.06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-220.81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49504.95</v>
      </c>
      <c r="AP67" s="54">
        <v>0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0</v>
      </c>
      <c r="BN67" s="54">
        <v>0</v>
      </c>
      <c r="BO67" s="54">
        <v>0</v>
      </c>
      <c r="BP67" s="54">
        <v>0</v>
      </c>
      <c r="BQ67" s="54">
        <v>0</v>
      </c>
      <c r="BR67" s="54">
        <v>0</v>
      </c>
      <c r="BS67" s="54">
        <v>0</v>
      </c>
      <c r="BT67" s="54">
        <v>0</v>
      </c>
      <c r="BU67" s="54">
        <v>0</v>
      </c>
      <c r="BV67" s="54">
        <v>0</v>
      </c>
      <c r="BW67" s="54">
        <v>0</v>
      </c>
      <c r="BX67" s="54">
        <v>0</v>
      </c>
      <c r="BY67" s="54">
        <v>0</v>
      </c>
      <c r="BZ67" s="54">
        <v>0</v>
      </c>
      <c r="CA67" s="54">
        <v>0</v>
      </c>
      <c r="CB67" s="54">
        <v>0</v>
      </c>
      <c r="CC67" s="54">
        <v>0</v>
      </c>
      <c r="CD67" s="54">
        <v>0</v>
      </c>
      <c r="CE67" s="54">
        <v>0</v>
      </c>
      <c r="CF67" s="54">
        <v>0</v>
      </c>
      <c r="CG67" s="54">
        <v>0</v>
      </c>
      <c r="CH67" s="54">
        <v>0</v>
      </c>
      <c r="CI67" s="54">
        <v>0</v>
      </c>
      <c r="CJ67" s="54">
        <v>0</v>
      </c>
      <c r="CK67" s="54">
        <v>0</v>
      </c>
      <c r="CL67" s="54">
        <v>0</v>
      </c>
      <c r="CM67" s="54">
        <v>0</v>
      </c>
      <c r="CN67" s="54">
        <v>0</v>
      </c>
      <c r="CO67" s="54">
        <v>0</v>
      </c>
      <c r="CP67" s="54">
        <v>0</v>
      </c>
      <c r="CQ67" s="54">
        <v>0</v>
      </c>
      <c r="CR67" s="54">
        <v>0</v>
      </c>
      <c r="CS67" s="54">
        <v>0</v>
      </c>
      <c r="CT67" s="54">
        <v>0</v>
      </c>
      <c r="CU67" s="54">
        <v>0</v>
      </c>
      <c r="CV67" s="54">
        <v>0</v>
      </c>
      <c r="CW67" s="54">
        <v>0</v>
      </c>
      <c r="CX67" s="54">
        <v>0</v>
      </c>
      <c r="CY67" s="54">
        <v>0</v>
      </c>
      <c r="CZ67" s="54">
        <v>0</v>
      </c>
      <c r="DA67" s="54">
        <v>0</v>
      </c>
      <c r="DB67" s="54">
        <v>0</v>
      </c>
      <c r="DC67" s="54">
        <v>0</v>
      </c>
      <c r="DD67" s="54">
        <v>0</v>
      </c>
      <c r="DE67" s="54">
        <v>0</v>
      </c>
      <c r="DF67" s="54">
        <v>0</v>
      </c>
      <c r="DG67" s="54">
        <v>0</v>
      </c>
      <c r="DH67" s="54">
        <v>0</v>
      </c>
      <c r="DI67" s="54">
        <v>0</v>
      </c>
      <c r="DJ67" s="54">
        <v>0</v>
      </c>
      <c r="DK67" s="54">
        <v>0</v>
      </c>
      <c r="DL67" s="54">
        <v>0</v>
      </c>
      <c r="DM67" s="54">
        <v>0</v>
      </c>
      <c r="DN67" s="54">
        <v>0</v>
      </c>
      <c r="DO67" s="54">
        <v>0</v>
      </c>
      <c r="DP67" s="54">
        <v>0</v>
      </c>
      <c r="DQ67" s="54">
        <v>0</v>
      </c>
      <c r="DR67" s="54">
        <v>0</v>
      </c>
      <c r="DS67" s="45">
        <v>0</v>
      </c>
      <c r="DT67" s="45">
        <v>0</v>
      </c>
      <c r="DU67" s="45">
        <v>0</v>
      </c>
      <c r="DV67" s="45">
        <v>0</v>
      </c>
      <c r="DW67" s="45">
        <v>0</v>
      </c>
      <c r="DX67" s="45">
        <v>0</v>
      </c>
      <c r="DY67" s="45">
        <v>0</v>
      </c>
      <c r="DZ67" s="45">
        <v>0</v>
      </c>
      <c r="EB67" s="45">
        <v>0</v>
      </c>
      <c r="EC67" s="45">
        <v>0</v>
      </c>
      <c r="ED67" s="45">
        <v>0</v>
      </c>
      <c r="EE67" s="45">
        <v>0</v>
      </c>
      <c r="EF67" s="45">
        <v>0</v>
      </c>
      <c r="EG67" s="45">
        <v>0</v>
      </c>
    </row>
    <row r="68" s="45" customFormat="1" spans="1:137">
      <c r="A68" s="53"/>
      <c r="B68" s="54" t="s">
        <v>141</v>
      </c>
      <c r="C68" s="54">
        <v>11924573.79</v>
      </c>
      <c r="D68" s="54">
        <v>52556</v>
      </c>
      <c r="E68" s="54">
        <v>0</v>
      </c>
      <c r="F68" s="54">
        <v>0</v>
      </c>
      <c r="G68" s="54">
        <v>0</v>
      </c>
      <c r="H68" s="54">
        <v>0</v>
      </c>
      <c r="I68" s="54">
        <v>0</v>
      </c>
      <c r="J68" s="54">
        <v>33245.29</v>
      </c>
      <c r="K68" s="54">
        <v>0</v>
      </c>
      <c r="L68" s="54">
        <v>3718304.98</v>
      </c>
      <c r="M68" s="54">
        <v>0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6764.9</v>
      </c>
      <c r="T68" s="54">
        <v>0</v>
      </c>
      <c r="U68" s="54">
        <v>7922949.34</v>
      </c>
      <c r="V68" s="54">
        <v>161222.92</v>
      </c>
      <c r="W68" s="54">
        <v>22641</v>
      </c>
      <c r="X68" s="54">
        <v>6889.36</v>
      </c>
      <c r="Y68" s="54">
        <v>115095.88</v>
      </c>
      <c r="Z68" s="54">
        <v>46127.04</v>
      </c>
      <c r="AA68" s="54">
        <v>0</v>
      </c>
      <c r="AB68" s="54">
        <v>0</v>
      </c>
      <c r="AC68" s="54">
        <v>0</v>
      </c>
      <c r="AD68" s="54">
        <v>22641</v>
      </c>
      <c r="AE68" s="54">
        <v>0</v>
      </c>
      <c r="AF68" s="54">
        <v>0</v>
      </c>
      <c r="AG68" s="54">
        <v>0</v>
      </c>
      <c r="AH68" s="54">
        <v>0</v>
      </c>
      <c r="AI68" s="54">
        <v>0</v>
      </c>
      <c r="AJ68" s="54">
        <v>0</v>
      </c>
      <c r="AK68" s="54">
        <v>0</v>
      </c>
      <c r="AL68" s="54">
        <v>0</v>
      </c>
      <c r="AM68" s="54">
        <v>6889.36</v>
      </c>
      <c r="AN68" s="54">
        <v>6643648</v>
      </c>
      <c r="AO68" s="54">
        <v>-60000</v>
      </c>
      <c r="AP68" s="54">
        <v>0</v>
      </c>
      <c r="AQ68" s="54">
        <v>28301.89</v>
      </c>
      <c r="AR68" s="54">
        <v>91003.03</v>
      </c>
      <c r="AS68" s="54">
        <v>20000</v>
      </c>
      <c r="AT68" s="54">
        <v>0</v>
      </c>
      <c r="AU68" s="54">
        <v>65145.4</v>
      </c>
      <c r="AV68" s="54">
        <v>1134851.02</v>
      </c>
      <c r="AW68" s="54">
        <v>60411.25</v>
      </c>
      <c r="AX68" s="54">
        <v>42825.2</v>
      </c>
      <c r="AY68" s="54">
        <v>46200.76</v>
      </c>
      <c r="AZ68" s="54">
        <v>31501.49</v>
      </c>
      <c r="BA68" s="54">
        <v>54777.09</v>
      </c>
      <c r="BB68" s="54">
        <v>45900.82</v>
      </c>
      <c r="BC68" s="54">
        <v>42007.76</v>
      </c>
      <c r="BD68" s="54">
        <v>75333.91</v>
      </c>
      <c r="BE68" s="54">
        <v>74262.33</v>
      </c>
      <c r="BF68" s="54">
        <v>30766.41</v>
      </c>
      <c r="BG68" s="54">
        <v>44448.95</v>
      </c>
      <c r="BH68" s="54">
        <v>53098.1</v>
      </c>
      <c r="BI68" s="54">
        <v>10501.6</v>
      </c>
      <c r="BJ68" s="54">
        <v>36510.64</v>
      </c>
      <c r="BK68" s="54">
        <v>13312.19</v>
      </c>
      <c r="BL68" s="54">
        <v>36169.67</v>
      </c>
      <c r="BM68" s="54">
        <v>31598.11</v>
      </c>
      <c r="BN68" s="54">
        <v>9270.6</v>
      </c>
      <c r="BO68" s="54">
        <v>18366.21</v>
      </c>
      <c r="BP68" s="54">
        <v>22280.11</v>
      </c>
      <c r="BQ68" s="54">
        <v>32075.56</v>
      </c>
      <c r="BR68" s="54">
        <v>2421.28</v>
      </c>
      <c r="BS68" s="54">
        <v>4811.51</v>
      </c>
      <c r="BT68" s="54">
        <v>14766.3</v>
      </c>
      <c r="BU68" s="54">
        <v>6778.46</v>
      </c>
      <c r="BV68" s="54">
        <v>3752.47</v>
      </c>
      <c r="BW68" s="54">
        <v>26524.06</v>
      </c>
      <c r="BX68" s="54">
        <v>11231.26</v>
      </c>
      <c r="BY68" s="54">
        <v>9081.91</v>
      </c>
      <c r="BZ68" s="54">
        <v>2397.02</v>
      </c>
      <c r="CA68" s="54">
        <v>3236.44</v>
      </c>
      <c r="CB68" s="54">
        <v>1284.6</v>
      </c>
      <c r="CC68" s="54">
        <v>2574.56</v>
      </c>
      <c r="CD68" s="54">
        <v>5327.67</v>
      </c>
      <c r="CE68" s="54">
        <v>31008.89</v>
      </c>
      <c r="CF68" s="54">
        <v>20112.26</v>
      </c>
      <c r="CG68" s="54">
        <v>7594.59</v>
      </c>
      <c r="CH68" s="54">
        <v>363.99</v>
      </c>
      <c r="CI68" s="54">
        <v>4024.63</v>
      </c>
      <c r="CJ68" s="54">
        <v>4067.86</v>
      </c>
      <c r="CK68" s="54">
        <v>3348.62</v>
      </c>
      <c r="CL68" s="54">
        <v>1421.69</v>
      </c>
      <c r="CM68" s="54">
        <v>6696.25</v>
      </c>
      <c r="CN68" s="54">
        <v>1482.56</v>
      </c>
      <c r="CO68" s="54">
        <v>5683.39</v>
      </c>
      <c r="CP68" s="54">
        <v>3316.88</v>
      </c>
      <c r="CQ68" s="54">
        <v>2739.97</v>
      </c>
      <c r="CR68" s="54">
        <v>3052.16</v>
      </c>
      <c r="CS68" s="54">
        <v>5728.13</v>
      </c>
      <c r="CT68" s="54">
        <v>1185.91</v>
      </c>
      <c r="CU68" s="54">
        <v>1150.38</v>
      </c>
      <c r="CV68" s="54">
        <v>561.95</v>
      </c>
      <c r="CW68" s="54">
        <v>1373.56</v>
      </c>
      <c r="CX68" s="54">
        <v>1043.27</v>
      </c>
      <c r="CY68" s="54">
        <v>240.27</v>
      </c>
      <c r="CZ68" s="54">
        <v>257.14</v>
      </c>
      <c r="DA68" s="54">
        <v>1206.52</v>
      </c>
      <c r="DB68" s="54">
        <v>1351.16</v>
      </c>
      <c r="DC68" s="54">
        <v>1727.62</v>
      </c>
      <c r="DD68" s="54">
        <v>16672.39</v>
      </c>
      <c r="DE68" s="54">
        <v>4828.97</v>
      </c>
      <c r="DF68" s="54">
        <v>2254.22</v>
      </c>
      <c r="DG68" s="54">
        <v>1519.27</v>
      </c>
      <c r="DH68" s="54">
        <v>35267.94</v>
      </c>
      <c r="DI68" s="54">
        <v>13452.74</v>
      </c>
      <c r="DJ68" s="54">
        <v>1108.31</v>
      </c>
      <c r="DK68" s="54">
        <v>257.28</v>
      </c>
      <c r="DL68" s="54">
        <v>2115.13</v>
      </c>
      <c r="DM68" s="54">
        <v>1795.43</v>
      </c>
      <c r="DN68" s="54">
        <v>3476.39</v>
      </c>
      <c r="DO68" s="54">
        <v>27.72</v>
      </c>
      <c r="DP68" s="54">
        <v>1932.35</v>
      </c>
      <c r="DQ68" s="54">
        <v>2577.76</v>
      </c>
      <c r="DR68" s="54">
        <v>1921.86</v>
      </c>
      <c r="DS68" s="45">
        <v>516.15</v>
      </c>
      <c r="DT68" s="45">
        <v>3773.58</v>
      </c>
      <c r="DU68" s="45">
        <v>4473.58</v>
      </c>
      <c r="DV68" s="45">
        <v>3773.58</v>
      </c>
      <c r="DW68" s="45">
        <v>4800</v>
      </c>
      <c r="DX68" s="45">
        <v>1211</v>
      </c>
      <c r="DY68" s="45">
        <v>3773.58</v>
      </c>
      <c r="DZ68" s="45">
        <v>6775.84</v>
      </c>
      <c r="EB68" s="45">
        <v>0</v>
      </c>
      <c r="EC68" s="45">
        <v>0</v>
      </c>
      <c r="ED68" s="45">
        <v>0</v>
      </c>
      <c r="EE68" s="45">
        <v>0</v>
      </c>
      <c r="EF68" s="45">
        <v>0</v>
      </c>
      <c r="EG68" s="45">
        <v>0</v>
      </c>
    </row>
    <row r="69" s="45" customFormat="1" spans="1:137">
      <c r="A69" s="53"/>
      <c r="B69" s="54" t="s">
        <v>142</v>
      </c>
      <c r="C69" s="54">
        <v>5177233.13</v>
      </c>
      <c r="D69" s="54">
        <v>0</v>
      </c>
      <c r="E69" s="54">
        <v>0</v>
      </c>
      <c r="F69" s="54">
        <v>0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54">
        <v>1834455.53</v>
      </c>
      <c r="M69" s="54">
        <v>39622.64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4">
        <v>3300154.96</v>
      </c>
      <c r="V69" s="54">
        <v>1000</v>
      </c>
      <c r="W69" s="54">
        <v>2000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54">
        <v>1000</v>
      </c>
      <c r="AD69" s="54">
        <v>2000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1132075.48</v>
      </c>
      <c r="AO69" s="54">
        <v>0</v>
      </c>
      <c r="AP69" s="54">
        <v>0</v>
      </c>
      <c r="AQ69" s="54">
        <v>0</v>
      </c>
      <c r="AR69" s="54">
        <v>1743111.54</v>
      </c>
      <c r="AS69" s="54">
        <v>0</v>
      </c>
      <c r="AT69" s="54">
        <v>0</v>
      </c>
      <c r="AU69" s="54">
        <v>16216.53</v>
      </c>
      <c r="AV69" s="54">
        <v>408751.41</v>
      </c>
      <c r="AW69" s="54">
        <v>17122.84</v>
      </c>
      <c r="AX69" s="54">
        <v>19057.15</v>
      </c>
      <c r="AY69" s="54">
        <v>22103.94</v>
      </c>
      <c r="AZ69" s="54">
        <v>48090.95</v>
      </c>
      <c r="BA69" s="54">
        <v>22835.91</v>
      </c>
      <c r="BB69" s="54">
        <v>20458.71</v>
      </c>
      <c r="BC69" s="54">
        <v>7746.08</v>
      </c>
      <c r="BD69" s="54">
        <v>25082.63</v>
      </c>
      <c r="BE69" s="54">
        <v>7779.18</v>
      </c>
      <c r="BF69" s="54">
        <v>5205.65</v>
      </c>
      <c r="BG69" s="54">
        <v>14079.72</v>
      </c>
      <c r="BH69" s="54">
        <v>11515.74</v>
      </c>
      <c r="BI69" s="54">
        <v>6315.57</v>
      </c>
      <c r="BJ69" s="54">
        <v>6169.86</v>
      </c>
      <c r="BK69" s="54">
        <v>7864.56</v>
      </c>
      <c r="BL69" s="54">
        <v>8504.39</v>
      </c>
      <c r="BM69" s="54">
        <v>55283.92</v>
      </c>
      <c r="BN69" s="54">
        <v>5513.88</v>
      </c>
      <c r="BO69" s="54">
        <v>4093.86</v>
      </c>
      <c r="BP69" s="54">
        <v>5855.28</v>
      </c>
      <c r="BQ69" s="54">
        <v>7464.82</v>
      </c>
      <c r="BR69" s="54">
        <v>1427.89</v>
      </c>
      <c r="BS69" s="54">
        <v>2880.79</v>
      </c>
      <c r="BT69" s="54">
        <v>1919.64</v>
      </c>
      <c r="BU69" s="54">
        <v>2258.94</v>
      </c>
      <c r="BV69" s="54">
        <v>2209.63</v>
      </c>
      <c r="BW69" s="54">
        <v>3729.55</v>
      </c>
      <c r="BX69" s="54">
        <v>2691.05</v>
      </c>
      <c r="BY69" s="54">
        <v>5320.89</v>
      </c>
      <c r="BZ69" s="54">
        <v>1417.09</v>
      </c>
      <c r="CA69" s="54">
        <v>1914.99</v>
      </c>
      <c r="CB69" s="54">
        <v>610.43</v>
      </c>
      <c r="CC69" s="54">
        <v>1518.99</v>
      </c>
      <c r="CD69" s="54">
        <v>3170.19</v>
      </c>
      <c r="CE69" s="54">
        <v>1565.38</v>
      </c>
      <c r="CF69" s="54">
        <v>9540.82</v>
      </c>
      <c r="CG69" s="54">
        <v>927.52</v>
      </c>
      <c r="CH69" s="54">
        <v>208.05</v>
      </c>
      <c r="CI69" s="54">
        <v>1238.82</v>
      </c>
      <c r="CJ69" s="54">
        <v>870.52</v>
      </c>
      <c r="CK69" s="54">
        <v>662.3</v>
      </c>
      <c r="CL69" s="54">
        <v>812.44</v>
      </c>
      <c r="CM69" s="54">
        <v>1578.53</v>
      </c>
      <c r="CN69" s="54">
        <v>886.68</v>
      </c>
      <c r="CO69" s="54">
        <v>-162.98</v>
      </c>
      <c r="CP69" s="54">
        <v>651.22</v>
      </c>
      <c r="CQ69" s="54">
        <v>1093.41</v>
      </c>
      <c r="CR69" s="54">
        <v>1072.21</v>
      </c>
      <c r="CS69" s="54">
        <v>1293.78</v>
      </c>
      <c r="CT69" s="54">
        <v>679.52</v>
      </c>
      <c r="CU69" s="54">
        <v>217.1</v>
      </c>
      <c r="CV69" s="54">
        <v>370.44</v>
      </c>
      <c r="CW69" s="54">
        <v>738.35</v>
      </c>
      <c r="CX69" s="54">
        <v>603.67</v>
      </c>
      <c r="CY69" s="54">
        <v>136.65</v>
      </c>
      <c r="CZ69" s="54">
        <v>150.4</v>
      </c>
      <c r="DA69" s="54">
        <v>305.52</v>
      </c>
      <c r="DB69" s="54">
        <v>451.03</v>
      </c>
      <c r="DC69" s="54">
        <v>880.13</v>
      </c>
      <c r="DD69" s="54">
        <v>6167.48</v>
      </c>
      <c r="DE69" s="54">
        <v>2723.92</v>
      </c>
      <c r="DF69" s="54">
        <v>1086.04</v>
      </c>
      <c r="DG69" s="54">
        <v>861.57</v>
      </c>
      <c r="DH69" s="54">
        <v>5910.14</v>
      </c>
      <c r="DI69" s="54">
        <v>869.62</v>
      </c>
      <c r="DJ69" s="54">
        <v>646.03</v>
      </c>
      <c r="DK69" s="54">
        <v>143.53</v>
      </c>
      <c r="DL69" s="54">
        <v>280.78</v>
      </c>
      <c r="DM69" s="54">
        <v>343.42</v>
      </c>
      <c r="DN69" s="54">
        <v>1312.45</v>
      </c>
      <c r="DO69" s="54">
        <v>10.45</v>
      </c>
      <c r="DP69" s="54">
        <v>163.27</v>
      </c>
      <c r="DQ69" s="54">
        <v>549.87</v>
      </c>
      <c r="DR69" s="54">
        <v>400.63</v>
      </c>
      <c r="DS69" s="45">
        <v>311.09</v>
      </c>
      <c r="DT69" s="45">
        <v>0</v>
      </c>
      <c r="DU69" s="45">
        <v>0</v>
      </c>
      <c r="DV69" s="45">
        <v>328.3</v>
      </c>
      <c r="DW69" s="45">
        <v>328.3</v>
      </c>
      <c r="DX69" s="45">
        <v>0</v>
      </c>
      <c r="DY69" s="45">
        <v>0</v>
      </c>
      <c r="DZ69" s="45">
        <v>328.3</v>
      </c>
      <c r="EB69" s="45">
        <v>0</v>
      </c>
      <c r="EC69" s="45">
        <v>0</v>
      </c>
      <c r="ED69" s="45">
        <v>0</v>
      </c>
      <c r="EE69" s="45">
        <v>0</v>
      </c>
      <c r="EF69" s="45">
        <v>0</v>
      </c>
      <c r="EG69" s="45">
        <v>0</v>
      </c>
    </row>
    <row r="70" s="45" customFormat="1" spans="1:137">
      <c r="A70" s="53"/>
      <c r="B70" s="54" t="s">
        <v>143</v>
      </c>
      <c r="C70" s="54">
        <v>0</v>
      </c>
      <c r="D70" s="54">
        <v>0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54">
        <v>0</v>
      </c>
      <c r="BK70" s="54">
        <v>0</v>
      </c>
      <c r="BL70" s="54">
        <v>0</v>
      </c>
      <c r="BM70" s="54">
        <v>0</v>
      </c>
      <c r="BN70" s="54">
        <v>0</v>
      </c>
      <c r="BO70" s="54">
        <v>0</v>
      </c>
      <c r="BP70" s="54">
        <v>0</v>
      </c>
      <c r="BQ70" s="54">
        <v>0</v>
      </c>
      <c r="BR70" s="54">
        <v>0</v>
      </c>
      <c r="BS70" s="54">
        <v>0</v>
      </c>
      <c r="BT70" s="54">
        <v>0</v>
      </c>
      <c r="BU70" s="54">
        <v>0</v>
      </c>
      <c r="BV70" s="54">
        <v>0</v>
      </c>
      <c r="BW70" s="54">
        <v>0</v>
      </c>
      <c r="BX70" s="54">
        <v>0</v>
      </c>
      <c r="BY70" s="54">
        <v>0</v>
      </c>
      <c r="BZ70" s="54">
        <v>0</v>
      </c>
      <c r="CA70" s="54">
        <v>0</v>
      </c>
      <c r="CB70" s="54">
        <v>0</v>
      </c>
      <c r="CC70" s="54">
        <v>0</v>
      </c>
      <c r="CD70" s="54">
        <v>0</v>
      </c>
      <c r="CE70" s="54">
        <v>0</v>
      </c>
      <c r="CF70" s="54">
        <v>0</v>
      </c>
      <c r="CG70" s="54">
        <v>0</v>
      </c>
      <c r="CH70" s="54">
        <v>0</v>
      </c>
      <c r="CI70" s="54">
        <v>0</v>
      </c>
      <c r="CJ70" s="54">
        <v>0</v>
      </c>
      <c r="CK70" s="54">
        <v>0</v>
      </c>
      <c r="CL70" s="54">
        <v>0</v>
      </c>
      <c r="CM70" s="54">
        <v>0</v>
      </c>
      <c r="CN70" s="54">
        <v>0</v>
      </c>
      <c r="CO70" s="54">
        <v>0</v>
      </c>
      <c r="CP70" s="54">
        <v>0</v>
      </c>
      <c r="CQ70" s="54">
        <v>0</v>
      </c>
      <c r="CR70" s="54">
        <v>0</v>
      </c>
      <c r="CS70" s="54">
        <v>0</v>
      </c>
      <c r="CT70" s="54">
        <v>0</v>
      </c>
      <c r="CU70" s="54">
        <v>0</v>
      </c>
      <c r="CV70" s="54">
        <v>0</v>
      </c>
      <c r="CW70" s="54">
        <v>0</v>
      </c>
      <c r="CX70" s="54">
        <v>0</v>
      </c>
      <c r="CY70" s="54">
        <v>0</v>
      </c>
      <c r="CZ70" s="54">
        <v>0</v>
      </c>
      <c r="DA70" s="54">
        <v>0</v>
      </c>
      <c r="DB70" s="54">
        <v>0</v>
      </c>
      <c r="DC70" s="54">
        <v>0</v>
      </c>
      <c r="DD70" s="54">
        <v>0</v>
      </c>
      <c r="DE70" s="54">
        <v>0</v>
      </c>
      <c r="DF70" s="54">
        <v>0</v>
      </c>
      <c r="DG70" s="54">
        <v>0</v>
      </c>
      <c r="DH70" s="54">
        <v>0</v>
      </c>
      <c r="DI70" s="54">
        <v>0</v>
      </c>
      <c r="DJ70" s="54">
        <v>0</v>
      </c>
      <c r="DK70" s="54">
        <v>0</v>
      </c>
      <c r="DL70" s="54">
        <v>0</v>
      </c>
      <c r="DM70" s="54">
        <v>0</v>
      </c>
      <c r="DN70" s="54">
        <v>0</v>
      </c>
      <c r="DO70" s="54">
        <v>0</v>
      </c>
      <c r="DP70" s="54">
        <v>0</v>
      </c>
      <c r="DQ70" s="54">
        <v>0</v>
      </c>
      <c r="DR70" s="54">
        <v>0</v>
      </c>
      <c r="DS70" s="45">
        <v>0</v>
      </c>
      <c r="DT70" s="45">
        <v>0</v>
      </c>
      <c r="DU70" s="45">
        <v>0</v>
      </c>
      <c r="DV70" s="45">
        <v>0</v>
      </c>
      <c r="DW70" s="45">
        <v>0</v>
      </c>
      <c r="DX70" s="45">
        <v>0</v>
      </c>
      <c r="DY70" s="45">
        <v>0</v>
      </c>
      <c r="DZ70" s="45">
        <v>0</v>
      </c>
      <c r="EB70" s="45">
        <v>0</v>
      </c>
      <c r="EC70" s="45">
        <v>0</v>
      </c>
      <c r="ED70" s="45">
        <v>0</v>
      </c>
      <c r="EE70" s="45">
        <v>0</v>
      </c>
      <c r="EF70" s="45">
        <v>0</v>
      </c>
      <c r="EG70" s="45">
        <v>0</v>
      </c>
    </row>
    <row r="71" s="45" customFormat="1" spans="1:137">
      <c r="A71" s="53"/>
      <c r="B71" s="54" t="s">
        <v>144</v>
      </c>
      <c r="C71" s="54">
        <v>5671467.5</v>
      </c>
      <c r="D71" s="54">
        <v>3938701.55</v>
      </c>
      <c r="E71" s="54">
        <v>0</v>
      </c>
      <c r="F71" s="54">
        <v>0</v>
      </c>
      <c r="G71" s="54">
        <v>0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0</v>
      </c>
      <c r="T71" s="54">
        <v>0</v>
      </c>
      <c r="U71" s="54">
        <v>1513155.18</v>
      </c>
      <c r="V71" s="54">
        <v>206836.31</v>
      </c>
      <c r="W71" s="54">
        <v>0</v>
      </c>
      <c r="X71" s="54">
        <v>12774.46</v>
      </c>
      <c r="Y71" s="54">
        <v>169432.93</v>
      </c>
      <c r="Z71" s="54">
        <v>9395.74</v>
      </c>
      <c r="AA71" s="54">
        <v>6992.04</v>
      </c>
      <c r="AB71" s="54">
        <v>17723.49</v>
      </c>
      <c r="AC71" s="54">
        <v>3292.11</v>
      </c>
      <c r="AD71" s="54">
        <v>0</v>
      </c>
      <c r="AE71" s="54">
        <v>0</v>
      </c>
      <c r="AF71" s="54">
        <v>0</v>
      </c>
      <c r="AG71" s="54">
        <v>0</v>
      </c>
      <c r="AH71" s="54">
        <v>0</v>
      </c>
      <c r="AI71" s="54">
        <v>0</v>
      </c>
      <c r="AJ71" s="54">
        <v>0</v>
      </c>
      <c r="AK71" s="54">
        <v>0</v>
      </c>
      <c r="AL71" s="54">
        <v>0</v>
      </c>
      <c r="AM71" s="54">
        <v>12774.46</v>
      </c>
      <c r="AN71" s="54">
        <v>0</v>
      </c>
      <c r="AO71" s="54">
        <v>0</v>
      </c>
      <c r="AP71" s="54">
        <v>0</v>
      </c>
      <c r="AQ71" s="54">
        <v>0</v>
      </c>
      <c r="AR71" s="54">
        <v>176228.64</v>
      </c>
      <c r="AS71" s="54">
        <v>9890</v>
      </c>
      <c r="AT71" s="54">
        <v>112832.17</v>
      </c>
      <c r="AU71" s="54">
        <v>30372.03</v>
      </c>
      <c r="AV71" s="54">
        <v>1183832.34</v>
      </c>
      <c r="AW71" s="54">
        <v>33788.71</v>
      </c>
      <c r="AX71" s="54">
        <v>35502.49</v>
      </c>
      <c r="AY71" s="54">
        <v>31010.43</v>
      </c>
      <c r="AZ71" s="54">
        <v>26736.36</v>
      </c>
      <c r="BA71" s="54">
        <v>50669.13</v>
      </c>
      <c r="BB71" s="54">
        <v>36909.06</v>
      </c>
      <c r="BC71" s="54">
        <v>13536.4</v>
      </c>
      <c r="BD71" s="54">
        <v>42919.38</v>
      </c>
      <c r="BE71" s="54">
        <v>12924.72</v>
      </c>
      <c r="BF71" s="54">
        <v>23855.24</v>
      </c>
      <c r="BG71" s="54">
        <v>18963.79</v>
      </c>
      <c r="BH71" s="54">
        <v>59680.71</v>
      </c>
      <c r="BI71" s="54">
        <v>11945.5</v>
      </c>
      <c r="BJ71" s="54">
        <v>29074.83</v>
      </c>
      <c r="BK71" s="54">
        <v>12288.19</v>
      </c>
      <c r="BL71" s="54">
        <v>19919.11</v>
      </c>
      <c r="BM71" s="54">
        <v>27807.5</v>
      </c>
      <c r="BN71" s="54">
        <v>20212.15</v>
      </c>
      <c r="BO71" s="54">
        <v>13830.04</v>
      </c>
      <c r="BP71" s="54">
        <v>10516.28</v>
      </c>
      <c r="BQ71" s="54">
        <v>32886.8</v>
      </c>
      <c r="BR71" s="54">
        <v>15832.65</v>
      </c>
      <c r="BS71" s="54">
        <v>8883.61</v>
      </c>
      <c r="BT71" s="54">
        <v>10541.1</v>
      </c>
      <c r="BU71" s="54">
        <v>11394.02</v>
      </c>
      <c r="BV71" s="54">
        <v>8013.9</v>
      </c>
      <c r="BW71" s="54">
        <v>12895.19</v>
      </c>
      <c r="BX71" s="54">
        <v>6854.16</v>
      </c>
      <c r="BY71" s="54">
        <v>10548.02</v>
      </c>
      <c r="BZ71" s="54">
        <v>7519.66</v>
      </c>
      <c r="CA71" s="54">
        <v>9719.06</v>
      </c>
      <c r="CB71" s="54">
        <v>3454.61</v>
      </c>
      <c r="CC71" s="54">
        <v>11176.65</v>
      </c>
      <c r="CD71" s="54">
        <v>3832.03</v>
      </c>
      <c r="CE71" s="54">
        <v>12293.13</v>
      </c>
      <c r="CF71" s="54">
        <v>40054.5</v>
      </c>
      <c r="CG71" s="54">
        <v>3846.15</v>
      </c>
      <c r="CH71" s="54">
        <v>10099.91</v>
      </c>
      <c r="CI71" s="54">
        <v>8640.32</v>
      </c>
      <c r="CJ71" s="54">
        <v>10341.86</v>
      </c>
      <c r="CK71" s="54">
        <v>7811.99</v>
      </c>
      <c r="CL71" s="54">
        <v>7479.28</v>
      </c>
      <c r="CM71" s="54">
        <v>10235.4</v>
      </c>
      <c r="CN71" s="54">
        <v>13418.73</v>
      </c>
      <c r="CO71" s="54">
        <v>9304.91</v>
      </c>
      <c r="CP71" s="54">
        <v>7204.86</v>
      </c>
      <c r="CQ71" s="54">
        <v>17901.86</v>
      </c>
      <c r="CR71" s="54">
        <v>10723.56</v>
      </c>
      <c r="CS71" s="54">
        <v>5252.46</v>
      </c>
      <c r="CT71" s="54">
        <v>10004.23</v>
      </c>
      <c r="CU71" s="54">
        <v>10541.31</v>
      </c>
      <c r="CV71" s="54">
        <v>8665.85</v>
      </c>
      <c r="CW71" s="54">
        <v>7783.17</v>
      </c>
      <c r="CX71" s="54">
        <v>7593.06</v>
      </c>
      <c r="CY71" s="54">
        <v>8152.72</v>
      </c>
      <c r="CZ71" s="54">
        <v>10019.76</v>
      </c>
      <c r="DA71" s="54">
        <v>6422.86</v>
      </c>
      <c r="DB71" s="54">
        <v>10501.3</v>
      </c>
      <c r="DC71" s="54">
        <v>11316.95</v>
      </c>
      <c r="DD71" s="54">
        <v>16195.75</v>
      </c>
      <c r="DE71" s="54">
        <v>10867.85</v>
      </c>
      <c r="DF71" s="54">
        <v>14354.85</v>
      </c>
      <c r="DG71" s="54">
        <v>11275.89</v>
      </c>
      <c r="DH71" s="54">
        <v>19754.36</v>
      </c>
      <c r="DI71" s="54">
        <v>14075.57</v>
      </c>
      <c r="DJ71" s="54">
        <v>14036.05</v>
      </c>
      <c r="DK71" s="54">
        <v>11267.55</v>
      </c>
      <c r="DL71" s="54">
        <v>9431.55</v>
      </c>
      <c r="DM71" s="54">
        <v>11467.3</v>
      </c>
      <c r="DN71" s="54">
        <v>14991.9</v>
      </c>
      <c r="DO71" s="54">
        <v>4542.4</v>
      </c>
      <c r="DP71" s="54">
        <v>9574.8</v>
      </c>
      <c r="DQ71" s="54">
        <v>6145.6</v>
      </c>
      <c r="DR71" s="54">
        <v>12362.75</v>
      </c>
      <c r="DS71" s="45">
        <v>8447.3</v>
      </c>
      <c r="DT71" s="45">
        <v>9165.75</v>
      </c>
      <c r="DU71" s="45">
        <v>7992.75</v>
      </c>
      <c r="DV71" s="45">
        <v>6201.46</v>
      </c>
      <c r="DW71" s="45">
        <v>5894.01</v>
      </c>
      <c r="DX71" s="45">
        <v>6410.25</v>
      </c>
      <c r="DY71" s="45">
        <v>4439.97</v>
      </c>
      <c r="DZ71" s="45">
        <v>3685.07</v>
      </c>
      <c r="EB71" s="45">
        <v>0</v>
      </c>
      <c r="EC71" s="45">
        <v>0</v>
      </c>
      <c r="ED71" s="45">
        <v>0</v>
      </c>
      <c r="EE71" s="45">
        <v>0</v>
      </c>
      <c r="EF71" s="45">
        <v>0</v>
      </c>
      <c r="EG71" s="45">
        <v>0</v>
      </c>
    </row>
    <row r="72" s="45" customFormat="1" spans="1:137">
      <c r="A72" s="53"/>
      <c r="B72" s="54" t="s">
        <v>145</v>
      </c>
      <c r="C72" s="54">
        <v>7689690.1</v>
      </c>
      <c r="D72" s="54">
        <v>7276512.14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36536.32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4">
        <v>312445.19</v>
      </c>
      <c r="V72" s="54">
        <v>64196.45</v>
      </c>
      <c r="W72" s="54">
        <v>0</v>
      </c>
      <c r="X72" s="54">
        <v>0</v>
      </c>
      <c r="Y72" s="54">
        <v>0</v>
      </c>
      <c r="Z72" s="54">
        <v>64196.45</v>
      </c>
      <c r="AA72" s="54">
        <v>0</v>
      </c>
      <c r="AB72" s="54">
        <v>0</v>
      </c>
      <c r="AC72" s="54">
        <v>0</v>
      </c>
      <c r="AD72" s="54">
        <v>0</v>
      </c>
      <c r="AE72" s="54">
        <v>0</v>
      </c>
      <c r="AF72" s="54">
        <v>0</v>
      </c>
      <c r="AG72" s="54">
        <v>0</v>
      </c>
      <c r="AH72" s="54">
        <v>0</v>
      </c>
      <c r="AI72" s="54">
        <v>0</v>
      </c>
      <c r="AJ72" s="54">
        <v>0</v>
      </c>
      <c r="AK72" s="54">
        <v>0</v>
      </c>
      <c r="AL72" s="54">
        <v>0</v>
      </c>
      <c r="AM72" s="54">
        <v>0</v>
      </c>
      <c r="AN72" s="54">
        <v>12578.68</v>
      </c>
      <c r="AO72" s="54">
        <v>0</v>
      </c>
      <c r="AP72" s="54">
        <v>3144.7</v>
      </c>
      <c r="AQ72" s="54">
        <v>0</v>
      </c>
      <c r="AR72" s="54">
        <v>283758.21</v>
      </c>
      <c r="AS72" s="54">
        <v>0</v>
      </c>
      <c r="AT72" s="54">
        <v>0</v>
      </c>
      <c r="AU72" s="54">
        <v>498.6</v>
      </c>
      <c r="AV72" s="54">
        <v>12465</v>
      </c>
      <c r="AW72" s="54">
        <v>498.6</v>
      </c>
      <c r="AX72" s="54">
        <v>498.6</v>
      </c>
      <c r="AY72" s="54">
        <v>498.6</v>
      </c>
      <c r="AZ72" s="54">
        <v>498.6</v>
      </c>
      <c r="BA72" s="54">
        <v>498.6</v>
      </c>
      <c r="BB72" s="54">
        <v>498.6</v>
      </c>
      <c r="BC72" s="54">
        <v>498.6</v>
      </c>
      <c r="BD72" s="54">
        <v>498.6</v>
      </c>
      <c r="BE72" s="54">
        <v>498.6</v>
      </c>
      <c r="BF72" s="54">
        <v>498.6</v>
      </c>
      <c r="BG72" s="54">
        <v>498.6</v>
      </c>
      <c r="BH72" s="54">
        <v>498.6</v>
      </c>
      <c r="BI72" s="54">
        <v>0</v>
      </c>
      <c r="BJ72" s="54">
        <v>498.6</v>
      </c>
      <c r="BK72" s="54">
        <v>0</v>
      </c>
      <c r="BL72" s="54">
        <v>498.6</v>
      </c>
      <c r="BM72" s="54">
        <v>498.6</v>
      </c>
      <c r="BN72" s="54">
        <v>0</v>
      </c>
      <c r="BO72" s="54">
        <v>498.6</v>
      </c>
      <c r="BP72" s="54">
        <v>498.6</v>
      </c>
      <c r="BQ72" s="54">
        <v>498.6</v>
      </c>
      <c r="BR72" s="54">
        <v>0</v>
      </c>
      <c r="BS72" s="54">
        <v>0</v>
      </c>
      <c r="BT72" s="54">
        <v>498.6</v>
      </c>
      <c r="BU72" s="54">
        <v>0</v>
      </c>
      <c r="BV72" s="54">
        <v>0</v>
      </c>
      <c r="BW72" s="54">
        <v>498.6</v>
      </c>
      <c r="BX72" s="54">
        <v>0</v>
      </c>
      <c r="BY72" s="54">
        <v>0</v>
      </c>
      <c r="BZ72" s="54">
        <v>0</v>
      </c>
      <c r="CA72" s="54">
        <v>0</v>
      </c>
      <c r="CB72" s="54">
        <v>0</v>
      </c>
      <c r="CC72" s="54">
        <v>0</v>
      </c>
      <c r="CD72" s="54">
        <v>0</v>
      </c>
      <c r="CE72" s="54">
        <v>498.6</v>
      </c>
      <c r="CF72" s="54">
        <v>498.6</v>
      </c>
      <c r="CG72" s="54">
        <v>0</v>
      </c>
      <c r="CH72" s="54">
        <v>0</v>
      </c>
      <c r="CI72" s="54">
        <v>0</v>
      </c>
      <c r="CJ72" s="54">
        <v>0</v>
      </c>
      <c r="CK72" s="54">
        <v>0</v>
      </c>
      <c r="CL72" s="54">
        <v>0</v>
      </c>
      <c r="CM72" s="54">
        <v>0</v>
      </c>
      <c r="CN72" s="54">
        <v>0</v>
      </c>
      <c r="CO72" s="54">
        <v>0</v>
      </c>
      <c r="CP72" s="54">
        <v>0</v>
      </c>
      <c r="CQ72" s="54">
        <v>0</v>
      </c>
      <c r="CR72" s="54">
        <v>0</v>
      </c>
      <c r="CS72" s="54">
        <v>0</v>
      </c>
      <c r="CT72" s="54">
        <v>0</v>
      </c>
      <c r="CU72" s="54">
        <v>0</v>
      </c>
      <c r="CV72" s="54">
        <v>0</v>
      </c>
      <c r="CW72" s="54">
        <v>0</v>
      </c>
      <c r="CX72" s="54">
        <v>0</v>
      </c>
      <c r="CY72" s="54">
        <v>0</v>
      </c>
      <c r="CZ72" s="54">
        <v>0</v>
      </c>
      <c r="DA72" s="54">
        <v>0</v>
      </c>
      <c r="DB72" s="54">
        <v>0</v>
      </c>
      <c r="DC72" s="54">
        <v>0</v>
      </c>
      <c r="DD72" s="54">
        <v>498.6</v>
      </c>
      <c r="DE72" s="54">
        <v>498.6</v>
      </c>
      <c r="DF72" s="54">
        <v>0</v>
      </c>
      <c r="DG72" s="54">
        <v>0</v>
      </c>
      <c r="DH72" s="54">
        <v>0</v>
      </c>
      <c r="DI72" s="54">
        <v>498.6</v>
      </c>
      <c r="DJ72" s="54">
        <v>0</v>
      </c>
      <c r="DK72" s="54">
        <v>0</v>
      </c>
      <c r="DL72" s="54">
        <v>0</v>
      </c>
      <c r="DM72" s="54">
        <v>0</v>
      </c>
      <c r="DN72" s="54">
        <v>0</v>
      </c>
      <c r="DO72" s="54">
        <v>0</v>
      </c>
      <c r="DP72" s="54">
        <v>0</v>
      </c>
      <c r="DQ72" s="54">
        <v>0</v>
      </c>
      <c r="DR72" s="54">
        <v>0</v>
      </c>
      <c r="DS72" s="45">
        <v>0</v>
      </c>
      <c r="DT72" s="45">
        <v>0</v>
      </c>
      <c r="DU72" s="45">
        <v>0</v>
      </c>
      <c r="DV72" s="45">
        <v>0</v>
      </c>
      <c r="DW72" s="45">
        <v>0</v>
      </c>
      <c r="DX72" s="45">
        <v>0</v>
      </c>
      <c r="DY72" s="45">
        <v>0</v>
      </c>
      <c r="DZ72" s="45">
        <v>0</v>
      </c>
      <c r="EB72" s="45">
        <v>0</v>
      </c>
      <c r="EC72" s="45">
        <v>0</v>
      </c>
      <c r="ED72" s="45">
        <v>0</v>
      </c>
      <c r="EE72" s="45">
        <v>0</v>
      </c>
      <c r="EF72" s="45">
        <v>0</v>
      </c>
      <c r="EG72" s="45">
        <v>0</v>
      </c>
    </row>
    <row r="73" s="45" customFormat="1" spans="1:137">
      <c r="A73" s="53"/>
      <c r="B73" s="54" t="s">
        <v>146</v>
      </c>
      <c r="C73" s="54">
        <v>3577432.60000004</v>
      </c>
      <c r="D73" s="54">
        <v>675896.43</v>
      </c>
      <c r="E73" s="54">
        <v>0</v>
      </c>
      <c r="F73" s="54">
        <v>0</v>
      </c>
      <c r="G73" s="54">
        <v>0</v>
      </c>
      <c r="H73" s="54">
        <v>0</v>
      </c>
      <c r="I73" s="54">
        <v>0</v>
      </c>
      <c r="J73" s="54">
        <v>1167.52</v>
      </c>
      <c r="K73" s="54">
        <v>0</v>
      </c>
      <c r="L73" s="54">
        <v>0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3966.84</v>
      </c>
      <c r="T73" s="54">
        <v>17270.6</v>
      </c>
      <c r="U73" s="54">
        <v>1921256.76</v>
      </c>
      <c r="V73" s="54">
        <v>645068.65</v>
      </c>
      <c r="W73" s="54">
        <v>284272.16</v>
      </c>
      <c r="X73" s="54">
        <v>28533.64</v>
      </c>
      <c r="Y73" s="54">
        <v>468762</v>
      </c>
      <c r="Z73" s="54">
        <v>65045.67</v>
      </c>
      <c r="AA73" s="54">
        <v>20074</v>
      </c>
      <c r="AB73" s="54">
        <v>67035.3</v>
      </c>
      <c r="AC73" s="54">
        <v>24151.68</v>
      </c>
      <c r="AD73" s="54">
        <v>17710.55</v>
      </c>
      <c r="AE73" s="54">
        <v>11790</v>
      </c>
      <c r="AF73" s="54">
        <v>35395.45</v>
      </c>
      <c r="AG73" s="54">
        <v>72256.46</v>
      </c>
      <c r="AH73" s="54">
        <v>0</v>
      </c>
      <c r="AI73" s="54">
        <v>65687.1</v>
      </c>
      <c r="AJ73" s="54">
        <v>81432.6</v>
      </c>
      <c r="AK73" s="54">
        <v>0</v>
      </c>
      <c r="AL73" s="54">
        <v>0</v>
      </c>
      <c r="AM73" s="54">
        <v>28533.64</v>
      </c>
      <c r="AN73" s="54">
        <v>21033.77</v>
      </c>
      <c r="AO73" s="54">
        <v>0</v>
      </c>
      <c r="AP73" s="54">
        <v>0</v>
      </c>
      <c r="AQ73" s="54">
        <v>0</v>
      </c>
      <c r="AR73" s="54">
        <v>17854.54</v>
      </c>
      <c r="AS73" s="54">
        <v>31951.8</v>
      </c>
      <c r="AT73" s="54">
        <v>1546.21</v>
      </c>
      <c r="AU73" s="54">
        <v>0</v>
      </c>
      <c r="AV73" s="54">
        <v>1848870.44</v>
      </c>
      <c r="AW73" s="54">
        <v>1672.1</v>
      </c>
      <c r="AX73" s="54">
        <v>0</v>
      </c>
      <c r="AY73" s="54">
        <v>0</v>
      </c>
      <c r="AZ73" s="54">
        <v>6502.85</v>
      </c>
      <c r="BA73" s="54">
        <v>15068</v>
      </c>
      <c r="BB73" s="54">
        <v>60653.81</v>
      </c>
      <c r="BC73" s="54">
        <v>66407.79</v>
      </c>
      <c r="BD73" s="54">
        <v>191541.75</v>
      </c>
      <c r="BE73" s="54">
        <v>0</v>
      </c>
      <c r="BF73" s="54">
        <v>13177.37</v>
      </c>
      <c r="BG73" s="54">
        <v>75934.7</v>
      </c>
      <c r="BH73" s="54">
        <v>253340.05</v>
      </c>
      <c r="BI73" s="54">
        <v>69502.8</v>
      </c>
      <c r="BJ73" s="54">
        <v>0</v>
      </c>
      <c r="BK73" s="54">
        <v>61095.7</v>
      </c>
      <c r="BL73" s="54">
        <v>16921.95</v>
      </c>
      <c r="BM73" s="54">
        <v>36023.95</v>
      </c>
      <c r="BN73" s="54">
        <v>88938.44</v>
      </c>
      <c r="BO73" s="54">
        <v>31137.11</v>
      </c>
      <c r="BP73" s="54">
        <v>24735.24</v>
      </c>
      <c r="BQ73" s="54">
        <v>0</v>
      </c>
      <c r="BR73" s="54">
        <v>18623.65</v>
      </c>
      <c r="BS73" s="54">
        <v>15461.9</v>
      </c>
      <c r="BT73" s="54">
        <v>1276.5</v>
      </c>
      <c r="BU73" s="54">
        <v>13799.75</v>
      </c>
      <c r="BV73" s="54">
        <v>5823.6</v>
      </c>
      <c r="BW73" s="54">
        <v>7309.2</v>
      </c>
      <c r="BX73" s="54">
        <v>0</v>
      </c>
      <c r="BY73" s="54">
        <v>38164.55</v>
      </c>
      <c r="BZ73" s="54">
        <v>0</v>
      </c>
      <c r="CA73" s="54">
        <v>49720.6</v>
      </c>
      <c r="CB73" s="54">
        <v>0</v>
      </c>
      <c r="CC73" s="54">
        <v>20063.5</v>
      </c>
      <c r="CD73" s="54">
        <v>0</v>
      </c>
      <c r="CE73" s="54">
        <v>1357.15</v>
      </c>
      <c r="CF73" s="54">
        <v>1031.05</v>
      </c>
      <c r="CG73" s="54">
        <v>0</v>
      </c>
      <c r="CH73" s="54">
        <v>22633.65</v>
      </c>
      <c r="CI73" s="54">
        <v>0</v>
      </c>
      <c r="CJ73" s="54">
        <v>16469.55</v>
      </c>
      <c r="CK73" s="54">
        <v>4333.4</v>
      </c>
      <c r="CL73" s="54">
        <v>21771.48</v>
      </c>
      <c r="CM73" s="54">
        <v>17197</v>
      </c>
      <c r="CN73" s="54">
        <v>23889.7</v>
      </c>
      <c r="CO73" s="54">
        <v>0</v>
      </c>
      <c r="CP73" s="54">
        <v>0</v>
      </c>
      <c r="CQ73" s="54">
        <v>42582.43</v>
      </c>
      <c r="CR73" s="54">
        <v>0</v>
      </c>
      <c r="CS73" s="54">
        <v>0</v>
      </c>
      <c r="CT73" s="54">
        <v>0</v>
      </c>
      <c r="CU73" s="54">
        <v>0</v>
      </c>
      <c r="CV73" s="54">
        <v>3838.3</v>
      </c>
      <c r="CW73" s="54">
        <v>0</v>
      </c>
      <c r="CX73" s="54">
        <v>0</v>
      </c>
      <c r="CY73" s="54">
        <v>0</v>
      </c>
      <c r="CZ73" s="54">
        <v>10475.7</v>
      </c>
      <c r="DA73" s="54">
        <v>0</v>
      </c>
      <c r="DB73" s="54">
        <v>2315.7</v>
      </c>
      <c r="DC73" s="54">
        <v>32982.75</v>
      </c>
      <c r="DD73" s="54">
        <v>28406.7</v>
      </c>
      <c r="DE73" s="54">
        <v>29746.5</v>
      </c>
      <c r="DF73" s="54">
        <v>13239.75</v>
      </c>
      <c r="DG73" s="54">
        <v>9685.5</v>
      </c>
      <c r="DH73" s="54">
        <v>22688.95</v>
      </c>
      <c r="DI73" s="54">
        <v>22264.85</v>
      </c>
      <c r="DJ73" s="54">
        <v>27573.7</v>
      </c>
      <c r="DK73" s="54">
        <v>18623.25</v>
      </c>
      <c r="DL73" s="54">
        <v>20191.65</v>
      </c>
      <c r="DM73" s="54">
        <v>107148.93</v>
      </c>
      <c r="DN73" s="54">
        <v>38944.39</v>
      </c>
      <c r="DO73" s="54">
        <v>0</v>
      </c>
      <c r="DP73" s="54">
        <v>6405.3</v>
      </c>
      <c r="DQ73" s="54">
        <v>17451.3</v>
      </c>
      <c r="DR73" s="54">
        <v>37627.2</v>
      </c>
      <c r="DS73" s="45">
        <v>27213.5</v>
      </c>
      <c r="DT73" s="45">
        <v>3754.35</v>
      </c>
      <c r="DU73" s="45">
        <v>5215.4</v>
      </c>
      <c r="DV73" s="45">
        <v>4409.05</v>
      </c>
      <c r="DW73" s="45">
        <v>1409.49</v>
      </c>
      <c r="DX73" s="45">
        <v>5717.56</v>
      </c>
      <c r="DY73" s="45">
        <v>12017.75</v>
      </c>
      <c r="DZ73" s="45">
        <v>5360.65</v>
      </c>
      <c r="EB73" s="45">
        <v>4.05125319957733e-8</v>
      </c>
      <c r="EC73" s="45">
        <v>0</v>
      </c>
      <c r="ED73" s="45">
        <v>0</v>
      </c>
      <c r="EE73" s="45">
        <v>0</v>
      </c>
      <c r="EF73" s="45">
        <v>0</v>
      </c>
      <c r="EG73" s="45">
        <v>0</v>
      </c>
    </row>
    <row r="74" s="45" customFormat="1" spans="1:137">
      <c r="A74" s="53"/>
      <c r="B74" s="54" t="s">
        <v>147</v>
      </c>
      <c r="C74" s="54">
        <v>0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0</v>
      </c>
      <c r="J74" s="54">
        <v>0</v>
      </c>
      <c r="K74" s="54">
        <v>0</v>
      </c>
      <c r="L74" s="54">
        <v>0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54">
        <v>0</v>
      </c>
      <c r="BK74" s="54">
        <v>0</v>
      </c>
      <c r="BL74" s="54">
        <v>0</v>
      </c>
      <c r="BM74" s="54">
        <v>0</v>
      </c>
      <c r="BN74" s="54">
        <v>0</v>
      </c>
      <c r="BO74" s="54">
        <v>0</v>
      </c>
      <c r="BP74" s="54">
        <v>0</v>
      </c>
      <c r="BQ74" s="54">
        <v>0</v>
      </c>
      <c r="BR74" s="54">
        <v>0</v>
      </c>
      <c r="BS74" s="54">
        <v>0</v>
      </c>
      <c r="BT74" s="54">
        <v>0</v>
      </c>
      <c r="BU74" s="54">
        <v>0</v>
      </c>
      <c r="BV74" s="54">
        <v>0</v>
      </c>
      <c r="BW74" s="54">
        <v>0</v>
      </c>
      <c r="BX74" s="54">
        <v>0</v>
      </c>
      <c r="BY74" s="54">
        <v>0</v>
      </c>
      <c r="BZ74" s="54">
        <v>0</v>
      </c>
      <c r="CA74" s="54">
        <v>0</v>
      </c>
      <c r="CB74" s="54">
        <v>0</v>
      </c>
      <c r="CC74" s="54">
        <v>0</v>
      </c>
      <c r="CD74" s="54">
        <v>0</v>
      </c>
      <c r="CE74" s="54">
        <v>0</v>
      </c>
      <c r="CF74" s="54">
        <v>0</v>
      </c>
      <c r="CG74" s="54">
        <v>0</v>
      </c>
      <c r="CH74" s="54">
        <v>0</v>
      </c>
      <c r="CI74" s="54">
        <v>0</v>
      </c>
      <c r="CJ74" s="54">
        <v>0</v>
      </c>
      <c r="CK74" s="54">
        <v>0</v>
      </c>
      <c r="CL74" s="54">
        <v>0</v>
      </c>
      <c r="CM74" s="54">
        <v>0</v>
      </c>
      <c r="CN74" s="54">
        <v>0</v>
      </c>
      <c r="CO74" s="54">
        <v>0</v>
      </c>
      <c r="CP74" s="54">
        <v>0</v>
      </c>
      <c r="CQ74" s="54">
        <v>0</v>
      </c>
      <c r="CR74" s="54">
        <v>0</v>
      </c>
      <c r="CS74" s="54">
        <v>0</v>
      </c>
      <c r="CT74" s="54">
        <v>0</v>
      </c>
      <c r="CU74" s="54">
        <v>0</v>
      </c>
      <c r="CV74" s="54">
        <v>0</v>
      </c>
      <c r="CW74" s="54">
        <v>0</v>
      </c>
      <c r="CX74" s="54">
        <v>0</v>
      </c>
      <c r="CY74" s="54">
        <v>0</v>
      </c>
      <c r="CZ74" s="54">
        <v>0</v>
      </c>
      <c r="DA74" s="54">
        <v>0</v>
      </c>
      <c r="DB74" s="54">
        <v>0</v>
      </c>
      <c r="DC74" s="54">
        <v>0</v>
      </c>
      <c r="DD74" s="54">
        <v>0</v>
      </c>
      <c r="DE74" s="54">
        <v>0</v>
      </c>
      <c r="DF74" s="54">
        <v>0</v>
      </c>
      <c r="DG74" s="54">
        <v>0</v>
      </c>
      <c r="DH74" s="54">
        <v>0</v>
      </c>
      <c r="DI74" s="54">
        <v>0</v>
      </c>
      <c r="DJ74" s="54">
        <v>0</v>
      </c>
      <c r="DK74" s="54">
        <v>0</v>
      </c>
      <c r="DL74" s="54">
        <v>0</v>
      </c>
      <c r="DM74" s="54">
        <v>0</v>
      </c>
      <c r="DN74" s="54">
        <v>0</v>
      </c>
      <c r="DO74" s="54">
        <v>0</v>
      </c>
      <c r="DP74" s="54">
        <v>0</v>
      </c>
      <c r="DQ74" s="54">
        <v>0</v>
      </c>
      <c r="DR74" s="54">
        <v>0</v>
      </c>
      <c r="DS74" s="45">
        <v>0</v>
      </c>
      <c r="DT74" s="45">
        <v>0</v>
      </c>
      <c r="DU74" s="45">
        <v>0</v>
      </c>
      <c r="DV74" s="45">
        <v>0</v>
      </c>
      <c r="DW74" s="45">
        <v>0</v>
      </c>
      <c r="DX74" s="45">
        <v>0</v>
      </c>
      <c r="DY74" s="45">
        <v>0</v>
      </c>
      <c r="DZ74" s="45">
        <v>0</v>
      </c>
      <c r="EB74" s="45">
        <v>0</v>
      </c>
      <c r="EC74" s="45">
        <v>0</v>
      </c>
      <c r="ED74" s="45">
        <v>0</v>
      </c>
      <c r="EE74" s="45">
        <v>0</v>
      </c>
      <c r="EF74" s="45">
        <v>0</v>
      </c>
      <c r="EG74" s="45">
        <v>0</v>
      </c>
    </row>
    <row r="75" s="47" customFormat="1" spans="1:137">
      <c r="A75" s="53"/>
      <c r="B75" s="55" t="s">
        <v>96</v>
      </c>
      <c r="C75" s="54">
        <v>55202938.31</v>
      </c>
      <c r="D75" s="54">
        <v>11943666.12</v>
      </c>
      <c r="E75" s="54">
        <v>0</v>
      </c>
      <c r="F75" s="54">
        <v>0</v>
      </c>
      <c r="G75" s="54">
        <v>0</v>
      </c>
      <c r="H75" s="54">
        <v>1800</v>
      </c>
      <c r="I75" s="54">
        <v>4793.3</v>
      </c>
      <c r="J75" s="54">
        <v>956183.61</v>
      </c>
      <c r="K75" s="54">
        <v>0</v>
      </c>
      <c r="L75" s="54">
        <v>5633805.28</v>
      </c>
      <c r="M75" s="54">
        <v>39622.64</v>
      </c>
      <c r="N75" s="54">
        <v>0</v>
      </c>
      <c r="O75" s="54">
        <v>1282.3</v>
      </c>
      <c r="P75" s="54">
        <v>0</v>
      </c>
      <c r="Q75" s="54">
        <v>0</v>
      </c>
      <c r="R75" s="54">
        <v>0</v>
      </c>
      <c r="S75" s="54">
        <v>65473.7</v>
      </c>
      <c r="T75" s="54">
        <v>163615.58</v>
      </c>
      <c r="U75" s="54">
        <v>28902710.03</v>
      </c>
      <c r="V75" s="54">
        <v>5575112.64</v>
      </c>
      <c r="W75" s="54">
        <v>1642634.79</v>
      </c>
      <c r="X75" s="54">
        <v>272238.32</v>
      </c>
      <c r="Y75" s="54">
        <v>3847391.48</v>
      </c>
      <c r="Z75" s="54">
        <v>701764.6</v>
      </c>
      <c r="AA75" s="54">
        <v>173677.1</v>
      </c>
      <c r="AB75" s="54">
        <v>616390.18</v>
      </c>
      <c r="AC75" s="54">
        <v>235889.28</v>
      </c>
      <c r="AD75" s="54">
        <v>492935.36</v>
      </c>
      <c r="AE75" s="54">
        <v>27775.53</v>
      </c>
      <c r="AF75" s="54">
        <v>220970.29</v>
      </c>
      <c r="AG75" s="54">
        <v>468838.99</v>
      </c>
      <c r="AH75" s="54">
        <v>0</v>
      </c>
      <c r="AI75" s="54">
        <v>191595.39</v>
      </c>
      <c r="AJ75" s="54">
        <v>240519.23</v>
      </c>
      <c r="AK75" s="54">
        <v>0</v>
      </c>
      <c r="AL75" s="54">
        <v>0</v>
      </c>
      <c r="AM75" s="54">
        <v>272238.32</v>
      </c>
      <c r="AN75" s="54">
        <v>7930750.62</v>
      </c>
      <c r="AO75" s="54">
        <v>114598.87</v>
      </c>
      <c r="AP75" s="54">
        <v>124559.42</v>
      </c>
      <c r="AQ75" s="54">
        <v>94264.51</v>
      </c>
      <c r="AR75" s="54">
        <v>2360137.32</v>
      </c>
      <c r="AS75" s="54">
        <v>355330</v>
      </c>
      <c r="AT75" s="54">
        <v>180753.57</v>
      </c>
      <c r="AU75" s="54">
        <v>1028261.16</v>
      </c>
      <c r="AV75" s="54">
        <v>16714054.56</v>
      </c>
      <c r="AW75" s="54">
        <v>474927.27</v>
      </c>
      <c r="AX75" s="54">
        <v>513550.03</v>
      </c>
      <c r="AY75" s="54">
        <v>342091.51</v>
      </c>
      <c r="AZ75" s="54">
        <v>447514.01</v>
      </c>
      <c r="BA75" s="54">
        <v>487423.97</v>
      </c>
      <c r="BB75" s="54">
        <v>415324.1</v>
      </c>
      <c r="BC75" s="54">
        <v>246034.05</v>
      </c>
      <c r="BD75" s="54">
        <v>630732.53</v>
      </c>
      <c r="BE75" s="54">
        <v>566832.41</v>
      </c>
      <c r="BF75" s="54">
        <v>651566.66</v>
      </c>
      <c r="BG75" s="54">
        <v>492575.33</v>
      </c>
      <c r="BH75" s="54">
        <v>1075451.82</v>
      </c>
      <c r="BI75" s="54">
        <v>744118.27</v>
      </c>
      <c r="BJ75" s="54">
        <v>222894.89</v>
      </c>
      <c r="BK75" s="54">
        <v>158146.02</v>
      </c>
      <c r="BL75" s="54">
        <v>199359.33</v>
      </c>
      <c r="BM75" s="54">
        <v>367661.87</v>
      </c>
      <c r="BN75" s="54">
        <v>283652.86</v>
      </c>
      <c r="BO75" s="54">
        <v>220166.74</v>
      </c>
      <c r="BP75" s="54">
        <v>199269.3</v>
      </c>
      <c r="BQ75" s="54">
        <v>297337.94</v>
      </c>
      <c r="BR75" s="54">
        <v>187890.35</v>
      </c>
      <c r="BS75" s="54">
        <v>113734.2</v>
      </c>
      <c r="BT75" s="54">
        <v>96772.31</v>
      </c>
      <c r="BU75" s="54">
        <v>115459.97</v>
      </c>
      <c r="BV75" s="54">
        <v>76703.55</v>
      </c>
      <c r="BW75" s="54">
        <v>116516.82</v>
      </c>
      <c r="BX75" s="54">
        <v>96092.47</v>
      </c>
      <c r="BY75" s="54">
        <v>180119.34</v>
      </c>
      <c r="BZ75" s="54">
        <v>48479.4</v>
      </c>
      <c r="CA75" s="54">
        <v>175998.17</v>
      </c>
      <c r="CB75" s="54">
        <v>22589.9</v>
      </c>
      <c r="CC75" s="54">
        <v>73032.7</v>
      </c>
      <c r="CD75" s="54">
        <v>69056.39</v>
      </c>
      <c r="CE75" s="54">
        <v>557883.97</v>
      </c>
      <c r="CF75" s="54">
        <v>83851.59</v>
      </c>
      <c r="CG75" s="54">
        <v>157899.5</v>
      </c>
      <c r="CH75" s="54">
        <v>250460.7</v>
      </c>
      <c r="CI75" s="54">
        <v>137935.19</v>
      </c>
      <c r="CJ75" s="54">
        <v>153749.07</v>
      </c>
      <c r="CK75" s="54">
        <v>65739.25</v>
      </c>
      <c r="CL75" s="54">
        <v>55796.14</v>
      </c>
      <c r="CM75" s="54">
        <v>164818.15</v>
      </c>
      <c r="CN75" s="54">
        <v>181602.08</v>
      </c>
      <c r="CO75" s="54">
        <v>67430.61</v>
      </c>
      <c r="CP75" s="54">
        <v>99075.85</v>
      </c>
      <c r="CQ75" s="54">
        <v>135462.43</v>
      </c>
      <c r="CR75" s="54">
        <v>90021.48</v>
      </c>
      <c r="CS75" s="54">
        <v>67624.07</v>
      </c>
      <c r="CT75" s="54">
        <v>51387.24</v>
      </c>
      <c r="CU75" s="54">
        <v>65528.62</v>
      </c>
      <c r="CV75" s="54">
        <v>111708.92</v>
      </c>
      <c r="CW75" s="54">
        <v>75562.43</v>
      </c>
      <c r="CX75" s="54">
        <v>75481.13</v>
      </c>
      <c r="CY75" s="54">
        <v>84400.86</v>
      </c>
      <c r="CZ75" s="54">
        <v>103764.89</v>
      </c>
      <c r="DA75" s="54">
        <v>71664.15</v>
      </c>
      <c r="DB75" s="54">
        <v>122517.18</v>
      </c>
      <c r="DC75" s="54">
        <v>127015.46</v>
      </c>
      <c r="DD75" s="54">
        <v>334042.87</v>
      </c>
      <c r="DE75" s="54">
        <v>118369.72</v>
      </c>
      <c r="DF75" s="54">
        <v>85523.8</v>
      </c>
      <c r="DG75" s="54">
        <v>65480.84</v>
      </c>
      <c r="DH75" s="54">
        <v>310245.36</v>
      </c>
      <c r="DI75" s="54">
        <v>115251</v>
      </c>
      <c r="DJ75" s="54">
        <v>124098.51</v>
      </c>
      <c r="DK75" s="54">
        <v>77788.62</v>
      </c>
      <c r="DL75" s="54">
        <v>250191.18</v>
      </c>
      <c r="DM75" s="54">
        <v>293467.14</v>
      </c>
      <c r="DN75" s="54">
        <v>197662.89</v>
      </c>
      <c r="DO75" s="54">
        <v>4580.57</v>
      </c>
      <c r="DP75" s="54">
        <v>226300.02</v>
      </c>
      <c r="DQ75" s="54">
        <v>221566.57</v>
      </c>
      <c r="DR75" s="54">
        <v>189918.46</v>
      </c>
      <c r="DS75" s="45">
        <v>102075.59</v>
      </c>
      <c r="DT75" s="45">
        <v>80992.79</v>
      </c>
      <c r="DU75" s="45">
        <v>91341.33</v>
      </c>
      <c r="DV75" s="45">
        <v>56273.39</v>
      </c>
      <c r="DW75" s="45">
        <v>39905.12</v>
      </c>
      <c r="DX75" s="45">
        <v>62729.46</v>
      </c>
      <c r="DY75" s="45">
        <v>49208.27</v>
      </c>
      <c r="DZ75" s="47">
        <v>49583.62</v>
      </c>
      <c r="EB75" s="47">
        <v>0</v>
      </c>
      <c r="EC75" s="47">
        <v>0</v>
      </c>
      <c r="ED75" s="47">
        <v>0</v>
      </c>
      <c r="EE75" s="47">
        <v>0</v>
      </c>
      <c r="EF75" s="47">
        <v>0</v>
      </c>
      <c r="EG75" s="47">
        <v>0</v>
      </c>
    </row>
    <row r="76" s="45" customFormat="1" spans="1:137">
      <c r="A76" s="53" t="s">
        <v>148</v>
      </c>
      <c r="B76" s="54" t="s">
        <v>149</v>
      </c>
      <c r="C76" s="54">
        <v>0</v>
      </c>
      <c r="D76" s="54">
        <v>0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4">
        <v>0</v>
      </c>
      <c r="AR76" s="54">
        <v>0</v>
      </c>
      <c r="AS76" s="54">
        <v>0</v>
      </c>
      <c r="AT76" s="54">
        <v>0</v>
      </c>
      <c r="AU76" s="54">
        <v>0</v>
      </c>
      <c r="AV76" s="54">
        <v>0</v>
      </c>
      <c r="AW76" s="54">
        <v>0</v>
      </c>
      <c r="AX76" s="54">
        <v>0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0</v>
      </c>
      <c r="BF76" s="54">
        <v>0</v>
      </c>
      <c r="BG76" s="54">
        <v>0</v>
      </c>
      <c r="BH76" s="54">
        <v>0</v>
      </c>
      <c r="BI76" s="54">
        <v>0</v>
      </c>
      <c r="BJ76" s="54">
        <v>0</v>
      </c>
      <c r="BK76" s="54">
        <v>0</v>
      </c>
      <c r="BL76" s="54">
        <v>0</v>
      </c>
      <c r="BM76" s="54">
        <v>0</v>
      </c>
      <c r="BN76" s="54">
        <v>0</v>
      </c>
      <c r="BO76" s="54">
        <v>0</v>
      </c>
      <c r="BP76" s="54">
        <v>0</v>
      </c>
      <c r="BQ76" s="54">
        <v>0</v>
      </c>
      <c r="BR76" s="54">
        <v>0</v>
      </c>
      <c r="BS76" s="54">
        <v>0</v>
      </c>
      <c r="BT76" s="54">
        <v>0</v>
      </c>
      <c r="BU76" s="54">
        <v>0</v>
      </c>
      <c r="BV76" s="54">
        <v>0</v>
      </c>
      <c r="BW76" s="54">
        <v>0</v>
      </c>
      <c r="BX76" s="54">
        <v>0</v>
      </c>
      <c r="BY76" s="54">
        <v>0</v>
      </c>
      <c r="BZ76" s="54">
        <v>0</v>
      </c>
      <c r="CA76" s="54">
        <v>0</v>
      </c>
      <c r="CB76" s="54">
        <v>0</v>
      </c>
      <c r="CC76" s="54">
        <v>0</v>
      </c>
      <c r="CD76" s="54">
        <v>0</v>
      </c>
      <c r="CE76" s="54">
        <v>0</v>
      </c>
      <c r="CF76" s="54">
        <v>0</v>
      </c>
      <c r="CG76" s="54">
        <v>0</v>
      </c>
      <c r="CH76" s="54">
        <v>0</v>
      </c>
      <c r="CI76" s="54">
        <v>0</v>
      </c>
      <c r="CJ76" s="54">
        <v>0</v>
      </c>
      <c r="CK76" s="54">
        <v>0</v>
      </c>
      <c r="CL76" s="54">
        <v>0</v>
      </c>
      <c r="CM76" s="54">
        <v>0</v>
      </c>
      <c r="CN76" s="54">
        <v>0</v>
      </c>
      <c r="CO76" s="54">
        <v>0</v>
      </c>
      <c r="CP76" s="54">
        <v>0</v>
      </c>
      <c r="CQ76" s="54">
        <v>0</v>
      </c>
      <c r="CR76" s="54">
        <v>0</v>
      </c>
      <c r="CS76" s="54">
        <v>0</v>
      </c>
      <c r="CT76" s="54">
        <v>0</v>
      </c>
      <c r="CU76" s="54">
        <v>0</v>
      </c>
      <c r="CV76" s="54">
        <v>0</v>
      </c>
      <c r="CW76" s="54">
        <v>0</v>
      </c>
      <c r="CX76" s="54">
        <v>0</v>
      </c>
      <c r="CY76" s="54">
        <v>0</v>
      </c>
      <c r="CZ76" s="54">
        <v>0</v>
      </c>
      <c r="DA76" s="54">
        <v>0</v>
      </c>
      <c r="DB76" s="54">
        <v>0</v>
      </c>
      <c r="DC76" s="54">
        <v>0</v>
      </c>
      <c r="DD76" s="54">
        <v>0</v>
      </c>
      <c r="DE76" s="54">
        <v>0</v>
      </c>
      <c r="DF76" s="54">
        <v>0</v>
      </c>
      <c r="DG76" s="54">
        <v>0</v>
      </c>
      <c r="DH76" s="54">
        <v>0</v>
      </c>
      <c r="DI76" s="54">
        <v>0</v>
      </c>
      <c r="DJ76" s="54">
        <v>0</v>
      </c>
      <c r="DK76" s="54">
        <v>0</v>
      </c>
      <c r="DL76" s="54">
        <v>0</v>
      </c>
      <c r="DM76" s="54">
        <v>0</v>
      </c>
      <c r="DN76" s="54">
        <v>0</v>
      </c>
      <c r="DO76" s="54">
        <v>0</v>
      </c>
      <c r="DP76" s="54">
        <v>0</v>
      </c>
      <c r="DQ76" s="54">
        <v>0</v>
      </c>
      <c r="DR76" s="54">
        <v>0</v>
      </c>
      <c r="DS76" s="45">
        <v>0</v>
      </c>
      <c r="DT76" s="45">
        <v>0</v>
      </c>
      <c r="DU76" s="45">
        <v>0</v>
      </c>
      <c r="DV76" s="45">
        <v>0</v>
      </c>
      <c r="DW76" s="45">
        <v>0</v>
      </c>
      <c r="DX76" s="45">
        <v>0</v>
      </c>
      <c r="DY76" s="45">
        <v>0</v>
      </c>
      <c r="DZ76" s="45">
        <v>0</v>
      </c>
      <c r="EB76" s="45">
        <v>0</v>
      </c>
      <c r="EC76" s="45">
        <v>0</v>
      </c>
      <c r="ED76" s="45">
        <v>0</v>
      </c>
      <c r="EE76" s="45">
        <v>0</v>
      </c>
      <c r="EF76" s="45">
        <v>0</v>
      </c>
      <c r="EG76" s="45">
        <v>0</v>
      </c>
    </row>
    <row r="77" s="45" customFormat="1" spans="1:137">
      <c r="A77" s="53"/>
      <c r="B77" s="54" t="s">
        <v>150</v>
      </c>
      <c r="C77" s="54">
        <v>0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54">
        <v>0</v>
      </c>
      <c r="AR77" s="54">
        <v>0</v>
      </c>
      <c r="AS77" s="54">
        <v>0</v>
      </c>
      <c r="AT77" s="54">
        <v>0</v>
      </c>
      <c r="AU77" s="54">
        <v>0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>
        <v>0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>
        <v>0</v>
      </c>
      <c r="BJ77" s="54">
        <v>0</v>
      </c>
      <c r="BK77" s="54">
        <v>0</v>
      </c>
      <c r="BL77" s="54">
        <v>0</v>
      </c>
      <c r="BM77" s="54">
        <v>0</v>
      </c>
      <c r="BN77" s="54">
        <v>0</v>
      </c>
      <c r="BO77" s="54">
        <v>0</v>
      </c>
      <c r="BP77" s="54">
        <v>0</v>
      </c>
      <c r="BQ77" s="54">
        <v>0</v>
      </c>
      <c r="BR77" s="54">
        <v>0</v>
      </c>
      <c r="BS77" s="54">
        <v>0</v>
      </c>
      <c r="BT77" s="54">
        <v>0</v>
      </c>
      <c r="BU77" s="54">
        <v>0</v>
      </c>
      <c r="BV77" s="54">
        <v>0</v>
      </c>
      <c r="BW77" s="54">
        <v>0</v>
      </c>
      <c r="BX77" s="54">
        <v>0</v>
      </c>
      <c r="BY77" s="54">
        <v>0</v>
      </c>
      <c r="BZ77" s="54">
        <v>0</v>
      </c>
      <c r="CA77" s="54">
        <v>0</v>
      </c>
      <c r="CB77" s="54">
        <v>0</v>
      </c>
      <c r="CC77" s="54">
        <v>0</v>
      </c>
      <c r="CD77" s="54">
        <v>0</v>
      </c>
      <c r="CE77" s="54">
        <v>0</v>
      </c>
      <c r="CF77" s="54">
        <v>0</v>
      </c>
      <c r="CG77" s="54">
        <v>0</v>
      </c>
      <c r="CH77" s="54">
        <v>0</v>
      </c>
      <c r="CI77" s="54">
        <v>0</v>
      </c>
      <c r="CJ77" s="54">
        <v>0</v>
      </c>
      <c r="CK77" s="54">
        <v>0</v>
      </c>
      <c r="CL77" s="54">
        <v>0</v>
      </c>
      <c r="CM77" s="54">
        <v>0</v>
      </c>
      <c r="CN77" s="54">
        <v>0</v>
      </c>
      <c r="CO77" s="54">
        <v>0</v>
      </c>
      <c r="CP77" s="54">
        <v>0</v>
      </c>
      <c r="CQ77" s="54">
        <v>0</v>
      </c>
      <c r="CR77" s="54">
        <v>0</v>
      </c>
      <c r="CS77" s="54">
        <v>0</v>
      </c>
      <c r="CT77" s="54">
        <v>0</v>
      </c>
      <c r="CU77" s="54">
        <v>0</v>
      </c>
      <c r="CV77" s="54">
        <v>0</v>
      </c>
      <c r="CW77" s="54">
        <v>0</v>
      </c>
      <c r="CX77" s="54">
        <v>0</v>
      </c>
      <c r="CY77" s="54">
        <v>0</v>
      </c>
      <c r="CZ77" s="54">
        <v>0</v>
      </c>
      <c r="DA77" s="54">
        <v>0</v>
      </c>
      <c r="DB77" s="54">
        <v>0</v>
      </c>
      <c r="DC77" s="54">
        <v>0</v>
      </c>
      <c r="DD77" s="54">
        <v>0</v>
      </c>
      <c r="DE77" s="54">
        <v>0</v>
      </c>
      <c r="DF77" s="54">
        <v>0</v>
      </c>
      <c r="DG77" s="54">
        <v>0</v>
      </c>
      <c r="DH77" s="54">
        <v>0</v>
      </c>
      <c r="DI77" s="54">
        <v>0</v>
      </c>
      <c r="DJ77" s="54">
        <v>0</v>
      </c>
      <c r="DK77" s="54">
        <v>0</v>
      </c>
      <c r="DL77" s="54">
        <v>0</v>
      </c>
      <c r="DM77" s="54">
        <v>0</v>
      </c>
      <c r="DN77" s="54">
        <v>0</v>
      </c>
      <c r="DO77" s="54">
        <v>0</v>
      </c>
      <c r="DP77" s="54">
        <v>0</v>
      </c>
      <c r="DQ77" s="54">
        <v>0</v>
      </c>
      <c r="DR77" s="54">
        <v>0</v>
      </c>
      <c r="DS77" s="45">
        <v>0</v>
      </c>
      <c r="DT77" s="45">
        <v>0</v>
      </c>
      <c r="DU77" s="45">
        <v>0</v>
      </c>
      <c r="DV77" s="45">
        <v>0</v>
      </c>
      <c r="DW77" s="45">
        <v>0</v>
      </c>
      <c r="DX77" s="45">
        <v>0</v>
      </c>
      <c r="DY77" s="45">
        <v>0</v>
      </c>
      <c r="DZ77" s="45">
        <v>0</v>
      </c>
      <c r="EB77" s="45">
        <v>0</v>
      </c>
      <c r="EC77" s="45">
        <v>0</v>
      </c>
      <c r="ED77" s="45">
        <v>0</v>
      </c>
      <c r="EE77" s="45">
        <v>0</v>
      </c>
      <c r="EF77" s="45">
        <v>0</v>
      </c>
      <c r="EG77" s="45">
        <v>0</v>
      </c>
    </row>
    <row r="78" s="45" customFormat="1" spans="1:137">
      <c r="A78" s="53"/>
      <c r="B78" s="54" t="s">
        <v>151</v>
      </c>
      <c r="C78" s="54">
        <v>3323.88</v>
      </c>
      <c r="D78" s="54">
        <v>0</v>
      </c>
      <c r="E78" s="54">
        <v>0</v>
      </c>
      <c r="F78" s="54">
        <v>2663.3</v>
      </c>
      <c r="G78" s="54">
        <v>0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660.58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0</v>
      </c>
      <c r="AG78" s="54">
        <v>0</v>
      </c>
      <c r="AH78" s="54">
        <v>0</v>
      </c>
      <c r="AI78" s="54">
        <v>0</v>
      </c>
      <c r="AJ78" s="54">
        <v>0</v>
      </c>
      <c r="AK78" s="54">
        <v>0</v>
      </c>
      <c r="AL78" s="54">
        <v>0</v>
      </c>
      <c r="AM78" s="54">
        <v>0</v>
      </c>
      <c r="AN78" s="54">
        <v>0</v>
      </c>
      <c r="AO78" s="54">
        <v>0</v>
      </c>
      <c r="AP78" s="54">
        <v>0</v>
      </c>
      <c r="AQ78" s="54">
        <v>0</v>
      </c>
      <c r="AR78" s="54">
        <v>0</v>
      </c>
      <c r="AS78" s="54">
        <v>0</v>
      </c>
      <c r="AT78" s="54">
        <v>0</v>
      </c>
      <c r="AU78" s="54">
        <v>0</v>
      </c>
      <c r="AV78" s="54">
        <v>660.58</v>
      </c>
      <c r="AW78" s="54">
        <v>0</v>
      </c>
      <c r="AX78" s="54">
        <v>0</v>
      </c>
      <c r="AY78" s="54">
        <v>0</v>
      </c>
      <c r="AZ78" s="54">
        <v>0</v>
      </c>
      <c r="BA78" s="54">
        <v>0</v>
      </c>
      <c r="BB78" s="54">
        <v>0</v>
      </c>
      <c r="BC78" s="54">
        <v>0</v>
      </c>
      <c r="BD78" s="54">
        <v>0</v>
      </c>
      <c r="BE78" s="54">
        <v>0</v>
      </c>
      <c r="BF78" s="54">
        <v>0</v>
      </c>
      <c r="BG78" s="54">
        <v>0</v>
      </c>
      <c r="BH78" s="54">
        <v>0</v>
      </c>
      <c r="BI78" s="54">
        <v>0</v>
      </c>
      <c r="BJ78" s="54">
        <v>0</v>
      </c>
      <c r="BK78" s="54">
        <v>0</v>
      </c>
      <c r="BL78" s="54">
        <v>0</v>
      </c>
      <c r="BM78" s="54">
        <v>0</v>
      </c>
      <c r="BN78" s="54">
        <v>0</v>
      </c>
      <c r="BO78" s="54">
        <v>0</v>
      </c>
      <c r="BP78" s="54">
        <v>0</v>
      </c>
      <c r="BQ78" s="54">
        <v>0</v>
      </c>
      <c r="BR78" s="54">
        <v>0</v>
      </c>
      <c r="BS78" s="54">
        <v>0</v>
      </c>
      <c r="BT78" s="54">
        <v>0</v>
      </c>
      <c r="BU78" s="54">
        <v>0</v>
      </c>
      <c r="BV78" s="54">
        <v>0</v>
      </c>
      <c r="BW78" s="54">
        <v>0</v>
      </c>
      <c r="BX78" s="54">
        <v>0</v>
      </c>
      <c r="BY78" s="54">
        <v>0</v>
      </c>
      <c r="BZ78" s="54">
        <v>0</v>
      </c>
      <c r="CA78" s="54">
        <v>0</v>
      </c>
      <c r="CB78" s="54">
        <v>0</v>
      </c>
      <c r="CC78" s="54">
        <v>0</v>
      </c>
      <c r="CD78" s="54">
        <v>0</v>
      </c>
      <c r="CE78" s="54">
        <v>0</v>
      </c>
      <c r="CF78" s="54">
        <v>0</v>
      </c>
      <c r="CG78" s="54">
        <v>0</v>
      </c>
      <c r="CH78" s="54">
        <v>0</v>
      </c>
      <c r="CI78" s="54">
        <v>0</v>
      </c>
      <c r="CJ78" s="54">
        <v>0</v>
      </c>
      <c r="CK78" s="54">
        <v>0</v>
      </c>
      <c r="CL78" s="54">
        <v>0</v>
      </c>
      <c r="CM78" s="54">
        <v>0</v>
      </c>
      <c r="CN78" s="54">
        <v>0</v>
      </c>
      <c r="CO78" s="54">
        <v>0</v>
      </c>
      <c r="CP78" s="54">
        <v>0</v>
      </c>
      <c r="CQ78" s="54">
        <v>0</v>
      </c>
      <c r="CR78" s="54">
        <v>0</v>
      </c>
      <c r="CS78" s="54">
        <v>0</v>
      </c>
      <c r="CT78" s="54">
        <v>0</v>
      </c>
      <c r="CU78" s="54">
        <v>0</v>
      </c>
      <c r="CV78" s="54">
        <v>0</v>
      </c>
      <c r="CW78" s="54">
        <v>0</v>
      </c>
      <c r="CX78" s="54">
        <v>0</v>
      </c>
      <c r="CY78" s="54">
        <v>0</v>
      </c>
      <c r="CZ78" s="54">
        <v>0</v>
      </c>
      <c r="DA78" s="54">
        <v>0</v>
      </c>
      <c r="DB78" s="54">
        <v>0</v>
      </c>
      <c r="DC78" s="54">
        <v>0</v>
      </c>
      <c r="DD78" s="54">
        <v>0</v>
      </c>
      <c r="DE78" s="54">
        <v>0</v>
      </c>
      <c r="DF78" s="54">
        <v>0</v>
      </c>
      <c r="DG78" s="54">
        <v>0</v>
      </c>
      <c r="DH78" s="54">
        <v>0</v>
      </c>
      <c r="DI78" s="54">
        <v>0</v>
      </c>
      <c r="DJ78" s="54">
        <v>0</v>
      </c>
      <c r="DK78" s="54">
        <v>0</v>
      </c>
      <c r="DL78" s="54">
        <v>0</v>
      </c>
      <c r="DM78" s="54">
        <v>0</v>
      </c>
      <c r="DN78" s="54">
        <v>0</v>
      </c>
      <c r="DO78" s="54">
        <v>0</v>
      </c>
      <c r="DP78" s="54">
        <v>0</v>
      </c>
      <c r="DQ78" s="54">
        <v>0</v>
      </c>
      <c r="DR78" s="54">
        <v>0</v>
      </c>
      <c r="DS78" s="45">
        <v>0</v>
      </c>
      <c r="DT78" s="45">
        <v>0</v>
      </c>
      <c r="DU78" s="45">
        <v>0</v>
      </c>
      <c r="DV78" s="45">
        <v>0</v>
      </c>
      <c r="DW78" s="45">
        <v>0</v>
      </c>
      <c r="DX78" s="45">
        <v>0</v>
      </c>
      <c r="DY78" s="45">
        <v>0</v>
      </c>
      <c r="DZ78" s="45">
        <v>660.58</v>
      </c>
      <c r="EB78" s="45">
        <v>0</v>
      </c>
      <c r="EC78" s="45">
        <v>0</v>
      </c>
      <c r="ED78" s="45">
        <v>0</v>
      </c>
      <c r="EE78" s="45">
        <v>0</v>
      </c>
      <c r="EF78" s="45">
        <v>0</v>
      </c>
      <c r="EG78" s="45">
        <v>0</v>
      </c>
    </row>
    <row r="79" s="45" customFormat="1" spans="1:137">
      <c r="A79" s="53"/>
      <c r="B79" s="54" t="s">
        <v>152</v>
      </c>
      <c r="C79" s="54">
        <v>112582.76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112582.76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0</v>
      </c>
      <c r="AG79" s="54">
        <v>0</v>
      </c>
      <c r="AH79" s="54">
        <v>0</v>
      </c>
      <c r="AI79" s="54">
        <v>0</v>
      </c>
      <c r="AJ79" s="54">
        <v>0</v>
      </c>
      <c r="AK79" s="54">
        <v>0</v>
      </c>
      <c r="AL79" s="54">
        <v>0</v>
      </c>
      <c r="AM79" s="54">
        <v>0</v>
      </c>
      <c r="AN79" s="54">
        <v>0</v>
      </c>
      <c r="AO79" s="54">
        <v>0</v>
      </c>
      <c r="AP79" s="54">
        <v>0</v>
      </c>
      <c r="AQ79" s="54">
        <v>0</v>
      </c>
      <c r="AR79" s="54">
        <v>0</v>
      </c>
      <c r="AS79" s="54">
        <v>0</v>
      </c>
      <c r="AT79" s="54">
        <v>0</v>
      </c>
      <c r="AU79" s="54">
        <v>0</v>
      </c>
      <c r="AV79" s="54">
        <v>112582.76</v>
      </c>
      <c r="AW79" s="54">
        <v>0</v>
      </c>
      <c r="AX79" s="54">
        <v>0</v>
      </c>
      <c r="AY79" s="54">
        <v>0</v>
      </c>
      <c r="AZ79" s="54">
        <v>0</v>
      </c>
      <c r="BA79" s="54">
        <v>0</v>
      </c>
      <c r="BB79" s="54">
        <v>0</v>
      </c>
      <c r="BC79" s="54">
        <v>0</v>
      </c>
      <c r="BD79" s="54">
        <v>0</v>
      </c>
      <c r="BE79" s="54">
        <v>0</v>
      </c>
      <c r="BF79" s="54">
        <v>0</v>
      </c>
      <c r="BG79" s="54">
        <v>0</v>
      </c>
      <c r="BH79" s="54">
        <v>0</v>
      </c>
      <c r="BI79" s="54">
        <v>0</v>
      </c>
      <c r="BJ79" s="54">
        <v>0</v>
      </c>
      <c r="BK79" s="54">
        <v>0</v>
      </c>
      <c r="BL79" s="54">
        <v>0</v>
      </c>
      <c r="BM79" s="54">
        <v>0</v>
      </c>
      <c r="BN79" s="54">
        <v>0</v>
      </c>
      <c r="BO79" s="54">
        <v>15656</v>
      </c>
      <c r="BP79" s="54">
        <v>0</v>
      </c>
      <c r="BQ79" s="54">
        <v>0</v>
      </c>
      <c r="BR79" s="54">
        <v>0</v>
      </c>
      <c r="BS79" s="54">
        <v>0</v>
      </c>
      <c r="BT79" s="54">
        <v>0</v>
      </c>
      <c r="BU79" s="54">
        <v>0</v>
      </c>
      <c r="BV79" s="54">
        <v>0</v>
      </c>
      <c r="BW79" s="54">
        <v>0</v>
      </c>
      <c r="BX79" s="54">
        <v>0</v>
      </c>
      <c r="BY79" s="54">
        <v>0</v>
      </c>
      <c r="BZ79" s="54">
        <v>0</v>
      </c>
      <c r="CA79" s="54">
        <v>0</v>
      </c>
      <c r="CB79" s="54">
        <v>0</v>
      </c>
      <c r="CC79" s="54">
        <v>0</v>
      </c>
      <c r="CD79" s="54">
        <v>0</v>
      </c>
      <c r="CE79" s="54">
        <v>0</v>
      </c>
      <c r="CF79" s="54">
        <v>0</v>
      </c>
      <c r="CG79" s="54">
        <v>0</v>
      </c>
      <c r="CH79" s="54">
        <v>0</v>
      </c>
      <c r="CI79" s="54">
        <v>0</v>
      </c>
      <c r="CJ79" s="54">
        <v>0</v>
      </c>
      <c r="CK79" s="54">
        <v>0</v>
      </c>
      <c r="CL79" s="54">
        <v>0</v>
      </c>
      <c r="CM79" s="54">
        <v>0</v>
      </c>
      <c r="CN79" s="54">
        <v>0</v>
      </c>
      <c r="CO79" s="54">
        <v>0</v>
      </c>
      <c r="CP79" s="54">
        <v>0</v>
      </c>
      <c r="CQ79" s="54">
        <v>0</v>
      </c>
      <c r="CR79" s="54">
        <v>0</v>
      </c>
      <c r="CS79" s="54">
        <v>0</v>
      </c>
      <c r="CT79" s="54">
        <v>0</v>
      </c>
      <c r="CU79" s="54">
        <v>0</v>
      </c>
      <c r="CV79" s="54">
        <v>0</v>
      </c>
      <c r="CW79" s="54">
        <v>0</v>
      </c>
      <c r="CX79" s="54">
        <v>0</v>
      </c>
      <c r="CY79" s="54">
        <v>0</v>
      </c>
      <c r="CZ79" s="54">
        <v>0</v>
      </c>
      <c r="DA79" s="54">
        <v>0</v>
      </c>
      <c r="DB79" s="54">
        <v>0</v>
      </c>
      <c r="DC79" s="54">
        <v>0</v>
      </c>
      <c r="DD79" s="54">
        <v>0</v>
      </c>
      <c r="DE79" s="54">
        <v>0</v>
      </c>
      <c r="DF79" s="54">
        <v>0</v>
      </c>
      <c r="DG79" s="54">
        <v>0</v>
      </c>
      <c r="DH79" s="54">
        <v>0</v>
      </c>
      <c r="DI79" s="54">
        <v>0</v>
      </c>
      <c r="DJ79" s="54">
        <v>0</v>
      </c>
      <c r="DK79" s="54">
        <v>0</v>
      </c>
      <c r="DL79" s="54">
        <v>0</v>
      </c>
      <c r="DM79" s="54">
        <v>0</v>
      </c>
      <c r="DN79" s="54">
        <v>0</v>
      </c>
      <c r="DO79" s="54">
        <v>0</v>
      </c>
      <c r="DP79" s="54">
        <v>0</v>
      </c>
      <c r="DQ79" s="54">
        <v>0</v>
      </c>
      <c r="DR79" s="54">
        <v>0</v>
      </c>
      <c r="DS79" s="45">
        <v>0</v>
      </c>
      <c r="DT79" s="45">
        <v>37987.01</v>
      </c>
      <c r="DU79" s="45">
        <v>21616</v>
      </c>
      <c r="DV79" s="45">
        <v>5351.9</v>
      </c>
      <c r="DW79" s="45">
        <v>5827</v>
      </c>
      <c r="DX79" s="45">
        <v>6154.85</v>
      </c>
      <c r="DY79" s="45">
        <v>14677</v>
      </c>
      <c r="DZ79" s="45">
        <v>5313</v>
      </c>
      <c r="EB79" s="45">
        <v>0</v>
      </c>
      <c r="EC79" s="45">
        <v>0</v>
      </c>
      <c r="ED79" s="45">
        <v>0</v>
      </c>
      <c r="EE79" s="45">
        <v>0</v>
      </c>
      <c r="EF79" s="45">
        <v>0</v>
      </c>
      <c r="EG79" s="45">
        <v>0</v>
      </c>
    </row>
    <row r="80" s="47" customFormat="1" spans="1:137">
      <c r="A80" s="53"/>
      <c r="B80" s="55" t="s">
        <v>96</v>
      </c>
      <c r="C80" s="54">
        <v>115906.64</v>
      </c>
      <c r="D80" s="54">
        <v>0</v>
      </c>
      <c r="E80" s="54">
        <v>0</v>
      </c>
      <c r="F80" s="54">
        <v>2663.3</v>
      </c>
      <c r="G80" s="54">
        <v>0</v>
      </c>
      <c r="H80" s="54">
        <v>0</v>
      </c>
      <c r="I80" s="54">
        <v>0</v>
      </c>
      <c r="J80" s="54">
        <v>0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0</v>
      </c>
      <c r="U80" s="54">
        <v>113243.34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0</v>
      </c>
      <c r="AG80" s="54">
        <v>0</v>
      </c>
      <c r="AH80" s="54">
        <v>0</v>
      </c>
      <c r="AI80" s="54">
        <v>0</v>
      </c>
      <c r="AJ80" s="54">
        <v>0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0</v>
      </c>
      <c r="AQ80" s="54">
        <v>0</v>
      </c>
      <c r="AR80" s="54">
        <v>0</v>
      </c>
      <c r="AS80" s="54">
        <v>0</v>
      </c>
      <c r="AT80" s="54">
        <v>0</v>
      </c>
      <c r="AU80" s="54">
        <v>0</v>
      </c>
      <c r="AV80" s="54">
        <v>113243.34</v>
      </c>
      <c r="AW80" s="54">
        <v>0</v>
      </c>
      <c r="AX80" s="54">
        <v>0</v>
      </c>
      <c r="AY80" s="54">
        <v>0</v>
      </c>
      <c r="AZ80" s="54">
        <v>0</v>
      </c>
      <c r="BA80" s="54">
        <v>0</v>
      </c>
      <c r="BB80" s="54">
        <v>0</v>
      </c>
      <c r="BC80" s="54">
        <v>0</v>
      </c>
      <c r="BD80" s="54">
        <v>0</v>
      </c>
      <c r="BE80" s="54">
        <v>0</v>
      </c>
      <c r="BF80" s="54">
        <v>0</v>
      </c>
      <c r="BG80" s="54">
        <v>0</v>
      </c>
      <c r="BH80" s="54">
        <v>0</v>
      </c>
      <c r="BI80" s="54">
        <v>0</v>
      </c>
      <c r="BJ80" s="54">
        <v>0</v>
      </c>
      <c r="BK80" s="54">
        <v>0</v>
      </c>
      <c r="BL80" s="54">
        <v>0</v>
      </c>
      <c r="BM80" s="54">
        <v>0</v>
      </c>
      <c r="BN80" s="54">
        <v>0</v>
      </c>
      <c r="BO80" s="54">
        <v>15656</v>
      </c>
      <c r="BP80" s="54">
        <v>0</v>
      </c>
      <c r="BQ80" s="54">
        <v>0</v>
      </c>
      <c r="BR80" s="54">
        <v>0</v>
      </c>
      <c r="BS80" s="54">
        <v>0</v>
      </c>
      <c r="BT80" s="54">
        <v>0</v>
      </c>
      <c r="BU80" s="54">
        <v>0</v>
      </c>
      <c r="BV80" s="54">
        <v>0</v>
      </c>
      <c r="BW80" s="54">
        <v>0</v>
      </c>
      <c r="BX80" s="54">
        <v>0</v>
      </c>
      <c r="BY80" s="54">
        <v>0</v>
      </c>
      <c r="BZ80" s="54">
        <v>0</v>
      </c>
      <c r="CA80" s="54">
        <v>0</v>
      </c>
      <c r="CB80" s="54">
        <v>0</v>
      </c>
      <c r="CC80" s="54">
        <v>0</v>
      </c>
      <c r="CD80" s="54">
        <v>0</v>
      </c>
      <c r="CE80" s="54">
        <v>0</v>
      </c>
      <c r="CF80" s="54">
        <v>0</v>
      </c>
      <c r="CG80" s="54">
        <v>0</v>
      </c>
      <c r="CH80" s="54">
        <v>0</v>
      </c>
      <c r="CI80" s="54">
        <v>0</v>
      </c>
      <c r="CJ80" s="54">
        <v>0</v>
      </c>
      <c r="CK80" s="54">
        <v>0</v>
      </c>
      <c r="CL80" s="54">
        <v>0</v>
      </c>
      <c r="CM80" s="54">
        <v>0</v>
      </c>
      <c r="CN80" s="54">
        <v>0</v>
      </c>
      <c r="CO80" s="54">
        <v>0</v>
      </c>
      <c r="CP80" s="54">
        <v>0</v>
      </c>
      <c r="CQ80" s="54">
        <v>0</v>
      </c>
      <c r="CR80" s="54">
        <v>0</v>
      </c>
      <c r="CS80" s="54">
        <v>0</v>
      </c>
      <c r="CT80" s="54">
        <v>0</v>
      </c>
      <c r="CU80" s="54">
        <v>0</v>
      </c>
      <c r="CV80" s="54">
        <v>0</v>
      </c>
      <c r="CW80" s="54">
        <v>0</v>
      </c>
      <c r="CX80" s="54">
        <v>0</v>
      </c>
      <c r="CY80" s="54">
        <v>0</v>
      </c>
      <c r="CZ80" s="54">
        <v>0</v>
      </c>
      <c r="DA80" s="54">
        <v>0</v>
      </c>
      <c r="DB80" s="54">
        <v>0</v>
      </c>
      <c r="DC80" s="54">
        <v>0</v>
      </c>
      <c r="DD80" s="54">
        <v>0</v>
      </c>
      <c r="DE80" s="54">
        <v>0</v>
      </c>
      <c r="DF80" s="54">
        <v>0</v>
      </c>
      <c r="DG80" s="54">
        <v>0</v>
      </c>
      <c r="DH80" s="54">
        <v>0</v>
      </c>
      <c r="DI80" s="54">
        <v>0</v>
      </c>
      <c r="DJ80" s="54">
        <v>0</v>
      </c>
      <c r="DK80" s="54">
        <v>0</v>
      </c>
      <c r="DL80" s="54">
        <v>0</v>
      </c>
      <c r="DM80" s="54">
        <v>0</v>
      </c>
      <c r="DN80" s="54">
        <v>0</v>
      </c>
      <c r="DO80" s="54">
        <v>0</v>
      </c>
      <c r="DP80" s="54">
        <v>0</v>
      </c>
      <c r="DQ80" s="54">
        <v>0</v>
      </c>
      <c r="DR80" s="54">
        <v>0</v>
      </c>
      <c r="DS80" s="45">
        <v>0</v>
      </c>
      <c r="DT80" s="45">
        <v>37987.01</v>
      </c>
      <c r="DU80" s="45">
        <v>21616</v>
      </c>
      <c r="DV80" s="45">
        <v>5351.9</v>
      </c>
      <c r="DW80" s="45">
        <v>5827</v>
      </c>
      <c r="DX80" s="45">
        <v>6154.85</v>
      </c>
      <c r="DY80" s="45">
        <v>14677</v>
      </c>
      <c r="DZ80" s="47">
        <v>5973.58</v>
      </c>
      <c r="EB80" s="47">
        <v>0</v>
      </c>
      <c r="EC80" s="47">
        <v>0</v>
      </c>
      <c r="ED80" s="47">
        <v>0</v>
      </c>
      <c r="EE80" s="47">
        <v>0</v>
      </c>
      <c r="EF80" s="47">
        <v>0</v>
      </c>
      <c r="EG80" s="47">
        <v>0</v>
      </c>
    </row>
    <row r="81" s="47" customFormat="1" ht="14.25" spans="1:137">
      <c r="A81" s="58" t="s">
        <v>2</v>
      </c>
      <c r="B81" s="59" t="s">
        <v>2</v>
      </c>
      <c r="C81" s="54">
        <v>384853712.77</v>
      </c>
      <c r="D81" s="54">
        <v>98491238</v>
      </c>
      <c r="E81" s="54">
        <v>5502945.79</v>
      </c>
      <c r="F81" s="54">
        <v>510157.85</v>
      </c>
      <c r="G81" s="54">
        <v>259454.43</v>
      </c>
      <c r="H81" s="54">
        <v>1984204.42</v>
      </c>
      <c r="I81" s="54">
        <v>3737967.87</v>
      </c>
      <c r="J81" s="54">
        <v>6435934.09</v>
      </c>
      <c r="K81" s="54">
        <v>3180733.23</v>
      </c>
      <c r="L81" s="54">
        <v>12522432.5</v>
      </c>
      <c r="M81" s="54">
        <v>1671089.96</v>
      </c>
      <c r="N81" s="54">
        <v>2820800.69</v>
      </c>
      <c r="O81" s="54">
        <v>1900650.63</v>
      </c>
      <c r="P81" s="54">
        <v>2043598.12</v>
      </c>
      <c r="Q81" s="54">
        <v>5172.41</v>
      </c>
      <c r="R81" s="54">
        <v>0</v>
      </c>
      <c r="S81" s="54">
        <v>1829309.48</v>
      </c>
      <c r="T81" s="54">
        <v>1681494.42</v>
      </c>
      <c r="U81" s="54">
        <v>166884075.44</v>
      </c>
      <c r="V81" s="54">
        <v>16370467.13</v>
      </c>
      <c r="W81" s="54">
        <v>50133157.37</v>
      </c>
      <c r="X81" s="54">
        <v>6888828.94</v>
      </c>
      <c r="Y81" s="54">
        <v>5735109.72</v>
      </c>
      <c r="Z81" s="54">
        <v>4460537.56</v>
      </c>
      <c r="AA81" s="54">
        <v>891569.2</v>
      </c>
      <c r="AB81" s="54">
        <v>3680782.57</v>
      </c>
      <c r="AC81" s="54">
        <v>1602468.08</v>
      </c>
      <c r="AD81" s="54">
        <v>2284616.27</v>
      </c>
      <c r="AE81" s="54">
        <v>800458.87</v>
      </c>
      <c r="AF81" s="54">
        <v>21864000.45</v>
      </c>
      <c r="AG81" s="54">
        <v>9689818.34</v>
      </c>
      <c r="AH81" s="54">
        <v>4052431.49</v>
      </c>
      <c r="AI81" s="54">
        <v>10129082.29</v>
      </c>
      <c r="AJ81" s="54">
        <v>1312749.66</v>
      </c>
      <c r="AK81" s="54">
        <v>2468384.91</v>
      </c>
      <c r="AL81" s="54">
        <v>1801449.6</v>
      </c>
      <c r="AM81" s="54">
        <v>2618994.43</v>
      </c>
      <c r="AN81" s="54">
        <v>23845299.08</v>
      </c>
      <c r="AO81" s="54">
        <v>3638844.16</v>
      </c>
      <c r="AP81" s="54">
        <v>2146530.69</v>
      </c>
      <c r="AQ81" s="54">
        <v>3175333.9</v>
      </c>
      <c r="AR81" s="54">
        <v>38455495.59</v>
      </c>
      <c r="AS81" s="54">
        <v>1017870.52</v>
      </c>
      <c r="AT81" s="54">
        <v>1299873.65</v>
      </c>
      <c r="AU81" s="54">
        <v>4540788.14</v>
      </c>
      <c r="AV81" s="54">
        <v>88764039.71</v>
      </c>
      <c r="AW81" s="54">
        <v>3451409.84</v>
      </c>
      <c r="AX81" s="54">
        <v>3662558.31</v>
      </c>
      <c r="AY81" s="54">
        <v>3705514.74</v>
      </c>
      <c r="AZ81" s="54">
        <v>3093489.81</v>
      </c>
      <c r="BA81" s="54">
        <v>3626017.61</v>
      </c>
      <c r="BB81" s="54">
        <v>3271122.05</v>
      </c>
      <c r="BC81" s="54">
        <v>1270050.58</v>
      </c>
      <c r="BD81" s="54">
        <v>3703139.6</v>
      </c>
      <c r="BE81" s="54">
        <v>2279131.65</v>
      </c>
      <c r="BF81" s="54">
        <v>2110908.44</v>
      </c>
      <c r="BG81" s="54">
        <v>2542259.89</v>
      </c>
      <c r="BH81" s="54">
        <v>2889072.37</v>
      </c>
      <c r="BI81" s="54">
        <v>1915511.17</v>
      </c>
      <c r="BJ81" s="54">
        <v>1416948.48</v>
      </c>
      <c r="BK81" s="54">
        <v>1629157.94</v>
      </c>
      <c r="BL81" s="54">
        <v>1619808.08</v>
      </c>
      <c r="BM81" s="54">
        <v>1775690.09</v>
      </c>
      <c r="BN81" s="54">
        <v>1005024.8</v>
      </c>
      <c r="BO81" s="54">
        <v>1058762.17</v>
      </c>
      <c r="BP81" s="54">
        <v>1289706.18</v>
      </c>
      <c r="BQ81" s="54">
        <v>2038127.75</v>
      </c>
      <c r="BR81" s="54">
        <v>1299162.29</v>
      </c>
      <c r="BS81" s="54">
        <v>688588.97</v>
      </c>
      <c r="BT81" s="54">
        <v>848790.66</v>
      </c>
      <c r="BU81" s="54">
        <v>988020.09</v>
      </c>
      <c r="BV81" s="54">
        <v>900712.43</v>
      </c>
      <c r="BW81" s="54">
        <v>1083140.66</v>
      </c>
      <c r="BX81" s="54">
        <v>728618.77</v>
      </c>
      <c r="BY81" s="54">
        <v>1265941.86</v>
      </c>
      <c r="BZ81" s="54">
        <v>513230.86</v>
      </c>
      <c r="CA81" s="54">
        <v>612482.62</v>
      </c>
      <c r="CB81" s="54">
        <v>287827.16</v>
      </c>
      <c r="CC81" s="54">
        <v>625970.13</v>
      </c>
      <c r="CD81" s="54">
        <v>774180.55</v>
      </c>
      <c r="CE81" s="54">
        <v>1802561.67</v>
      </c>
      <c r="CF81" s="54">
        <v>1758181.37</v>
      </c>
      <c r="CG81" s="54">
        <v>484896.53</v>
      </c>
      <c r="CH81" s="54">
        <v>666265.46</v>
      </c>
      <c r="CI81" s="54">
        <v>398874.81</v>
      </c>
      <c r="CJ81" s="54">
        <v>510929.36</v>
      </c>
      <c r="CK81" s="54">
        <v>309549.43</v>
      </c>
      <c r="CL81" s="54">
        <v>576998.31</v>
      </c>
      <c r="CM81" s="54">
        <v>817754.94</v>
      </c>
      <c r="CN81" s="54">
        <v>672288.12</v>
      </c>
      <c r="CO81" s="54">
        <v>471283.17</v>
      </c>
      <c r="CP81" s="54">
        <v>566591.37</v>
      </c>
      <c r="CQ81" s="54">
        <v>714485.59</v>
      </c>
      <c r="CR81" s="54">
        <v>417408.52</v>
      </c>
      <c r="CS81" s="54">
        <v>469126.45</v>
      </c>
      <c r="CT81" s="54">
        <v>773392.23</v>
      </c>
      <c r="CU81" s="54">
        <v>341877.81</v>
      </c>
      <c r="CV81" s="54">
        <v>521753.32</v>
      </c>
      <c r="CW81" s="54">
        <v>380861.63</v>
      </c>
      <c r="CX81" s="54">
        <v>627068.22</v>
      </c>
      <c r="CY81" s="54">
        <v>263385.33</v>
      </c>
      <c r="CZ81" s="54">
        <v>573576.46</v>
      </c>
      <c r="DA81" s="54">
        <v>494562.84</v>
      </c>
      <c r="DB81" s="54">
        <v>633494.63</v>
      </c>
      <c r="DC81" s="54">
        <v>623841.97</v>
      </c>
      <c r="DD81" s="54">
        <v>983867.93</v>
      </c>
      <c r="DE81" s="54">
        <v>603392.32</v>
      </c>
      <c r="DF81" s="54">
        <v>590918.33</v>
      </c>
      <c r="DG81" s="54">
        <v>440741.36</v>
      </c>
      <c r="DH81" s="54">
        <v>1396700.52</v>
      </c>
      <c r="DI81" s="54">
        <v>555272.58</v>
      </c>
      <c r="DJ81" s="54">
        <v>600901.72</v>
      </c>
      <c r="DK81" s="54">
        <v>644192.41</v>
      </c>
      <c r="DL81" s="54">
        <v>513982.04</v>
      </c>
      <c r="DM81" s="54">
        <v>994990.38</v>
      </c>
      <c r="DN81" s="54">
        <v>727672.98</v>
      </c>
      <c r="DO81" s="54">
        <v>168633.42</v>
      </c>
      <c r="DP81" s="54">
        <v>735762.67</v>
      </c>
      <c r="DQ81" s="54">
        <v>552522.28</v>
      </c>
      <c r="DR81" s="54">
        <v>875251.38</v>
      </c>
      <c r="DS81" s="45">
        <v>474942.91</v>
      </c>
      <c r="DT81" s="45">
        <v>344262.6</v>
      </c>
      <c r="DU81" s="45">
        <v>350816.05</v>
      </c>
      <c r="DV81" s="45">
        <v>297654.98</v>
      </c>
      <c r="DW81" s="45">
        <v>283302.17</v>
      </c>
      <c r="DX81" s="45">
        <v>222267.35</v>
      </c>
      <c r="DY81" s="45">
        <v>308078.83</v>
      </c>
      <c r="DZ81" s="47">
        <v>256824.36</v>
      </c>
      <c r="EB81" s="47">
        <v>0</v>
      </c>
      <c r="EC81" s="47">
        <v>0</v>
      </c>
      <c r="ED81" s="47">
        <v>0</v>
      </c>
      <c r="EE81" s="47">
        <v>0</v>
      </c>
      <c r="EF81" s="47">
        <v>0</v>
      </c>
      <c r="EG81" s="47">
        <v>0</v>
      </c>
    </row>
    <row r="82" s="45" customFormat="1" spans="1:3">
      <c r="A82" s="49"/>
      <c r="C82" s="54"/>
    </row>
  </sheetData>
  <mergeCells count="5">
    <mergeCell ref="A3:A23"/>
    <mergeCell ref="A24:A37"/>
    <mergeCell ref="A38:A60"/>
    <mergeCell ref="A61:A75"/>
    <mergeCell ref="A76:A8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18"/>
  <sheetViews>
    <sheetView workbookViewId="0">
      <selection activeCell="B3" sqref="B3:B13"/>
    </sheetView>
  </sheetViews>
  <sheetFormatPr defaultColWidth="9" defaultRowHeight="13.5" outlineLevelCol="5"/>
  <cols>
    <col min="1" max="1" width="16.625" customWidth="1"/>
    <col min="2" max="2" width="20.6583333333333" customWidth="1"/>
    <col min="3" max="3" width="17.325" customWidth="1"/>
    <col min="4" max="4" width="12.8"/>
    <col min="5" max="5" width="10.8833333333333" customWidth="1"/>
  </cols>
  <sheetData>
    <row r="1" ht="14.25"/>
    <row r="2" spans="1:6">
      <c r="A2" s="28" t="s">
        <v>410</v>
      </c>
      <c r="B2" s="28" t="s">
        <v>411</v>
      </c>
      <c r="C2" s="28" t="s">
        <v>66</v>
      </c>
      <c r="D2" s="29"/>
      <c r="E2" s="30" t="s">
        <v>412</v>
      </c>
      <c r="F2" s="31">
        <v>0.052</v>
      </c>
    </row>
    <row r="3" spans="1:6">
      <c r="A3" s="32" t="s">
        <v>413</v>
      </c>
      <c r="B3" s="32">
        <v>2467974102.86974</v>
      </c>
      <c r="C3" s="32">
        <f>B3*$F$2*$F$3/12</f>
        <v>53472772.2288444</v>
      </c>
      <c r="D3" s="33">
        <f>C3/10000</f>
        <v>5347.27722288444</v>
      </c>
      <c r="E3" s="30" t="s">
        <v>414</v>
      </c>
      <c r="F3" s="34">
        <v>5</v>
      </c>
    </row>
    <row r="4" spans="1:4">
      <c r="A4" s="32" t="s">
        <v>14</v>
      </c>
      <c r="B4" s="32">
        <v>1794805.88</v>
      </c>
      <c r="C4" s="32">
        <f t="shared" ref="C4:C13" si="0">B4*$F$2*$F$3/12</f>
        <v>38887.4607333333</v>
      </c>
      <c r="D4" s="33">
        <f t="shared" ref="D4:D13" si="1">C4/10000</f>
        <v>3.88874607333333</v>
      </c>
    </row>
    <row r="5" spans="1:4">
      <c r="A5" s="35" t="s">
        <v>415</v>
      </c>
      <c r="B5" s="36">
        <v>2469768908.74974</v>
      </c>
      <c r="C5" s="36">
        <f t="shared" si="0"/>
        <v>53511659.6895777</v>
      </c>
      <c r="D5" s="33">
        <f t="shared" si="1"/>
        <v>5351.16596895777</v>
      </c>
    </row>
    <row r="6" spans="1:4">
      <c r="A6" s="32" t="s">
        <v>416</v>
      </c>
      <c r="B6" s="32">
        <v>455172600.368225</v>
      </c>
      <c r="C6" s="32">
        <f t="shared" si="0"/>
        <v>9862073.00797821</v>
      </c>
      <c r="D6" s="33">
        <f t="shared" si="1"/>
        <v>986.207300797821</v>
      </c>
    </row>
    <row r="7" spans="1:4">
      <c r="A7" s="35" t="s">
        <v>417</v>
      </c>
      <c r="B7" s="36">
        <v>455172600.368225</v>
      </c>
      <c r="C7" s="36">
        <f t="shared" si="0"/>
        <v>9862073.00797821</v>
      </c>
      <c r="D7" s="33">
        <f t="shared" si="1"/>
        <v>986.207300797821</v>
      </c>
    </row>
    <row r="8" spans="1:4">
      <c r="A8" s="32" t="s">
        <v>16</v>
      </c>
      <c r="B8" s="32">
        <v>973419196.444079</v>
      </c>
      <c r="C8" s="32">
        <f t="shared" si="0"/>
        <v>21090749.2562884</v>
      </c>
      <c r="D8" s="33">
        <f t="shared" si="1"/>
        <v>2109.07492562884</v>
      </c>
    </row>
    <row r="9" spans="1:4">
      <c r="A9" s="32" t="s">
        <v>17</v>
      </c>
      <c r="B9" s="32">
        <v>229914933.84</v>
      </c>
      <c r="C9" s="32">
        <f t="shared" si="0"/>
        <v>4981490.2332</v>
      </c>
      <c r="D9" s="33">
        <f t="shared" si="1"/>
        <v>498.14902332</v>
      </c>
    </row>
    <row r="10" spans="1:4">
      <c r="A10" s="35" t="s">
        <v>418</v>
      </c>
      <c r="B10" s="36">
        <v>1203334130.28408</v>
      </c>
      <c r="C10" s="36">
        <f t="shared" si="0"/>
        <v>26072239.4894884</v>
      </c>
      <c r="D10" s="33">
        <f t="shared" si="1"/>
        <v>2607.22394894884</v>
      </c>
    </row>
    <row r="11" spans="1:4">
      <c r="A11" s="37" t="s">
        <v>248</v>
      </c>
      <c r="B11" s="32">
        <v>5493292869.57633</v>
      </c>
      <c r="C11" s="32">
        <f t="shared" si="0"/>
        <v>119021345.507487</v>
      </c>
      <c r="D11" s="33">
        <f t="shared" si="1"/>
        <v>11902.1345507487</v>
      </c>
    </row>
    <row r="12" spans="1:4">
      <c r="A12" s="38" t="s">
        <v>419</v>
      </c>
      <c r="B12" s="32">
        <v>24959947.5300658</v>
      </c>
      <c r="C12" s="32">
        <f t="shared" si="0"/>
        <v>540798.863151426</v>
      </c>
      <c r="D12" s="33">
        <f t="shared" si="1"/>
        <v>54.0798863151426</v>
      </c>
    </row>
    <row r="13" spans="1:4">
      <c r="A13" s="35" t="s">
        <v>420</v>
      </c>
      <c r="B13" s="36">
        <v>5518252817.10639</v>
      </c>
      <c r="C13" s="36">
        <f t="shared" si="0"/>
        <v>119562144.370638</v>
      </c>
      <c r="D13" s="33">
        <f t="shared" si="1"/>
        <v>11956.2144370638</v>
      </c>
    </row>
    <row r="14" spans="1:3">
      <c r="A14" s="39" t="s">
        <v>2</v>
      </c>
      <c r="B14" s="39">
        <v>9646528456.50843</v>
      </c>
      <c r="C14" s="39">
        <f>C5+C7+C10+C13</f>
        <v>209008116.557683</v>
      </c>
    </row>
    <row r="15" spans="1:4">
      <c r="A15" s="40" t="s">
        <v>5</v>
      </c>
      <c r="B15" s="41">
        <v>1140353.07692308</v>
      </c>
      <c r="C15" s="36">
        <f>B15*$F$2*$F$3/12</f>
        <v>24707.6500000001</v>
      </c>
      <c r="D15" s="42" t="s">
        <v>421</v>
      </c>
    </row>
    <row r="16" spans="1:3">
      <c r="A16" s="40" t="s">
        <v>7</v>
      </c>
      <c r="B16" s="43">
        <f>B13-B15</f>
        <v>5517112464.02947</v>
      </c>
      <c r="C16" s="36">
        <f>B16*$F$2*$F$3/12</f>
        <v>119537436.720638</v>
      </c>
    </row>
    <row r="17" spans="1:3">
      <c r="A17" s="40" t="s">
        <v>422</v>
      </c>
      <c r="B17" s="44">
        <v>28368202.11</v>
      </c>
      <c r="C17" s="36">
        <f>B17*$F$2*$F$3/12</f>
        <v>614644.37905</v>
      </c>
    </row>
    <row r="18" spans="1:3">
      <c r="A18" s="40" t="s">
        <v>9</v>
      </c>
      <c r="B18" s="43">
        <f>B6-B17</f>
        <v>426804398.258225</v>
      </c>
      <c r="C18" s="36">
        <f>B18*$F$2*$F$3/12</f>
        <v>9247428.62892821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X34"/>
  <sheetViews>
    <sheetView workbookViewId="0">
      <selection activeCell="A1" sqref="$A1:$XFD34"/>
    </sheetView>
  </sheetViews>
  <sheetFormatPr defaultColWidth="9.025" defaultRowHeight="13.5"/>
  <cols>
    <col min="1" max="1" width="42.85" customWidth="1"/>
    <col min="2" max="2" width="14.5333333333333"/>
    <col min="3" max="4" width="15.8"/>
    <col min="5" max="5" width="13.2666666666667"/>
    <col min="6" max="8" width="14.5333333333333"/>
    <col min="9" max="10" width="13.2666666666667"/>
    <col min="11" max="12" width="14.5333333333333"/>
    <col min="13" max="15" width="15.8"/>
    <col min="16" max="19" width="14.5333333333333"/>
    <col min="20" max="20" width="15.8"/>
    <col min="21" max="21" width="14.5333333333333"/>
    <col min="22" max="24" width="13.2666666666667"/>
  </cols>
  <sheetData>
    <row r="1" ht="16.5" spans="1:24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59</v>
      </c>
      <c r="N1" s="6" t="s">
        <v>15</v>
      </c>
      <c r="O1" s="6" t="s">
        <v>16</v>
      </c>
      <c r="P1" s="6" t="s">
        <v>17</v>
      </c>
      <c r="Q1" s="6" t="s">
        <v>6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24</v>
      </c>
      <c r="X1" s="6" t="s">
        <v>25</v>
      </c>
    </row>
    <row r="2" ht="16.5" spans="1:24">
      <c r="A2" s="22" t="s">
        <v>26</v>
      </c>
      <c r="B2" s="23">
        <f>考核利润!B72</f>
        <v>714447726.47</v>
      </c>
      <c r="C2" s="23">
        <f>考核利润!C72</f>
        <v>-47800062.9078211</v>
      </c>
      <c r="D2" s="23">
        <f>考核利润!D72</f>
        <v>-85385972.5666667</v>
      </c>
      <c r="E2" s="23">
        <f>考核利润!E72</f>
        <v>338025.24</v>
      </c>
      <c r="F2" s="23">
        <f>考核利润!G72</f>
        <v>465439068.351</v>
      </c>
      <c r="G2" s="23">
        <f>考核利润!H72</f>
        <v>65874200.549</v>
      </c>
      <c r="H2" s="23">
        <f>考核利润!I72</f>
        <v>37278111.35</v>
      </c>
      <c r="I2" s="23">
        <f>考核利润!J72</f>
        <v>27599647.029</v>
      </c>
      <c r="J2" s="23">
        <f>考核利润!K72</f>
        <v>996442.17</v>
      </c>
      <c r="K2" s="23">
        <f>考核利润!L72</f>
        <v>128222843.176667</v>
      </c>
      <c r="L2" s="23">
        <f>考核利润!M72</f>
        <v>126752200.046667</v>
      </c>
      <c r="M2" s="23">
        <f>考核利润!N72</f>
        <v>1470643.13</v>
      </c>
      <c r="N2" s="23">
        <f>考核利润!O72</f>
        <v>92204377.9</v>
      </c>
      <c r="O2" s="23">
        <f>考核利润!P72</f>
        <v>-2352227.27</v>
      </c>
      <c r="P2" s="23">
        <f>考核利润!Q72</f>
        <v>94556605.17</v>
      </c>
      <c r="Q2" s="23">
        <f>考核利润!F72</f>
        <v>165513.68</v>
      </c>
      <c r="R2" s="23">
        <f>考核利润!R72</f>
        <v>95389733.0478211</v>
      </c>
      <c r="S2" s="23">
        <f>考核利润!S72</f>
        <v>56087336.2244869</v>
      </c>
      <c r="T2" s="23">
        <f>考核利润!T72</f>
        <v>1320754.72320755</v>
      </c>
      <c r="U2" s="23">
        <f>考核利润!U72</f>
        <v>6802467.02272939</v>
      </c>
      <c r="V2" s="23">
        <f>考核利润!V72</f>
        <v>30713939.2273973</v>
      </c>
      <c r="W2" s="23">
        <f>考核利润!X72</f>
        <v>0</v>
      </c>
      <c r="X2" s="23">
        <f>考核利润!Y72</f>
        <v>465235.85</v>
      </c>
    </row>
    <row r="3" ht="16.5" spans="1:24">
      <c r="A3" s="24" t="s">
        <v>27</v>
      </c>
      <c r="B3" s="23">
        <f>考核利润!B73</f>
        <v>103612295.61</v>
      </c>
      <c r="C3" s="25">
        <f>考核利润!C73</f>
        <v>-1931397.26027397</v>
      </c>
      <c r="D3" s="25">
        <f>考核利润!D73</f>
        <v>-97005885.3</v>
      </c>
      <c r="E3" s="25">
        <f>考核利润!E73</f>
        <v>34407.46</v>
      </c>
      <c r="F3" s="25">
        <f>考核利润!G73</f>
        <v>200593008.24</v>
      </c>
      <c r="G3" s="25">
        <f>考核利润!H73</f>
        <v>167489.92</v>
      </c>
      <c r="H3" s="25">
        <f>考核利润!I73</f>
        <v>0</v>
      </c>
      <c r="I3" s="25">
        <f>考核利润!J73</f>
        <v>0</v>
      </c>
      <c r="J3" s="25">
        <f>考核利润!K73</f>
        <v>167489.92</v>
      </c>
      <c r="K3" s="25">
        <f>考核利润!L73</f>
        <v>-1697234.04</v>
      </c>
      <c r="L3" s="25">
        <f>考核利润!M73</f>
        <v>-1697234.04</v>
      </c>
      <c r="M3" s="25">
        <f>考核利润!N73</f>
        <v>0</v>
      </c>
      <c r="N3" s="25">
        <f>考核利润!O73</f>
        <v>1517945.31</v>
      </c>
      <c r="O3" s="25">
        <f>考核利润!P73</f>
        <v>1517945.31</v>
      </c>
      <c r="P3" s="25">
        <f>考核利润!Q73</f>
        <v>0</v>
      </c>
      <c r="Q3" s="25">
        <f>考核利润!F73</f>
        <v>2564.02</v>
      </c>
      <c r="R3" s="25">
        <f>考核利润!R73</f>
        <v>1931397.26027397</v>
      </c>
      <c r="S3" s="25">
        <f>考核利润!S73</f>
        <v>1754958.90410959</v>
      </c>
      <c r="T3" s="25">
        <f>考核利润!T73</f>
        <v>0</v>
      </c>
      <c r="U3" s="25">
        <f>考核利润!U73</f>
        <v>36712.3287671233</v>
      </c>
      <c r="V3" s="25">
        <f>考核利润!V73</f>
        <v>139726.02739726</v>
      </c>
      <c r="W3" s="25">
        <f>考核利润!X73</f>
        <v>0</v>
      </c>
      <c r="X3" s="25">
        <f>考核利润!Y73</f>
        <v>0</v>
      </c>
    </row>
    <row r="4" ht="16.5" spans="1:24">
      <c r="A4" s="26" t="s">
        <v>28</v>
      </c>
      <c r="B4" s="23">
        <f>考核利润!B74</f>
        <v>256847553.18</v>
      </c>
      <c r="C4" s="27">
        <f>考核利润!C74</f>
        <v>-1931397.26027397</v>
      </c>
      <c r="D4" s="27">
        <f>考核利润!D74</f>
        <v>9268134.74</v>
      </c>
      <c r="E4" s="27">
        <f>考核利润!E74</f>
        <v>34407.46</v>
      </c>
      <c r="F4" s="27">
        <f>考核利润!G74</f>
        <v>207889883.16</v>
      </c>
      <c r="G4" s="27">
        <f>考核利润!H74</f>
        <v>181667.24</v>
      </c>
      <c r="H4" s="27">
        <f>考核利润!I74</f>
        <v>0</v>
      </c>
      <c r="I4" s="27">
        <f>考核利润!J74</f>
        <v>0</v>
      </c>
      <c r="J4" s="27">
        <f>考核利润!K74</f>
        <v>181667.24</v>
      </c>
      <c r="K4" s="27">
        <f>考核利润!L74</f>
        <v>37952951.25</v>
      </c>
      <c r="L4" s="27">
        <f>考核利润!M74</f>
        <v>37952951.25</v>
      </c>
      <c r="M4" s="27">
        <f>考核利润!N74</f>
        <v>0</v>
      </c>
      <c r="N4" s="27">
        <f>考核利润!O74</f>
        <v>1517945.31</v>
      </c>
      <c r="O4" s="27">
        <f>考核利润!P74</f>
        <v>1517945.31</v>
      </c>
      <c r="P4" s="27">
        <f>考核利润!Q74</f>
        <v>0</v>
      </c>
      <c r="Q4" s="27">
        <f>考核利润!F74</f>
        <v>2564.02</v>
      </c>
      <c r="R4" s="27">
        <f>考核利润!R74</f>
        <v>1931397.26027397</v>
      </c>
      <c r="S4" s="27">
        <f>考核利润!S74</f>
        <v>1754958.90410959</v>
      </c>
      <c r="T4" s="27">
        <f>考核利润!T74</f>
        <v>0</v>
      </c>
      <c r="U4" s="27">
        <f>考核利润!U74</f>
        <v>36712.3287671233</v>
      </c>
      <c r="V4" s="27">
        <f>考核利润!V74</f>
        <v>139726.02739726</v>
      </c>
      <c r="W4" s="27">
        <f>考核利润!X74</f>
        <v>0</v>
      </c>
      <c r="X4" s="27">
        <f>考核利润!Y74</f>
        <v>0</v>
      </c>
    </row>
    <row r="5" ht="16.5" spans="1:24">
      <c r="A5" s="26" t="s">
        <v>29</v>
      </c>
      <c r="B5" s="23">
        <f>考核利润!B75</f>
        <v>153235257.57</v>
      </c>
      <c r="C5" s="27">
        <f>考核利润!C75</f>
        <v>0</v>
      </c>
      <c r="D5" s="27">
        <f>考核利润!D75</f>
        <v>106274020.04</v>
      </c>
      <c r="E5" s="27">
        <f>考核利润!E75</f>
        <v>0</v>
      </c>
      <c r="F5" s="27">
        <f>考核利润!G75</f>
        <v>7296874.92</v>
      </c>
      <c r="G5" s="27">
        <f>考核利润!H75</f>
        <v>14177.32</v>
      </c>
      <c r="H5" s="27">
        <f>考核利润!I75</f>
        <v>0</v>
      </c>
      <c r="I5" s="27">
        <f>考核利润!J75</f>
        <v>0</v>
      </c>
      <c r="J5" s="27">
        <f>考核利润!K75</f>
        <v>14177.32</v>
      </c>
      <c r="K5" s="27">
        <f>考核利润!L75</f>
        <v>39650185.29</v>
      </c>
      <c r="L5" s="27">
        <f>考核利润!M75</f>
        <v>39650185.29</v>
      </c>
      <c r="M5" s="27">
        <f>考核利润!N75</f>
        <v>0</v>
      </c>
      <c r="N5" s="27">
        <f>考核利润!O75</f>
        <v>0</v>
      </c>
      <c r="O5" s="27">
        <f>考核利润!P75</f>
        <v>0</v>
      </c>
      <c r="P5" s="27">
        <f>考核利润!Q75</f>
        <v>0</v>
      </c>
      <c r="Q5" s="27">
        <f>考核利润!F75</f>
        <v>0</v>
      </c>
      <c r="R5" s="27">
        <f>考核利润!R75</f>
        <v>0</v>
      </c>
      <c r="S5" s="27">
        <f>考核利润!S75</f>
        <v>0</v>
      </c>
      <c r="T5" s="27">
        <f>考核利润!T75</f>
        <v>0</v>
      </c>
      <c r="U5" s="27">
        <f>考核利润!U75</f>
        <v>0</v>
      </c>
      <c r="V5" s="27">
        <f>考核利润!V75</f>
        <v>0</v>
      </c>
      <c r="W5" s="27">
        <f>考核利润!X75</f>
        <v>0</v>
      </c>
      <c r="X5" s="27">
        <f>考核利润!Y75</f>
        <v>0</v>
      </c>
    </row>
    <row r="6" ht="16.5" spans="1:24">
      <c r="A6" s="24" t="s">
        <v>30</v>
      </c>
      <c r="B6" s="23">
        <f>考核利润!B76</f>
        <v>382234660.32</v>
      </c>
      <c r="C6" s="25">
        <f>考核利润!C76</f>
        <v>15395376.9724528</v>
      </c>
      <c r="D6" s="25">
        <f>考核利润!D76</f>
        <v>-215169.85</v>
      </c>
      <c r="E6" s="25">
        <f>考核利润!E76</f>
        <v>303617.78</v>
      </c>
      <c r="F6" s="25">
        <f>考核利润!G76</f>
        <v>239832555.581</v>
      </c>
      <c r="G6" s="25">
        <f>考核利润!H76</f>
        <v>33081999.809</v>
      </c>
      <c r="H6" s="25">
        <f>考核利润!I76</f>
        <v>4653400.53</v>
      </c>
      <c r="I6" s="25">
        <f>考核利润!J76</f>
        <v>27599647.029</v>
      </c>
      <c r="J6" s="25">
        <f>考核利润!K76</f>
        <v>828952.25</v>
      </c>
      <c r="K6" s="25">
        <f>考核利润!L76</f>
        <v>1013119.26</v>
      </c>
      <c r="L6" s="25">
        <f>考核利润!M76</f>
        <v>-472581.9</v>
      </c>
      <c r="M6" s="25">
        <f>考核利润!N76</f>
        <v>1485701.16</v>
      </c>
      <c r="N6" s="25">
        <f>考核利润!O76</f>
        <v>118526.68</v>
      </c>
      <c r="O6" s="25">
        <f>考核利润!P76</f>
        <v>118526.68</v>
      </c>
      <c r="P6" s="25">
        <f>考核利润!Q76</f>
        <v>0</v>
      </c>
      <c r="Q6" s="25">
        <f>考核利润!F76</f>
        <v>-730</v>
      </c>
      <c r="R6" s="25">
        <f>考核利润!R76</f>
        <v>92705364.0875472</v>
      </c>
      <c r="S6" s="25">
        <f>考核利润!S76</f>
        <v>54332377.3203774</v>
      </c>
      <c r="T6" s="25">
        <f>考核利润!T76</f>
        <v>1132075.47320755</v>
      </c>
      <c r="U6" s="25">
        <f>考核利润!U76</f>
        <v>6666698.09396226</v>
      </c>
      <c r="V6" s="25">
        <f>考核利润!V76</f>
        <v>30574213.2</v>
      </c>
      <c r="W6" s="25">
        <f>考核利润!X76</f>
        <v>0</v>
      </c>
      <c r="X6" s="25">
        <f>考核利润!Y76</f>
        <v>0</v>
      </c>
    </row>
    <row r="7" ht="16.5" spans="1:24">
      <c r="A7" s="26" t="s">
        <v>31</v>
      </c>
      <c r="B7" s="23">
        <f>考核利润!B77</f>
        <v>251460319.49</v>
      </c>
      <c r="C7" s="27">
        <f>考核利润!C77</f>
        <v>16893490.18</v>
      </c>
      <c r="D7" s="27">
        <f>考核利润!D77</f>
        <v>0</v>
      </c>
      <c r="E7" s="27">
        <f>考核利润!E77</f>
        <v>130600.86</v>
      </c>
      <c r="F7" s="27">
        <f>考核利润!G77</f>
        <v>233909043.62</v>
      </c>
      <c r="G7" s="27">
        <f>考核利润!H77</f>
        <v>408658.15</v>
      </c>
      <c r="H7" s="27">
        <f>考核利润!I77</f>
        <v>129424.93</v>
      </c>
      <c r="I7" s="27">
        <f>考核利润!J77</f>
        <v>0</v>
      </c>
      <c r="J7" s="27">
        <f>考核利润!K77</f>
        <v>279233.22</v>
      </c>
      <c r="K7" s="27">
        <f>考核利润!L77</f>
        <v>0</v>
      </c>
      <c r="L7" s="27">
        <f>考核利润!M77</f>
        <v>0</v>
      </c>
      <c r="M7" s="27">
        <f>考核利润!N77</f>
        <v>0</v>
      </c>
      <c r="N7" s="27">
        <f>考核利润!O77</f>
        <v>118526.68</v>
      </c>
      <c r="O7" s="27">
        <f>考核利润!P77</f>
        <v>118526.68</v>
      </c>
      <c r="P7" s="27">
        <f>考核利润!Q77</f>
        <v>0</v>
      </c>
      <c r="Q7" s="27">
        <f>考核利润!F77</f>
        <v>0</v>
      </c>
      <c r="R7" s="27">
        <f>考核利润!R77</f>
        <v>0</v>
      </c>
      <c r="S7" s="27">
        <f>考核利润!S77</f>
        <v>0</v>
      </c>
      <c r="T7" s="27">
        <f>考核利润!T77</f>
        <v>0</v>
      </c>
      <c r="U7" s="27">
        <f>考核利润!U77</f>
        <v>0</v>
      </c>
      <c r="V7" s="27">
        <f>考核利润!V77</f>
        <v>0</v>
      </c>
      <c r="W7" s="27">
        <f>考核利润!X77</f>
        <v>0</v>
      </c>
      <c r="X7" s="27">
        <f>考核利润!Y77</f>
        <v>0</v>
      </c>
    </row>
    <row r="8" ht="16.5" spans="1:24">
      <c r="A8" s="26" t="s">
        <v>32</v>
      </c>
      <c r="B8" s="23">
        <f>考核利润!B78</f>
        <v>91207250.88</v>
      </c>
      <c r="C8" s="27">
        <f>考核利润!C78</f>
        <v>-1498113.20754717</v>
      </c>
      <c r="D8" s="27">
        <f>考核利润!D78</f>
        <v>0</v>
      </c>
      <c r="E8" s="27">
        <f>考核利润!E78</f>
        <v>0</v>
      </c>
      <c r="F8" s="27">
        <f>考核利润!G78</f>
        <v>0</v>
      </c>
      <c r="G8" s="27">
        <f>考核利润!H78</f>
        <v>0</v>
      </c>
      <c r="H8" s="27">
        <f>考核利润!I78</f>
        <v>0</v>
      </c>
      <c r="I8" s="27">
        <f>考核利润!J78</f>
        <v>0</v>
      </c>
      <c r="J8" s="27">
        <f>考核利润!K78</f>
        <v>0</v>
      </c>
      <c r="K8" s="27">
        <f>考核利润!L78</f>
        <v>0</v>
      </c>
      <c r="L8" s="27">
        <f>考核利润!M78</f>
        <v>0</v>
      </c>
      <c r="M8" s="27">
        <f>考核利润!N78</f>
        <v>0</v>
      </c>
      <c r="N8" s="27">
        <f>考核利润!O78</f>
        <v>0</v>
      </c>
      <c r="O8" s="27">
        <f>考核利润!P78</f>
        <v>0</v>
      </c>
      <c r="P8" s="27">
        <f>考核利润!Q78</f>
        <v>0</v>
      </c>
      <c r="Q8" s="27">
        <f>考核利润!F78</f>
        <v>0</v>
      </c>
      <c r="R8" s="27">
        <f>考核利润!R78</f>
        <v>92705364.0875472</v>
      </c>
      <c r="S8" s="27">
        <f>考核利润!S78</f>
        <v>54332377.3203774</v>
      </c>
      <c r="T8" s="27">
        <f>考核利润!T78</f>
        <v>1132075.47320755</v>
      </c>
      <c r="U8" s="27">
        <f>考核利润!U78</f>
        <v>6666698.09396226</v>
      </c>
      <c r="V8" s="27">
        <f>考核利润!V78</f>
        <v>30574213.2</v>
      </c>
      <c r="W8" s="27">
        <f>考核利润!X78</f>
        <v>0</v>
      </c>
      <c r="X8" s="27">
        <f>考核利润!Y78</f>
        <v>0</v>
      </c>
    </row>
    <row r="9" ht="16.5" spans="1:24">
      <c r="A9" s="26" t="s">
        <v>33</v>
      </c>
      <c r="B9" s="23">
        <f>考核利润!B79</f>
        <v>39165028.2</v>
      </c>
      <c r="C9" s="27">
        <f>考核利润!C79</f>
        <v>0</v>
      </c>
      <c r="D9" s="27">
        <f>考核利润!D79</f>
        <v>0</v>
      </c>
      <c r="E9" s="27">
        <f>考核利润!E79</f>
        <v>0</v>
      </c>
      <c r="F9" s="27">
        <f>考核利润!G79</f>
        <v>5244253.031</v>
      </c>
      <c r="G9" s="27">
        <f>考核利润!H79</f>
        <v>32673341.659</v>
      </c>
      <c r="H9" s="27">
        <f>考核利润!I79</f>
        <v>4523975.6</v>
      </c>
      <c r="I9" s="27">
        <f>考核利润!J79</f>
        <v>27599647.029</v>
      </c>
      <c r="J9" s="27">
        <f>考核利润!K79</f>
        <v>549719.03</v>
      </c>
      <c r="K9" s="27">
        <f>考核利润!L79</f>
        <v>1247433.51</v>
      </c>
      <c r="L9" s="27">
        <f>考核利润!M79</f>
        <v>0</v>
      </c>
      <c r="M9" s="27">
        <f>考核利润!N79</f>
        <v>1247433.51</v>
      </c>
      <c r="N9" s="27">
        <f>考核利润!O79</f>
        <v>0</v>
      </c>
      <c r="O9" s="27">
        <f>考核利润!P79</f>
        <v>0</v>
      </c>
      <c r="P9" s="27">
        <f>考核利润!Q79</f>
        <v>0</v>
      </c>
      <c r="Q9" s="27">
        <f>考核利润!F79</f>
        <v>0</v>
      </c>
      <c r="R9" s="27">
        <f>考核利润!R79</f>
        <v>0</v>
      </c>
      <c r="S9" s="27">
        <f>考核利润!S79</f>
        <v>0</v>
      </c>
      <c r="T9" s="27">
        <f>考核利润!T79</f>
        <v>0</v>
      </c>
      <c r="U9" s="27">
        <f>考核利润!U79</f>
        <v>0</v>
      </c>
      <c r="V9" s="27">
        <f>考核利润!V79</f>
        <v>0</v>
      </c>
      <c r="W9" s="27">
        <f>考核利润!X79</f>
        <v>0</v>
      </c>
      <c r="X9" s="27">
        <f>考核利润!Y79</f>
        <v>0</v>
      </c>
    </row>
    <row r="10" ht="16.5" spans="1:24">
      <c r="A10" s="24" t="s">
        <v>34</v>
      </c>
      <c r="B10" s="23">
        <f>考核利润!B80</f>
        <v>133437923.43</v>
      </c>
      <c r="C10" s="25">
        <f>考核利润!C80</f>
        <v>0</v>
      </c>
      <c r="D10" s="25">
        <f>考核利润!D80</f>
        <v>4392155.31</v>
      </c>
      <c r="E10" s="25">
        <f>考核利润!E80</f>
        <v>0</v>
      </c>
      <c r="F10" s="25">
        <f>考核利润!G80</f>
        <v>1706937.96</v>
      </c>
      <c r="G10" s="25">
        <f>考核利润!H80</f>
        <v>-621148.66</v>
      </c>
      <c r="H10" s="25">
        <f>考核利润!I80</f>
        <v>-621148.66</v>
      </c>
      <c r="I10" s="25">
        <f>考核利润!J80</f>
        <v>0</v>
      </c>
      <c r="J10" s="25">
        <f>考核利润!K80</f>
        <v>0</v>
      </c>
      <c r="K10" s="25">
        <f>考核利润!L80</f>
        <v>125748311.216667</v>
      </c>
      <c r="L10" s="25">
        <f>考核利润!M80</f>
        <v>127489511.216667</v>
      </c>
      <c r="M10" s="25">
        <f>考核利润!N80</f>
        <v>-1741200</v>
      </c>
      <c r="N10" s="25">
        <f>考核利润!O80</f>
        <v>2211667.60333333</v>
      </c>
      <c r="O10" s="25">
        <f>考核利润!P80</f>
        <v>-5687777.11</v>
      </c>
      <c r="P10" s="25">
        <f>考核利润!Q80</f>
        <v>7899444.71333333</v>
      </c>
      <c r="Q10" s="25">
        <f>考核利润!F80</f>
        <v>0</v>
      </c>
      <c r="R10" s="25">
        <f>考核利润!R80</f>
        <v>0</v>
      </c>
      <c r="S10" s="25">
        <f>考核利润!S80</f>
        <v>0</v>
      </c>
      <c r="T10" s="25">
        <f>考核利润!T80</f>
        <v>0</v>
      </c>
      <c r="U10" s="25">
        <f>考核利润!U80</f>
        <v>0</v>
      </c>
      <c r="V10" s="25">
        <f>考核利润!V80</f>
        <v>0</v>
      </c>
      <c r="W10" s="25">
        <f>考核利润!X80</f>
        <v>0</v>
      </c>
      <c r="X10" s="25">
        <f>考核利润!Y80</f>
        <v>0</v>
      </c>
    </row>
    <row r="11" ht="16.5" spans="1:24">
      <c r="A11" s="26" t="s">
        <v>35</v>
      </c>
      <c r="B11" s="23">
        <f>考核利润!B81</f>
        <v>0</v>
      </c>
      <c r="C11" s="27">
        <f>考核利润!C81</f>
        <v>0</v>
      </c>
      <c r="D11" s="27">
        <f>考核利润!D81</f>
        <v>0</v>
      </c>
      <c r="E11" s="27">
        <f>考核利润!E81</f>
        <v>0</v>
      </c>
      <c r="F11" s="27">
        <f>考核利润!G81</f>
        <v>0</v>
      </c>
      <c r="G11" s="27">
        <f>考核利润!H81</f>
        <v>0</v>
      </c>
      <c r="H11" s="27">
        <f>考核利润!I81</f>
        <v>0</v>
      </c>
      <c r="I11" s="27">
        <f>考核利润!J81</f>
        <v>0</v>
      </c>
      <c r="J11" s="27">
        <f>考核利润!K81</f>
        <v>0</v>
      </c>
      <c r="K11" s="27">
        <f>考核利润!L81</f>
        <v>0</v>
      </c>
      <c r="L11" s="27">
        <f>考核利润!M81</f>
        <v>0</v>
      </c>
      <c r="M11" s="27">
        <f>考核利润!N81</f>
        <v>0</v>
      </c>
      <c r="N11" s="27">
        <f>考核利润!O81</f>
        <v>0</v>
      </c>
      <c r="O11" s="27">
        <f>考核利润!P81</f>
        <v>0</v>
      </c>
      <c r="P11" s="27">
        <f>考核利润!Q81</f>
        <v>0</v>
      </c>
      <c r="Q11" s="27">
        <f>考核利润!F81</f>
        <v>0</v>
      </c>
      <c r="R11" s="27">
        <f>考核利润!R81</f>
        <v>0</v>
      </c>
      <c r="S11" s="27">
        <f>考核利润!S81</f>
        <v>0</v>
      </c>
      <c r="T11" s="27">
        <f>考核利润!T81</f>
        <v>0</v>
      </c>
      <c r="U11" s="27">
        <f>考核利润!U81</f>
        <v>0</v>
      </c>
      <c r="V11" s="27">
        <f>考核利润!V81</f>
        <v>0</v>
      </c>
      <c r="W11" s="27">
        <f>考核利润!X81</f>
        <v>0</v>
      </c>
      <c r="X11" s="27">
        <f>考核利润!Y81</f>
        <v>0</v>
      </c>
    </row>
    <row r="12" ht="16.5" spans="1:24">
      <c r="A12" s="24" t="s">
        <v>36</v>
      </c>
      <c r="B12" s="23">
        <f>考核利润!B82</f>
        <v>0</v>
      </c>
      <c r="C12" s="25">
        <f>考核利润!C82</f>
        <v>0</v>
      </c>
      <c r="D12" s="25">
        <f>考核利润!D82</f>
        <v>0</v>
      </c>
      <c r="E12" s="25">
        <f>考核利润!E82</f>
        <v>0</v>
      </c>
      <c r="F12" s="25">
        <f>考核利润!G82</f>
        <v>0</v>
      </c>
      <c r="G12" s="25">
        <f>考核利润!H82</f>
        <v>0</v>
      </c>
      <c r="H12" s="25">
        <f>考核利润!I82</f>
        <v>0</v>
      </c>
      <c r="I12" s="25">
        <f>考核利润!J82</f>
        <v>0</v>
      </c>
      <c r="J12" s="25">
        <f>考核利润!K82</f>
        <v>0</v>
      </c>
      <c r="K12" s="25">
        <f>考核利润!L82</f>
        <v>0</v>
      </c>
      <c r="L12" s="25">
        <f>考核利润!M82</f>
        <v>0</v>
      </c>
      <c r="M12" s="25">
        <f>考核利润!N82</f>
        <v>0</v>
      </c>
      <c r="N12" s="25">
        <f>考核利润!O82</f>
        <v>0</v>
      </c>
      <c r="O12" s="25">
        <f>考核利润!P82</f>
        <v>0</v>
      </c>
      <c r="P12" s="25">
        <f>考核利润!Q82</f>
        <v>0</v>
      </c>
      <c r="Q12" s="25">
        <f>考核利润!F82</f>
        <v>0</v>
      </c>
      <c r="R12" s="25">
        <f>考核利润!R82</f>
        <v>0</v>
      </c>
      <c r="S12" s="25">
        <f>考核利润!S82</f>
        <v>0</v>
      </c>
      <c r="T12" s="25">
        <f>考核利润!T82</f>
        <v>0</v>
      </c>
      <c r="U12" s="25">
        <f>考核利润!U82</f>
        <v>0</v>
      </c>
      <c r="V12" s="25">
        <f>考核利润!V82</f>
        <v>0</v>
      </c>
      <c r="W12" s="25">
        <f>考核利润!X82</f>
        <v>0</v>
      </c>
      <c r="X12" s="25">
        <f>考核利润!Y82</f>
        <v>0</v>
      </c>
    </row>
    <row r="13" ht="16.5" spans="1:24">
      <c r="A13" s="24" t="s">
        <v>37</v>
      </c>
      <c r="B13" s="23">
        <f>考核利润!B83</f>
        <v>0</v>
      </c>
      <c r="C13" s="25">
        <f>考核利润!C83</f>
        <v>0</v>
      </c>
      <c r="D13" s="25">
        <f>考核利润!D83</f>
        <v>0</v>
      </c>
      <c r="E13" s="25">
        <f>考核利润!E83</f>
        <v>0</v>
      </c>
      <c r="F13" s="25">
        <f>考核利润!G83</f>
        <v>0</v>
      </c>
      <c r="G13" s="25">
        <f>考核利润!H83</f>
        <v>0</v>
      </c>
      <c r="H13" s="25">
        <f>考核利润!I83</f>
        <v>0</v>
      </c>
      <c r="I13" s="25">
        <f>考核利润!J83</f>
        <v>0</v>
      </c>
      <c r="J13" s="25">
        <f>考核利润!K83</f>
        <v>0</v>
      </c>
      <c r="K13" s="25">
        <f>考核利润!L83</f>
        <v>0</v>
      </c>
      <c r="L13" s="25">
        <f>考核利润!M83</f>
        <v>0</v>
      </c>
      <c r="M13" s="25">
        <f>考核利润!N83</f>
        <v>0</v>
      </c>
      <c r="N13" s="25">
        <f>考核利润!O83</f>
        <v>0</v>
      </c>
      <c r="O13" s="25">
        <f>考核利润!P83</f>
        <v>0</v>
      </c>
      <c r="P13" s="25">
        <f>考核利润!Q83</f>
        <v>0</v>
      </c>
      <c r="Q13" s="25">
        <f>考核利润!F83</f>
        <v>0</v>
      </c>
      <c r="R13" s="25">
        <f>考核利润!R83</f>
        <v>0</v>
      </c>
      <c r="S13" s="25">
        <f>考核利润!S83</f>
        <v>0</v>
      </c>
      <c r="T13" s="25">
        <f>考核利润!T83</f>
        <v>0</v>
      </c>
      <c r="U13" s="25">
        <f>考核利润!U83</f>
        <v>0</v>
      </c>
      <c r="V13" s="25">
        <f>考核利润!V83</f>
        <v>0</v>
      </c>
      <c r="W13" s="25">
        <f>考核利润!X83</f>
        <v>0</v>
      </c>
      <c r="X13" s="25">
        <f>考核利润!Y83</f>
        <v>0</v>
      </c>
    </row>
    <row r="14" ht="16.5" spans="1:24">
      <c r="A14" s="24" t="s">
        <v>38</v>
      </c>
      <c r="B14" s="23">
        <f>考核利润!B84</f>
        <v>739681.9</v>
      </c>
      <c r="C14" s="25">
        <f>考核利润!C84</f>
        <v>0</v>
      </c>
      <c r="D14" s="25">
        <f>考核利润!D84</f>
        <v>449005.82</v>
      </c>
      <c r="E14" s="25">
        <f>考核利润!E84</f>
        <v>0</v>
      </c>
      <c r="F14" s="25">
        <f>考核利润!G84</f>
        <v>128794.23</v>
      </c>
      <c r="G14" s="25">
        <f>考核利润!H84</f>
        <v>0</v>
      </c>
      <c r="H14" s="25">
        <f>考核利润!I84</f>
        <v>0</v>
      </c>
      <c r="I14" s="25">
        <f>考核利润!J84</f>
        <v>0</v>
      </c>
      <c r="J14" s="25">
        <f>考核利润!K84</f>
        <v>0</v>
      </c>
      <c r="K14" s="25">
        <f>考核利润!L84</f>
        <v>0</v>
      </c>
      <c r="L14" s="25">
        <f>考核利润!M84</f>
        <v>0</v>
      </c>
      <c r="M14" s="25">
        <f>考核利润!N84</f>
        <v>0</v>
      </c>
      <c r="N14" s="25">
        <f>考核利润!O84</f>
        <v>0</v>
      </c>
      <c r="O14" s="25">
        <f>考核利润!P84</f>
        <v>0</v>
      </c>
      <c r="P14" s="25">
        <f>考核利润!Q84</f>
        <v>0</v>
      </c>
      <c r="Q14" s="25">
        <f>考核利润!F84</f>
        <v>161881.85</v>
      </c>
      <c r="R14" s="25">
        <f>考核利润!R84</f>
        <v>0</v>
      </c>
      <c r="S14" s="25">
        <f>考核利润!S84</f>
        <v>0</v>
      </c>
      <c r="T14" s="25">
        <f>考核利润!T84</f>
        <v>0</v>
      </c>
      <c r="U14" s="25">
        <f>考核利润!U84</f>
        <v>0</v>
      </c>
      <c r="V14" s="25">
        <f>考核利润!V84</f>
        <v>0</v>
      </c>
      <c r="W14" s="25">
        <f>考核利润!X84</f>
        <v>0</v>
      </c>
      <c r="X14" s="25">
        <f>考核利润!Y84</f>
        <v>0</v>
      </c>
    </row>
    <row r="15" ht="16.5" spans="1:24">
      <c r="A15" s="24" t="s">
        <v>39</v>
      </c>
      <c r="B15" s="23">
        <f>考核利润!B85</f>
        <v>85107116.68</v>
      </c>
      <c r="C15" s="25">
        <f>考核利润!C85</f>
        <v>-44662174.55</v>
      </c>
      <c r="D15" s="25">
        <f>考核利润!D85</f>
        <v>6977242.38333333</v>
      </c>
      <c r="E15" s="25">
        <f>考核利润!E85</f>
        <v>0</v>
      </c>
      <c r="F15" s="25">
        <f>考核利润!G85</f>
        <v>-1968695.68</v>
      </c>
      <c r="G15" s="25">
        <f>考核利润!H85</f>
        <v>33245859.48</v>
      </c>
      <c r="H15" s="25">
        <f>考核利润!I85</f>
        <v>33245859.48</v>
      </c>
      <c r="I15" s="25">
        <f>考核利润!J85</f>
        <v>0</v>
      </c>
      <c r="J15" s="25">
        <f>考核利润!K85</f>
        <v>0</v>
      </c>
      <c r="K15" s="25">
        <f>考核利润!L85</f>
        <v>3158646.74</v>
      </c>
      <c r="L15" s="25">
        <f>考核利润!M85</f>
        <v>1432504.77</v>
      </c>
      <c r="M15" s="25">
        <f>考核利润!N85</f>
        <v>1726141.97</v>
      </c>
      <c r="N15" s="25">
        <f>考核利润!O85</f>
        <v>88356238.3066667</v>
      </c>
      <c r="O15" s="25">
        <f>考核利润!P85</f>
        <v>1699077.85</v>
      </c>
      <c r="P15" s="25">
        <f>考核利润!Q85</f>
        <v>86657160.4566667</v>
      </c>
      <c r="Q15" s="25">
        <f>考核利润!F85</f>
        <v>0</v>
      </c>
      <c r="R15" s="25">
        <f>考核利润!R85</f>
        <v>0</v>
      </c>
      <c r="S15" s="25">
        <f>考核利润!S85</f>
        <v>0</v>
      </c>
      <c r="T15" s="25">
        <f>考核利润!T85</f>
        <v>0</v>
      </c>
      <c r="U15" s="25">
        <f>考核利润!U85</f>
        <v>0</v>
      </c>
      <c r="V15" s="25">
        <f>考核利润!V85</f>
        <v>0</v>
      </c>
      <c r="W15" s="25">
        <f>考核利润!X85</f>
        <v>0</v>
      </c>
      <c r="X15" s="25">
        <f>考核利润!Y85</f>
        <v>0</v>
      </c>
    </row>
    <row r="16" ht="16.5" spans="1:24">
      <c r="A16" s="24" t="s">
        <v>40</v>
      </c>
      <c r="B16" s="23">
        <f>考核利润!B86</f>
        <v>363729.67</v>
      </c>
      <c r="C16" s="25">
        <f>考核利润!C86</f>
        <v>0</v>
      </c>
      <c r="D16" s="25">
        <f>考核利润!D86</f>
        <v>-43701.51</v>
      </c>
      <c r="E16" s="25">
        <f>考核利润!E86</f>
        <v>0</v>
      </c>
      <c r="F16" s="25">
        <f>考核利润!G86</f>
        <v>407431.18</v>
      </c>
      <c r="G16" s="25">
        <f>考核利润!H86</f>
        <v>0</v>
      </c>
      <c r="H16" s="25">
        <f>考核利润!I86</f>
        <v>0</v>
      </c>
      <c r="I16" s="25">
        <f>考核利润!J86</f>
        <v>0</v>
      </c>
      <c r="J16" s="25">
        <f>考核利润!K86</f>
        <v>0</v>
      </c>
      <c r="K16" s="25">
        <f>考核利润!L86</f>
        <v>0</v>
      </c>
      <c r="L16" s="25">
        <f>考核利润!M86</f>
        <v>0</v>
      </c>
      <c r="M16" s="25">
        <f>考核利润!N86</f>
        <v>0</v>
      </c>
      <c r="N16" s="25">
        <f>考核利润!O86</f>
        <v>0</v>
      </c>
      <c r="O16" s="25">
        <f>考核利润!P86</f>
        <v>0</v>
      </c>
      <c r="P16" s="25">
        <f>考核利润!Q86</f>
        <v>0</v>
      </c>
      <c r="Q16" s="25">
        <f>考核利润!F86</f>
        <v>0</v>
      </c>
      <c r="R16" s="25">
        <f>考核利润!R86</f>
        <v>0</v>
      </c>
      <c r="S16" s="25">
        <f>考核利润!S86</f>
        <v>0</v>
      </c>
      <c r="T16" s="25">
        <f>考核利润!T86</f>
        <v>0</v>
      </c>
      <c r="U16" s="25">
        <f>考核利润!U86</f>
        <v>0</v>
      </c>
      <c r="V16" s="25">
        <f>考核利润!V86</f>
        <v>0</v>
      </c>
      <c r="W16" s="25">
        <f>考核利润!X86</f>
        <v>0</v>
      </c>
      <c r="X16" s="25">
        <f>考核利润!Y86</f>
        <v>0</v>
      </c>
    </row>
    <row r="17" ht="16.5" spans="1:24">
      <c r="A17" s="24" t="s">
        <v>41</v>
      </c>
      <c r="B17" s="23">
        <f>考核利润!B87</f>
        <v>8937546.13</v>
      </c>
      <c r="C17" s="25">
        <f>考核利润!C87</f>
        <v>-16601868.07</v>
      </c>
      <c r="D17" s="25">
        <f>考核利润!D87</f>
        <v>47405.66</v>
      </c>
      <c r="E17" s="25">
        <f>考核利润!E87</f>
        <v>0</v>
      </c>
      <c r="F17" s="25">
        <f>考核利润!G87</f>
        <v>24739036.84</v>
      </c>
      <c r="G17" s="25">
        <f>考核利润!H87</f>
        <v>0</v>
      </c>
      <c r="H17" s="25">
        <f>考核利润!I87</f>
        <v>0</v>
      </c>
      <c r="I17" s="25">
        <f>考核利润!J87</f>
        <v>0</v>
      </c>
      <c r="J17" s="25">
        <f>考核利润!K87</f>
        <v>0</v>
      </c>
      <c r="K17" s="25">
        <f>考核利润!L87</f>
        <v>0</v>
      </c>
      <c r="L17" s="25">
        <f>考核利润!M87</f>
        <v>0</v>
      </c>
      <c r="M17" s="25">
        <f>考核利润!N87</f>
        <v>0</v>
      </c>
      <c r="N17" s="25">
        <f>考核利润!O87</f>
        <v>0</v>
      </c>
      <c r="O17" s="25">
        <f>考核利润!P87</f>
        <v>0</v>
      </c>
      <c r="P17" s="25">
        <f>考核利润!Q87</f>
        <v>0</v>
      </c>
      <c r="Q17" s="25">
        <f>考核利润!F87</f>
        <v>0</v>
      </c>
      <c r="R17" s="25">
        <f>考核利润!R87</f>
        <v>752971.7</v>
      </c>
      <c r="S17" s="25">
        <f>考核利润!S87</f>
        <v>0</v>
      </c>
      <c r="T17" s="25">
        <f>考核利润!T87</f>
        <v>188679.25</v>
      </c>
      <c r="U17" s="25">
        <f>考核利润!U87</f>
        <v>99056.6</v>
      </c>
      <c r="V17" s="25">
        <f>考核利润!V87</f>
        <v>0</v>
      </c>
      <c r="W17" s="25">
        <f>考核利润!X87</f>
        <v>0</v>
      </c>
      <c r="X17" s="25">
        <f>考核利润!Y87</f>
        <v>465235.85</v>
      </c>
    </row>
    <row r="18" ht="16.5" spans="1:24">
      <c r="A18" s="24" t="s">
        <v>42</v>
      </c>
      <c r="B18" s="23">
        <f>考核利润!B88</f>
        <v>14772.73</v>
      </c>
      <c r="C18" s="25">
        <f>考核利润!C88</f>
        <v>0</v>
      </c>
      <c r="D18" s="25">
        <f>考核利润!D88</f>
        <v>12974.92</v>
      </c>
      <c r="E18" s="25">
        <f>考核利润!E88</f>
        <v>0</v>
      </c>
      <c r="F18" s="25">
        <f>考核利润!G88</f>
        <v>0</v>
      </c>
      <c r="G18" s="25">
        <f>考核利润!H88</f>
        <v>0</v>
      </c>
      <c r="H18" s="25">
        <f>考核利润!I88</f>
        <v>0</v>
      </c>
      <c r="I18" s="25">
        <f>考核利润!J88</f>
        <v>0</v>
      </c>
      <c r="J18" s="25">
        <f>考核利润!K88</f>
        <v>0</v>
      </c>
      <c r="K18" s="25">
        <f>考核利润!L88</f>
        <v>0</v>
      </c>
      <c r="L18" s="25">
        <f>考核利润!M88</f>
        <v>0</v>
      </c>
      <c r="M18" s="25">
        <f>考核利润!N88</f>
        <v>0</v>
      </c>
      <c r="N18" s="25">
        <f>考核利润!O88</f>
        <v>0</v>
      </c>
      <c r="O18" s="25">
        <f>考核利润!P88</f>
        <v>0</v>
      </c>
      <c r="P18" s="25">
        <f>考核利润!Q88</f>
        <v>0</v>
      </c>
      <c r="Q18" s="25">
        <f>考核利润!F88</f>
        <v>1797.81</v>
      </c>
      <c r="R18" s="25">
        <f>考核利润!R88</f>
        <v>0</v>
      </c>
      <c r="S18" s="25">
        <f>考核利润!S88</f>
        <v>0</v>
      </c>
      <c r="T18" s="25">
        <f>考核利润!T88</f>
        <v>0</v>
      </c>
      <c r="U18" s="25">
        <f>考核利润!U88</f>
        <v>0</v>
      </c>
      <c r="V18" s="25">
        <f>考核利润!V88</f>
        <v>0</v>
      </c>
      <c r="W18" s="25">
        <f>考核利润!X88</f>
        <v>0</v>
      </c>
      <c r="X18" s="25">
        <f>考核利润!Y88</f>
        <v>0</v>
      </c>
    </row>
    <row r="19" ht="16.5" spans="1:24">
      <c r="A19" s="22" t="s">
        <v>43</v>
      </c>
      <c r="B19" s="23">
        <f>考核利润!B89</f>
        <v>399154347.8</v>
      </c>
      <c r="C19" s="23">
        <f>考核利润!C89</f>
        <v>-6326010.28833334</v>
      </c>
      <c r="D19" s="23">
        <f>考核利润!D89</f>
        <v>149302226.933333</v>
      </c>
      <c r="E19" s="23">
        <f>考核利润!E89</f>
        <v>1684208.84</v>
      </c>
      <c r="F19" s="23">
        <f>考核利润!G89</f>
        <v>179129938.408333</v>
      </c>
      <c r="G19" s="23">
        <f>考核利润!H89</f>
        <v>7075696.9</v>
      </c>
      <c r="H19" s="23">
        <f>考核利润!I89</f>
        <v>1848135.46</v>
      </c>
      <c r="I19" s="23">
        <f>考核利润!J89</f>
        <v>2747508.1</v>
      </c>
      <c r="J19" s="23">
        <f>考核利润!K89</f>
        <v>2480053.34</v>
      </c>
      <c r="K19" s="23">
        <f>考核利润!L89</f>
        <v>6127808.14666667</v>
      </c>
      <c r="L19" s="23">
        <f>考核利润!M89</f>
        <v>5212167.21666667</v>
      </c>
      <c r="M19" s="23">
        <f>考核利润!N89</f>
        <v>915640.93</v>
      </c>
      <c r="N19" s="23">
        <f>考核利润!O89</f>
        <v>5284925.1</v>
      </c>
      <c r="O19" s="23">
        <f>考核利润!P89</f>
        <v>3622713.45</v>
      </c>
      <c r="P19" s="23">
        <f>考核利润!Q89</f>
        <v>1662211.65</v>
      </c>
      <c r="Q19" s="23">
        <f>考核利润!F89</f>
        <v>5726241.18</v>
      </c>
      <c r="R19" s="23">
        <f>考核利润!R89</f>
        <v>51149312.58</v>
      </c>
      <c r="S19" s="23">
        <f>考核利润!S89</f>
        <v>22584880.23</v>
      </c>
      <c r="T19" s="23">
        <f>考核利润!T89</f>
        <v>9710620.6</v>
      </c>
      <c r="U19" s="23">
        <f>考核利润!U89</f>
        <v>4101436.71</v>
      </c>
      <c r="V19" s="23">
        <f>考核利润!V89</f>
        <v>10349502.18</v>
      </c>
      <c r="W19" s="23">
        <f>考核利润!X89</f>
        <v>802595.14</v>
      </c>
      <c r="X19" s="23">
        <f>考核利润!Y89</f>
        <v>2287528.06</v>
      </c>
    </row>
    <row r="20" ht="16.5" spans="1:24">
      <c r="A20" s="26" t="s">
        <v>44</v>
      </c>
      <c r="B20" s="23">
        <f>考核利润!B90</f>
        <v>5180127.08</v>
      </c>
      <c r="C20" s="27">
        <f>考核利润!C90</f>
        <v>-7346.82</v>
      </c>
      <c r="D20" s="27">
        <f>考核利润!D90</f>
        <v>-271012.28</v>
      </c>
      <c r="E20" s="27">
        <f>考核利润!E90</f>
        <v>1724.37</v>
      </c>
      <c r="F20" s="27">
        <f>考核利润!G90</f>
        <v>3512546.7</v>
      </c>
      <c r="G20" s="27">
        <f>考核利润!H90</f>
        <v>219049.06</v>
      </c>
      <c r="H20" s="27">
        <f>考核利润!I90</f>
        <v>32458.54</v>
      </c>
      <c r="I20" s="27">
        <f>考核利润!J90</f>
        <v>180762.09</v>
      </c>
      <c r="J20" s="27">
        <f>考核利润!K90</f>
        <v>5828.43</v>
      </c>
      <c r="K20" s="27">
        <f>考核利润!L90</f>
        <v>1064521.51</v>
      </c>
      <c r="L20" s="27">
        <f>考核利润!M90</f>
        <v>1066436.03</v>
      </c>
      <c r="M20" s="27">
        <f>考核利润!N90</f>
        <v>-1914.52</v>
      </c>
      <c r="N20" s="27">
        <f>考核利润!O90</f>
        <v>4486.93</v>
      </c>
      <c r="O20" s="27">
        <f>考核利润!P90</f>
        <v>-49044.98</v>
      </c>
      <c r="P20" s="27">
        <f>考核利润!Q90</f>
        <v>53531.91</v>
      </c>
      <c r="Q20" s="27">
        <f>考核利润!F90</f>
        <v>-8868.54</v>
      </c>
      <c r="R20" s="27">
        <f>考核利润!R90</f>
        <v>665026.15</v>
      </c>
      <c r="S20" s="27">
        <f>考核利润!S90</f>
        <v>387570.6</v>
      </c>
      <c r="T20" s="27">
        <f>考核利润!T90</f>
        <v>8722.07</v>
      </c>
      <c r="U20" s="27">
        <f>考核利润!U90</f>
        <v>47935.89</v>
      </c>
      <c r="V20" s="27">
        <f>考核利润!V90</f>
        <v>219581.53</v>
      </c>
      <c r="W20" s="27">
        <f>考核利润!X90</f>
        <v>-235.73</v>
      </c>
      <c r="X20" s="27">
        <f>考核利润!Y90</f>
        <v>1451.79</v>
      </c>
    </row>
    <row r="21" ht="16.5" spans="1:24">
      <c r="A21" s="26" t="s">
        <v>45</v>
      </c>
      <c r="B21" s="23">
        <f>考核利润!B91</f>
        <v>384853712.77</v>
      </c>
      <c r="C21" s="27">
        <f>考核利润!C91</f>
        <v>-4744674.37666667</v>
      </c>
      <c r="D21" s="27">
        <f>考核利润!D91</f>
        <v>142928173.96</v>
      </c>
      <c r="E21" s="27">
        <f>考核利润!E91</f>
        <v>1682484.47</v>
      </c>
      <c r="F21" s="27">
        <f>考核利润!G91</f>
        <v>171283016.666667</v>
      </c>
      <c r="G21" s="27">
        <f>考核利润!H91</f>
        <v>6856647.84</v>
      </c>
      <c r="H21" s="27">
        <f>考核利润!I91</f>
        <v>1815676.92</v>
      </c>
      <c r="I21" s="27">
        <f>考核利润!J91</f>
        <v>2566746.01</v>
      </c>
      <c r="J21" s="27">
        <f>考核利润!K91</f>
        <v>2474224.91</v>
      </c>
      <c r="K21" s="27">
        <f>考核利润!L91</f>
        <v>5348229.89</v>
      </c>
      <c r="L21" s="27">
        <f>考核利润!M91</f>
        <v>4430674.44</v>
      </c>
      <c r="M21" s="27">
        <f>考核利润!N91</f>
        <v>917555.45</v>
      </c>
      <c r="N21" s="27">
        <f>考核利润!O91</f>
        <v>5280438.17</v>
      </c>
      <c r="O21" s="27">
        <f>考核利润!P91</f>
        <v>3671758.43</v>
      </c>
      <c r="P21" s="27">
        <f>考核利润!Q91</f>
        <v>1608679.74</v>
      </c>
      <c r="Q21" s="27">
        <f>考核利润!F91</f>
        <v>5735109.72</v>
      </c>
      <c r="R21" s="27">
        <f>考核利润!R91</f>
        <v>50484286.43</v>
      </c>
      <c r="S21" s="27">
        <f>考核利润!S91</f>
        <v>22197309.63</v>
      </c>
      <c r="T21" s="27">
        <f>考核利润!T91</f>
        <v>9701898.53</v>
      </c>
      <c r="U21" s="27">
        <f>考核利润!U91</f>
        <v>4053500.82</v>
      </c>
      <c r="V21" s="27">
        <f>考核利润!V91</f>
        <v>10129920.65</v>
      </c>
      <c r="W21" s="27">
        <f>考核利润!X91</f>
        <v>802830.87</v>
      </c>
      <c r="X21" s="27">
        <f>考核利润!Y91</f>
        <v>2286076.27</v>
      </c>
    </row>
    <row r="22" ht="16.5" spans="1:24">
      <c r="A22" s="26" t="s">
        <v>46</v>
      </c>
      <c r="B22" s="23">
        <f>考核利润!B92</f>
        <v>7534488.22</v>
      </c>
      <c r="C22" s="27">
        <f>考核利润!C92</f>
        <v>-1573989.09166667</v>
      </c>
      <c r="D22" s="27">
        <f>考核利润!D92</f>
        <v>6645065.25333333</v>
      </c>
      <c r="E22" s="27">
        <f>考核利润!E92</f>
        <v>0</v>
      </c>
      <c r="F22" s="27">
        <f>考核利润!G92</f>
        <v>2748355.31166667</v>
      </c>
      <c r="G22" s="27">
        <f>考核利润!H92</f>
        <v>0</v>
      </c>
      <c r="H22" s="27">
        <f>考核利润!I92</f>
        <v>0</v>
      </c>
      <c r="I22" s="27">
        <f>考核利润!J92</f>
        <v>0</v>
      </c>
      <c r="J22" s="27">
        <f>考核利润!K92</f>
        <v>0</v>
      </c>
      <c r="K22" s="27">
        <f>考核利润!L92</f>
        <v>-284943.25333333</v>
      </c>
      <c r="L22" s="27">
        <f>考核利润!M92</f>
        <v>-284943.25333333</v>
      </c>
      <c r="M22" s="27">
        <f>考核利润!N92</f>
        <v>0</v>
      </c>
      <c r="N22" s="27">
        <f>考核利润!O92</f>
        <v>0</v>
      </c>
      <c r="O22" s="27">
        <f>考核利润!P92</f>
        <v>0</v>
      </c>
      <c r="P22" s="27">
        <f>考核利润!Q92</f>
        <v>0</v>
      </c>
      <c r="Q22" s="27">
        <f>考核利润!F92</f>
        <v>0</v>
      </c>
      <c r="R22" s="27">
        <f>考核利润!R92</f>
        <v>0</v>
      </c>
      <c r="S22" s="27">
        <f>考核利润!S92</f>
        <v>0</v>
      </c>
      <c r="T22" s="27">
        <f>考核利润!T92</f>
        <v>0</v>
      </c>
      <c r="U22" s="27">
        <f>考核利润!U92</f>
        <v>0</v>
      </c>
      <c r="V22" s="27">
        <f>考核利润!V92</f>
        <v>0</v>
      </c>
      <c r="W22" s="27">
        <f>考核利润!X92</f>
        <v>0</v>
      </c>
      <c r="X22" s="27">
        <f>考核利润!Y92</f>
        <v>0</v>
      </c>
    </row>
    <row r="23" ht="16.5" spans="1:24">
      <c r="A23" s="26" t="s">
        <v>47</v>
      </c>
      <c r="B23" s="23">
        <f>考核利润!B93</f>
        <v>0</v>
      </c>
      <c r="C23" s="27">
        <f>考核利润!C93</f>
        <v>0</v>
      </c>
      <c r="D23" s="27">
        <f>考核利润!D93</f>
        <v>0</v>
      </c>
      <c r="E23" s="27">
        <f>考核利润!E93</f>
        <v>0</v>
      </c>
      <c r="F23" s="27">
        <f>考核利润!G93</f>
        <v>0</v>
      </c>
      <c r="G23" s="27">
        <f>考核利润!H93</f>
        <v>0</v>
      </c>
      <c r="H23" s="27">
        <f>考核利润!I93</f>
        <v>0</v>
      </c>
      <c r="I23" s="27">
        <f>考核利润!J93</f>
        <v>0</v>
      </c>
      <c r="J23" s="27">
        <f>考核利润!K93</f>
        <v>0</v>
      </c>
      <c r="K23" s="27">
        <f>考核利润!L93</f>
        <v>0</v>
      </c>
      <c r="L23" s="27">
        <f>考核利润!M93</f>
        <v>0</v>
      </c>
      <c r="M23" s="27">
        <f>考核利润!N93</f>
        <v>0</v>
      </c>
      <c r="N23" s="27">
        <f>考核利润!O93</f>
        <v>0</v>
      </c>
      <c r="O23" s="27">
        <f>考核利润!P93</f>
        <v>0</v>
      </c>
      <c r="P23" s="27">
        <f>考核利润!Q93</f>
        <v>0</v>
      </c>
      <c r="Q23" s="27">
        <f>考核利润!F93</f>
        <v>0</v>
      </c>
      <c r="R23" s="27">
        <f>考核利润!R93</f>
        <v>0</v>
      </c>
      <c r="S23" s="27">
        <f>考核利润!S93</f>
        <v>0</v>
      </c>
      <c r="T23" s="27">
        <f>考核利润!T93</f>
        <v>0</v>
      </c>
      <c r="U23" s="27">
        <f>考核利润!U93</f>
        <v>0</v>
      </c>
      <c r="V23" s="27">
        <f>考核利润!V93</f>
        <v>0</v>
      </c>
      <c r="W23" s="27">
        <f>考核利润!X93</f>
        <v>0</v>
      </c>
      <c r="X23" s="27">
        <f>考核利润!Y93</f>
        <v>0</v>
      </c>
    </row>
    <row r="24" ht="16.5" spans="1:24">
      <c r="A24" s="26" t="s">
        <v>48</v>
      </c>
      <c r="B24" s="23">
        <f>考核利润!B94</f>
        <v>1586019.73</v>
      </c>
      <c r="C24" s="27">
        <f>考核利润!C94</f>
        <v>0</v>
      </c>
      <c r="D24" s="27">
        <f>考核利润!D94</f>
        <v>0</v>
      </c>
      <c r="E24" s="27">
        <f>考核利润!E94</f>
        <v>0</v>
      </c>
      <c r="F24" s="27">
        <f>考核利润!G94</f>
        <v>1586019.73</v>
      </c>
      <c r="G24" s="27">
        <f>考核利润!H94</f>
        <v>0</v>
      </c>
      <c r="H24" s="27">
        <f>考核利润!I94</f>
        <v>0</v>
      </c>
      <c r="I24" s="27">
        <f>考核利润!J94</f>
        <v>0</v>
      </c>
      <c r="J24" s="27">
        <f>考核利润!K94</f>
        <v>0</v>
      </c>
      <c r="K24" s="27">
        <f>考核利润!L94</f>
        <v>0</v>
      </c>
      <c r="L24" s="27">
        <f>考核利润!M94</f>
        <v>0</v>
      </c>
      <c r="M24" s="27">
        <f>考核利润!N94</f>
        <v>0</v>
      </c>
      <c r="N24" s="27">
        <f>考核利润!O94</f>
        <v>0</v>
      </c>
      <c r="O24" s="27">
        <f>考核利润!P94</f>
        <v>0</v>
      </c>
      <c r="P24" s="27">
        <f>考核利润!Q94</f>
        <v>0</v>
      </c>
      <c r="Q24" s="27">
        <f>考核利润!F94</f>
        <v>0</v>
      </c>
      <c r="R24" s="27">
        <f>考核利润!R94</f>
        <v>0</v>
      </c>
      <c r="S24" s="27">
        <f>考核利润!S94</f>
        <v>0</v>
      </c>
      <c r="T24" s="27">
        <f>考核利润!T94</f>
        <v>0</v>
      </c>
      <c r="U24" s="27">
        <f>考核利润!U94</f>
        <v>0</v>
      </c>
      <c r="V24" s="27">
        <f>考核利润!V94</f>
        <v>0</v>
      </c>
      <c r="W24" s="27">
        <f>考核利润!X94</f>
        <v>0</v>
      </c>
      <c r="X24" s="27">
        <f>考核利润!Y94</f>
        <v>0</v>
      </c>
    </row>
    <row r="25" ht="16.5" spans="1:24">
      <c r="A25" s="22" t="s">
        <v>49</v>
      </c>
      <c r="B25" s="23">
        <f>考核利润!B95</f>
        <v>315293378.67</v>
      </c>
      <c r="C25" s="23">
        <f>考核利润!C95</f>
        <v>-41474052.6194878</v>
      </c>
      <c r="D25" s="23">
        <f>考核利润!D95</f>
        <v>-234688199.5</v>
      </c>
      <c r="E25" s="23">
        <f>考核利润!E95</f>
        <v>-1346183.6</v>
      </c>
      <c r="F25" s="23">
        <f>考核利润!G95</f>
        <v>286309129.942667</v>
      </c>
      <c r="G25" s="23">
        <f>考核利润!H95</f>
        <v>58798503.649</v>
      </c>
      <c r="H25" s="23">
        <f>考核利润!I95</f>
        <v>35429975.89</v>
      </c>
      <c r="I25" s="23">
        <f>考核利润!J95</f>
        <v>24852138.929</v>
      </c>
      <c r="J25" s="23">
        <f>考核利润!K95</f>
        <v>-1483611.17</v>
      </c>
      <c r="K25" s="23">
        <f>考核利润!L95</f>
        <v>122095035.03</v>
      </c>
      <c r="L25" s="23">
        <f>考核利润!M95</f>
        <v>121540032.83</v>
      </c>
      <c r="M25" s="23">
        <f>考核利润!N95</f>
        <v>555002.2</v>
      </c>
      <c r="N25" s="23">
        <f>考核利润!O95</f>
        <v>86919452.8</v>
      </c>
      <c r="O25" s="23">
        <f>考核利润!P95</f>
        <v>-5974940.72</v>
      </c>
      <c r="P25" s="23">
        <f>考核利润!Q95</f>
        <v>92894393.52</v>
      </c>
      <c r="Q25" s="23">
        <f>考核利润!F95</f>
        <v>-5560727.5</v>
      </c>
      <c r="R25" s="23">
        <f>考核利润!R95</f>
        <v>44240420.4678211</v>
      </c>
      <c r="S25" s="23">
        <f>考核利润!S95</f>
        <v>33502455.9944869</v>
      </c>
      <c r="T25" s="23">
        <f>考核利润!T95</f>
        <v>-8389865.87679245</v>
      </c>
      <c r="U25" s="23">
        <f>考核利润!U95</f>
        <v>2701030.31272939</v>
      </c>
      <c r="V25" s="23">
        <f>考核利润!V95</f>
        <v>20364437.0473973</v>
      </c>
      <c r="W25" s="23">
        <f>考核利润!X95</f>
        <v>-802595.14</v>
      </c>
      <c r="X25" s="23">
        <f>考核利润!Y95</f>
        <v>-1822292.21</v>
      </c>
    </row>
    <row r="26" ht="16.5" spans="1:24">
      <c r="A26" s="26" t="s">
        <v>50</v>
      </c>
      <c r="B26" s="23">
        <f>考核利润!B96</f>
        <v>1479188.34</v>
      </c>
      <c r="C26" s="27">
        <f>考核利润!C96</f>
        <v>0</v>
      </c>
      <c r="D26" s="27">
        <f>考核利润!D96</f>
        <v>4494.33</v>
      </c>
      <c r="E26" s="27">
        <f>考核利润!E96</f>
        <v>0</v>
      </c>
      <c r="F26" s="27">
        <f>考核利润!G96</f>
        <v>4534.97</v>
      </c>
      <c r="G26" s="27">
        <f>考核利润!H96</f>
        <v>7000</v>
      </c>
      <c r="H26" s="27">
        <f>考核利润!I96</f>
        <v>0</v>
      </c>
      <c r="I26" s="27">
        <f>考核利润!J96</f>
        <v>5000</v>
      </c>
      <c r="J26" s="27">
        <f>考核利润!K96</f>
        <v>2000</v>
      </c>
      <c r="K26" s="27">
        <f>考核利润!L96</f>
        <v>1455159.04</v>
      </c>
      <c r="L26" s="27">
        <f>考核利润!M96</f>
        <v>1455159.04</v>
      </c>
      <c r="M26" s="27">
        <f>考核利润!N96</f>
        <v>0</v>
      </c>
      <c r="N26" s="27">
        <f>考核利润!O96</f>
        <v>0</v>
      </c>
      <c r="O26" s="27">
        <f>考核利润!P96</f>
        <v>0</v>
      </c>
      <c r="P26" s="27">
        <f>考核利润!Q96</f>
        <v>0</v>
      </c>
      <c r="Q26" s="27">
        <f>考核利润!F96</f>
        <v>0</v>
      </c>
      <c r="R26" s="27">
        <f>考核利润!R96</f>
        <v>8000</v>
      </c>
      <c r="S26" s="27">
        <f>考核利润!S96</f>
        <v>8000</v>
      </c>
      <c r="T26" s="27">
        <f>考核利润!T96</f>
        <v>0</v>
      </c>
      <c r="U26" s="27">
        <f>考核利润!U96</f>
        <v>0</v>
      </c>
      <c r="V26" s="27">
        <f>考核利润!V96</f>
        <v>0</v>
      </c>
      <c r="W26" s="27">
        <f>考核利润!X96</f>
        <v>0</v>
      </c>
      <c r="X26" s="27">
        <f>考核利润!Y96</f>
        <v>0</v>
      </c>
    </row>
    <row r="27" ht="16.5" spans="1:24">
      <c r="A27" s="26" t="s">
        <v>51</v>
      </c>
      <c r="B27" s="23">
        <f>考核利润!B97</f>
        <v>4111698.06</v>
      </c>
      <c r="C27" s="27">
        <f>考核利润!C97</f>
        <v>0</v>
      </c>
      <c r="D27" s="27">
        <f>考核利润!D97</f>
        <v>4013034.3</v>
      </c>
      <c r="E27" s="27">
        <f>考核利润!E97</f>
        <v>0</v>
      </c>
      <c r="F27" s="27">
        <f>考核利润!G97</f>
        <v>96412.76</v>
      </c>
      <c r="G27" s="27">
        <f>考核利润!H97</f>
        <v>1350</v>
      </c>
      <c r="H27" s="27">
        <f>考核利润!I97</f>
        <v>450</v>
      </c>
      <c r="I27" s="27">
        <f>考核利润!J97</f>
        <v>0</v>
      </c>
      <c r="J27" s="27">
        <f>考核利润!K97</f>
        <v>900</v>
      </c>
      <c r="K27" s="27">
        <f>考核利润!L97</f>
        <v>0</v>
      </c>
      <c r="L27" s="27">
        <f>考核利润!M97</f>
        <v>0</v>
      </c>
      <c r="M27" s="27">
        <f>考核利润!N97</f>
        <v>0</v>
      </c>
      <c r="N27" s="27">
        <f>考核利润!O97</f>
        <v>0</v>
      </c>
      <c r="O27" s="27">
        <f>考核利润!P97</f>
        <v>0</v>
      </c>
      <c r="P27" s="27">
        <f>考核利润!Q97</f>
        <v>0</v>
      </c>
      <c r="Q27" s="27">
        <f>考核利润!F97</f>
        <v>0</v>
      </c>
      <c r="R27" s="27">
        <f>考核利润!R97</f>
        <v>901</v>
      </c>
      <c r="S27" s="27">
        <f>考核利润!S97</f>
        <v>450</v>
      </c>
      <c r="T27" s="27">
        <f>考核利润!T97</f>
        <v>0</v>
      </c>
      <c r="U27" s="27">
        <f>考核利润!U97</f>
        <v>0</v>
      </c>
      <c r="V27" s="27">
        <f>考核利润!V97</f>
        <v>0</v>
      </c>
      <c r="W27" s="27">
        <f>考核利润!X97</f>
        <v>0</v>
      </c>
      <c r="X27" s="27">
        <f>考核利润!Y97</f>
        <v>451</v>
      </c>
    </row>
    <row r="28" ht="16.5" spans="1:24">
      <c r="A28" s="22" t="s">
        <v>52</v>
      </c>
      <c r="B28" s="23">
        <f>考核利润!B98</f>
        <v>312660868.95</v>
      </c>
      <c r="C28" s="23">
        <f>考核利润!C98</f>
        <v>-41474052.6194878</v>
      </c>
      <c r="D28" s="23">
        <f>考核利润!D98</f>
        <v>-238696739.47</v>
      </c>
      <c r="E28" s="23">
        <f>考核利润!E98</f>
        <v>-1346183.6</v>
      </c>
      <c r="F28" s="23">
        <f>考核利润!G98</f>
        <v>286217252.152667</v>
      </c>
      <c r="G28" s="23">
        <f>考核利润!H98</f>
        <v>58804153.649</v>
      </c>
      <c r="H28" s="23">
        <f>考核利润!I98</f>
        <v>35429525.89</v>
      </c>
      <c r="I28" s="23">
        <f>考核利润!J98</f>
        <v>24857138.929</v>
      </c>
      <c r="J28" s="23">
        <f>考核利润!K98</f>
        <v>-1482511.17</v>
      </c>
      <c r="K28" s="23">
        <f>考核利润!L98</f>
        <v>123550194.07</v>
      </c>
      <c r="L28" s="23">
        <f>考核利润!M98</f>
        <v>122995191.87</v>
      </c>
      <c r="M28" s="23">
        <f>考核利润!N98</f>
        <v>555002.2</v>
      </c>
      <c r="N28" s="23">
        <f>考核利润!O98</f>
        <v>86919452.8</v>
      </c>
      <c r="O28" s="23">
        <f>考核利润!P98</f>
        <v>-5974940.72</v>
      </c>
      <c r="P28" s="23">
        <f>考核利润!Q98</f>
        <v>92894393.52</v>
      </c>
      <c r="Q28" s="23">
        <f>考核利润!F98</f>
        <v>-5560727.5</v>
      </c>
      <c r="R28" s="23">
        <f>考核利润!R98</f>
        <v>44247519.4678211</v>
      </c>
      <c r="S28" s="23">
        <f>考核利润!S98</f>
        <v>33510005.9944869</v>
      </c>
      <c r="T28" s="23">
        <f>考核利润!T98</f>
        <v>-8389865.87679245</v>
      </c>
      <c r="U28" s="23">
        <f>考核利润!U98</f>
        <v>2701030.31272939</v>
      </c>
      <c r="V28" s="23">
        <f>考核利润!V98</f>
        <v>20364437.0473973</v>
      </c>
      <c r="W28" s="23">
        <f>考核利润!X98</f>
        <v>-802595.14</v>
      </c>
      <c r="X28" s="23">
        <f>考核利润!Y98</f>
        <v>-1822743.21</v>
      </c>
    </row>
    <row r="29" ht="16.5" spans="1:24">
      <c r="A29" s="26" t="s">
        <v>53</v>
      </c>
      <c r="B29" s="23">
        <f>考核利润!B99</f>
        <v>78459518.57</v>
      </c>
      <c r="C29" s="27">
        <f>考核利润!C99</f>
        <v>0</v>
      </c>
      <c r="D29" s="27">
        <f>考核利润!D99</f>
        <v>78459518.57</v>
      </c>
      <c r="E29" s="27">
        <f>考核利润!E99</f>
        <v>0</v>
      </c>
      <c r="F29" s="27">
        <f>考核利润!G99</f>
        <v>0</v>
      </c>
      <c r="G29" s="27">
        <f>考核利润!H99</f>
        <v>0</v>
      </c>
      <c r="H29" s="27">
        <f>考核利润!I99</f>
        <v>0</v>
      </c>
      <c r="I29" s="27">
        <f>考核利润!J99</f>
        <v>0</v>
      </c>
      <c r="J29" s="27">
        <f>考核利润!K99</f>
        <v>0</v>
      </c>
      <c r="K29" s="27">
        <f>考核利润!L99</f>
        <v>0</v>
      </c>
      <c r="L29" s="27">
        <f>考核利润!M99</f>
        <v>0</v>
      </c>
      <c r="M29" s="27">
        <f>考核利润!N99</f>
        <v>0</v>
      </c>
      <c r="N29" s="27">
        <f>考核利润!O99</f>
        <v>0</v>
      </c>
      <c r="O29" s="27">
        <f>考核利润!P99</f>
        <v>0</v>
      </c>
      <c r="P29" s="27">
        <f>考核利润!Q99</f>
        <v>0</v>
      </c>
      <c r="Q29" s="27">
        <f>考核利润!F99</f>
        <v>0</v>
      </c>
      <c r="R29" s="27">
        <f>考核利润!R99</f>
        <v>0</v>
      </c>
      <c r="S29" s="27">
        <f>考核利润!S99</f>
        <v>0</v>
      </c>
      <c r="T29" s="27">
        <f>考核利润!T99</f>
        <v>0</v>
      </c>
      <c r="U29" s="27">
        <f>考核利润!U99</f>
        <v>0</v>
      </c>
      <c r="V29" s="27">
        <f>考核利润!V99</f>
        <v>0</v>
      </c>
      <c r="W29" s="27">
        <f>考核利润!X99</f>
        <v>0</v>
      </c>
      <c r="X29" s="27">
        <f>考核利润!Y99</f>
        <v>0</v>
      </c>
    </row>
    <row r="30" ht="16.5" spans="1:24">
      <c r="A30" s="22" t="s">
        <v>54</v>
      </c>
      <c r="B30" s="23">
        <f>考核利润!B100</f>
        <v>234201350.38</v>
      </c>
      <c r="C30" s="23">
        <f>考核利润!C100</f>
        <v>-41474052.6194878</v>
      </c>
      <c r="D30" s="23">
        <f>考核利润!D100</f>
        <v>-317156258.04</v>
      </c>
      <c r="E30" s="23">
        <f>考核利润!E100</f>
        <v>-1346183.6</v>
      </c>
      <c r="F30" s="23">
        <f>考核利润!G100</f>
        <v>286217252.152667</v>
      </c>
      <c r="G30" s="23">
        <f>考核利润!H100</f>
        <v>58804153.649</v>
      </c>
      <c r="H30" s="23">
        <f>考核利润!I100</f>
        <v>35429525.89</v>
      </c>
      <c r="I30" s="23">
        <f>考核利润!J100</f>
        <v>24857138.929</v>
      </c>
      <c r="J30" s="23">
        <f>考核利润!K100</f>
        <v>-1482511.17</v>
      </c>
      <c r="K30" s="23">
        <f>考核利润!L100</f>
        <v>123550194.07</v>
      </c>
      <c r="L30" s="23">
        <f>考核利润!M100</f>
        <v>122995191.87</v>
      </c>
      <c r="M30" s="23">
        <f>考核利润!N100</f>
        <v>555002.2</v>
      </c>
      <c r="N30" s="23">
        <f>考核利润!O100</f>
        <v>86919452.8</v>
      </c>
      <c r="O30" s="23">
        <f>考核利润!P100</f>
        <v>-5974940.72</v>
      </c>
      <c r="P30" s="23">
        <f>考核利润!Q100</f>
        <v>92894393.52</v>
      </c>
      <c r="Q30" s="23">
        <f>考核利润!F100</f>
        <v>-5560727.5</v>
      </c>
      <c r="R30" s="23">
        <f>考核利润!R100</f>
        <v>44247519.4678211</v>
      </c>
      <c r="S30" s="23">
        <f>考核利润!S100</f>
        <v>33510005.9944869</v>
      </c>
      <c r="T30" s="23">
        <f>考核利润!T100</f>
        <v>-8389865.87679245</v>
      </c>
      <c r="U30" s="23">
        <f>考核利润!U100</f>
        <v>2701030.31272939</v>
      </c>
      <c r="V30" s="23">
        <f>考核利润!V100</f>
        <v>20364437.0473973</v>
      </c>
      <c r="W30" s="23">
        <f>考核利润!X100</f>
        <v>-802595.14</v>
      </c>
      <c r="X30" s="23">
        <f>考核利润!Y100</f>
        <v>-1822743.21</v>
      </c>
    </row>
    <row r="31" ht="16.5" spans="1:24">
      <c r="A31" s="22" t="s">
        <v>55</v>
      </c>
      <c r="B31" s="23">
        <f>考核利润!B101</f>
        <v>32226755.46</v>
      </c>
      <c r="C31" s="23">
        <f>考核利润!C101</f>
        <v>32226755.46</v>
      </c>
      <c r="D31" s="23">
        <f>考核利润!D101</f>
        <v>0</v>
      </c>
      <c r="E31" s="23">
        <f>考核利润!E101</f>
        <v>0</v>
      </c>
      <c r="F31" s="23">
        <f>考核利润!G101</f>
        <v>0</v>
      </c>
      <c r="G31" s="23">
        <f>考核利润!H101</f>
        <v>0</v>
      </c>
      <c r="H31" s="23">
        <f>考核利润!I101</f>
        <v>0</v>
      </c>
      <c r="I31" s="23">
        <f>考核利润!J101</f>
        <v>0</v>
      </c>
      <c r="J31" s="23">
        <f>考核利润!K101</f>
        <v>0</v>
      </c>
      <c r="K31" s="23">
        <f>考核利润!L101</f>
        <v>0</v>
      </c>
      <c r="L31" s="23">
        <f>考核利润!M101</f>
        <v>0</v>
      </c>
      <c r="M31" s="23">
        <f>考核利润!N101</f>
        <v>0</v>
      </c>
      <c r="N31" s="23">
        <f>考核利润!O101</f>
        <v>0</v>
      </c>
      <c r="O31" s="23">
        <f>考核利润!P101</f>
        <v>0</v>
      </c>
      <c r="P31" s="23">
        <f>考核利润!Q101</f>
        <v>0</v>
      </c>
      <c r="Q31" s="23">
        <f>考核利润!F101</f>
        <v>0</v>
      </c>
      <c r="R31" s="23">
        <f>考核利润!R101</f>
        <v>0</v>
      </c>
      <c r="S31" s="23">
        <f>考核利润!S101</f>
        <v>0</v>
      </c>
      <c r="T31" s="23">
        <f>考核利润!T101</f>
        <v>0</v>
      </c>
      <c r="U31" s="23">
        <f>考核利润!U101</f>
        <v>0</v>
      </c>
      <c r="V31" s="23">
        <f>考核利润!V101</f>
        <v>0</v>
      </c>
      <c r="W31" s="23">
        <f>考核利润!X101</f>
        <v>0</v>
      </c>
      <c r="X31" s="23">
        <f>考核利润!Y101</f>
        <v>0</v>
      </c>
    </row>
    <row r="32" ht="16.5" spans="1:24">
      <c r="A32" s="22" t="s">
        <v>56</v>
      </c>
      <c r="B32" s="23">
        <f>考核利润!B102</f>
        <v>266428105.84</v>
      </c>
      <c r="C32" s="23">
        <f>考核利润!C102</f>
        <v>-9247297.15948781</v>
      </c>
      <c r="D32" s="23">
        <f>考核利润!D102</f>
        <v>-317156258.04</v>
      </c>
      <c r="E32" s="23">
        <f>考核利润!E102</f>
        <v>-1346183.6</v>
      </c>
      <c r="F32" s="23">
        <f>考核利润!G102</f>
        <v>286217252.152667</v>
      </c>
      <c r="G32" s="23">
        <f>考核利润!H102</f>
        <v>58804153.649</v>
      </c>
      <c r="H32" s="23">
        <f>考核利润!I102</f>
        <v>35429525.89</v>
      </c>
      <c r="I32" s="23">
        <f>考核利润!J102</f>
        <v>24857138.929</v>
      </c>
      <c r="J32" s="23">
        <f>考核利润!K102</f>
        <v>-1482511.17</v>
      </c>
      <c r="K32" s="23">
        <f>考核利润!L102</f>
        <v>123550194.07</v>
      </c>
      <c r="L32" s="23">
        <f>考核利润!M102</f>
        <v>122995191.87</v>
      </c>
      <c r="M32" s="23">
        <f>考核利润!N102</f>
        <v>555002.2</v>
      </c>
      <c r="N32" s="23">
        <f>考核利润!O102</f>
        <v>86919452.8</v>
      </c>
      <c r="O32" s="23">
        <f>考核利润!P102</f>
        <v>-5974940.72</v>
      </c>
      <c r="P32" s="23">
        <f>考核利润!Q102</f>
        <v>92894393.52</v>
      </c>
      <c r="Q32" s="23">
        <f>考核利润!F102</f>
        <v>-5560727.5</v>
      </c>
      <c r="R32" s="23">
        <f>考核利润!R102</f>
        <v>44247519.4678211</v>
      </c>
      <c r="S32" s="23">
        <f>考核利润!S102</f>
        <v>33510005.9944869</v>
      </c>
      <c r="T32" s="23">
        <f>考核利润!T102</f>
        <v>-8389865.87679245</v>
      </c>
      <c r="U32" s="23">
        <f>考核利润!U102</f>
        <v>2701030.31272939</v>
      </c>
      <c r="V32" s="23">
        <f>考核利润!V102</f>
        <v>20364437.0473973</v>
      </c>
      <c r="W32" s="23">
        <f>考核利润!X102</f>
        <v>-802595.14</v>
      </c>
      <c r="X32" s="23">
        <f>考核利润!Y102</f>
        <v>-1822743.21</v>
      </c>
    </row>
    <row r="33" ht="16.5" spans="1:24">
      <c r="A33" s="22" t="s">
        <v>66</v>
      </c>
      <c r="B33" s="23">
        <f>考核利润!B103</f>
        <v>0</v>
      </c>
      <c r="C33" s="23">
        <f>考核利润!C103</f>
        <v>0</v>
      </c>
      <c r="D33" s="23">
        <f>考核利润!D103</f>
        <v>0</v>
      </c>
      <c r="E33" s="23">
        <f>考核利润!E103</f>
        <v>2.47076500000001</v>
      </c>
      <c r="F33" s="23">
        <f>考核利润!G103</f>
        <v>119537436.720638</v>
      </c>
      <c r="G33" s="23">
        <f>考核利润!H103</f>
        <v>9247428.62892821</v>
      </c>
      <c r="H33" s="23">
        <f>考核利润!I103</f>
        <v>9247428.62892821</v>
      </c>
      <c r="I33" s="23">
        <f>考核利润!J103</f>
        <v>0</v>
      </c>
      <c r="J33" s="23">
        <f>考核利润!K103</f>
        <v>0</v>
      </c>
      <c r="K33" s="23">
        <f>考核利润!L103</f>
        <v>53511659.6895777</v>
      </c>
      <c r="L33" s="23">
        <f>考核利润!M103</f>
        <v>53472772.2288444</v>
      </c>
      <c r="M33" s="23">
        <f>考核利润!N103</f>
        <v>38887.4607333333</v>
      </c>
      <c r="N33" s="23">
        <f>考核利润!O103</f>
        <v>26072239.4894884</v>
      </c>
      <c r="O33" s="23">
        <f>考核利润!P103</f>
        <v>21090749.2562884</v>
      </c>
      <c r="P33" s="23">
        <f>考核利润!Q103</f>
        <v>4981490.2332</v>
      </c>
      <c r="Q33" s="23">
        <f>考核利润!F103</f>
        <v>0</v>
      </c>
      <c r="R33" s="23">
        <f>考核利润!R103</f>
        <v>0</v>
      </c>
      <c r="S33" s="23">
        <f>考核利润!S103</f>
        <v>0</v>
      </c>
      <c r="T33" s="23">
        <f>考核利润!T103</f>
        <v>0</v>
      </c>
      <c r="U33" s="23">
        <f>考核利润!U103</f>
        <v>0</v>
      </c>
      <c r="V33" s="23">
        <f>考核利润!V103</f>
        <v>0</v>
      </c>
      <c r="W33" s="23">
        <f>考核利润!X103</f>
        <v>0</v>
      </c>
      <c r="X33" s="23">
        <f>考核利润!Y103</f>
        <v>0</v>
      </c>
    </row>
    <row r="34" ht="16.5" spans="1:24">
      <c r="A34" s="22" t="s">
        <v>67</v>
      </c>
      <c r="B34" s="23">
        <f>考核利润!B104</f>
        <v>266428105.84</v>
      </c>
      <c r="C34" s="23">
        <f>考核利润!C104</f>
        <v>-9247297.15948781</v>
      </c>
      <c r="D34" s="23">
        <f>考核利润!D104</f>
        <v>-317156258.04</v>
      </c>
      <c r="E34" s="23">
        <f>考核利润!E104</f>
        <v>-1346186.070765</v>
      </c>
      <c r="F34" s="23">
        <f>考核利润!G104</f>
        <v>166679815.432028</v>
      </c>
      <c r="G34" s="23">
        <f>考核利润!H104</f>
        <v>49556725.0200718</v>
      </c>
      <c r="H34" s="23">
        <f>考核利润!I104</f>
        <v>26182097.2610718</v>
      </c>
      <c r="I34" s="23">
        <f>考核利润!J104</f>
        <v>24857138.929</v>
      </c>
      <c r="J34" s="23">
        <f>考核利润!K104</f>
        <v>-1482511.17</v>
      </c>
      <c r="K34" s="23">
        <f>考核利润!L104</f>
        <v>70038534.3804223</v>
      </c>
      <c r="L34" s="23">
        <f>考核利润!M104</f>
        <v>69522419.6411556</v>
      </c>
      <c r="M34" s="23">
        <f>考核利润!N104</f>
        <v>516114.739266667</v>
      </c>
      <c r="N34" s="23">
        <f>考核利润!O104</f>
        <v>60847213.3105116</v>
      </c>
      <c r="O34" s="23">
        <f>考核利润!P104</f>
        <v>-27065689.9762884</v>
      </c>
      <c r="P34" s="23">
        <f>考核利润!Q104</f>
        <v>87912903.2868</v>
      </c>
      <c r="Q34" s="23">
        <f>考核利润!F104</f>
        <v>-5560727.5</v>
      </c>
      <c r="R34" s="23">
        <f>考核利润!R104</f>
        <v>44247519.4678211</v>
      </c>
      <c r="S34" s="23">
        <f>考核利润!S104</f>
        <v>33510005.9944869</v>
      </c>
      <c r="T34" s="23">
        <f>考核利润!T104</f>
        <v>-8389865.87679245</v>
      </c>
      <c r="U34" s="23">
        <f>考核利润!U104</f>
        <v>2701030.31272939</v>
      </c>
      <c r="V34" s="23">
        <f>考核利润!V104</f>
        <v>20364437.0473973</v>
      </c>
      <c r="W34" s="23">
        <f>考核利润!X104</f>
        <v>-802595.14</v>
      </c>
      <c r="X34" s="23">
        <f>考核利润!Y104</f>
        <v>-1822743.21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Y80"/>
  <sheetViews>
    <sheetView workbookViewId="0">
      <selection activeCell="G23" sqref="G23"/>
    </sheetView>
  </sheetViews>
  <sheetFormatPr defaultColWidth="9.025" defaultRowHeight="13.5"/>
  <cols>
    <col min="3" max="3" width="12.8"/>
    <col min="4" max="4" width="13.8583333333333"/>
    <col min="5" max="5" width="12.8"/>
    <col min="6" max="6" width="10.5333333333333"/>
    <col min="7" max="7" width="13.8583333333333"/>
    <col min="8" max="8" width="11.6666666666667"/>
    <col min="9" max="14" width="10.5333333333333"/>
    <col min="15" max="15" width="11.6666666666667"/>
    <col min="16" max="17" width="10.5333333333333"/>
    <col min="18" max="21" width="11.6666666666667"/>
    <col min="22" max="25" width="10.5333333333333"/>
  </cols>
  <sheetData>
    <row r="1" ht="16.5" spans="1:25">
      <c r="A1" s="6" t="s">
        <v>1</v>
      </c>
      <c r="B1" s="6" t="s">
        <v>74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59</v>
      </c>
      <c r="O1" s="6" t="s">
        <v>15</v>
      </c>
      <c r="P1" s="6" t="s">
        <v>16</v>
      </c>
      <c r="Q1" s="6" t="s">
        <v>17</v>
      </c>
      <c r="R1" s="6" t="s">
        <v>6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24</v>
      </c>
      <c r="Y1" s="6" t="s">
        <v>25</v>
      </c>
    </row>
    <row r="2" ht="16.5" spans="1:25">
      <c r="A2" s="7" t="s">
        <v>75</v>
      </c>
      <c r="B2" s="8" t="s">
        <v>76</v>
      </c>
      <c r="C2" s="8">
        <f>考核费用!C167</f>
        <v>40634091.09</v>
      </c>
      <c r="D2" s="4">
        <f>考核费用!D167</f>
        <v>-300000</v>
      </c>
      <c r="E2" s="4">
        <f>考核费用!E167</f>
        <v>300000</v>
      </c>
      <c r="F2" s="4">
        <f>考核费用!F167</f>
        <v>0</v>
      </c>
      <c r="G2" s="9">
        <f>考核费用!H167</f>
        <v>16567738.06</v>
      </c>
      <c r="H2" s="9">
        <f>考核费用!I167</f>
        <v>0</v>
      </c>
      <c r="I2" s="4">
        <f>考核费用!J167</f>
        <v>0</v>
      </c>
      <c r="J2" s="4">
        <f>考核费用!K167</f>
        <v>0</v>
      </c>
      <c r="K2" s="4">
        <f>考核费用!L167</f>
        <v>0</v>
      </c>
      <c r="L2" s="9">
        <f>考核费用!M167</f>
        <v>230045.83</v>
      </c>
      <c r="M2" s="4">
        <f>考核费用!N167</f>
        <v>230045.83</v>
      </c>
      <c r="N2" s="4">
        <f>考核费用!O167</f>
        <v>0</v>
      </c>
      <c r="O2" s="9">
        <f>考核费用!P167</f>
        <v>0</v>
      </c>
      <c r="P2" s="4">
        <f>考核费用!Q167</f>
        <v>0</v>
      </c>
      <c r="Q2" s="4">
        <f>考核费用!R167</f>
        <v>0</v>
      </c>
      <c r="R2" s="4">
        <f>考核费用!G167</f>
        <v>0</v>
      </c>
      <c r="S2" s="9">
        <f>考核费用!S167</f>
        <v>23836307.2</v>
      </c>
      <c r="T2" s="4">
        <f>考核费用!T167</f>
        <v>14005600</v>
      </c>
      <c r="U2" s="4">
        <f>考核费用!U167</f>
        <v>41829</v>
      </c>
      <c r="V2" s="4">
        <f>考核费用!V167</f>
        <v>1480878.2</v>
      </c>
      <c r="W2" s="4">
        <f>考核费用!W167</f>
        <v>8308000</v>
      </c>
      <c r="X2" s="4">
        <f>考核费用!Y167</f>
        <v>0</v>
      </c>
      <c r="Y2" s="4">
        <f>考核费用!Z167</f>
        <v>0</v>
      </c>
    </row>
    <row r="3" ht="16.5" spans="1:25">
      <c r="A3" s="7"/>
      <c r="B3" s="10" t="s">
        <v>77</v>
      </c>
      <c r="C3" s="4">
        <f>考核费用!C168</f>
        <v>32507547.17</v>
      </c>
      <c r="D3" s="4">
        <f>考核费用!D168</f>
        <v>0</v>
      </c>
      <c r="E3" s="4">
        <f>考核费用!E168</f>
        <v>0</v>
      </c>
      <c r="F3" s="4">
        <f>考核费用!F168</f>
        <v>0</v>
      </c>
      <c r="G3" s="9">
        <f>考核费用!H168</f>
        <v>32507547.17</v>
      </c>
      <c r="H3" s="9">
        <f>考核费用!I168</f>
        <v>0</v>
      </c>
      <c r="I3" s="4">
        <f>考核费用!J168</f>
        <v>0</v>
      </c>
      <c r="J3" s="4">
        <f>考核费用!K168</f>
        <v>0</v>
      </c>
      <c r="K3" s="4">
        <f>考核费用!L168</f>
        <v>0</v>
      </c>
      <c r="L3" s="9">
        <f>考核费用!M168</f>
        <v>0</v>
      </c>
      <c r="M3" s="4">
        <f>考核费用!N168</f>
        <v>0</v>
      </c>
      <c r="N3" s="4">
        <f>考核费用!O168</f>
        <v>0</v>
      </c>
      <c r="O3" s="9">
        <f>考核费用!P168</f>
        <v>0</v>
      </c>
      <c r="P3" s="4">
        <f>考核费用!Q168</f>
        <v>0</v>
      </c>
      <c r="Q3" s="4">
        <f>考核费用!R168</f>
        <v>0</v>
      </c>
      <c r="R3" s="4">
        <f>考核费用!G168</f>
        <v>0</v>
      </c>
      <c r="S3" s="9">
        <f>考核费用!S168</f>
        <v>0</v>
      </c>
      <c r="T3" s="4">
        <f>考核费用!T168</f>
        <v>0</v>
      </c>
      <c r="U3" s="4">
        <f>考核费用!U168</f>
        <v>0</v>
      </c>
      <c r="V3" s="4">
        <f>考核费用!V168</f>
        <v>0</v>
      </c>
      <c r="W3" s="4">
        <f>考核费用!W168</f>
        <v>0</v>
      </c>
      <c r="X3" s="4">
        <f>考核费用!Y168</f>
        <v>0</v>
      </c>
      <c r="Y3" s="4">
        <f>考核费用!Z168</f>
        <v>0</v>
      </c>
    </row>
    <row r="4" ht="16.5" spans="1:25">
      <c r="A4" s="7"/>
      <c r="B4" s="10" t="s">
        <v>78</v>
      </c>
      <c r="C4" s="4">
        <f>考核费用!C169</f>
        <v>1111947.3</v>
      </c>
      <c r="D4" s="4">
        <f>考核费用!D169</f>
        <v>0</v>
      </c>
      <c r="E4" s="4">
        <f>考核费用!E169</f>
        <v>7500</v>
      </c>
      <c r="F4" s="4">
        <f>考核费用!F169</f>
        <v>0</v>
      </c>
      <c r="G4" s="9">
        <f>考核费用!H169</f>
        <v>351509.43</v>
      </c>
      <c r="H4" s="9">
        <f>考核费用!I169</f>
        <v>0</v>
      </c>
      <c r="I4" s="4">
        <f>考核费用!J169</f>
        <v>0</v>
      </c>
      <c r="J4" s="4">
        <f>考核费用!K169</f>
        <v>0</v>
      </c>
      <c r="K4" s="4">
        <f>考核费用!L169</f>
        <v>0</v>
      </c>
      <c r="L4" s="9">
        <f>考核费用!M169</f>
        <v>30212.71</v>
      </c>
      <c r="M4" s="4">
        <f>考核费用!N169</f>
        <v>0</v>
      </c>
      <c r="N4" s="4">
        <f>考核费用!O169</f>
        <v>30212.71</v>
      </c>
      <c r="O4" s="9">
        <f>考核费用!P169</f>
        <v>0</v>
      </c>
      <c r="P4" s="4">
        <f>考核费用!Q169</f>
        <v>0</v>
      </c>
      <c r="Q4" s="4">
        <f>考核费用!R169</f>
        <v>0</v>
      </c>
      <c r="R4" s="4">
        <f>考核费用!G169</f>
        <v>0</v>
      </c>
      <c r="S4" s="9">
        <f>考核费用!S169</f>
        <v>722725.16</v>
      </c>
      <c r="T4" s="4">
        <f>考核费用!T169</f>
        <v>722725.16</v>
      </c>
      <c r="U4" s="4">
        <f>考核费用!U169</f>
        <v>0</v>
      </c>
      <c r="V4" s="4">
        <f>考核费用!V169</f>
        <v>0</v>
      </c>
      <c r="W4" s="4">
        <f>考核费用!W169</f>
        <v>0</v>
      </c>
      <c r="X4" s="4">
        <f>考核费用!Y169</f>
        <v>0</v>
      </c>
      <c r="Y4" s="4">
        <f>考核费用!Z169</f>
        <v>0</v>
      </c>
    </row>
    <row r="5" ht="16.5" spans="1:25">
      <c r="A5" s="7"/>
      <c r="B5" s="10" t="s">
        <v>79</v>
      </c>
      <c r="C5" s="4">
        <f>考核费用!C170</f>
        <v>7128811.34</v>
      </c>
      <c r="D5" s="4">
        <f>考核费用!D170</f>
        <v>-244137.98</v>
      </c>
      <c r="E5" s="4">
        <f>考核费用!E170</f>
        <v>4844.23</v>
      </c>
      <c r="F5" s="4">
        <f>考核费用!F170</f>
        <v>151874.94</v>
      </c>
      <c r="G5" s="9">
        <f>考核费用!H170</f>
        <v>3731370.31</v>
      </c>
      <c r="H5" s="9">
        <f>考核费用!I170</f>
        <v>320712.91</v>
      </c>
      <c r="I5" s="4">
        <f>考核费用!J170</f>
        <v>48300.46</v>
      </c>
      <c r="J5" s="4">
        <f>考核费用!K170</f>
        <v>111476.69</v>
      </c>
      <c r="K5" s="4">
        <f>考核费用!L170</f>
        <v>160935.76</v>
      </c>
      <c r="L5" s="9">
        <f>考核费用!M170</f>
        <v>161239.25</v>
      </c>
      <c r="M5" s="4">
        <f>考核费用!N170</f>
        <v>76689.14</v>
      </c>
      <c r="N5" s="4">
        <f>考核费用!O170</f>
        <v>84550.11</v>
      </c>
      <c r="O5" s="9">
        <f>考核费用!P170</f>
        <v>82342.51</v>
      </c>
      <c r="P5" s="4">
        <f>考核费用!Q170</f>
        <v>44332.67</v>
      </c>
      <c r="Q5" s="4">
        <f>考核费用!R170</f>
        <v>38009.84</v>
      </c>
      <c r="R5" s="4">
        <f>考核费用!G170</f>
        <v>115916.04</v>
      </c>
      <c r="S5" s="9">
        <f>考核费用!S170</f>
        <v>2804649.13</v>
      </c>
      <c r="T5" s="4">
        <f>考核费用!T170</f>
        <v>1528061.94</v>
      </c>
      <c r="U5" s="4">
        <f>考核费用!U170</f>
        <v>368296.78</v>
      </c>
      <c r="V5" s="4">
        <f>考核费用!V170</f>
        <v>646948.51</v>
      </c>
      <c r="W5" s="4">
        <f>考核费用!W170</f>
        <v>94868.28</v>
      </c>
      <c r="X5" s="4">
        <f>考核费用!Y170</f>
        <v>84607.73</v>
      </c>
      <c r="Y5" s="4">
        <f>考核费用!Z170</f>
        <v>49941.04</v>
      </c>
    </row>
    <row r="6" ht="16.5" spans="1:25">
      <c r="A6" s="7"/>
      <c r="B6" s="10" t="s">
        <v>80</v>
      </c>
      <c r="C6" s="4">
        <f>考核费用!C171</f>
        <v>0</v>
      </c>
      <c r="D6" s="4">
        <f>考核费用!D171</f>
        <v>0</v>
      </c>
      <c r="E6" s="4">
        <f>考核费用!E171</f>
        <v>0</v>
      </c>
      <c r="F6" s="4">
        <f>考核费用!F171</f>
        <v>0</v>
      </c>
      <c r="G6" s="9">
        <f>考核费用!H171</f>
        <v>0</v>
      </c>
      <c r="H6" s="9">
        <f>考核费用!I171</f>
        <v>0</v>
      </c>
      <c r="I6" s="4">
        <f>考核费用!J171</f>
        <v>0</v>
      </c>
      <c r="J6" s="4">
        <f>考核费用!K171</f>
        <v>0</v>
      </c>
      <c r="K6" s="4">
        <f>考核费用!L171</f>
        <v>0</v>
      </c>
      <c r="L6" s="9">
        <f>考核费用!M171</f>
        <v>0</v>
      </c>
      <c r="M6" s="4">
        <f>考核费用!N171</f>
        <v>0</v>
      </c>
      <c r="N6" s="4">
        <f>考核费用!O171</f>
        <v>0</v>
      </c>
      <c r="O6" s="9">
        <f>考核费用!P171</f>
        <v>0</v>
      </c>
      <c r="P6" s="4">
        <f>考核费用!Q171</f>
        <v>0</v>
      </c>
      <c r="Q6" s="4">
        <f>考核费用!R171</f>
        <v>0</v>
      </c>
      <c r="R6" s="4">
        <f>考核费用!G171</f>
        <v>0</v>
      </c>
      <c r="S6" s="9">
        <f>考核费用!S171</f>
        <v>0</v>
      </c>
      <c r="T6" s="4">
        <f>考核费用!T171</f>
        <v>0</v>
      </c>
      <c r="U6" s="4">
        <f>考核费用!U171</f>
        <v>0</v>
      </c>
      <c r="V6" s="4">
        <f>考核费用!V171</f>
        <v>0</v>
      </c>
      <c r="W6" s="4">
        <f>考核费用!W171</f>
        <v>0</v>
      </c>
      <c r="X6" s="4">
        <f>考核费用!Y171</f>
        <v>0</v>
      </c>
      <c r="Y6" s="4">
        <f>考核费用!Z171</f>
        <v>0</v>
      </c>
    </row>
    <row r="7" ht="16.5" spans="1:25">
      <c r="A7" s="7"/>
      <c r="B7" s="10" t="s">
        <v>81</v>
      </c>
      <c r="C7" s="4">
        <f>考核费用!C172</f>
        <v>4052425.18</v>
      </c>
      <c r="D7" s="4">
        <f>考核费用!D172</f>
        <v>-27869.73</v>
      </c>
      <c r="E7" s="4">
        <f>考核费用!E172</f>
        <v>-519091.72</v>
      </c>
      <c r="F7" s="4">
        <f>考核费用!F172</f>
        <v>3437.74</v>
      </c>
      <c r="G7" s="9">
        <f>考核费用!H172</f>
        <v>2640757.52</v>
      </c>
      <c r="H7" s="9">
        <f>考核费用!I172</f>
        <v>371243.19</v>
      </c>
      <c r="I7" s="4">
        <f>考核费用!J172</f>
        <v>211581.09</v>
      </c>
      <c r="J7" s="4">
        <f>考核费用!K172</f>
        <v>154021.85</v>
      </c>
      <c r="K7" s="4">
        <f>考核费用!L172</f>
        <v>5640.25</v>
      </c>
      <c r="L7" s="9">
        <f>考核费用!M172</f>
        <v>705401.44</v>
      </c>
      <c r="M7" s="4">
        <f>考核费用!N172</f>
        <v>696658.52</v>
      </c>
      <c r="N7" s="4">
        <f>考核费用!O172</f>
        <v>8742.92</v>
      </c>
      <c r="O7" s="9">
        <f>考核费用!P172</f>
        <v>336502.94</v>
      </c>
      <c r="P7" s="4">
        <f>考核费用!Q172</f>
        <v>-13825.32</v>
      </c>
      <c r="Q7" s="4">
        <f>考核费用!R172</f>
        <v>350328.26</v>
      </c>
      <c r="R7" s="4">
        <f>考核费用!G172</f>
        <v>937.16</v>
      </c>
      <c r="S7" s="9">
        <f>考核费用!S172</f>
        <v>541106.64</v>
      </c>
      <c r="T7" s="4">
        <f>考核费用!T172</f>
        <v>318372.05</v>
      </c>
      <c r="U7" s="4">
        <f>考核费用!U172</f>
        <v>7636.16</v>
      </c>
      <c r="V7" s="4">
        <f>考核费用!V172</f>
        <v>38565.07</v>
      </c>
      <c r="W7" s="4">
        <f>考核费用!W172</f>
        <v>173899.94</v>
      </c>
      <c r="X7" s="4">
        <f>考核费用!Y172</f>
        <v>0</v>
      </c>
      <c r="Y7" s="4">
        <f>考核费用!Z172</f>
        <v>2633.42</v>
      </c>
    </row>
    <row r="8" ht="16.5" spans="1:25">
      <c r="A8" s="7"/>
      <c r="B8" s="11" t="s">
        <v>82</v>
      </c>
      <c r="C8" s="4">
        <f>考核费用!C173</f>
        <v>13600000</v>
      </c>
      <c r="D8" s="4">
        <f>考核费用!D173</f>
        <v>0</v>
      </c>
      <c r="E8" s="4">
        <f>考核费用!E173</f>
        <v>0</v>
      </c>
      <c r="F8" s="4">
        <f>考核费用!F173</f>
        <v>0</v>
      </c>
      <c r="G8" s="9">
        <f>考核费用!H173</f>
        <v>13600000</v>
      </c>
      <c r="H8" s="9">
        <f>考核费用!I173</f>
        <v>0</v>
      </c>
      <c r="I8" s="4">
        <f>考核费用!J173</f>
        <v>0</v>
      </c>
      <c r="J8" s="4">
        <f>考核费用!K173</f>
        <v>0</v>
      </c>
      <c r="K8" s="4">
        <f>考核费用!L173</f>
        <v>0</v>
      </c>
      <c r="L8" s="9">
        <f>考核费用!M173</f>
        <v>0</v>
      </c>
      <c r="M8" s="4">
        <f>考核费用!N173</f>
        <v>0</v>
      </c>
      <c r="N8" s="4">
        <f>考核费用!O173</f>
        <v>0</v>
      </c>
      <c r="O8" s="9">
        <f>考核费用!P173</f>
        <v>0</v>
      </c>
      <c r="P8" s="4">
        <f>考核费用!Q173</f>
        <v>0</v>
      </c>
      <c r="Q8" s="4">
        <f>考核费用!R173</f>
        <v>0</v>
      </c>
      <c r="R8" s="4">
        <f>考核费用!G173</f>
        <v>0</v>
      </c>
      <c r="S8" s="9">
        <f>考核费用!S173</f>
        <v>0</v>
      </c>
      <c r="T8" s="4">
        <f>考核费用!T173</f>
        <v>0</v>
      </c>
      <c r="U8" s="4">
        <f>考核费用!U173</f>
        <v>0</v>
      </c>
      <c r="V8" s="4">
        <f>考核费用!V173</f>
        <v>0</v>
      </c>
      <c r="W8" s="4">
        <f>考核费用!W173</f>
        <v>0</v>
      </c>
      <c r="X8" s="4">
        <f>考核费用!Y173</f>
        <v>0</v>
      </c>
      <c r="Y8" s="4">
        <f>考核费用!Z173</f>
        <v>0</v>
      </c>
    </row>
    <row r="9" ht="16.5" spans="1:25">
      <c r="A9" s="7"/>
      <c r="B9" s="10" t="s">
        <v>83</v>
      </c>
      <c r="C9" s="4">
        <f>考核费用!C174</f>
        <v>0</v>
      </c>
      <c r="D9" s="4">
        <f>考核费用!D174</f>
        <v>0</v>
      </c>
      <c r="E9" s="4">
        <f>考核费用!E174</f>
        <v>0</v>
      </c>
      <c r="F9" s="4">
        <f>考核费用!F174</f>
        <v>0</v>
      </c>
      <c r="G9" s="9">
        <f>考核费用!H174</f>
        <v>0</v>
      </c>
      <c r="H9" s="9">
        <f>考核费用!I174</f>
        <v>0</v>
      </c>
      <c r="I9" s="4">
        <f>考核费用!J174</f>
        <v>0</v>
      </c>
      <c r="J9" s="4">
        <f>考核费用!K174</f>
        <v>0</v>
      </c>
      <c r="K9" s="4">
        <f>考核费用!L174</f>
        <v>0</v>
      </c>
      <c r="L9" s="9">
        <f>考核费用!M174</f>
        <v>0</v>
      </c>
      <c r="M9" s="4">
        <f>考核费用!N174</f>
        <v>0</v>
      </c>
      <c r="N9" s="4">
        <f>考核费用!O174</f>
        <v>0</v>
      </c>
      <c r="O9" s="9">
        <f>考核费用!P174</f>
        <v>0</v>
      </c>
      <c r="P9" s="4">
        <f>考核费用!Q174</f>
        <v>0</v>
      </c>
      <c r="Q9" s="4">
        <f>考核费用!R174</f>
        <v>0</v>
      </c>
      <c r="R9" s="4">
        <f>考核费用!G174</f>
        <v>0</v>
      </c>
      <c r="S9" s="9">
        <f>考核费用!S174</f>
        <v>0</v>
      </c>
      <c r="T9" s="4">
        <f>考核费用!T174</f>
        <v>0</v>
      </c>
      <c r="U9" s="4">
        <f>考核费用!U174</f>
        <v>0</v>
      </c>
      <c r="V9" s="4">
        <f>考核费用!V174</f>
        <v>0</v>
      </c>
      <c r="W9" s="4">
        <f>考核费用!W174</f>
        <v>0</v>
      </c>
      <c r="X9" s="4">
        <f>考核费用!Y174</f>
        <v>0</v>
      </c>
      <c r="Y9" s="4">
        <f>考核费用!Z174</f>
        <v>0</v>
      </c>
    </row>
    <row r="10" ht="16.5" spans="1:25">
      <c r="A10" s="7"/>
      <c r="B10" s="10" t="s">
        <v>84</v>
      </c>
      <c r="C10" s="4">
        <f>考核费用!C175</f>
        <v>0</v>
      </c>
      <c r="D10" s="4">
        <f>考核费用!D175</f>
        <v>0</v>
      </c>
      <c r="E10" s="4">
        <f>考核费用!E175</f>
        <v>0</v>
      </c>
      <c r="F10" s="4">
        <f>考核费用!F175</f>
        <v>0</v>
      </c>
      <c r="G10" s="9">
        <f>考核费用!H175</f>
        <v>0</v>
      </c>
      <c r="H10" s="9">
        <f>考核费用!I175</f>
        <v>0</v>
      </c>
      <c r="I10" s="4">
        <f>考核费用!J175</f>
        <v>0</v>
      </c>
      <c r="J10" s="4">
        <f>考核费用!K175</f>
        <v>0</v>
      </c>
      <c r="K10" s="4">
        <f>考核费用!L175</f>
        <v>0</v>
      </c>
      <c r="L10" s="9">
        <f>考核费用!M175</f>
        <v>0</v>
      </c>
      <c r="M10" s="4">
        <f>考核费用!N175</f>
        <v>0</v>
      </c>
      <c r="N10" s="4">
        <f>考核费用!O175</f>
        <v>0</v>
      </c>
      <c r="O10" s="9">
        <f>考核费用!P175</f>
        <v>0</v>
      </c>
      <c r="P10" s="4">
        <f>考核费用!Q175</f>
        <v>0</v>
      </c>
      <c r="Q10" s="4">
        <f>考核费用!R175</f>
        <v>0</v>
      </c>
      <c r="R10" s="4">
        <f>考核费用!G175</f>
        <v>0</v>
      </c>
      <c r="S10" s="9">
        <f>考核费用!S175</f>
        <v>0</v>
      </c>
      <c r="T10" s="4">
        <f>考核费用!T175</f>
        <v>0</v>
      </c>
      <c r="U10" s="4">
        <f>考核费用!U175</f>
        <v>0</v>
      </c>
      <c r="V10" s="4">
        <f>考核费用!V175</f>
        <v>0</v>
      </c>
      <c r="W10" s="4">
        <f>考核费用!W175</f>
        <v>0</v>
      </c>
      <c r="X10" s="4">
        <f>考核费用!Y175</f>
        <v>0</v>
      </c>
      <c r="Y10" s="4">
        <f>考核费用!Z175</f>
        <v>0</v>
      </c>
    </row>
    <row r="11" ht="33" spans="1:25">
      <c r="A11" s="7"/>
      <c r="B11" s="12" t="s">
        <v>85</v>
      </c>
      <c r="C11" s="4">
        <f>考核费用!C176</f>
        <v>0</v>
      </c>
      <c r="D11" s="4">
        <f>考核费用!D176</f>
        <v>0</v>
      </c>
      <c r="E11" s="4">
        <f>考核费用!E176</f>
        <v>0</v>
      </c>
      <c r="F11" s="4">
        <f>考核费用!F176</f>
        <v>0</v>
      </c>
      <c r="G11" s="9">
        <f>考核费用!H176</f>
        <v>0</v>
      </c>
      <c r="H11" s="9">
        <f>考核费用!I176</f>
        <v>0</v>
      </c>
      <c r="I11" s="4">
        <f>考核费用!J176</f>
        <v>0</v>
      </c>
      <c r="J11" s="4">
        <f>考核费用!K176</f>
        <v>0</v>
      </c>
      <c r="K11" s="4">
        <f>考核费用!L176</f>
        <v>0</v>
      </c>
      <c r="L11" s="9">
        <f>考核费用!M176</f>
        <v>0</v>
      </c>
      <c r="M11" s="4">
        <f>考核费用!N176</f>
        <v>0</v>
      </c>
      <c r="N11" s="4">
        <f>考核费用!O176</f>
        <v>0</v>
      </c>
      <c r="O11" s="9">
        <f>考核费用!P176</f>
        <v>0</v>
      </c>
      <c r="P11" s="4">
        <f>考核费用!Q176</f>
        <v>0</v>
      </c>
      <c r="Q11" s="4">
        <f>考核费用!R176</f>
        <v>0</v>
      </c>
      <c r="R11" s="4">
        <f>考核费用!G176</f>
        <v>0</v>
      </c>
      <c r="S11" s="9">
        <f>考核费用!S176</f>
        <v>0</v>
      </c>
      <c r="T11" s="4">
        <f>考核费用!T176</f>
        <v>0</v>
      </c>
      <c r="U11" s="4">
        <f>考核费用!U176</f>
        <v>0</v>
      </c>
      <c r="V11" s="4">
        <f>考核费用!V176</f>
        <v>0</v>
      </c>
      <c r="W11" s="4">
        <f>考核费用!W176</f>
        <v>0</v>
      </c>
      <c r="X11" s="4">
        <f>考核费用!Y176</f>
        <v>0</v>
      </c>
      <c r="Y11" s="4">
        <f>考核费用!Z176</f>
        <v>0</v>
      </c>
    </row>
    <row r="12" ht="16.5" spans="1:25">
      <c r="A12" s="7"/>
      <c r="B12" s="12" t="s">
        <v>86</v>
      </c>
      <c r="C12" s="4">
        <f>考核费用!C177</f>
        <v>0</v>
      </c>
      <c r="D12" s="4">
        <f>考核费用!D177</f>
        <v>0</v>
      </c>
      <c r="E12" s="4">
        <f>考核费用!E177</f>
        <v>0</v>
      </c>
      <c r="F12" s="4">
        <f>考核费用!F177</f>
        <v>0</v>
      </c>
      <c r="G12" s="9">
        <f>考核费用!H177</f>
        <v>0</v>
      </c>
      <c r="H12" s="9">
        <f>考核费用!I177</f>
        <v>0</v>
      </c>
      <c r="I12" s="4">
        <f>考核费用!J177</f>
        <v>0</v>
      </c>
      <c r="J12" s="4">
        <f>考核费用!K177</f>
        <v>0</v>
      </c>
      <c r="K12" s="4">
        <f>考核费用!L177</f>
        <v>0</v>
      </c>
      <c r="L12" s="9">
        <f>考核费用!M177</f>
        <v>0</v>
      </c>
      <c r="M12" s="4">
        <f>考核费用!N177</f>
        <v>0</v>
      </c>
      <c r="N12" s="4">
        <f>考核费用!O177</f>
        <v>0</v>
      </c>
      <c r="O12" s="9">
        <f>考核费用!P177</f>
        <v>0</v>
      </c>
      <c r="P12" s="4">
        <f>考核费用!Q177</f>
        <v>0</v>
      </c>
      <c r="Q12" s="4">
        <f>考核费用!R177</f>
        <v>0</v>
      </c>
      <c r="R12" s="4">
        <f>考核费用!G177</f>
        <v>0</v>
      </c>
      <c r="S12" s="9">
        <f>考核费用!S177</f>
        <v>0</v>
      </c>
      <c r="T12" s="4">
        <f>考核费用!T177</f>
        <v>0</v>
      </c>
      <c r="U12" s="4">
        <f>考核费用!U177</f>
        <v>0</v>
      </c>
      <c r="V12" s="4">
        <f>考核费用!V177</f>
        <v>0</v>
      </c>
      <c r="W12" s="4">
        <f>考核费用!W177</f>
        <v>0</v>
      </c>
      <c r="X12" s="4">
        <f>考核费用!Y177</f>
        <v>0</v>
      </c>
      <c r="Y12" s="4">
        <f>考核费用!Z177</f>
        <v>0</v>
      </c>
    </row>
    <row r="13" ht="33" spans="1:25">
      <c r="A13" s="7"/>
      <c r="B13" s="12" t="s">
        <v>87</v>
      </c>
      <c r="C13" s="4">
        <f>考核费用!C178</f>
        <v>0</v>
      </c>
      <c r="D13" s="4">
        <f>考核费用!D178</f>
        <v>0</v>
      </c>
      <c r="E13" s="4">
        <f>考核费用!E178</f>
        <v>0</v>
      </c>
      <c r="F13" s="4">
        <f>考核费用!F178</f>
        <v>0</v>
      </c>
      <c r="G13" s="9">
        <f>考核费用!H178</f>
        <v>0</v>
      </c>
      <c r="H13" s="9">
        <f>考核费用!I178</f>
        <v>0</v>
      </c>
      <c r="I13" s="4">
        <f>考核费用!J178</f>
        <v>0</v>
      </c>
      <c r="J13" s="4">
        <f>考核费用!K178</f>
        <v>0</v>
      </c>
      <c r="K13" s="4">
        <f>考核费用!L178</f>
        <v>0</v>
      </c>
      <c r="L13" s="9">
        <f>考核费用!M178</f>
        <v>0</v>
      </c>
      <c r="M13" s="4">
        <f>考核费用!N178</f>
        <v>0</v>
      </c>
      <c r="N13" s="4">
        <f>考核费用!O178</f>
        <v>0</v>
      </c>
      <c r="O13" s="9">
        <f>考核费用!P178</f>
        <v>0</v>
      </c>
      <c r="P13" s="4">
        <f>考核费用!Q178</f>
        <v>0</v>
      </c>
      <c r="Q13" s="4">
        <f>考核费用!R178</f>
        <v>0</v>
      </c>
      <c r="R13" s="4">
        <f>考核费用!G178</f>
        <v>0</v>
      </c>
      <c r="S13" s="9">
        <f>考核费用!S178</f>
        <v>0</v>
      </c>
      <c r="T13" s="4">
        <f>考核费用!T178</f>
        <v>0</v>
      </c>
      <c r="U13" s="4">
        <f>考核费用!U178</f>
        <v>0</v>
      </c>
      <c r="V13" s="4">
        <f>考核费用!V178</f>
        <v>0</v>
      </c>
      <c r="W13" s="4">
        <f>考核费用!W178</f>
        <v>0</v>
      </c>
      <c r="X13" s="4">
        <f>考核费用!Y178</f>
        <v>0</v>
      </c>
      <c r="Y13" s="4">
        <f>考核费用!Z178</f>
        <v>0</v>
      </c>
    </row>
    <row r="14" ht="33" spans="1:25">
      <c r="A14" s="7"/>
      <c r="B14" s="12" t="s">
        <v>88</v>
      </c>
      <c r="C14" s="4">
        <f>考核费用!C179</f>
        <v>0</v>
      </c>
      <c r="D14" s="4">
        <f>考核费用!D179</f>
        <v>0</v>
      </c>
      <c r="E14" s="4">
        <f>考核费用!E179</f>
        <v>0</v>
      </c>
      <c r="F14" s="4">
        <f>考核费用!F179</f>
        <v>0</v>
      </c>
      <c r="G14" s="9">
        <f>考核费用!H179</f>
        <v>0</v>
      </c>
      <c r="H14" s="9">
        <f>考核费用!I179</f>
        <v>0</v>
      </c>
      <c r="I14" s="4">
        <f>考核费用!J179</f>
        <v>0</v>
      </c>
      <c r="J14" s="4">
        <f>考核费用!K179</f>
        <v>0</v>
      </c>
      <c r="K14" s="4">
        <f>考核费用!L179</f>
        <v>0</v>
      </c>
      <c r="L14" s="9">
        <f>考核费用!M179</f>
        <v>0</v>
      </c>
      <c r="M14" s="4">
        <f>考核费用!N179</f>
        <v>0</v>
      </c>
      <c r="N14" s="4">
        <f>考核费用!O179</f>
        <v>0</v>
      </c>
      <c r="O14" s="9">
        <f>考核费用!P179</f>
        <v>0</v>
      </c>
      <c r="P14" s="4">
        <f>考核费用!Q179</f>
        <v>0</v>
      </c>
      <c r="Q14" s="4">
        <f>考核费用!R179</f>
        <v>0</v>
      </c>
      <c r="R14" s="4">
        <f>考核费用!G179</f>
        <v>0</v>
      </c>
      <c r="S14" s="9">
        <f>考核费用!S179</f>
        <v>0</v>
      </c>
      <c r="T14" s="4">
        <f>考核费用!T179</f>
        <v>0</v>
      </c>
      <c r="U14" s="4">
        <f>考核费用!U179</f>
        <v>0</v>
      </c>
      <c r="V14" s="4">
        <f>考核费用!V179</f>
        <v>0</v>
      </c>
      <c r="W14" s="4">
        <f>考核费用!W179</f>
        <v>0</v>
      </c>
      <c r="X14" s="4">
        <f>考核费用!Y179</f>
        <v>0</v>
      </c>
      <c r="Y14" s="4">
        <f>考核费用!Z179</f>
        <v>0</v>
      </c>
    </row>
    <row r="15" ht="16.5" spans="1:25">
      <c r="A15" s="7"/>
      <c r="B15" s="12" t="s">
        <v>89</v>
      </c>
      <c r="C15" s="4">
        <f>考核费用!C180</f>
        <v>0</v>
      </c>
      <c r="D15" s="4">
        <f>考核费用!D180</f>
        <v>0</v>
      </c>
      <c r="E15" s="4">
        <f>考核费用!E180</f>
        <v>0</v>
      </c>
      <c r="F15" s="4">
        <f>考核费用!F180</f>
        <v>0</v>
      </c>
      <c r="G15" s="9">
        <f>考核费用!H180</f>
        <v>0</v>
      </c>
      <c r="H15" s="9">
        <f>考核费用!I180</f>
        <v>0</v>
      </c>
      <c r="I15" s="4">
        <f>考核费用!J180</f>
        <v>0</v>
      </c>
      <c r="J15" s="4">
        <f>考核费用!K180</f>
        <v>0</v>
      </c>
      <c r="K15" s="4">
        <f>考核费用!L180</f>
        <v>0</v>
      </c>
      <c r="L15" s="9">
        <f>考核费用!M180</f>
        <v>0</v>
      </c>
      <c r="M15" s="4">
        <f>考核费用!N180</f>
        <v>0</v>
      </c>
      <c r="N15" s="4">
        <f>考核费用!O180</f>
        <v>0</v>
      </c>
      <c r="O15" s="9">
        <f>考核费用!P180</f>
        <v>0</v>
      </c>
      <c r="P15" s="4">
        <f>考核费用!Q180</f>
        <v>0</v>
      </c>
      <c r="Q15" s="4">
        <f>考核费用!R180</f>
        <v>0</v>
      </c>
      <c r="R15" s="4">
        <f>考核费用!G180</f>
        <v>0</v>
      </c>
      <c r="S15" s="9">
        <f>考核费用!S180</f>
        <v>0</v>
      </c>
      <c r="T15" s="4">
        <f>考核费用!T180</f>
        <v>0</v>
      </c>
      <c r="U15" s="4">
        <f>考核费用!U180</f>
        <v>0</v>
      </c>
      <c r="V15" s="4">
        <f>考核费用!V180</f>
        <v>0</v>
      </c>
      <c r="W15" s="4">
        <f>考核费用!W180</f>
        <v>0</v>
      </c>
      <c r="X15" s="4">
        <f>考核费用!Y180</f>
        <v>0</v>
      </c>
      <c r="Y15" s="4">
        <f>考核费用!Z180</f>
        <v>0</v>
      </c>
    </row>
    <row r="16" ht="16.5" spans="1:25">
      <c r="A16" s="7"/>
      <c r="B16" s="12" t="s">
        <v>90</v>
      </c>
      <c r="C16" s="4">
        <f>考核费用!C181</f>
        <v>0</v>
      </c>
      <c r="D16" s="4">
        <f>考核费用!D181</f>
        <v>0</v>
      </c>
      <c r="E16" s="4">
        <f>考核费用!E181</f>
        <v>0</v>
      </c>
      <c r="F16" s="4">
        <f>考核费用!F181</f>
        <v>0</v>
      </c>
      <c r="G16" s="9">
        <f>考核费用!H181</f>
        <v>0</v>
      </c>
      <c r="H16" s="9">
        <f>考核费用!I181</f>
        <v>0</v>
      </c>
      <c r="I16" s="4">
        <f>考核费用!J181</f>
        <v>0</v>
      </c>
      <c r="J16" s="4">
        <f>考核费用!K181</f>
        <v>0</v>
      </c>
      <c r="K16" s="4">
        <f>考核费用!L181</f>
        <v>0</v>
      </c>
      <c r="L16" s="9">
        <f>考核费用!M181</f>
        <v>0</v>
      </c>
      <c r="M16" s="4">
        <f>考核费用!N181</f>
        <v>0</v>
      </c>
      <c r="N16" s="4">
        <f>考核费用!O181</f>
        <v>0</v>
      </c>
      <c r="O16" s="9">
        <f>考核费用!P181</f>
        <v>0</v>
      </c>
      <c r="P16" s="4">
        <f>考核费用!Q181</f>
        <v>0</v>
      </c>
      <c r="Q16" s="4">
        <f>考核费用!R181</f>
        <v>0</v>
      </c>
      <c r="R16" s="4">
        <f>考核费用!G181</f>
        <v>0</v>
      </c>
      <c r="S16" s="9">
        <f>考核费用!S181</f>
        <v>0</v>
      </c>
      <c r="T16" s="4">
        <f>考核费用!T181</f>
        <v>0</v>
      </c>
      <c r="U16" s="4">
        <f>考核费用!U181</f>
        <v>0</v>
      </c>
      <c r="V16" s="4">
        <f>考核费用!V181</f>
        <v>0</v>
      </c>
      <c r="W16" s="4">
        <f>考核费用!W181</f>
        <v>0</v>
      </c>
      <c r="X16" s="4">
        <f>考核费用!Y181</f>
        <v>0</v>
      </c>
      <c r="Y16" s="4">
        <f>考核费用!Z181</f>
        <v>0</v>
      </c>
    </row>
    <row r="17" ht="16.5" spans="1:25">
      <c r="A17" s="7"/>
      <c r="B17" s="12" t="s">
        <v>91</v>
      </c>
      <c r="C17" s="4">
        <f>考核费用!C182</f>
        <v>0</v>
      </c>
      <c r="D17" s="4">
        <f>考核费用!D182</f>
        <v>0</v>
      </c>
      <c r="E17" s="4">
        <f>考核费用!E182</f>
        <v>0</v>
      </c>
      <c r="F17" s="4">
        <f>考核费用!F182</f>
        <v>0</v>
      </c>
      <c r="G17" s="9">
        <f>考核费用!H182</f>
        <v>0</v>
      </c>
      <c r="H17" s="9">
        <f>考核费用!I182</f>
        <v>0</v>
      </c>
      <c r="I17" s="4">
        <f>考核费用!J182</f>
        <v>0</v>
      </c>
      <c r="J17" s="4">
        <f>考核费用!K182</f>
        <v>0</v>
      </c>
      <c r="K17" s="4">
        <f>考核费用!L182</f>
        <v>0</v>
      </c>
      <c r="L17" s="9">
        <f>考核费用!M182</f>
        <v>0</v>
      </c>
      <c r="M17" s="4">
        <f>考核费用!N182</f>
        <v>0</v>
      </c>
      <c r="N17" s="4">
        <f>考核费用!O182</f>
        <v>0</v>
      </c>
      <c r="O17" s="9">
        <f>考核费用!P182</f>
        <v>0</v>
      </c>
      <c r="P17" s="4">
        <f>考核费用!Q182</f>
        <v>0</v>
      </c>
      <c r="Q17" s="4">
        <f>考核费用!R182</f>
        <v>0</v>
      </c>
      <c r="R17" s="4">
        <f>考核费用!G182</f>
        <v>0</v>
      </c>
      <c r="S17" s="9">
        <f>考核费用!S182</f>
        <v>0</v>
      </c>
      <c r="T17" s="4">
        <f>考核费用!T182</f>
        <v>0</v>
      </c>
      <c r="U17" s="4">
        <f>考核费用!U182</f>
        <v>0</v>
      </c>
      <c r="V17" s="4">
        <f>考核费用!V182</f>
        <v>0</v>
      </c>
      <c r="W17" s="4">
        <f>考核费用!W182</f>
        <v>0</v>
      </c>
      <c r="X17" s="4">
        <f>考核费用!Y182</f>
        <v>0</v>
      </c>
      <c r="Y17" s="4">
        <f>考核费用!Z182</f>
        <v>0</v>
      </c>
    </row>
    <row r="18" ht="16.5" spans="1:25">
      <c r="A18" s="7"/>
      <c r="B18" s="12" t="s">
        <v>92</v>
      </c>
      <c r="C18" s="4">
        <f>考核费用!C183</f>
        <v>0</v>
      </c>
      <c r="D18" s="4">
        <f>考核费用!D183</f>
        <v>0</v>
      </c>
      <c r="E18" s="4">
        <f>考核费用!E183</f>
        <v>0</v>
      </c>
      <c r="F18" s="4">
        <f>考核费用!F183</f>
        <v>0</v>
      </c>
      <c r="G18" s="9">
        <f>考核费用!H183</f>
        <v>0</v>
      </c>
      <c r="H18" s="9">
        <f>考核费用!I183</f>
        <v>0</v>
      </c>
      <c r="I18" s="4">
        <f>考核费用!J183</f>
        <v>0</v>
      </c>
      <c r="J18" s="4">
        <f>考核费用!K183</f>
        <v>0</v>
      </c>
      <c r="K18" s="4">
        <f>考核费用!L183</f>
        <v>0</v>
      </c>
      <c r="L18" s="9">
        <f>考核费用!M183</f>
        <v>0</v>
      </c>
      <c r="M18" s="4">
        <f>考核费用!N183</f>
        <v>0</v>
      </c>
      <c r="N18" s="4">
        <f>考核费用!O183</f>
        <v>0</v>
      </c>
      <c r="O18" s="9">
        <f>考核费用!P183</f>
        <v>0</v>
      </c>
      <c r="P18" s="4">
        <f>考核费用!Q183</f>
        <v>0</v>
      </c>
      <c r="Q18" s="4">
        <f>考核费用!R183</f>
        <v>0</v>
      </c>
      <c r="R18" s="4">
        <f>考核费用!G183</f>
        <v>0</v>
      </c>
      <c r="S18" s="9">
        <f>考核费用!S183</f>
        <v>0</v>
      </c>
      <c r="T18" s="4">
        <f>考核费用!T183</f>
        <v>0</v>
      </c>
      <c r="U18" s="4">
        <f>考核费用!U183</f>
        <v>0</v>
      </c>
      <c r="V18" s="4">
        <f>考核费用!V183</f>
        <v>0</v>
      </c>
      <c r="W18" s="4">
        <f>考核费用!W183</f>
        <v>0</v>
      </c>
      <c r="X18" s="4">
        <f>考核费用!Y183</f>
        <v>0</v>
      </c>
      <c r="Y18" s="4">
        <f>考核费用!Z183</f>
        <v>0</v>
      </c>
    </row>
    <row r="19" ht="16.5" spans="1:25">
      <c r="A19" s="7"/>
      <c r="B19" s="13" t="s">
        <v>93</v>
      </c>
      <c r="C19" s="4">
        <f>考核费用!C184</f>
        <v>0</v>
      </c>
      <c r="D19" s="4">
        <f>考核费用!D184</f>
        <v>0</v>
      </c>
      <c r="E19" s="4">
        <f>考核费用!E184</f>
        <v>0</v>
      </c>
      <c r="F19" s="4">
        <f>考核费用!F184</f>
        <v>0</v>
      </c>
      <c r="G19" s="9">
        <f>考核费用!H184</f>
        <v>0</v>
      </c>
      <c r="H19" s="9">
        <f>考核费用!I184</f>
        <v>0</v>
      </c>
      <c r="I19" s="4">
        <f>考核费用!J184</f>
        <v>0</v>
      </c>
      <c r="J19" s="4">
        <f>考核费用!K184</f>
        <v>0</v>
      </c>
      <c r="K19" s="4">
        <f>考核费用!L184</f>
        <v>0</v>
      </c>
      <c r="L19" s="9">
        <f>考核费用!M184</f>
        <v>0</v>
      </c>
      <c r="M19" s="4">
        <f>考核费用!N184</f>
        <v>0</v>
      </c>
      <c r="N19" s="4">
        <f>考核费用!O184</f>
        <v>0</v>
      </c>
      <c r="O19" s="9">
        <f>考核费用!P184</f>
        <v>0</v>
      </c>
      <c r="P19" s="4">
        <f>考核费用!Q184</f>
        <v>0</v>
      </c>
      <c r="Q19" s="4">
        <f>考核费用!R184</f>
        <v>0</v>
      </c>
      <c r="R19" s="4">
        <f>考核费用!G184</f>
        <v>0</v>
      </c>
      <c r="S19" s="9">
        <f>考核费用!S184</f>
        <v>0</v>
      </c>
      <c r="T19" s="4">
        <f>考核费用!T184</f>
        <v>0</v>
      </c>
      <c r="U19" s="4">
        <f>考核费用!U184</f>
        <v>0</v>
      </c>
      <c r="V19" s="4">
        <f>考核费用!V184</f>
        <v>0</v>
      </c>
      <c r="W19" s="4">
        <f>考核费用!W184</f>
        <v>0</v>
      </c>
      <c r="X19" s="4">
        <f>考核费用!Y184</f>
        <v>0</v>
      </c>
      <c r="Y19" s="4">
        <f>考核费用!Z184</f>
        <v>0</v>
      </c>
    </row>
    <row r="20" ht="16.5" spans="1:25">
      <c r="A20" s="7"/>
      <c r="B20" s="13" t="s">
        <v>94</v>
      </c>
      <c r="C20" s="4">
        <f>考核费用!C185</f>
        <v>0</v>
      </c>
      <c r="D20" s="4">
        <f>考核费用!D185</f>
        <v>0</v>
      </c>
      <c r="E20" s="4">
        <f>考核费用!E185</f>
        <v>0</v>
      </c>
      <c r="F20" s="4">
        <f>考核费用!F185</f>
        <v>0</v>
      </c>
      <c r="G20" s="9">
        <f>考核费用!H185</f>
        <v>0</v>
      </c>
      <c r="H20" s="9">
        <f>考核费用!I185</f>
        <v>0</v>
      </c>
      <c r="I20" s="4">
        <f>考核费用!J185</f>
        <v>0</v>
      </c>
      <c r="J20" s="4">
        <f>考核费用!K185</f>
        <v>0</v>
      </c>
      <c r="K20" s="4">
        <f>考核费用!L185</f>
        <v>0</v>
      </c>
      <c r="L20" s="9">
        <f>考核费用!M185</f>
        <v>0</v>
      </c>
      <c r="M20" s="4">
        <f>考核费用!N185</f>
        <v>0</v>
      </c>
      <c r="N20" s="4">
        <f>考核费用!O185</f>
        <v>0</v>
      </c>
      <c r="O20" s="9">
        <f>考核费用!P185</f>
        <v>0</v>
      </c>
      <c r="P20" s="4">
        <f>考核费用!Q185</f>
        <v>0</v>
      </c>
      <c r="Q20" s="4">
        <f>考核费用!R185</f>
        <v>0</v>
      </c>
      <c r="R20" s="4">
        <f>考核费用!G185</f>
        <v>0</v>
      </c>
      <c r="S20" s="9">
        <f>考核费用!S185</f>
        <v>0</v>
      </c>
      <c r="T20" s="4">
        <f>考核费用!T185</f>
        <v>0</v>
      </c>
      <c r="U20" s="4">
        <f>考核费用!U185</f>
        <v>0</v>
      </c>
      <c r="V20" s="4">
        <f>考核费用!V185</f>
        <v>0</v>
      </c>
      <c r="W20" s="4">
        <f>考核费用!W185</f>
        <v>0</v>
      </c>
      <c r="X20" s="4">
        <f>考核费用!Y185</f>
        <v>0</v>
      </c>
      <c r="Y20" s="4">
        <f>考核费用!Z185</f>
        <v>0</v>
      </c>
    </row>
    <row r="21" ht="16.5" spans="1:25">
      <c r="A21" s="7"/>
      <c r="B21" s="13" t="s">
        <v>95</v>
      </c>
      <c r="C21" s="4">
        <f>考核费用!C186</f>
        <v>200062.05</v>
      </c>
      <c r="D21" s="4">
        <f>考核费用!D186</f>
        <v>0</v>
      </c>
      <c r="E21" s="4">
        <f>考核费用!E186</f>
        <v>195509.43</v>
      </c>
      <c r="F21" s="4">
        <f>考核费用!F186</f>
        <v>0</v>
      </c>
      <c r="G21" s="9">
        <f>考核费用!H186</f>
        <v>0</v>
      </c>
      <c r="H21" s="9">
        <f>考核费用!I186</f>
        <v>4552.62</v>
      </c>
      <c r="I21" s="4">
        <f>考核费用!J186</f>
        <v>47.73</v>
      </c>
      <c r="J21" s="4">
        <f>考核费用!K186</f>
        <v>0</v>
      </c>
      <c r="K21" s="4">
        <f>考核费用!L186</f>
        <v>4504.89</v>
      </c>
      <c r="L21" s="9">
        <f>考核费用!M186</f>
        <v>0</v>
      </c>
      <c r="M21" s="4">
        <f>考核费用!N186</f>
        <v>0</v>
      </c>
      <c r="N21" s="4">
        <f>考核费用!O186</f>
        <v>0</v>
      </c>
      <c r="O21" s="9">
        <f>考核费用!P186</f>
        <v>0</v>
      </c>
      <c r="P21" s="4">
        <f>考核费用!Q186</f>
        <v>0</v>
      </c>
      <c r="Q21" s="4">
        <f>考核费用!R186</f>
        <v>0</v>
      </c>
      <c r="R21" s="4">
        <f>考核费用!G186</f>
        <v>0</v>
      </c>
      <c r="S21" s="9">
        <f>考核费用!S186</f>
        <v>0</v>
      </c>
      <c r="T21" s="4">
        <f>考核费用!T186</f>
        <v>0</v>
      </c>
      <c r="U21" s="4">
        <f>考核费用!U186</f>
        <v>0</v>
      </c>
      <c r="V21" s="4">
        <f>考核费用!V186</f>
        <v>0</v>
      </c>
      <c r="W21" s="4">
        <f>考核费用!W186</f>
        <v>0</v>
      </c>
      <c r="X21" s="4">
        <f>考核费用!Y186</f>
        <v>0</v>
      </c>
      <c r="Y21" s="4">
        <f>考核费用!Z186</f>
        <v>0</v>
      </c>
    </row>
    <row r="22" ht="16.5" spans="1:25">
      <c r="A22" s="7"/>
      <c r="B22" s="14" t="s">
        <v>96</v>
      </c>
      <c r="C22" s="15">
        <f>考核费用!C187</f>
        <v>99234884.13</v>
      </c>
      <c r="D22" s="15">
        <f>考核费用!D187</f>
        <v>-572007.71</v>
      </c>
      <c r="E22" s="15">
        <f>考核费用!E187</f>
        <v>-11238.06</v>
      </c>
      <c r="F22" s="15">
        <f>考核费用!F187</f>
        <v>155312.68</v>
      </c>
      <c r="G22" s="9">
        <f>考核费用!H187</f>
        <v>69398922.49</v>
      </c>
      <c r="H22" s="9">
        <f>考核费用!I187</f>
        <v>696508.72</v>
      </c>
      <c r="I22" s="15">
        <f>考核费用!J187</f>
        <v>259929.28</v>
      </c>
      <c r="J22" s="15">
        <f>考核费用!K187</f>
        <v>265498.54</v>
      </c>
      <c r="K22" s="15">
        <f>考核费用!L187</f>
        <v>171080.9</v>
      </c>
      <c r="L22" s="9">
        <f>考核费用!M187</f>
        <v>1126899.23</v>
      </c>
      <c r="M22" s="15">
        <f>考核费用!N187</f>
        <v>1003393.49</v>
      </c>
      <c r="N22" s="15">
        <f>考核费用!O187</f>
        <v>123505.74</v>
      </c>
      <c r="O22" s="9">
        <f>考核费用!P187</f>
        <v>418845.45</v>
      </c>
      <c r="P22" s="15">
        <f>考核费用!Q187</f>
        <v>30507.35</v>
      </c>
      <c r="Q22" s="15">
        <f>考核费用!R187</f>
        <v>388338.1</v>
      </c>
      <c r="R22" s="15">
        <f>考核费用!G187</f>
        <v>116853.2</v>
      </c>
      <c r="S22" s="9">
        <f>考核费用!S187</f>
        <v>27904788.13</v>
      </c>
      <c r="T22" s="15">
        <f>考核费用!T187</f>
        <v>16574759.15</v>
      </c>
      <c r="U22" s="15">
        <f>考核费用!U187</f>
        <v>417761.94</v>
      </c>
      <c r="V22" s="15">
        <f>考核费用!V187</f>
        <v>2166391.78</v>
      </c>
      <c r="W22" s="15">
        <f>考核费用!W187</f>
        <v>8576768.22</v>
      </c>
      <c r="X22" s="15">
        <f>考核费用!Y187</f>
        <v>84607.73</v>
      </c>
      <c r="Y22" s="15">
        <f>考核费用!Z187</f>
        <v>52574.46</v>
      </c>
    </row>
    <row r="23" ht="16.5" spans="1:25">
      <c r="A23" s="7" t="s">
        <v>97</v>
      </c>
      <c r="B23" s="16" t="s">
        <v>98</v>
      </c>
      <c r="C23" s="4">
        <f>考核费用!C188</f>
        <v>93978741.28</v>
      </c>
      <c r="D23" s="4">
        <f>考核费用!D188</f>
        <v>0</v>
      </c>
      <c r="E23" s="4">
        <f>考核费用!E188</f>
        <v>21205611.39</v>
      </c>
      <c r="F23" s="4">
        <f>考核费用!F188</f>
        <v>1096929.57</v>
      </c>
      <c r="G23" s="9">
        <f>考核费用!H188</f>
        <v>47688277.96</v>
      </c>
      <c r="H23" s="9">
        <f>考核费用!I188</f>
        <v>4157183.01</v>
      </c>
      <c r="I23" s="4">
        <f>考核费用!J188</f>
        <v>1111666.2</v>
      </c>
      <c r="J23" s="4">
        <f>考核费用!K188</f>
        <v>1346158.82</v>
      </c>
      <c r="K23" s="4">
        <f>考核费用!L188</f>
        <v>1699357.99</v>
      </c>
      <c r="L23" s="9">
        <f>考核费用!M188</f>
        <v>2099684.92</v>
      </c>
      <c r="M23" s="4">
        <f>考核费用!N188</f>
        <v>1613763.27</v>
      </c>
      <c r="N23" s="4">
        <f>考核费用!O188</f>
        <v>485921.65</v>
      </c>
      <c r="O23" s="9">
        <f>考核费用!P188</f>
        <v>2977076.83</v>
      </c>
      <c r="P23" s="4">
        <f>考核费用!Q188</f>
        <v>2162298.14</v>
      </c>
      <c r="Q23" s="4">
        <f>考核费用!R188</f>
        <v>814778.69</v>
      </c>
      <c r="R23" s="4">
        <f>考核费用!G188</f>
        <v>865017.26</v>
      </c>
      <c r="S23" s="9">
        <f>考核费用!S188</f>
        <v>13888960.34</v>
      </c>
      <c r="T23" s="4">
        <f>考核费用!T188</f>
        <v>3721383.32</v>
      </c>
      <c r="U23" s="4">
        <f>考核费用!U188</f>
        <v>5539744.84</v>
      </c>
      <c r="V23" s="4">
        <f>考核费用!V188</f>
        <v>1342008.1</v>
      </c>
      <c r="W23" s="4">
        <f>考核费用!W188</f>
        <v>882823.18</v>
      </c>
      <c r="X23" s="4">
        <f>考核费用!Y188</f>
        <v>516386.08</v>
      </c>
      <c r="Y23" s="4">
        <f>考核费用!Z188</f>
        <v>1120473.67</v>
      </c>
    </row>
    <row r="24" ht="16.5" spans="1:25">
      <c r="A24" s="7"/>
      <c r="B24" s="13" t="s">
        <v>99</v>
      </c>
      <c r="C24" s="4">
        <f>考核费用!C189</f>
        <v>84101275.4</v>
      </c>
      <c r="D24" s="4">
        <f>考核费用!D189</f>
        <v>0</v>
      </c>
      <c r="E24" s="4">
        <f>考核费用!E189</f>
        <v>83791235.32</v>
      </c>
      <c r="F24" s="4">
        <f>考核费用!F189</f>
        <v>0</v>
      </c>
      <c r="G24" s="9">
        <f>考核费用!H189</f>
        <v>128794.23</v>
      </c>
      <c r="H24" s="9">
        <f>考核费用!I189</f>
        <v>19364</v>
      </c>
      <c r="I24" s="4">
        <f>考核费用!J189</f>
        <v>0</v>
      </c>
      <c r="J24" s="4">
        <f>考核费用!K189</f>
        <v>0</v>
      </c>
      <c r="K24" s="4">
        <f>考核费用!L189</f>
        <v>19364</v>
      </c>
      <c r="L24" s="9">
        <f>考核费用!M189</f>
        <v>0</v>
      </c>
      <c r="M24" s="4">
        <f>考核费用!N189</f>
        <v>0</v>
      </c>
      <c r="N24" s="4">
        <f>考核费用!O189</f>
        <v>0</v>
      </c>
      <c r="O24" s="9">
        <f>考核费用!P189</f>
        <v>0</v>
      </c>
      <c r="P24" s="4">
        <f>考核费用!Q189</f>
        <v>0</v>
      </c>
      <c r="Q24" s="4">
        <f>考核费用!R189</f>
        <v>0</v>
      </c>
      <c r="R24" s="4">
        <f>考核费用!G189</f>
        <v>161881.85</v>
      </c>
      <c r="S24" s="9">
        <f>考核费用!S189</f>
        <v>0</v>
      </c>
      <c r="T24" s="4">
        <f>考核费用!T189</f>
        <v>0</v>
      </c>
      <c r="U24" s="4">
        <f>考核费用!U189</f>
        <v>0</v>
      </c>
      <c r="V24" s="4">
        <f>考核费用!V189</f>
        <v>0</v>
      </c>
      <c r="W24" s="4">
        <f>考核费用!W189</f>
        <v>0</v>
      </c>
      <c r="X24" s="4">
        <f>考核费用!Y189</f>
        <v>0</v>
      </c>
      <c r="Y24" s="4">
        <f>考核费用!Z189</f>
        <v>0</v>
      </c>
    </row>
    <row r="25" ht="16.5" spans="1:25">
      <c r="A25" s="7"/>
      <c r="B25" s="13" t="s">
        <v>100</v>
      </c>
      <c r="C25" s="4">
        <f>考核费用!C190</f>
        <v>10553548.59</v>
      </c>
      <c r="D25" s="4">
        <f>考核费用!D190</f>
        <v>0</v>
      </c>
      <c r="E25" s="4">
        <f>考核费用!E190</f>
        <v>1838931.63</v>
      </c>
      <c r="F25" s="4">
        <f>考核费用!F190</f>
        <v>81696.9</v>
      </c>
      <c r="G25" s="9">
        <f>考核费用!H190</f>
        <v>4742979.76</v>
      </c>
      <c r="H25" s="9">
        <f>考核费用!I190</f>
        <v>388445.31</v>
      </c>
      <c r="I25" s="4">
        <f>考核费用!J190</f>
        <v>97759</v>
      </c>
      <c r="J25" s="4">
        <f>考核费用!K190</f>
        <v>115023.69</v>
      </c>
      <c r="K25" s="4">
        <f>考核费用!L190</f>
        <v>175662.62</v>
      </c>
      <c r="L25" s="9">
        <f>考核费用!M190</f>
        <v>171015.01</v>
      </c>
      <c r="M25" s="4">
        <f>考核费用!N190</f>
        <v>125762.76</v>
      </c>
      <c r="N25" s="4">
        <f>考核费用!O190</f>
        <v>45252.25</v>
      </c>
      <c r="O25" s="9">
        <f>考核费用!P190</f>
        <v>210093.14</v>
      </c>
      <c r="P25" s="4">
        <f>考核费用!Q190</f>
        <v>153308.09</v>
      </c>
      <c r="Q25" s="4">
        <f>考核费用!R190</f>
        <v>56785.05</v>
      </c>
      <c r="R25" s="4">
        <f>考核费用!G190</f>
        <v>71620</v>
      </c>
      <c r="S25" s="9">
        <f>考核费用!S190</f>
        <v>3048766.84</v>
      </c>
      <c r="T25" s="4">
        <f>考核费用!T190</f>
        <v>324229.56</v>
      </c>
      <c r="U25" s="4">
        <f>考核费用!U190</f>
        <v>2078546.02</v>
      </c>
      <c r="V25" s="4">
        <f>考核费用!V190</f>
        <v>132122.56</v>
      </c>
      <c r="W25" s="4">
        <f>考核费用!W190</f>
        <v>60137.9</v>
      </c>
      <c r="X25" s="4">
        <f>考核费用!Y190</f>
        <v>47400</v>
      </c>
      <c r="Y25" s="4">
        <f>考核费用!Z190</f>
        <v>351588.4</v>
      </c>
    </row>
    <row r="26" ht="16.5" spans="1:25">
      <c r="A26" s="7"/>
      <c r="B26" s="13" t="s">
        <v>101</v>
      </c>
      <c r="C26" s="4">
        <f>考核费用!C191</f>
        <v>2082021.68</v>
      </c>
      <c r="D26" s="4">
        <f>考核费用!D191</f>
        <v>0</v>
      </c>
      <c r="E26" s="4">
        <f>考核费用!E191</f>
        <v>514578.53</v>
      </c>
      <c r="F26" s="4">
        <f>考核费用!F191</f>
        <v>11210</v>
      </c>
      <c r="G26" s="9">
        <f>考核费用!H191</f>
        <v>1099102.79</v>
      </c>
      <c r="H26" s="9">
        <f>考核费用!I191</f>
        <v>86838.32</v>
      </c>
      <c r="I26" s="4">
        <f>考核费用!J191</f>
        <v>42249</v>
      </c>
      <c r="J26" s="4">
        <f>考核费用!K191</f>
        <v>12300.32</v>
      </c>
      <c r="K26" s="4">
        <f>考核费用!L191</f>
        <v>32289</v>
      </c>
      <c r="L26" s="9">
        <f>考核费用!M191</f>
        <v>14674.5</v>
      </c>
      <c r="M26" s="4">
        <f>考核费用!N191</f>
        <v>12109.5</v>
      </c>
      <c r="N26" s="4">
        <f>考核费用!O191</f>
        <v>2565</v>
      </c>
      <c r="O26" s="9">
        <f>考核费用!P191</f>
        <v>24739</v>
      </c>
      <c r="P26" s="4">
        <f>考核费用!Q191</f>
        <v>15559</v>
      </c>
      <c r="Q26" s="4">
        <f>考核费用!R191</f>
        <v>9180</v>
      </c>
      <c r="R26" s="4">
        <f>考核费用!G191</f>
        <v>75680</v>
      </c>
      <c r="S26" s="9">
        <f>考核费用!S191</f>
        <v>255198.54</v>
      </c>
      <c r="T26" s="4">
        <f>考核费用!T191</f>
        <v>92287</v>
      </c>
      <c r="U26" s="4">
        <f>考核费用!U191</f>
        <v>60493</v>
      </c>
      <c r="V26" s="4">
        <f>考核费用!V191</f>
        <v>36609</v>
      </c>
      <c r="W26" s="4">
        <f>考核费用!W191</f>
        <v>6565</v>
      </c>
      <c r="X26" s="4">
        <f>考核费用!Y191</f>
        <v>13144</v>
      </c>
      <c r="Y26" s="4">
        <f>考核费用!Z191</f>
        <v>35648.18</v>
      </c>
    </row>
    <row r="27" ht="16.5" spans="1:25">
      <c r="A27" s="7"/>
      <c r="B27" s="13" t="s">
        <v>102</v>
      </c>
      <c r="C27" s="4">
        <f>考核费用!C192</f>
        <v>2725845.34</v>
      </c>
      <c r="D27" s="4">
        <f>考核费用!D192</f>
        <v>0</v>
      </c>
      <c r="E27" s="4">
        <f>考核费用!E192</f>
        <v>1315868.94</v>
      </c>
      <c r="F27" s="4">
        <f>考核费用!F192</f>
        <v>0</v>
      </c>
      <c r="G27" s="9">
        <f>考核费用!H192</f>
        <v>1034961.66</v>
      </c>
      <c r="H27" s="9">
        <f>考核费用!I192</f>
        <v>2073</v>
      </c>
      <c r="I27" s="4">
        <f>考核费用!J192</f>
        <v>0</v>
      </c>
      <c r="J27" s="4">
        <f>考核费用!K192</f>
        <v>0</v>
      </c>
      <c r="K27" s="4">
        <f>考核费用!L192</f>
        <v>2073</v>
      </c>
      <c r="L27" s="9">
        <f>考核费用!M192</f>
        <v>6109</v>
      </c>
      <c r="M27" s="4">
        <f>考核费用!N192</f>
        <v>6109</v>
      </c>
      <c r="N27" s="4">
        <f>考核费用!O192</f>
        <v>0</v>
      </c>
      <c r="O27" s="9">
        <f>考核费用!P192</f>
        <v>0</v>
      </c>
      <c r="P27" s="4">
        <f>考核费用!Q192</f>
        <v>0</v>
      </c>
      <c r="Q27" s="4">
        <f>考核费用!R192</f>
        <v>0</v>
      </c>
      <c r="R27" s="4">
        <f>考核费用!G192</f>
        <v>227507.55</v>
      </c>
      <c r="S27" s="9">
        <f>考核费用!S192</f>
        <v>139325.19</v>
      </c>
      <c r="T27" s="4">
        <f>考核费用!T192</f>
        <v>91020.58</v>
      </c>
      <c r="U27" s="4">
        <f>考核费用!U192</f>
        <v>28968.2</v>
      </c>
      <c r="V27" s="4">
        <f>考核费用!V192</f>
        <v>0</v>
      </c>
      <c r="W27" s="4">
        <f>考核费用!W192</f>
        <v>9394.85</v>
      </c>
      <c r="X27" s="4">
        <f>考核费用!Y192</f>
        <v>0</v>
      </c>
      <c r="Y27" s="4">
        <f>考核费用!Z192</f>
        <v>1755.79</v>
      </c>
    </row>
    <row r="28" ht="16.5" spans="1:25">
      <c r="A28" s="7"/>
      <c r="B28" s="13" t="s">
        <v>103</v>
      </c>
      <c r="C28" s="4">
        <f>考核费用!C193</f>
        <v>1392193.84</v>
      </c>
      <c r="D28" s="4">
        <f>考核费用!D193</f>
        <v>0</v>
      </c>
      <c r="E28" s="4">
        <f>考核费用!E193</f>
        <v>1286834.91</v>
      </c>
      <c r="F28" s="4">
        <f>考核费用!F193</f>
        <v>0</v>
      </c>
      <c r="G28" s="9">
        <f>考核费用!H193</f>
        <v>104868.93</v>
      </c>
      <c r="H28" s="9">
        <f>考核费用!I193</f>
        <v>0</v>
      </c>
      <c r="I28" s="4">
        <f>考核费用!J193</f>
        <v>0</v>
      </c>
      <c r="J28" s="4">
        <f>考核费用!K193</f>
        <v>0</v>
      </c>
      <c r="K28" s="4">
        <f>考核费用!L193</f>
        <v>0</v>
      </c>
      <c r="L28" s="9">
        <f>考核费用!M193</f>
        <v>0</v>
      </c>
      <c r="M28" s="4">
        <f>考核费用!N193</f>
        <v>0</v>
      </c>
      <c r="N28" s="4">
        <f>考核费用!O193</f>
        <v>0</v>
      </c>
      <c r="O28" s="9">
        <f>考核费用!P193</f>
        <v>0</v>
      </c>
      <c r="P28" s="4">
        <f>考核费用!Q193</f>
        <v>0</v>
      </c>
      <c r="Q28" s="4">
        <f>考核费用!R193</f>
        <v>0</v>
      </c>
      <c r="R28" s="4">
        <f>考核费用!G193</f>
        <v>0</v>
      </c>
      <c r="S28" s="9">
        <f>考核费用!S193</f>
        <v>490</v>
      </c>
      <c r="T28" s="4">
        <f>考核费用!T193</f>
        <v>490</v>
      </c>
      <c r="U28" s="4">
        <f>考核费用!U193</f>
        <v>0</v>
      </c>
      <c r="V28" s="4">
        <f>考核费用!V193</f>
        <v>0</v>
      </c>
      <c r="W28" s="4">
        <f>考核费用!W193</f>
        <v>0</v>
      </c>
      <c r="X28" s="4">
        <f>考核费用!Y193</f>
        <v>0</v>
      </c>
      <c r="Y28" s="4">
        <f>考核费用!Z193</f>
        <v>0</v>
      </c>
    </row>
    <row r="29" ht="16.5" spans="1:25">
      <c r="A29" s="7"/>
      <c r="B29" s="13" t="s">
        <v>104</v>
      </c>
      <c r="C29" s="4">
        <f>考核费用!C194</f>
        <v>8070345.77</v>
      </c>
      <c r="D29" s="4">
        <f>考核费用!D194</f>
        <v>0</v>
      </c>
      <c r="E29" s="4">
        <f>考核费用!E194</f>
        <v>1825670.79</v>
      </c>
      <c r="F29" s="4">
        <f>考核费用!F194</f>
        <v>61002.31</v>
      </c>
      <c r="G29" s="9">
        <f>考核费用!H194</f>
        <v>4286663.96</v>
      </c>
      <c r="H29" s="9">
        <f>考核费用!I194</f>
        <v>315351.31</v>
      </c>
      <c r="I29" s="4">
        <f>考核费用!J194</f>
        <v>115962.13</v>
      </c>
      <c r="J29" s="4">
        <f>考核费用!K194</f>
        <v>56206.13</v>
      </c>
      <c r="K29" s="4">
        <f>考核费用!L194</f>
        <v>143183.05</v>
      </c>
      <c r="L29" s="9">
        <f>考核费用!M194</f>
        <v>89701.47</v>
      </c>
      <c r="M29" s="4">
        <f>考核费用!N194</f>
        <v>67502.41</v>
      </c>
      <c r="N29" s="4">
        <f>考核费用!O194</f>
        <v>22199.06</v>
      </c>
      <c r="O29" s="9">
        <f>考核费用!P194</f>
        <v>136920.08</v>
      </c>
      <c r="P29" s="4">
        <f>考核费用!Q194</f>
        <v>95687.82</v>
      </c>
      <c r="Q29" s="4">
        <f>考核费用!R194</f>
        <v>41232.26</v>
      </c>
      <c r="R29" s="4">
        <f>考核费用!G194</f>
        <v>24652.85</v>
      </c>
      <c r="S29" s="9">
        <f>考核费用!S194</f>
        <v>1330383</v>
      </c>
      <c r="T29" s="4">
        <f>考核费用!T194</f>
        <v>369042.79</v>
      </c>
      <c r="U29" s="4">
        <f>考核费用!U194</f>
        <v>489797</v>
      </c>
      <c r="V29" s="4">
        <f>考核费用!V194</f>
        <v>118812</v>
      </c>
      <c r="W29" s="4">
        <f>考核费用!W194</f>
        <v>107212.36</v>
      </c>
      <c r="X29" s="4">
        <f>考核费用!Y194</f>
        <v>52244.8</v>
      </c>
      <c r="Y29" s="4">
        <f>考核费用!Z194</f>
        <v>97715.86</v>
      </c>
    </row>
    <row r="30" ht="16.5" spans="1:25">
      <c r="A30" s="7"/>
      <c r="B30" s="13" t="s">
        <v>105</v>
      </c>
      <c r="C30" s="4">
        <f>考核费用!C195</f>
        <v>8208667.75</v>
      </c>
      <c r="D30" s="4">
        <f>考核费用!D195</f>
        <v>0</v>
      </c>
      <c r="E30" s="4">
        <f>考核费用!E195</f>
        <v>1618577.2</v>
      </c>
      <c r="F30" s="4">
        <f>考核费用!F195</f>
        <v>78618.92</v>
      </c>
      <c r="G30" s="9">
        <f>考核费用!H195</f>
        <v>4576897.98</v>
      </c>
      <c r="H30" s="9">
        <f>考核费用!I195</f>
        <v>331104.6</v>
      </c>
      <c r="I30" s="4">
        <f>考核费用!J195</f>
        <v>94416</v>
      </c>
      <c r="J30" s="4">
        <f>考核费用!K195</f>
        <v>98785.6</v>
      </c>
      <c r="K30" s="4">
        <f>考核费用!L195</f>
        <v>137903</v>
      </c>
      <c r="L30" s="9">
        <f>考核费用!M195</f>
        <v>168174.9</v>
      </c>
      <c r="M30" s="4">
        <f>考核费用!N195</f>
        <v>131234.7</v>
      </c>
      <c r="N30" s="4">
        <f>考核费用!O195</f>
        <v>36940.2</v>
      </c>
      <c r="O30" s="9">
        <f>考核费用!P195</f>
        <v>224049.28</v>
      </c>
      <c r="P30" s="4">
        <f>考核费用!Q195</f>
        <v>159552.48</v>
      </c>
      <c r="Q30" s="4">
        <f>考核费用!R195</f>
        <v>64496.8</v>
      </c>
      <c r="R30" s="4">
        <f>考核费用!G195</f>
        <v>83336.39</v>
      </c>
      <c r="S30" s="9">
        <f>考核费用!S195</f>
        <v>1127908.48</v>
      </c>
      <c r="T30" s="4">
        <f>考核费用!T195</f>
        <v>318050.68</v>
      </c>
      <c r="U30" s="4">
        <f>考核费用!U195</f>
        <v>411730.8</v>
      </c>
      <c r="V30" s="4">
        <f>考核费用!V195</f>
        <v>98190</v>
      </c>
      <c r="W30" s="4">
        <f>考核费用!W195</f>
        <v>93540</v>
      </c>
      <c r="X30" s="4">
        <f>考核费用!Y195</f>
        <v>44260</v>
      </c>
      <c r="Y30" s="4">
        <f>考核费用!Z195</f>
        <v>81067</v>
      </c>
    </row>
    <row r="31" ht="16.5" spans="1:25">
      <c r="A31" s="7"/>
      <c r="B31" s="13" t="s">
        <v>106</v>
      </c>
      <c r="C31" s="4">
        <f>考核费用!C196</f>
        <v>4780000</v>
      </c>
      <c r="D31" s="4">
        <f>考核费用!D196</f>
        <v>0</v>
      </c>
      <c r="E31" s="4">
        <f>考核费用!E196</f>
        <v>4780000</v>
      </c>
      <c r="F31" s="4">
        <f>考核费用!F196</f>
        <v>0</v>
      </c>
      <c r="G31" s="9">
        <f>考核费用!H196</f>
        <v>0</v>
      </c>
      <c r="H31" s="9">
        <f>考核费用!I196</f>
        <v>0</v>
      </c>
      <c r="I31" s="4">
        <f>考核费用!J196</f>
        <v>0</v>
      </c>
      <c r="J31" s="4">
        <f>考核费用!K196</f>
        <v>0</v>
      </c>
      <c r="K31" s="4">
        <f>考核费用!L196</f>
        <v>0</v>
      </c>
      <c r="L31" s="9">
        <f>考核费用!M196</f>
        <v>0</v>
      </c>
      <c r="M31" s="4">
        <f>考核费用!N196</f>
        <v>0</v>
      </c>
      <c r="N31" s="4">
        <f>考核费用!O196</f>
        <v>0</v>
      </c>
      <c r="O31" s="9">
        <f>考核费用!P196</f>
        <v>0</v>
      </c>
      <c r="P31" s="4">
        <f>考核费用!Q196</f>
        <v>0</v>
      </c>
      <c r="Q31" s="4">
        <f>考核费用!R196</f>
        <v>0</v>
      </c>
      <c r="R31" s="4">
        <f>考核费用!G196</f>
        <v>0</v>
      </c>
      <c r="S31" s="9">
        <f>考核费用!S196</f>
        <v>0</v>
      </c>
      <c r="T31" s="4">
        <f>考核费用!T196</f>
        <v>0</v>
      </c>
      <c r="U31" s="4">
        <f>考核费用!U196</f>
        <v>0</v>
      </c>
      <c r="V31" s="4">
        <f>考核费用!V196</f>
        <v>0</v>
      </c>
      <c r="W31" s="4">
        <f>考核费用!W196</f>
        <v>0</v>
      </c>
      <c r="X31" s="4">
        <f>考核费用!Y196</f>
        <v>0</v>
      </c>
      <c r="Y31" s="4">
        <f>考核费用!Z196</f>
        <v>0</v>
      </c>
    </row>
    <row r="32" ht="16.5" spans="1:25">
      <c r="A32" s="7"/>
      <c r="B32" s="13" t="s">
        <v>107</v>
      </c>
      <c r="C32" s="4">
        <f>考核费用!C197</f>
        <v>1441536.8</v>
      </c>
      <c r="D32" s="4">
        <f>考核费用!D197</f>
        <v>0</v>
      </c>
      <c r="E32" s="4">
        <f>考核费用!E197</f>
        <v>216390.16</v>
      </c>
      <c r="F32" s="4">
        <f>考核费用!F197</f>
        <v>8570</v>
      </c>
      <c r="G32" s="9">
        <f>考核费用!H197</f>
        <v>983197.4</v>
      </c>
      <c r="H32" s="9">
        <f>考核费用!I197</f>
        <v>42550</v>
      </c>
      <c r="I32" s="4">
        <f>考核费用!J197</f>
        <v>12430</v>
      </c>
      <c r="J32" s="4">
        <f>考核费用!K197</f>
        <v>11170</v>
      </c>
      <c r="K32" s="4">
        <f>考核费用!L197</f>
        <v>18950</v>
      </c>
      <c r="L32" s="9">
        <f>考核费用!M197</f>
        <v>19142.88</v>
      </c>
      <c r="M32" s="4">
        <f>考核费用!N197</f>
        <v>15162.88</v>
      </c>
      <c r="N32" s="4">
        <f>考核费用!O197</f>
        <v>3980</v>
      </c>
      <c r="O32" s="9">
        <f>考核费用!P197</f>
        <v>18760</v>
      </c>
      <c r="P32" s="4">
        <f>考核费用!Q197</f>
        <v>12820</v>
      </c>
      <c r="Q32" s="4">
        <f>考核费用!R197</f>
        <v>5940</v>
      </c>
      <c r="R32" s="4">
        <f>考核费用!G197</f>
        <v>11187.88</v>
      </c>
      <c r="S32" s="9">
        <f>考核费用!S197</f>
        <v>141738.48</v>
      </c>
      <c r="T32" s="4">
        <f>考核费用!T197</f>
        <v>44564.02</v>
      </c>
      <c r="U32" s="4">
        <f>考核费用!U197</f>
        <v>43183.67</v>
      </c>
      <c r="V32" s="4">
        <f>考核费用!V197</f>
        <v>15505.79</v>
      </c>
      <c r="W32" s="4">
        <f>考核费用!W197</f>
        <v>9985</v>
      </c>
      <c r="X32" s="4">
        <f>考核费用!Y197</f>
        <v>6215</v>
      </c>
      <c r="Y32" s="4">
        <f>考核费用!Z197</f>
        <v>10285</v>
      </c>
    </row>
    <row r="33" ht="16.5" spans="1:25">
      <c r="A33" s="7"/>
      <c r="B33" s="13" t="s">
        <v>108</v>
      </c>
      <c r="C33" s="4">
        <f>考核费用!C198</f>
        <v>4527361.7</v>
      </c>
      <c r="D33" s="4">
        <f>考核费用!D198</f>
        <v>-6000</v>
      </c>
      <c r="E33" s="4">
        <f>考核费用!E198</f>
        <v>2113335.44</v>
      </c>
      <c r="F33" s="4">
        <f>考核费用!F198</f>
        <v>22709.97</v>
      </c>
      <c r="G33" s="9">
        <f>考核费用!H198</f>
        <v>1382601.87</v>
      </c>
      <c r="H33" s="9">
        <f>考核费用!I198</f>
        <v>87598.95</v>
      </c>
      <c r="I33" s="4">
        <f>考核费用!J198</f>
        <v>23137.31</v>
      </c>
      <c r="J33" s="4">
        <f>考核费用!K198</f>
        <v>28207.19</v>
      </c>
      <c r="K33" s="4">
        <f>考核费用!L198</f>
        <v>36254.45</v>
      </c>
      <c r="L33" s="9">
        <f>考核费用!M198</f>
        <v>43860.26</v>
      </c>
      <c r="M33" s="4">
        <f>考核费用!N198</f>
        <v>33681.81</v>
      </c>
      <c r="N33" s="4">
        <f>考核费用!O198</f>
        <v>10178.45</v>
      </c>
      <c r="O33" s="9">
        <f>考核费用!P198</f>
        <v>61293.29</v>
      </c>
      <c r="P33" s="4">
        <f>考核费用!Q198</f>
        <v>44453.73</v>
      </c>
      <c r="Q33" s="4">
        <f>考核费用!R198</f>
        <v>16839.56</v>
      </c>
      <c r="R33" s="4">
        <f>考核费用!G198</f>
        <v>18083.56</v>
      </c>
      <c r="S33" s="9">
        <f>考核费用!S198</f>
        <v>803878.36</v>
      </c>
      <c r="T33" s="4">
        <f>考核费用!T198</f>
        <v>358038.75</v>
      </c>
      <c r="U33" s="4">
        <f>考核费用!U198</f>
        <v>148388.24</v>
      </c>
      <c r="V33" s="4">
        <f>考核费用!V198</f>
        <v>57992.45</v>
      </c>
      <c r="W33" s="4">
        <f>考核费用!W198</f>
        <v>188939.8</v>
      </c>
      <c r="X33" s="4">
        <f>考核费用!Y198</f>
        <v>10797.73</v>
      </c>
      <c r="Y33" s="4">
        <f>考核费用!Z198</f>
        <v>28495.92</v>
      </c>
    </row>
    <row r="34" ht="16.5" spans="1:25">
      <c r="A34" s="7"/>
      <c r="B34" s="13" t="s">
        <v>109</v>
      </c>
      <c r="C34" s="4">
        <f>考核费用!C199</f>
        <v>1120714.98</v>
      </c>
      <c r="D34" s="4">
        <f>考核费用!D199</f>
        <v>0</v>
      </c>
      <c r="E34" s="4">
        <f>考核费用!E199</f>
        <v>287002</v>
      </c>
      <c r="F34" s="4">
        <f>考核费用!F199</f>
        <v>0</v>
      </c>
      <c r="G34" s="9">
        <f>考核费用!H199</f>
        <v>492330.98</v>
      </c>
      <c r="H34" s="9">
        <f>考核费用!I199</f>
        <v>58128</v>
      </c>
      <c r="I34" s="4">
        <f>考核费用!J199</f>
        <v>58128</v>
      </c>
      <c r="J34" s="4">
        <f>考核费用!K199</f>
        <v>0</v>
      </c>
      <c r="K34" s="4">
        <f>考核费用!L199</f>
        <v>0</v>
      </c>
      <c r="L34" s="9">
        <f>考核费用!M199</f>
        <v>0</v>
      </c>
      <c r="M34" s="4">
        <f>考核费用!N199</f>
        <v>0</v>
      </c>
      <c r="N34" s="4">
        <f>考核费用!O199</f>
        <v>0</v>
      </c>
      <c r="O34" s="9">
        <f>考核费用!P199</f>
        <v>201564</v>
      </c>
      <c r="P34" s="4">
        <f>考核费用!Q199</f>
        <v>201564</v>
      </c>
      <c r="Q34" s="4">
        <f>考核费用!R199</f>
        <v>0</v>
      </c>
      <c r="R34" s="4">
        <f>考核费用!G199</f>
        <v>0</v>
      </c>
      <c r="S34" s="9">
        <f>考核费用!S199</f>
        <v>81690</v>
      </c>
      <c r="T34" s="4">
        <f>考核费用!T199</f>
        <v>0</v>
      </c>
      <c r="U34" s="4">
        <f>考核费用!U199</f>
        <v>0</v>
      </c>
      <c r="V34" s="4">
        <f>考核费用!V199</f>
        <v>81690</v>
      </c>
      <c r="W34" s="4">
        <f>考核费用!W199</f>
        <v>0</v>
      </c>
      <c r="X34" s="4">
        <f>考核费用!Y199</f>
        <v>0</v>
      </c>
      <c r="Y34" s="4">
        <f>考核费用!Z199</f>
        <v>0</v>
      </c>
    </row>
    <row r="35" ht="16.5" spans="1:25">
      <c r="A35" s="7"/>
      <c r="B35" s="13" t="s">
        <v>110</v>
      </c>
      <c r="C35" s="4">
        <f>考核费用!C200</f>
        <v>129094.34</v>
      </c>
      <c r="D35" s="4">
        <f>考核费用!D200</f>
        <v>0</v>
      </c>
      <c r="E35" s="4">
        <f>考核费用!E200</f>
        <v>0</v>
      </c>
      <c r="F35" s="4">
        <f>考核费用!F200</f>
        <v>0</v>
      </c>
      <c r="G35" s="9">
        <f>考核费用!H200</f>
        <v>72490.56</v>
      </c>
      <c r="H35" s="9">
        <f>考核费用!I200</f>
        <v>0</v>
      </c>
      <c r="I35" s="4">
        <f>考核费用!J200</f>
        <v>0</v>
      </c>
      <c r="J35" s="4">
        <f>考核费用!K200</f>
        <v>0</v>
      </c>
      <c r="K35" s="4">
        <f>考核费用!L200</f>
        <v>0</v>
      </c>
      <c r="L35" s="9">
        <f>考核费用!M200</f>
        <v>0</v>
      </c>
      <c r="M35" s="4">
        <f>考核费用!N200</f>
        <v>0</v>
      </c>
      <c r="N35" s="4">
        <f>考核费用!O200</f>
        <v>0</v>
      </c>
      <c r="O35" s="9">
        <f>考核费用!P200</f>
        <v>0</v>
      </c>
      <c r="P35" s="4">
        <f>考核费用!Q200</f>
        <v>0</v>
      </c>
      <c r="Q35" s="4">
        <f>考核费用!R200</f>
        <v>0</v>
      </c>
      <c r="R35" s="4">
        <f>考核费用!G200</f>
        <v>56603.78</v>
      </c>
      <c r="S35" s="9">
        <f>考核费用!S200</f>
        <v>0</v>
      </c>
      <c r="T35" s="4">
        <f>考核费用!T200</f>
        <v>0</v>
      </c>
      <c r="U35" s="4">
        <f>考核费用!U200</f>
        <v>0</v>
      </c>
      <c r="V35" s="4">
        <f>考核费用!V200</f>
        <v>0</v>
      </c>
      <c r="W35" s="4">
        <f>考核费用!W200</f>
        <v>0</v>
      </c>
      <c r="X35" s="4">
        <f>考核费用!Y200</f>
        <v>0</v>
      </c>
      <c r="Y35" s="4">
        <f>考核费用!Z200</f>
        <v>0</v>
      </c>
    </row>
    <row r="36" ht="16.5" spans="1:25">
      <c r="A36" s="7"/>
      <c r="B36" s="17" t="s">
        <v>96</v>
      </c>
      <c r="C36" s="15">
        <f>考核费用!C201</f>
        <v>223111347.47</v>
      </c>
      <c r="D36" s="15">
        <f>考核费用!D201</f>
        <v>-6000</v>
      </c>
      <c r="E36" s="15">
        <f>考核费用!E201</f>
        <v>120794036.31</v>
      </c>
      <c r="F36" s="15">
        <f>考核费用!F201</f>
        <v>1360737.67</v>
      </c>
      <c r="G36" s="9">
        <f>考核费用!H201</f>
        <v>66593168.08</v>
      </c>
      <c r="H36" s="9">
        <f>考核费用!I201</f>
        <v>5488636.5</v>
      </c>
      <c r="I36" s="15">
        <f>考核费用!J201</f>
        <v>1555747.64</v>
      </c>
      <c r="J36" s="15">
        <f>考核费用!K201</f>
        <v>1667851.75</v>
      </c>
      <c r="K36" s="15">
        <f>考核费用!L201</f>
        <v>2265037.11</v>
      </c>
      <c r="L36" s="9">
        <f>考核费用!M201</f>
        <v>2612362.94</v>
      </c>
      <c r="M36" s="15">
        <f>考核费用!N201</f>
        <v>2005326.33</v>
      </c>
      <c r="N36" s="15">
        <f>考核费用!O201</f>
        <v>607036.61</v>
      </c>
      <c r="O36" s="9">
        <f>考核费用!P201</f>
        <v>3854495.62</v>
      </c>
      <c r="P36" s="15">
        <f>考核费用!Q201</f>
        <v>2845243.26</v>
      </c>
      <c r="Q36" s="15">
        <f>考核费用!R201</f>
        <v>1009252.36</v>
      </c>
      <c r="R36" s="15">
        <f>考核费用!G201</f>
        <v>1595571.12</v>
      </c>
      <c r="S36" s="9">
        <f>考核费用!S201</f>
        <v>20818339.23</v>
      </c>
      <c r="T36" s="15">
        <f>考核费用!T201</f>
        <v>5319106.7</v>
      </c>
      <c r="U36" s="15">
        <f>考核费用!U201</f>
        <v>8800851.77</v>
      </c>
      <c r="V36" s="15">
        <f>考核费用!V201</f>
        <v>1882929.9</v>
      </c>
      <c r="W36" s="15">
        <f>考核费用!W201</f>
        <v>1358598.09</v>
      </c>
      <c r="X36" s="15">
        <f>考核费用!Y201</f>
        <v>690447.61</v>
      </c>
      <c r="Y36" s="15">
        <f>考核费用!Z201</f>
        <v>1727029.82</v>
      </c>
    </row>
    <row r="37" ht="16.5" spans="1:25">
      <c r="A37" s="7" t="s">
        <v>111</v>
      </c>
      <c r="B37" s="13" t="s">
        <v>112</v>
      </c>
      <c r="C37" s="4">
        <f>考核费用!C202</f>
        <v>86229.82</v>
      </c>
      <c r="D37" s="4">
        <f>考核费用!D202</f>
        <v>0</v>
      </c>
      <c r="E37" s="4">
        <f>考核费用!E202</f>
        <v>86229.82</v>
      </c>
      <c r="F37" s="4">
        <f>考核费用!F202</f>
        <v>0</v>
      </c>
      <c r="G37" s="9">
        <f>考核费用!H202</f>
        <v>0</v>
      </c>
      <c r="H37" s="9">
        <f>考核费用!I202</f>
        <v>0</v>
      </c>
      <c r="I37" s="4">
        <f>考核费用!J202</f>
        <v>0</v>
      </c>
      <c r="J37" s="4">
        <f>考核费用!K202</f>
        <v>0</v>
      </c>
      <c r="K37" s="4">
        <f>考核费用!L202</f>
        <v>0</v>
      </c>
      <c r="L37" s="9">
        <f>考核费用!M202</f>
        <v>0</v>
      </c>
      <c r="M37" s="4">
        <f>考核费用!N202</f>
        <v>0</v>
      </c>
      <c r="N37" s="4">
        <f>考核费用!O202</f>
        <v>0</v>
      </c>
      <c r="O37" s="9">
        <f>考核费用!P202</f>
        <v>0</v>
      </c>
      <c r="P37" s="4">
        <f>考核费用!Q202</f>
        <v>0</v>
      </c>
      <c r="Q37" s="4">
        <f>考核费用!R202</f>
        <v>0</v>
      </c>
      <c r="R37" s="4">
        <f>考核费用!G202</f>
        <v>0</v>
      </c>
      <c r="S37" s="9">
        <f>考核费用!S202</f>
        <v>0</v>
      </c>
      <c r="T37" s="4">
        <f>考核费用!T202</f>
        <v>0</v>
      </c>
      <c r="U37" s="4">
        <f>考核费用!U202</f>
        <v>0</v>
      </c>
      <c r="V37" s="4">
        <f>考核费用!V202</f>
        <v>0</v>
      </c>
      <c r="W37" s="4">
        <f>考核费用!W202</f>
        <v>0</v>
      </c>
      <c r="X37" s="4">
        <f>考核费用!Y202</f>
        <v>0</v>
      </c>
      <c r="Y37" s="4">
        <f>考核费用!Z202</f>
        <v>0</v>
      </c>
    </row>
    <row r="38" ht="16.5" spans="1:25">
      <c r="A38" s="7"/>
      <c r="B38" s="13" t="s">
        <v>113</v>
      </c>
      <c r="C38" s="4">
        <f>考核费用!C203</f>
        <v>19843.03</v>
      </c>
      <c r="D38" s="4">
        <f>考核费用!D203</f>
        <v>0</v>
      </c>
      <c r="E38" s="4">
        <f>考核费用!E203</f>
        <v>3737.82</v>
      </c>
      <c r="F38" s="4">
        <f>考核费用!F203</f>
        <v>0</v>
      </c>
      <c r="G38" s="9">
        <f>考核费用!H203</f>
        <v>6669.45</v>
      </c>
      <c r="H38" s="9">
        <f>考核费用!I203</f>
        <v>3404.26</v>
      </c>
      <c r="I38" s="4">
        <f>考核费用!J203</f>
        <v>0</v>
      </c>
      <c r="J38" s="4">
        <f>考核费用!K203</f>
        <v>3404.26</v>
      </c>
      <c r="K38" s="4">
        <f>考核费用!L203</f>
        <v>0</v>
      </c>
      <c r="L38" s="9">
        <f>考核费用!M203</f>
        <v>0</v>
      </c>
      <c r="M38" s="4">
        <f>考核费用!N203</f>
        <v>0</v>
      </c>
      <c r="N38" s="4">
        <f>考核费用!O203</f>
        <v>0</v>
      </c>
      <c r="O38" s="9">
        <f>考核费用!P203</f>
        <v>564.82</v>
      </c>
      <c r="P38" s="4">
        <f>考核费用!Q203</f>
        <v>564.82</v>
      </c>
      <c r="Q38" s="4">
        <f>考核费用!R203</f>
        <v>0</v>
      </c>
      <c r="R38" s="4">
        <f>考核费用!G203</f>
        <v>952</v>
      </c>
      <c r="S38" s="9">
        <f>考核费用!S203</f>
        <v>4514.68</v>
      </c>
      <c r="T38" s="4">
        <f>考核费用!T203</f>
        <v>0</v>
      </c>
      <c r="U38" s="4">
        <f>考核费用!U203</f>
        <v>4017.68</v>
      </c>
      <c r="V38" s="4">
        <f>考核费用!V203</f>
        <v>0</v>
      </c>
      <c r="W38" s="4">
        <f>考核费用!W203</f>
        <v>0</v>
      </c>
      <c r="X38" s="4">
        <f>考核费用!Y203</f>
        <v>0</v>
      </c>
      <c r="Y38" s="4">
        <f>考核费用!Z203</f>
        <v>497</v>
      </c>
    </row>
    <row r="39" ht="16.5" spans="1:25">
      <c r="A39" s="7"/>
      <c r="B39" s="13" t="s">
        <v>114</v>
      </c>
      <c r="C39" s="4">
        <f>考核费用!C204</f>
        <v>612021.97</v>
      </c>
      <c r="D39" s="4">
        <f>考核费用!D204</f>
        <v>0</v>
      </c>
      <c r="E39" s="4">
        <f>考核费用!E204</f>
        <v>612021.97</v>
      </c>
      <c r="F39" s="4">
        <f>考核费用!F204</f>
        <v>0</v>
      </c>
      <c r="G39" s="9">
        <f>考核费用!H204</f>
        <v>0</v>
      </c>
      <c r="H39" s="9">
        <f>考核费用!I204</f>
        <v>0</v>
      </c>
      <c r="I39" s="4">
        <f>考核费用!J204</f>
        <v>0</v>
      </c>
      <c r="J39" s="4">
        <f>考核费用!K204</f>
        <v>0</v>
      </c>
      <c r="K39" s="4">
        <f>考核费用!L204</f>
        <v>0</v>
      </c>
      <c r="L39" s="9">
        <f>考核费用!M204</f>
        <v>0</v>
      </c>
      <c r="M39" s="4">
        <f>考核费用!N204</f>
        <v>0</v>
      </c>
      <c r="N39" s="4">
        <f>考核费用!O204</f>
        <v>0</v>
      </c>
      <c r="O39" s="9">
        <f>考核费用!P204</f>
        <v>0</v>
      </c>
      <c r="P39" s="4">
        <f>考核费用!Q204</f>
        <v>0</v>
      </c>
      <c r="Q39" s="4">
        <f>考核费用!R204</f>
        <v>0</v>
      </c>
      <c r="R39" s="4">
        <f>考核费用!G204</f>
        <v>0</v>
      </c>
      <c r="S39" s="9">
        <f>考核费用!S204</f>
        <v>0</v>
      </c>
      <c r="T39" s="4">
        <f>考核费用!T204</f>
        <v>0</v>
      </c>
      <c r="U39" s="4">
        <f>考核费用!U204</f>
        <v>0</v>
      </c>
      <c r="V39" s="4">
        <f>考核费用!V204</f>
        <v>0</v>
      </c>
      <c r="W39" s="4">
        <f>考核费用!W204</f>
        <v>0</v>
      </c>
      <c r="X39" s="4">
        <f>考核费用!Y204</f>
        <v>0</v>
      </c>
      <c r="Y39" s="4">
        <f>考核费用!Z204</f>
        <v>0</v>
      </c>
    </row>
    <row r="40" ht="16.5" spans="1:25">
      <c r="A40" s="7"/>
      <c r="B40" s="10" t="s">
        <v>115</v>
      </c>
      <c r="C40" s="4">
        <f>考核费用!C205</f>
        <v>164512.45</v>
      </c>
      <c r="D40" s="4">
        <f>考核费用!D205</f>
        <v>0</v>
      </c>
      <c r="E40" s="4">
        <f>考核费用!E205</f>
        <v>164114.45</v>
      </c>
      <c r="F40" s="4">
        <f>考核费用!F205</f>
        <v>0</v>
      </c>
      <c r="G40" s="9">
        <f>考核费用!H205</f>
        <v>0</v>
      </c>
      <c r="H40" s="9">
        <f>考核费用!I205</f>
        <v>0</v>
      </c>
      <c r="I40" s="4">
        <f>考核费用!J205</f>
        <v>0</v>
      </c>
      <c r="J40" s="4">
        <f>考核费用!K205</f>
        <v>0</v>
      </c>
      <c r="K40" s="4">
        <f>考核费用!L205</f>
        <v>0</v>
      </c>
      <c r="L40" s="9">
        <f>考核费用!M205</f>
        <v>0</v>
      </c>
      <c r="M40" s="4">
        <f>考核费用!N205</f>
        <v>0</v>
      </c>
      <c r="N40" s="4">
        <f>考核费用!O205</f>
        <v>0</v>
      </c>
      <c r="O40" s="9">
        <f>考核费用!P205</f>
        <v>0</v>
      </c>
      <c r="P40" s="4">
        <f>考核费用!Q205</f>
        <v>0</v>
      </c>
      <c r="Q40" s="4">
        <f>考核费用!R205</f>
        <v>0</v>
      </c>
      <c r="R40" s="4">
        <f>考核费用!G205</f>
        <v>398</v>
      </c>
      <c r="S40" s="9">
        <f>考核费用!S205</f>
        <v>0</v>
      </c>
      <c r="T40" s="4">
        <f>考核费用!T205</f>
        <v>0</v>
      </c>
      <c r="U40" s="4">
        <f>考核费用!U205</f>
        <v>0</v>
      </c>
      <c r="V40" s="4">
        <f>考核费用!V205</f>
        <v>0</v>
      </c>
      <c r="W40" s="4">
        <f>考核费用!W205</f>
        <v>0</v>
      </c>
      <c r="X40" s="4">
        <f>考核费用!Y205</f>
        <v>0</v>
      </c>
      <c r="Y40" s="4">
        <f>考核费用!Z205</f>
        <v>0</v>
      </c>
    </row>
    <row r="41" ht="16.5" spans="1:25">
      <c r="A41" s="7"/>
      <c r="B41" s="10" t="s">
        <v>116</v>
      </c>
      <c r="C41" s="4">
        <f>考核费用!C206</f>
        <v>0</v>
      </c>
      <c r="D41" s="4">
        <f>考核费用!D206</f>
        <v>0</v>
      </c>
      <c r="E41" s="4">
        <f>考核费用!E206</f>
        <v>0</v>
      </c>
      <c r="F41" s="4">
        <f>考核费用!F206</f>
        <v>0</v>
      </c>
      <c r="G41" s="9">
        <f>考核费用!H206</f>
        <v>0</v>
      </c>
      <c r="H41" s="9">
        <f>考核费用!I206</f>
        <v>0</v>
      </c>
      <c r="I41" s="4">
        <f>考核费用!J206</f>
        <v>0</v>
      </c>
      <c r="J41" s="4">
        <f>考核费用!K206</f>
        <v>0</v>
      </c>
      <c r="K41" s="4">
        <f>考核费用!L206</f>
        <v>0</v>
      </c>
      <c r="L41" s="9">
        <f>考核费用!M206</f>
        <v>0</v>
      </c>
      <c r="M41" s="4">
        <f>考核费用!N206</f>
        <v>0</v>
      </c>
      <c r="N41" s="4">
        <f>考核费用!O206</f>
        <v>0</v>
      </c>
      <c r="O41" s="9">
        <f>考核费用!P206</f>
        <v>0</v>
      </c>
      <c r="P41" s="4">
        <f>考核费用!Q206</f>
        <v>0</v>
      </c>
      <c r="Q41" s="4">
        <f>考核费用!R206</f>
        <v>0</v>
      </c>
      <c r="R41" s="4">
        <f>考核费用!G206</f>
        <v>0</v>
      </c>
      <c r="S41" s="9">
        <f>考核费用!S206</f>
        <v>0</v>
      </c>
      <c r="T41" s="4">
        <f>考核费用!T206</f>
        <v>0</v>
      </c>
      <c r="U41" s="4">
        <f>考核费用!U206</f>
        <v>0</v>
      </c>
      <c r="V41" s="4">
        <f>考核费用!V206</f>
        <v>0</v>
      </c>
      <c r="W41" s="4">
        <f>考核费用!W206</f>
        <v>0</v>
      </c>
      <c r="X41" s="4">
        <f>考核费用!Y206</f>
        <v>0</v>
      </c>
      <c r="Y41" s="4">
        <f>考核费用!Z206</f>
        <v>0</v>
      </c>
    </row>
    <row r="42" ht="16.5" spans="1:25">
      <c r="A42" s="7"/>
      <c r="B42" s="10" t="s">
        <v>117</v>
      </c>
      <c r="C42" s="4">
        <f>考核费用!C207</f>
        <v>449000</v>
      </c>
      <c r="D42" s="4">
        <f>考核费用!D207</f>
        <v>0</v>
      </c>
      <c r="E42" s="4">
        <f>考核费用!E207</f>
        <v>103000</v>
      </c>
      <c r="F42" s="4">
        <f>考核费用!F207</f>
        <v>0</v>
      </c>
      <c r="G42" s="9">
        <f>考核费用!H207</f>
        <v>296000</v>
      </c>
      <c r="H42" s="9">
        <f>考核费用!I207</f>
        <v>0</v>
      </c>
      <c r="I42" s="4">
        <f>考核费用!J207</f>
        <v>0</v>
      </c>
      <c r="J42" s="4">
        <f>考核费用!K207</f>
        <v>0</v>
      </c>
      <c r="K42" s="4">
        <f>考核费用!L207</f>
        <v>0</v>
      </c>
      <c r="L42" s="9">
        <f>考核费用!M207</f>
        <v>50000</v>
      </c>
      <c r="M42" s="4">
        <f>考核费用!N207</f>
        <v>50000</v>
      </c>
      <c r="N42" s="4">
        <f>考核费用!O207</f>
        <v>0</v>
      </c>
      <c r="O42" s="9">
        <f>考核费用!P207</f>
        <v>0</v>
      </c>
      <c r="P42" s="4">
        <f>考核费用!Q207</f>
        <v>0</v>
      </c>
      <c r="Q42" s="4">
        <f>考核费用!R207</f>
        <v>0</v>
      </c>
      <c r="R42" s="4">
        <f>考核费用!G207</f>
        <v>0</v>
      </c>
      <c r="S42" s="9">
        <f>考核费用!S207</f>
        <v>0</v>
      </c>
      <c r="T42" s="4">
        <f>考核费用!T207</f>
        <v>0</v>
      </c>
      <c r="U42" s="4">
        <f>考核费用!U207</f>
        <v>0</v>
      </c>
      <c r="V42" s="4">
        <f>考核费用!V207</f>
        <v>0</v>
      </c>
      <c r="W42" s="4">
        <f>考核费用!W207</f>
        <v>0</v>
      </c>
      <c r="X42" s="4">
        <f>考核费用!Y207</f>
        <v>0</v>
      </c>
      <c r="Y42" s="4">
        <f>考核费用!Z207</f>
        <v>0</v>
      </c>
    </row>
    <row r="43" ht="16.5" spans="1:25">
      <c r="A43" s="7"/>
      <c r="B43" s="10" t="s">
        <v>118</v>
      </c>
      <c r="C43" s="4">
        <f>考核费用!C208</f>
        <v>193724.7</v>
      </c>
      <c r="D43" s="4">
        <f>考核费用!D208</f>
        <v>0</v>
      </c>
      <c r="E43" s="4">
        <f>考核费用!E208</f>
        <v>122602.12</v>
      </c>
      <c r="F43" s="4">
        <f>考核费用!F208</f>
        <v>0</v>
      </c>
      <c r="G43" s="9">
        <f>考核费用!H208</f>
        <v>33425.27</v>
      </c>
      <c r="H43" s="9">
        <f>考核费用!I208</f>
        <v>0</v>
      </c>
      <c r="I43" s="4">
        <f>考核费用!J208</f>
        <v>0</v>
      </c>
      <c r="J43" s="4">
        <f>考核费用!K208</f>
        <v>0</v>
      </c>
      <c r="K43" s="4">
        <f>考核费用!L208</f>
        <v>0</v>
      </c>
      <c r="L43" s="9">
        <f>考核费用!M208</f>
        <v>0</v>
      </c>
      <c r="M43" s="4">
        <f>考核费用!N208</f>
        <v>0</v>
      </c>
      <c r="N43" s="4">
        <f>考核费用!O208</f>
        <v>0</v>
      </c>
      <c r="O43" s="9">
        <f>考核费用!P208</f>
        <v>0</v>
      </c>
      <c r="P43" s="4">
        <f>考核费用!Q208</f>
        <v>0</v>
      </c>
      <c r="Q43" s="4">
        <f>考核费用!R208</f>
        <v>0</v>
      </c>
      <c r="R43" s="4">
        <f>考核费用!G208</f>
        <v>37697.31</v>
      </c>
      <c r="S43" s="9">
        <f>考核费用!S208</f>
        <v>0</v>
      </c>
      <c r="T43" s="4">
        <f>考核费用!T208</f>
        <v>0</v>
      </c>
      <c r="U43" s="4">
        <f>考核费用!U208</f>
        <v>0</v>
      </c>
      <c r="V43" s="4">
        <f>考核费用!V208</f>
        <v>0</v>
      </c>
      <c r="W43" s="4">
        <f>考核费用!W208</f>
        <v>0</v>
      </c>
      <c r="X43" s="4">
        <f>考核费用!Y208</f>
        <v>0</v>
      </c>
      <c r="Y43" s="4">
        <f>考核费用!Z208</f>
        <v>0</v>
      </c>
    </row>
    <row r="44" ht="16.5" spans="1:25">
      <c r="A44" s="7"/>
      <c r="B44" s="10" t="s">
        <v>119</v>
      </c>
      <c r="C44" s="4">
        <f>考核费用!C209</f>
        <v>270733.47</v>
      </c>
      <c r="D44" s="4">
        <f>考核费用!D209</f>
        <v>0</v>
      </c>
      <c r="E44" s="4">
        <f>考核费用!E209</f>
        <v>265653.47</v>
      </c>
      <c r="F44" s="4">
        <f>考核费用!F209</f>
        <v>0</v>
      </c>
      <c r="G44" s="9">
        <f>考核费用!H209</f>
        <v>5080</v>
      </c>
      <c r="H44" s="9">
        <f>考核费用!I209</f>
        <v>0</v>
      </c>
      <c r="I44" s="4">
        <f>考核费用!J209</f>
        <v>0</v>
      </c>
      <c r="J44" s="4">
        <f>考核费用!K209</f>
        <v>0</v>
      </c>
      <c r="K44" s="4">
        <f>考核费用!L209</f>
        <v>0</v>
      </c>
      <c r="L44" s="9">
        <f>考核费用!M209</f>
        <v>0</v>
      </c>
      <c r="M44" s="4">
        <f>考核费用!N209</f>
        <v>0</v>
      </c>
      <c r="N44" s="4">
        <f>考核费用!O209</f>
        <v>0</v>
      </c>
      <c r="O44" s="9">
        <f>考核费用!P209</f>
        <v>0</v>
      </c>
      <c r="P44" s="4">
        <f>考核费用!Q209</f>
        <v>0</v>
      </c>
      <c r="Q44" s="4">
        <f>考核费用!R209</f>
        <v>0</v>
      </c>
      <c r="R44" s="4">
        <f>考核费用!G209</f>
        <v>0</v>
      </c>
      <c r="S44" s="9">
        <f>考核费用!S209</f>
        <v>0</v>
      </c>
      <c r="T44" s="4">
        <f>考核费用!T209</f>
        <v>0</v>
      </c>
      <c r="U44" s="4">
        <f>考核费用!U209</f>
        <v>0</v>
      </c>
      <c r="V44" s="4">
        <f>考核费用!V209</f>
        <v>0</v>
      </c>
      <c r="W44" s="4">
        <f>考核费用!W209</f>
        <v>0</v>
      </c>
      <c r="X44" s="4">
        <f>考核费用!Y209</f>
        <v>0</v>
      </c>
      <c r="Y44" s="4">
        <f>考核费用!Z209</f>
        <v>0</v>
      </c>
    </row>
    <row r="45" ht="16.5" spans="1:25">
      <c r="A45" s="7"/>
      <c r="B45" s="10" t="s">
        <v>120</v>
      </c>
      <c r="C45" s="4">
        <f>考核费用!C210</f>
        <v>118048.66</v>
      </c>
      <c r="D45" s="4">
        <f>考核费用!D210</f>
        <v>0</v>
      </c>
      <c r="E45" s="4">
        <f>考核费用!E210</f>
        <v>54310.82</v>
      </c>
      <c r="F45" s="4">
        <f>考核费用!F210</f>
        <v>0</v>
      </c>
      <c r="G45" s="9">
        <f>考核费用!H210</f>
        <v>10143.3</v>
      </c>
      <c r="H45" s="9">
        <f>考核费用!I210</f>
        <v>699.8</v>
      </c>
      <c r="I45" s="4">
        <f>考核费用!J210</f>
        <v>0</v>
      </c>
      <c r="J45" s="4">
        <f>考核费用!K210</f>
        <v>330.1</v>
      </c>
      <c r="K45" s="4">
        <f>考核费用!L210</f>
        <v>369.7</v>
      </c>
      <c r="L45" s="9">
        <f>考核费用!M210</f>
        <v>0</v>
      </c>
      <c r="M45" s="4">
        <f>考核费用!N210</f>
        <v>0</v>
      </c>
      <c r="N45" s="4">
        <f>考核费用!O210</f>
        <v>0</v>
      </c>
      <c r="O45" s="9">
        <f>考核费用!P210</f>
        <v>0</v>
      </c>
      <c r="P45" s="4">
        <f>考核费用!Q210</f>
        <v>0</v>
      </c>
      <c r="Q45" s="4">
        <f>考核费用!R210</f>
        <v>0</v>
      </c>
      <c r="R45" s="4">
        <f>考核费用!G210</f>
        <v>3302</v>
      </c>
      <c r="S45" s="9">
        <f>考核费用!S210</f>
        <v>49592.74</v>
      </c>
      <c r="T45" s="4">
        <f>考核费用!T210</f>
        <v>31857.29</v>
      </c>
      <c r="U45" s="4">
        <f>考核费用!U210</f>
        <v>1584.93</v>
      </c>
      <c r="V45" s="4">
        <f>考核费用!V210</f>
        <v>4179.14</v>
      </c>
      <c r="W45" s="4">
        <f>考核费用!W210</f>
        <v>227</v>
      </c>
      <c r="X45" s="4">
        <f>考核费用!Y210</f>
        <v>0</v>
      </c>
      <c r="Y45" s="4">
        <f>考核费用!Z210</f>
        <v>11087.68</v>
      </c>
    </row>
    <row r="46" ht="16.5" spans="1:25">
      <c r="A46" s="7"/>
      <c r="B46" s="10" t="s">
        <v>121</v>
      </c>
      <c r="C46" s="4">
        <f>考核费用!C211</f>
        <v>1497991.64</v>
      </c>
      <c r="D46" s="4">
        <f>考核费用!D211</f>
        <v>0</v>
      </c>
      <c r="E46" s="4">
        <f>考核费用!E211</f>
        <v>1076555.44</v>
      </c>
      <c r="F46" s="4">
        <f>考核费用!F211</f>
        <v>0</v>
      </c>
      <c r="G46" s="9">
        <f>考核费用!H211</f>
        <v>421436.2</v>
      </c>
      <c r="H46" s="9">
        <f>考核费用!I211</f>
        <v>0</v>
      </c>
      <c r="I46" s="4">
        <f>考核费用!J211</f>
        <v>0</v>
      </c>
      <c r="J46" s="4">
        <f>考核费用!K211</f>
        <v>0</v>
      </c>
      <c r="K46" s="4">
        <f>考核费用!L211</f>
        <v>0</v>
      </c>
      <c r="L46" s="9">
        <f>考核费用!M211</f>
        <v>0</v>
      </c>
      <c r="M46" s="4">
        <f>考核费用!N211</f>
        <v>0</v>
      </c>
      <c r="N46" s="4">
        <f>考核费用!O211</f>
        <v>0</v>
      </c>
      <c r="O46" s="9">
        <f>考核费用!P211</f>
        <v>0</v>
      </c>
      <c r="P46" s="4">
        <f>考核费用!Q211</f>
        <v>0</v>
      </c>
      <c r="Q46" s="4">
        <f>考核费用!R211</f>
        <v>0</v>
      </c>
      <c r="R46" s="4">
        <f>考核费用!G211</f>
        <v>0</v>
      </c>
      <c r="S46" s="9">
        <f>考核费用!S211</f>
        <v>0</v>
      </c>
      <c r="T46" s="4">
        <f>考核费用!T211</f>
        <v>0</v>
      </c>
      <c r="U46" s="4">
        <f>考核费用!U211</f>
        <v>0</v>
      </c>
      <c r="V46" s="4">
        <f>考核费用!V211</f>
        <v>0</v>
      </c>
      <c r="W46" s="4">
        <f>考核费用!W211</f>
        <v>0</v>
      </c>
      <c r="X46" s="4">
        <f>考核费用!Y211</f>
        <v>0</v>
      </c>
      <c r="Y46" s="4">
        <f>考核费用!Z211</f>
        <v>0</v>
      </c>
    </row>
    <row r="47" ht="16.5" spans="1:25">
      <c r="A47" s="7"/>
      <c r="B47" s="13" t="s">
        <v>122</v>
      </c>
      <c r="C47" s="4">
        <f>考核费用!C212</f>
        <v>473088.06</v>
      </c>
      <c r="D47" s="4">
        <f>考核费用!D212</f>
        <v>0</v>
      </c>
      <c r="E47" s="4">
        <f>考核费用!E212</f>
        <v>473088.06</v>
      </c>
      <c r="F47" s="4">
        <f>考核费用!F212</f>
        <v>0</v>
      </c>
      <c r="G47" s="9">
        <f>考核费用!H212</f>
        <v>0</v>
      </c>
      <c r="H47" s="9">
        <f>考核费用!I212</f>
        <v>0</v>
      </c>
      <c r="I47" s="4">
        <f>考核费用!J212</f>
        <v>0</v>
      </c>
      <c r="J47" s="4">
        <f>考核费用!K212</f>
        <v>0</v>
      </c>
      <c r="K47" s="4">
        <f>考核费用!L212</f>
        <v>0</v>
      </c>
      <c r="L47" s="9">
        <f>考核费用!M212</f>
        <v>0</v>
      </c>
      <c r="M47" s="4">
        <f>考核费用!N212</f>
        <v>0</v>
      </c>
      <c r="N47" s="4">
        <f>考核费用!O212</f>
        <v>0</v>
      </c>
      <c r="O47" s="9">
        <f>考核费用!P212</f>
        <v>0</v>
      </c>
      <c r="P47" s="4">
        <f>考核费用!Q212</f>
        <v>0</v>
      </c>
      <c r="Q47" s="4">
        <f>考核费用!R212</f>
        <v>0</v>
      </c>
      <c r="R47" s="4">
        <f>考核费用!G212</f>
        <v>0</v>
      </c>
      <c r="S47" s="9">
        <f>考核费用!S212</f>
        <v>0</v>
      </c>
      <c r="T47" s="4">
        <f>考核费用!T212</f>
        <v>0</v>
      </c>
      <c r="U47" s="4">
        <f>考核费用!U212</f>
        <v>0</v>
      </c>
      <c r="V47" s="4">
        <f>考核费用!V212</f>
        <v>0</v>
      </c>
      <c r="W47" s="4">
        <f>考核费用!W212</f>
        <v>0</v>
      </c>
      <c r="X47" s="4">
        <f>考核费用!Y212</f>
        <v>0</v>
      </c>
      <c r="Y47" s="4">
        <f>考核费用!Z212</f>
        <v>0</v>
      </c>
    </row>
    <row r="48" ht="16.5" spans="1:25">
      <c r="A48" s="7"/>
      <c r="B48" s="13" t="s">
        <v>123</v>
      </c>
      <c r="C48" s="4">
        <f>考核费用!C213</f>
        <v>670175.36</v>
      </c>
      <c r="D48" s="4">
        <f>考核费用!D213</f>
        <v>0</v>
      </c>
      <c r="E48" s="4">
        <f>考核费用!E213</f>
        <v>199270.94</v>
      </c>
      <c r="F48" s="4">
        <f>考核费用!F213</f>
        <v>490.15</v>
      </c>
      <c r="G48" s="9">
        <f>考核费用!H213</f>
        <v>296000.71</v>
      </c>
      <c r="H48" s="9">
        <f>考核费用!I213</f>
        <v>37737.2</v>
      </c>
      <c r="I48" s="4">
        <f>考核费用!J213</f>
        <v>0</v>
      </c>
      <c r="J48" s="4">
        <f>考核费用!K213</f>
        <v>0</v>
      </c>
      <c r="K48" s="4">
        <f>考核费用!L213</f>
        <v>37737.2</v>
      </c>
      <c r="L48" s="9">
        <f>考核费用!M213</f>
        <v>1000</v>
      </c>
      <c r="M48" s="4">
        <f>考核费用!N213</f>
        <v>1000</v>
      </c>
      <c r="N48" s="4">
        <f>考核费用!O213</f>
        <v>0</v>
      </c>
      <c r="O48" s="9">
        <f>考核费用!P213</f>
        <v>0</v>
      </c>
      <c r="P48" s="4">
        <f>考核费用!Q213</f>
        <v>0</v>
      </c>
      <c r="Q48" s="4">
        <f>考核费用!R213</f>
        <v>0</v>
      </c>
      <c r="R48" s="4">
        <f>考核费用!G213</f>
        <v>130016.69</v>
      </c>
      <c r="S48" s="9">
        <f>考核费用!S213</f>
        <v>5659.67</v>
      </c>
      <c r="T48" s="4">
        <f>考核费用!T213</f>
        <v>1365</v>
      </c>
      <c r="U48" s="4">
        <f>考核费用!U213</f>
        <v>1035.43</v>
      </c>
      <c r="V48" s="4">
        <f>考核费用!V213</f>
        <v>0</v>
      </c>
      <c r="W48" s="4">
        <f>考核费用!W213</f>
        <v>780</v>
      </c>
      <c r="X48" s="4">
        <f>考核费用!Y213</f>
        <v>0</v>
      </c>
      <c r="Y48" s="4">
        <f>考核费用!Z213</f>
        <v>0</v>
      </c>
    </row>
    <row r="49" ht="16.5" spans="1:25">
      <c r="A49" s="7"/>
      <c r="B49" s="18" t="s">
        <v>124</v>
      </c>
      <c r="C49" s="4">
        <f>考核费用!C214</f>
        <v>1253679.04</v>
      </c>
      <c r="D49" s="4">
        <f>考核费用!D214</f>
        <v>0</v>
      </c>
      <c r="E49" s="4">
        <f>考核费用!E214</f>
        <v>33026.34</v>
      </c>
      <c r="F49" s="4">
        <f>考核费用!F214</f>
        <v>0</v>
      </c>
      <c r="G49" s="9">
        <f>考核费用!H214</f>
        <v>607358.36</v>
      </c>
      <c r="H49" s="9">
        <f>考核费用!I214</f>
        <v>0</v>
      </c>
      <c r="I49" s="4">
        <f>考核费用!J214</f>
        <v>0</v>
      </c>
      <c r="J49" s="4">
        <f>考核费用!K214</f>
        <v>0</v>
      </c>
      <c r="K49" s="4">
        <f>考核费用!L214</f>
        <v>0</v>
      </c>
      <c r="L49" s="9">
        <f>考核费用!M214</f>
        <v>448200</v>
      </c>
      <c r="M49" s="4">
        <f>考核费用!N214</f>
        <v>448200</v>
      </c>
      <c r="N49" s="4">
        <f>考核费用!O214</f>
        <v>0</v>
      </c>
      <c r="O49" s="9">
        <f>考核费用!P214</f>
        <v>165094.34</v>
      </c>
      <c r="P49" s="4">
        <f>考核费用!Q214</f>
        <v>165094.34</v>
      </c>
      <c r="Q49" s="4">
        <f>考核费用!R214</f>
        <v>0</v>
      </c>
      <c r="R49" s="4">
        <f>考核费用!G214</f>
        <v>0</v>
      </c>
      <c r="S49" s="9">
        <f>考核费用!S214</f>
        <v>0</v>
      </c>
      <c r="T49" s="4">
        <f>考核费用!T214</f>
        <v>0</v>
      </c>
      <c r="U49" s="4">
        <f>考核费用!U214</f>
        <v>0</v>
      </c>
      <c r="V49" s="4">
        <f>考核费用!V214</f>
        <v>0</v>
      </c>
      <c r="W49" s="4">
        <f>考核费用!W214</f>
        <v>0</v>
      </c>
      <c r="X49" s="4">
        <f>考核费用!Y214</f>
        <v>0</v>
      </c>
      <c r="Y49" s="4">
        <f>考核费用!Z214</f>
        <v>0</v>
      </c>
    </row>
    <row r="50" ht="16.5" spans="1:25">
      <c r="A50" s="7"/>
      <c r="B50" s="18" t="s">
        <v>125</v>
      </c>
      <c r="C50" s="4">
        <f>考核费用!C215</f>
        <v>1009889.37</v>
      </c>
      <c r="D50" s="4">
        <f>考核费用!D215</f>
        <v>0</v>
      </c>
      <c r="E50" s="4">
        <f>考核费用!E215</f>
        <v>170999.82</v>
      </c>
      <c r="F50" s="4">
        <f>考核费用!F215</f>
        <v>0</v>
      </c>
      <c r="G50" s="9">
        <f>考核费用!H215</f>
        <v>201169.41</v>
      </c>
      <c r="H50" s="9">
        <f>考核费用!I215</f>
        <v>367831.12</v>
      </c>
      <c r="I50" s="4">
        <f>考核费用!J215</f>
        <v>0</v>
      </c>
      <c r="J50" s="4">
        <f>考核费用!K215</f>
        <v>367831.12</v>
      </c>
      <c r="K50" s="4">
        <f>考核费用!L215</f>
        <v>0</v>
      </c>
      <c r="L50" s="9">
        <f>考核费用!M215</f>
        <v>220384.07</v>
      </c>
      <c r="M50" s="4">
        <f>考核费用!N215</f>
        <v>220384.07</v>
      </c>
      <c r="N50" s="4">
        <f>考核费用!O215</f>
        <v>0</v>
      </c>
      <c r="O50" s="9">
        <f>考核费用!P215</f>
        <v>0</v>
      </c>
      <c r="P50" s="4">
        <f>考核费用!Q215</f>
        <v>0</v>
      </c>
      <c r="Q50" s="4">
        <f>考核费用!R215</f>
        <v>0</v>
      </c>
      <c r="R50" s="4">
        <f>考核费用!G215</f>
        <v>0</v>
      </c>
      <c r="S50" s="9">
        <f>考核费用!S215</f>
        <v>49504.95</v>
      </c>
      <c r="T50" s="4">
        <f>考核费用!T215</f>
        <v>49504.95</v>
      </c>
      <c r="U50" s="4">
        <f>考核费用!U215</f>
        <v>0</v>
      </c>
      <c r="V50" s="4">
        <f>考核费用!V215</f>
        <v>0</v>
      </c>
      <c r="W50" s="4">
        <f>考核费用!W215</f>
        <v>0</v>
      </c>
      <c r="X50" s="4">
        <f>考核费用!Y215</f>
        <v>0</v>
      </c>
      <c r="Y50" s="4">
        <f>考核费用!Z215</f>
        <v>0</v>
      </c>
    </row>
    <row r="51" ht="16.5" spans="1:25">
      <c r="A51" s="7"/>
      <c r="B51" s="18" t="s">
        <v>126</v>
      </c>
      <c r="C51" s="4">
        <f>考核费用!C216</f>
        <v>-24800</v>
      </c>
      <c r="D51" s="4">
        <f>考核费用!D216</f>
        <v>0</v>
      </c>
      <c r="E51" s="4">
        <f>考核费用!E216</f>
        <v>0</v>
      </c>
      <c r="F51" s="4">
        <f>考核费用!F216</f>
        <v>0</v>
      </c>
      <c r="G51" s="9">
        <f>考核费用!H216</f>
        <v>0</v>
      </c>
      <c r="H51" s="9">
        <f>考核费用!I216</f>
        <v>-13336</v>
      </c>
      <c r="I51" s="4">
        <f>考核费用!J216</f>
        <v>0</v>
      </c>
      <c r="J51" s="4">
        <f>考核费用!K216</f>
        <v>-13336</v>
      </c>
      <c r="K51" s="4">
        <f>考核费用!L216</f>
        <v>0</v>
      </c>
      <c r="L51" s="9">
        <f>考核费用!M216</f>
        <v>13336</v>
      </c>
      <c r="M51" s="4">
        <f>考核费用!N216</f>
        <v>0</v>
      </c>
      <c r="N51" s="4">
        <f>考核费用!O216</f>
        <v>13336</v>
      </c>
      <c r="O51" s="9">
        <f>考核费用!P216</f>
        <v>-24800</v>
      </c>
      <c r="P51" s="4">
        <f>考核费用!Q216</f>
        <v>0</v>
      </c>
      <c r="Q51" s="4">
        <f>考核费用!R216</f>
        <v>-24800</v>
      </c>
      <c r="R51" s="4">
        <f>考核费用!G216</f>
        <v>0</v>
      </c>
      <c r="S51" s="9">
        <f>考核费用!S216</f>
        <v>0</v>
      </c>
      <c r="T51" s="4">
        <f>考核费用!T216</f>
        <v>0</v>
      </c>
      <c r="U51" s="4">
        <f>考核费用!U216</f>
        <v>0</v>
      </c>
      <c r="V51" s="4">
        <f>考核费用!V216</f>
        <v>0</v>
      </c>
      <c r="W51" s="4">
        <f>考核费用!W216</f>
        <v>0</v>
      </c>
      <c r="X51" s="4">
        <f>考核费用!Y216</f>
        <v>0</v>
      </c>
      <c r="Y51" s="4">
        <f>考核费用!Z216</f>
        <v>0</v>
      </c>
    </row>
    <row r="52" ht="16.5" spans="1:25">
      <c r="A52" s="7"/>
      <c r="B52" s="18" t="s">
        <v>127</v>
      </c>
      <c r="C52" s="4">
        <f>考核费用!C217</f>
        <v>110750</v>
      </c>
      <c r="D52" s="4">
        <f>考核费用!D217</f>
        <v>0</v>
      </c>
      <c r="E52" s="4">
        <f>考核费用!E217</f>
        <v>110750</v>
      </c>
      <c r="F52" s="4">
        <f>考核费用!F217</f>
        <v>0</v>
      </c>
      <c r="G52" s="9">
        <f>考核费用!H217</f>
        <v>0</v>
      </c>
      <c r="H52" s="9">
        <f>考核费用!I217</f>
        <v>0</v>
      </c>
      <c r="I52" s="4">
        <f>考核费用!J217</f>
        <v>0</v>
      </c>
      <c r="J52" s="4">
        <f>考核费用!K217</f>
        <v>0</v>
      </c>
      <c r="K52" s="4">
        <f>考核费用!L217</f>
        <v>0</v>
      </c>
      <c r="L52" s="9">
        <f>考核费用!M217</f>
        <v>0</v>
      </c>
      <c r="M52" s="4">
        <f>考核费用!N217</f>
        <v>0</v>
      </c>
      <c r="N52" s="4">
        <f>考核费用!O217</f>
        <v>0</v>
      </c>
      <c r="O52" s="9">
        <f>考核费用!P217</f>
        <v>0</v>
      </c>
      <c r="P52" s="4">
        <f>考核费用!Q217</f>
        <v>0</v>
      </c>
      <c r="Q52" s="4">
        <f>考核费用!R217</f>
        <v>0</v>
      </c>
      <c r="R52" s="4">
        <f>考核费用!G217</f>
        <v>0</v>
      </c>
      <c r="S52" s="9">
        <f>考核费用!S217</f>
        <v>0</v>
      </c>
      <c r="T52" s="4">
        <f>考核费用!T217</f>
        <v>0</v>
      </c>
      <c r="U52" s="4">
        <f>考核费用!U217</f>
        <v>0</v>
      </c>
      <c r="V52" s="4">
        <f>考核费用!V217</f>
        <v>0</v>
      </c>
      <c r="W52" s="4">
        <f>考核费用!W217</f>
        <v>0</v>
      </c>
      <c r="X52" s="4">
        <f>考核费用!Y217</f>
        <v>0</v>
      </c>
      <c r="Y52" s="4">
        <f>考核费用!Z217</f>
        <v>0</v>
      </c>
    </row>
    <row r="53" ht="16.5" spans="1:25">
      <c r="A53" s="7"/>
      <c r="B53" s="13" t="s">
        <v>128</v>
      </c>
      <c r="C53" s="4">
        <f>考核费用!C218</f>
        <v>44702.38</v>
      </c>
      <c r="D53" s="4">
        <f>考核费用!D218</f>
        <v>0</v>
      </c>
      <c r="E53" s="4">
        <f>考核费用!E218</f>
        <v>9751.62</v>
      </c>
      <c r="F53" s="4">
        <f>考核费用!F218</f>
        <v>0</v>
      </c>
      <c r="G53" s="9">
        <f>考核费用!H218</f>
        <v>34344.81</v>
      </c>
      <c r="H53" s="9">
        <f>考核费用!I218</f>
        <v>0</v>
      </c>
      <c r="I53" s="4">
        <f>考核费用!J218</f>
        <v>0</v>
      </c>
      <c r="J53" s="4">
        <f>考核费用!K218</f>
        <v>0</v>
      </c>
      <c r="K53" s="4">
        <f>考核费用!L218</f>
        <v>0</v>
      </c>
      <c r="L53" s="9">
        <f>考核费用!M218</f>
        <v>605.95</v>
      </c>
      <c r="M53" s="4">
        <f>考核费用!N218</f>
        <v>605.95</v>
      </c>
      <c r="N53" s="4">
        <f>考核费用!O218</f>
        <v>0</v>
      </c>
      <c r="O53" s="9">
        <f>考核费用!P218</f>
        <v>0</v>
      </c>
      <c r="P53" s="4">
        <f>考核费用!Q218</f>
        <v>0</v>
      </c>
      <c r="Q53" s="4">
        <f>考核费用!R218</f>
        <v>0</v>
      </c>
      <c r="R53" s="4">
        <f>考核费用!G218</f>
        <v>0</v>
      </c>
      <c r="S53" s="9">
        <f>考核费用!S218</f>
        <v>0</v>
      </c>
      <c r="T53" s="4">
        <f>考核费用!T218</f>
        <v>0</v>
      </c>
      <c r="U53" s="4">
        <f>考核费用!U218</f>
        <v>0</v>
      </c>
      <c r="V53" s="4">
        <f>考核费用!V218</f>
        <v>0</v>
      </c>
      <c r="W53" s="4">
        <f>考核费用!W218</f>
        <v>0</v>
      </c>
      <c r="X53" s="4">
        <f>考核费用!Y218</f>
        <v>0</v>
      </c>
      <c r="Y53" s="4">
        <f>考核费用!Z218</f>
        <v>0</v>
      </c>
    </row>
    <row r="54" ht="16.5" spans="1:25">
      <c r="A54" s="7"/>
      <c r="B54" s="13" t="s">
        <v>129</v>
      </c>
      <c r="C54" s="4">
        <f>考核费用!C219</f>
        <v>0</v>
      </c>
      <c r="D54" s="4">
        <f>考核费用!D219</f>
        <v>0</v>
      </c>
      <c r="E54" s="4">
        <f>考核费用!E219</f>
        <v>0</v>
      </c>
      <c r="F54" s="4">
        <f>考核费用!F219</f>
        <v>0</v>
      </c>
      <c r="G54" s="9">
        <f>考核费用!H219</f>
        <v>0</v>
      </c>
      <c r="H54" s="9">
        <f>考核费用!I219</f>
        <v>0</v>
      </c>
      <c r="I54" s="4">
        <f>考核费用!J219</f>
        <v>0</v>
      </c>
      <c r="J54" s="4">
        <f>考核费用!K219</f>
        <v>0</v>
      </c>
      <c r="K54" s="4">
        <f>考核费用!L219</f>
        <v>0</v>
      </c>
      <c r="L54" s="9">
        <f>考核费用!M219</f>
        <v>0</v>
      </c>
      <c r="M54" s="4">
        <f>考核费用!N219</f>
        <v>0</v>
      </c>
      <c r="N54" s="4">
        <f>考核费用!O219</f>
        <v>0</v>
      </c>
      <c r="O54" s="9">
        <f>考核费用!P219</f>
        <v>0</v>
      </c>
      <c r="P54" s="4">
        <f>考核费用!Q219</f>
        <v>0</v>
      </c>
      <c r="Q54" s="4">
        <f>考核费用!R219</f>
        <v>0</v>
      </c>
      <c r="R54" s="4">
        <f>考核费用!G219</f>
        <v>0</v>
      </c>
      <c r="S54" s="9">
        <f>考核费用!S219</f>
        <v>0</v>
      </c>
      <c r="T54" s="4">
        <f>考核费用!T219</f>
        <v>0</v>
      </c>
      <c r="U54" s="4">
        <f>考核费用!U219</f>
        <v>0</v>
      </c>
      <c r="V54" s="4">
        <f>考核费用!V219</f>
        <v>0</v>
      </c>
      <c r="W54" s="4">
        <f>考核费用!W219</f>
        <v>0</v>
      </c>
      <c r="X54" s="4">
        <f>考核费用!Y219</f>
        <v>0</v>
      </c>
      <c r="Y54" s="4">
        <f>考核费用!Z219</f>
        <v>0</v>
      </c>
    </row>
    <row r="55" ht="16.5" spans="1:25">
      <c r="A55" s="7"/>
      <c r="B55" s="13" t="s">
        <v>130</v>
      </c>
      <c r="C55" s="4">
        <f>考核费用!C220</f>
        <v>223512.29</v>
      </c>
      <c r="D55" s="4">
        <f>考核费用!D220</f>
        <v>0</v>
      </c>
      <c r="E55" s="4">
        <f>考核费用!E220</f>
        <v>10972.77</v>
      </c>
      <c r="F55" s="4">
        <f>考核费用!F220</f>
        <v>2328.39</v>
      </c>
      <c r="G55" s="9">
        <f>考核费用!H220</f>
        <v>196678.55</v>
      </c>
      <c r="H55" s="9">
        <f>考核费用!I220</f>
        <v>2927.92</v>
      </c>
      <c r="I55" s="4">
        <f>考核费用!J220</f>
        <v>0</v>
      </c>
      <c r="J55" s="4">
        <f>考核费用!K220</f>
        <v>2927.92</v>
      </c>
      <c r="K55" s="4">
        <f>考核费用!L220</f>
        <v>0</v>
      </c>
      <c r="L55" s="9">
        <f>考核费用!M220</f>
        <v>0</v>
      </c>
      <c r="M55" s="4">
        <f>考核费用!N220</f>
        <v>0</v>
      </c>
      <c r="N55" s="4">
        <f>考核费用!O220</f>
        <v>0</v>
      </c>
      <c r="O55" s="9">
        <f>考核费用!P220</f>
        <v>-1575.5</v>
      </c>
      <c r="P55" s="4">
        <f>考核费用!Q220</f>
        <v>-1575.5</v>
      </c>
      <c r="Q55" s="4">
        <f>考核费用!R220</f>
        <v>0</v>
      </c>
      <c r="R55" s="4">
        <f>考核费用!G220</f>
        <v>2927.92</v>
      </c>
      <c r="S55" s="9">
        <f>考核费用!S220</f>
        <v>9252.24</v>
      </c>
      <c r="T55" s="4">
        <f>考核费用!T220</f>
        <v>-253.75</v>
      </c>
      <c r="U55" s="4">
        <f>考核费用!U220</f>
        <v>7807.79</v>
      </c>
      <c r="V55" s="4">
        <f>考核费用!V220</f>
        <v>0</v>
      </c>
      <c r="W55" s="4">
        <f>考核费用!W220</f>
        <v>1951.95</v>
      </c>
      <c r="X55" s="4">
        <f>考核费用!Y220</f>
        <v>0</v>
      </c>
      <c r="Y55" s="4">
        <f>考核费用!Z220</f>
        <v>1951.95</v>
      </c>
    </row>
    <row r="56" ht="16.5" spans="1:25">
      <c r="A56" s="7"/>
      <c r="B56" s="13" t="s">
        <v>131</v>
      </c>
      <c r="C56" s="4">
        <f>考核费用!C221</f>
        <v>0</v>
      </c>
      <c r="D56" s="4">
        <f>考核费用!D221</f>
        <v>0</v>
      </c>
      <c r="E56" s="4">
        <f>考核费用!E221</f>
        <v>0</v>
      </c>
      <c r="F56" s="4">
        <f>考核费用!F221</f>
        <v>0</v>
      </c>
      <c r="G56" s="9">
        <f>考核费用!H221</f>
        <v>0</v>
      </c>
      <c r="H56" s="9">
        <f>考核费用!I221</f>
        <v>0</v>
      </c>
      <c r="I56" s="4">
        <f>考核费用!J221</f>
        <v>0</v>
      </c>
      <c r="J56" s="4">
        <f>考核费用!K221</f>
        <v>0</v>
      </c>
      <c r="K56" s="4">
        <f>考核费用!L221</f>
        <v>0</v>
      </c>
      <c r="L56" s="9">
        <f>考核费用!M221</f>
        <v>0</v>
      </c>
      <c r="M56" s="4">
        <f>考核费用!N221</f>
        <v>0</v>
      </c>
      <c r="N56" s="4">
        <f>考核费用!O221</f>
        <v>0</v>
      </c>
      <c r="O56" s="9">
        <f>考核费用!P221</f>
        <v>0</v>
      </c>
      <c r="P56" s="4">
        <f>考核费用!Q221</f>
        <v>0</v>
      </c>
      <c r="Q56" s="4">
        <f>考核费用!R221</f>
        <v>0</v>
      </c>
      <c r="R56" s="4">
        <f>考核费用!G221</f>
        <v>0</v>
      </c>
      <c r="S56" s="9">
        <f>考核费用!S221</f>
        <v>0</v>
      </c>
      <c r="T56" s="4">
        <f>考核费用!T221</f>
        <v>0</v>
      </c>
      <c r="U56" s="4">
        <f>考核费用!U221</f>
        <v>0</v>
      </c>
      <c r="V56" s="4">
        <f>考核费用!V221</f>
        <v>0</v>
      </c>
      <c r="W56" s="4">
        <f>考核费用!W221</f>
        <v>0</v>
      </c>
      <c r="X56" s="4">
        <f>考核费用!Y221</f>
        <v>0</v>
      </c>
      <c r="Y56" s="4">
        <f>考核费用!Z221</f>
        <v>0</v>
      </c>
    </row>
    <row r="57" ht="16.5" spans="1:25">
      <c r="A57" s="7"/>
      <c r="B57" s="13" t="s">
        <v>132</v>
      </c>
      <c r="C57" s="4">
        <f>考核费用!C222</f>
        <v>0</v>
      </c>
      <c r="D57" s="4">
        <f>考核费用!D222</f>
        <v>0</v>
      </c>
      <c r="E57" s="4">
        <f>考核费用!E222</f>
        <v>0</v>
      </c>
      <c r="F57" s="4">
        <f>考核费用!F222</f>
        <v>0</v>
      </c>
      <c r="G57" s="9">
        <f>考核费用!H222</f>
        <v>0</v>
      </c>
      <c r="H57" s="9">
        <f>考核费用!I222</f>
        <v>0</v>
      </c>
      <c r="I57" s="4">
        <f>考核费用!J222</f>
        <v>0</v>
      </c>
      <c r="J57" s="4">
        <f>考核费用!K222</f>
        <v>0</v>
      </c>
      <c r="K57" s="4">
        <f>考核费用!L222</f>
        <v>0</v>
      </c>
      <c r="L57" s="9">
        <f>考核费用!M222</f>
        <v>0</v>
      </c>
      <c r="M57" s="4">
        <f>考核费用!N222</f>
        <v>0</v>
      </c>
      <c r="N57" s="4">
        <f>考核费用!O222</f>
        <v>0</v>
      </c>
      <c r="O57" s="9">
        <f>考核费用!P222</f>
        <v>0</v>
      </c>
      <c r="P57" s="4">
        <f>考核费用!Q222</f>
        <v>0</v>
      </c>
      <c r="Q57" s="4">
        <f>考核费用!R222</f>
        <v>0</v>
      </c>
      <c r="R57" s="4">
        <f>考核费用!G222</f>
        <v>0</v>
      </c>
      <c r="S57" s="9">
        <f>考核费用!S222</f>
        <v>0</v>
      </c>
      <c r="T57" s="4">
        <f>考核费用!T222</f>
        <v>0</v>
      </c>
      <c r="U57" s="4">
        <f>考核费用!U222</f>
        <v>0</v>
      </c>
      <c r="V57" s="4">
        <f>考核费用!V222</f>
        <v>0</v>
      </c>
      <c r="W57" s="4">
        <f>考核费用!W222</f>
        <v>0</v>
      </c>
      <c r="X57" s="4">
        <f>考核费用!Y222</f>
        <v>0</v>
      </c>
      <c r="Y57" s="4">
        <f>考核费用!Z222</f>
        <v>0</v>
      </c>
    </row>
    <row r="58" ht="16.5" spans="1:25">
      <c r="A58" s="7"/>
      <c r="B58" s="13" t="s">
        <v>133</v>
      </c>
      <c r="C58" s="4">
        <f>考核费用!C223</f>
        <v>15533.98</v>
      </c>
      <c r="D58" s="4">
        <f>考核费用!D223</f>
        <v>0</v>
      </c>
      <c r="E58" s="4">
        <f>考核费用!E223</f>
        <v>0</v>
      </c>
      <c r="F58" s="4">
        <f>考核费用!F223</f>
        <v>0</v>
      </c>
      <c r="G58" s="9">
        <f>考核费用!H223</f>
        <v>0</v>
      </c>
      <c r="H58" s="9">
        <f>考核费用!I223</f>
        <v>0</v>
      </c>
      <c r="I58" s="4">
        <f>考核费用!J223</f>
        <v>0</v>
      </c>
      <c r="J58" s="4">
        <f>考核费用!K223</f>
        <v>0</v>
      </c>
      <c r="K58" s="4">
        <f>考核费用!L223</f>
        <v>0</v>
      </c>
      <c r="L58" s="9">
        <f>考核费用!M223</f>
        <v>0</v>
      </c>
      <c r="M58" s="4">
        <f>考核费用!N223</f>
        <v>0</v>
      </c>
      <c r="N58" s="4">
        <f>考核费用!O223</f>
        <v>0</v>
      </c>
      <c r="O58" s="9">
        <f>考核费用!P223</f>
        <v>15533.98</v>
      </c>
      <c r="P58" s="4">
        <f>考核费用!Q223</f>
        <v>15533.98</v>
      </c>
      <c r="Q58" s="4">
        <f>考核费用!R223</f>
        <v>0</v>
      </c>
      <c r="R58" s="4">
        <f>考核费用!G223</f>
        <v>0</v>
      </c>
      <c r="S58" s="9">
        <f>考核费用!S223</f>
        <v>0</v>
      </c>
      <c r="T58" s="4">
        <f>考核费用!T223</f>
        <v>0</v>
      </c>
      <c r="U58" s="4">
        <f>考核费用!U223</f>
        <v>0</v>
      </c>
      <c r="V58" s="4">
        <f>考核费用!V223</f>
        <v>0</v>
      </c>
      <c r="W58" s="4">
        <f>考核费用!W223</f>
        <v>0</v>
      </c>
      <c r="X58" s="4">
        <f>考核费用!Y223</f>
        <v>0</v>
      </c>
      <c r="Y58" s="4">
        <f>考核费用!Z223</f>
        <v>0</v>
      </c>
    </row>
    <row r="59" ht="16.5" spans="1:25">
      <c r="A59" s="7"/>
      <c r="B59" s="19" t="s">
        <v>96</v>
      </c>
      <c r="C59" s="15">
        <f>考核费用!C224</f>
        <v>7188636.22</v>
      </c>
      <c r="D59" s="15">
        <f>考核费用!D224</f>
        <v>0</v>
      </c>
      <c r="E59" s="15">
        <f>考核费用!E224</f>
        <v>3496085.46</v>
      </c>
      <c r="F59" s="15">
        <f>考核费用!F224</f>
        <v>2818.54</v>
      </c>
      <c r="G59" s="9">
        <f>考核费用!H224</f>
        <v>2108306.06</v>
      </c>
      <c r="H59" s="9">
        <f>考核费用!I224</f>
        <v>399264.3</v>
      </c>
      <c r="I59" s="15">
        <f>考核费用!J224</f>
        <v>0</v>
      </c>
      <c r="J59" s="15">
        <f>考核费用!K224</f>
        <v>361157.4</v>
      </c>
      <c r="K59" s="15">
        <f>考核费用!L224</f>
        <v>38106.9</v>
      </c>
      <c r="L59" s="9">
        <f>考核费用!M224</f>
        <v>733526.02</v>
      </c>
      <c r="M59" s="15">
        <f>考核费用!N224</f>
        <v>720190.02</v>
      </c>
      <c r="N59" s="15">
        <f>考核费用!O224</f>
        <v>13336</v>
      </c>
      <c r="O59" s="9">
        <f>考核费用!P224</f>
        <v>154817.64</v>
      </c>
      <c r="P59" s="15">
        <f>考核费用!Q224</f>
        <v>179617.64</v>
      </c>
      <c r="Q59" s="15">
        <f>考核费用!R224</f>
        <v>-24800</v>
      </c>
      <c r="R59" s="15">
        <f>考核费用!G224</f>
        <v>175293.92</v>
      </c>
      <c r="S59" s="9">
        <f>考核费用!S224</f>
        <v>118524.28</v>
      </c>
      <c r="T59" s="15">
        <f>考核费用!T224</f>
        <v>82473.49</v>
      </c>
      <c r="U59" s="15">
        <f>考核费用!U224</f>
        <v>14445.83</v>
      </c>
      <c r="V59" s="15">
        <f>考核费用!V224</f>
        <v>4179.14</v>
      </c>
      <c r="W59" s="15">
        <f>考核费用!W224</f>
        <v>2958.95</v>
      </c>
      <c r="X59" s="15">
        <f>考核费用!Y224</f>
        <v>0</v>
      </c>
      <c r="Y59" s="15">
        <f>考核费用!Z224</f>
        <v>13536.63</v>
      </c>
    </row>
    <row r="60" ht="16.5" spans="1:25">
      <c r="A60" s="7" t="s">
        <v>134</v>
      </c>
      <c r="B60" s="10" t="s">
        <v>135</v>
      </c>
      <c r="C60" s="4">
        <f>考核费用!C225</f>
        <v>4793.3</v>
      </c>
      <c r="D60" s="4">
        <f>考核费用!D225</f>
        <v>0</v>
      </c>
      <c r="E60" s="4">
        <f>考核费用!E225</f>
        <v>4793.3</v>
      </c>
      <c r="F60" s="4">
        <f>考核费用!F225</f>
        <v>0</v>
      </c>
      <c r="G60" s="9">
        <f>考核费用!H225</f>
        <v>0</v>
      </c>
      <c r="H60" s="9">
        <f>考核费用!I225</f>
        <v>0</v>
      </c>
      <c r="I60" s="4">
        <f>考核费用!J225</f>
        <v>0</v>
      </c>
      <c r="J60" s="4">
        <f>考核费用!K225</f>
        <v>0</v>
      </c>
      <c r="K60" s="4">
        <f>考核费用!L225</f>
        <v>0</v>
      </c>
      <c r="L60" s="9">
        <f>考核费用!M225</f>
        <v>0</v>
      </c>
      <c r="M60" s="4">
        <f>考核费用!N225</f>
        <v>0</v>
      </c>
      <c r="N60" s="4">
        <f>考核费用!O225</f>
        <v>0</v>
      </c>
      <c r="O60" s="9">
        <f>考核费用!P225</f>
        <v>0</v>
      </c>
      <c r="P60" s="4">
        <f>考核费用!Q225</f>
        <v>0</v>
      </c>
      <c r="Q60" s="4">
        <f>考核费用!R225</f>
        <v>0</v>
      </c>
      <c r="R60" s="4">
        <f>考核费用!G225</f>
        <v>0</v>
      </c>
      <c r="S60" s="9">
        <f>考核费用!S225</f>
        <v>0</v>
      </c>
      <c r="T60" s="4">
        <f>考核费用!T225</f>
        <v>0</v>
      </c>
      <c r="U60" s="4">
        <f>考核费用!U225</f>
        <v>0</v>
      </c>
      <c r="V60" s="4">
        <f>考核费用!V225</f>
        <v>0</v>
      </c>
      <c r="W60" s="4">
        <f>考核费用!W225</f>
        <v>0</v>
      </c>
      <c r="X60" s="4">
        <f>考核费用!Y225</f>
        <v>0</v>
      </c>
      <c r="Y60" s="4">
        <f>考核费用!Z225</f>
        <v>0</v>
      </c>
    </row>
    <row r="61" ht="16.5" spans="1:25">
      <c r="A61" s="7"/>
      <c r="B61" s="13" t="s">
        <v>136</v>
      </c>
      <c r="C61" s="4">
        <f>考核费用!C226</f>
        <v>987648.36</v>
      </c>
      <c r="D61" s="4">
        <f>考核费用!D226</f>
        <v>0</v>
      </c>
      <c r="E61" s="4">
        <f>考核费用!E226</f>
        <v>252417.68</v>
      </c>
      <c r="F61" s="4">
        <f>考核费用!F226</f>
        <v>0</v>
      </c>
      <c r="G61" s="9">
        <f>考核费用!H226</f>
        <v>670687.37</v>
      </c>
      <c r="H61" s="9">
        <f>考核费用!I226</f>
        <v>0</v>
      </c>
      <c r="I61" s="4">
        <f>考核费用!J226</f>
        <v>0</v>
      </c>
      <c r="J61" s="4">
        <f>考核费用!K226</f>
        <v>0</v>
      </c>
      <c r="K61" s="4">
        <f>考核费用!L226</f>
        <v>0</v>
      </c>
      <c r="L61" s="9">
        <f>考核费用!M226</f>
        <v>0</v>
      </c>
      <c r="M61" s="4">
        <f>考核费用!N226</f>
        <v>0</v>
      </c>
      <c r="N61" s="4">
        <f>考核费用!O226</f>
        <v>0</v>
      </c>
      <c r="O61" s="9">
        <f>考核费用!P226</f>
        <v>0</v>
      </c>
      <c r="P61" s="4">
        <f>考核费用!Q226</f>
        <v>0</v>
      </c>
      <c r="Q61" s="4">
        <f>考核费用!R226</f>
        <v>0</v>
      </c>
      <c r="R61" s="4">
        <f>考核费用!G226</f>
        <v>47863</v>
      </c>
      <c r="S61" s="9">
        <f>考核费用!S226</f>
        <v>16680.31</v>
      </c>
      <c r="T61" s="4">
        <f>考核费用!T226</f>
        <v>5670.42</v>
      </c>
      <c r="U61" s="4">
        <f>考核费用!U226</f>
        <v>3492.59</v>
      </c>
      <c r="V61" s="4">
        <f>考核费用!V226</f>
        <v>0</v>
      </c>
      <c r="W61" s="4">
        <f>考核费用!W226</f>
        <v>681.62</v>
      </c>
      <c r="X61" s="4">
        <f>考核费用!Y226</f>
        <v>0</v>
      </c>
      <c r="Y61" s="4">
        <f>考核费用!Z226</f>
        <v>5733.54</v>
      </c>
    </row>
    <row r="62" ht="16.5" spans="1:25">
      <c r="A62" s="7"/>
      <c r="B62" s="13" t="s">
        <v>137</v>
      </c>
      <c r="C62" s="4">
        <f>考核费用!C227</f>
        <v>17170943.39</v>
      </c>
      <c r="D62" s="4">
        <f>考核费用!D227</f>
        <v>0</v>
      </c>
      <c r="E62" s="4">
        <f>考核费用!E227</f>
        <v>333124.59</v>
      </c>
      <c r="F62" s="4">
        <f>考核费用!F227</f>
        <v>132000</v>
      </c>
      <c r="G62" s="9">
        <f>考核费用!H227</f>
        <v>11443382.55</v>
      </c>
      <c r="H62" s="9">
        <f>考核费用!I227</f>
        <v>202080</v>
      </c>
      <c r="I62" s="4">
        <f>考核费用!J227</f>
        <v>0</v>
      </c>
      <c r="J62" s="4">
        <f>考核费用!K227</f>
        <v>202080</v>
      </c>
      <c r="K62" s="4">
        <f>考核费用!L227</f>
        <v>0</v>
      </c>
      <c r="L62" s="9">
        <f>考核费用!M227</f>
        <v>597959.99</v>
      </c>
      <c r="M62" s="4">
        <f>考核费用!N227</f>
        <v>465719.99</v>
      </c>
      <c r="N62" s="4">
        <f>考核费用!O227</f>
        <v>132240</v>
      </c>
      <c r="O62" s="9">
        <f>考核费用!P227</f>
        <v>645119.98</v>
      </c>
      <c r="P62" s="4">
        <f>考核费用!Q227</f>
        <v>479519.98</v>
      </c>
      <c r="Q62" s="4">
        <f>考核费用!R227</f>
        <v>165600</v>
      </c>
      <c r="R62" s="4">
        <f>考核费用!G227</f>
        <v>2634878.94</v>
      </c>
      <c r="S62" s="9">
        <f>考核费用!S227</f>
        <v>1182397.34</v>
      </c>
      <c r="T62" s="4">
        <f>考核费用!T227</f>
        <v>159117.85</v>
      </c>
      <c r="U62" s="4">
        <f>考核费用!U227</f>
        <v>352989.33</v>
      </c>
      <c r="V62" s="4">
        <f>考核费用!V227</f>
        <v>0</v>
      </c>
      <c r="W62" s="4">
        <f>考核费用!W227</f>
        <v>114450.79</v>
      </c>
      <c r="X62" s="4">
        <f>考核费用!Y227</f>
        <v>14618.92</v>
      </c>
      <c r="Y62" s="4">
        <f>考核费用!Z227</f>
        <v>397531.81</v>
      </c>
    </row>
    <row r="63" ht="16.5" spans="1:25">
      <c r="A63" s="7"/>
      <c r="B63" s="13" t="s">
        <v>84</v>
      </c>
      <c r="C63" s="4">
        <f>考核费用!C228</f>
        <v>2153561.26</v>
      </c>
      <c r="D63" s="4">
        <f>考核费用!D228</f>
        <v>0</v>
      </c>
      <c r="E63" s="4">
        <f>考核费用!E228</f>
        <v>231105.18</v>
      </c>
      <c r="F63" s="4">
        <f>考核费用!F228</f>
        <v>14344.98</v>
      </c>
      <c r="G63" s="9">
        <f>考核费用!H228</f>
        <v>1212706.11</v>
      </c>
      <c r="H63" s="9">
        <f>考核费用!I228</f>
        <v>21960.86</v>
      </c>
      <c r="I63" s="4">
        <f>考核费用!J228</f>
        <v>0</v>
      </c>
      <c r="J63" s="4">
        <f>考核费用!K228</f>
        <v>21960.86</v>
      </c>
      <c r="K63" s="4">
        <f>考核费用!L228</f>
        <v>0</v>
      </c>
      <c r="L63" s="9">
        <f>考核费用!M228</f>
        <v>64982.77</v>
      </c>
      <c r="M63" s="4">
        <f>考核费用!N228</f>
        <v>50611.71</v>
      </c>
      <c r="N63" s="4">
        <f>考核费用!O228</f>
        <v>14371.06</v>
      </c>
      <c r="O63" s="9">
        <f>考核费用!P228</f>
        <v>70107.84</v>
      </c>
      <c r="P63" s="4">
        <f>考核费用!Q228</f>
        <v>52111.41</v>
      </c>
      <c r="Q63" s="4">
        <f>考核费用!R228</f>
        <v>17996.43</v>
      </c>
      <c r="R63" s="4">
        <f>考核费用!G228</f>
        <v>411328.73</v>
      </c>
      <c r="S63" s="9">
        <f>考核费用!S228</f>
        <v>127024.79</v>
      </c>
      <c r="T63" s="4">
        <f>考核费用!T228</f>
        <v>16306.57</v>
      </c>
      <c r="U63" s="4">
        <f>考核费用!U228</f>
        <v>36740.61</v>
      </c>
      <c r="V63" s="4">
        <f>考核费用!V228</f>
        <v>0</v>
      </c>
      <c r="W63" s="4">
        <f>考核费用!W228</f>
        <v>10996.69</v>
      </c>
      <c r="X63" s="4">
        <f>考核费用!Y228</f>
        <v>1366.61</v>
      </c>
      <c r="Y63" s="4">
        <f>考核费用!Z228</f>
        <v>47318.46</v>
      </c>
    </row>
    <row r="64" ht="16.5" spans="1:25">
      <c r="A64" s="7"/>
      <c r="B64" s="13" t="s">
        <v>138</v>
      </c>
      <c r="C64" s="4">
        <f>考核费用!C229</f>
        <v>674261.81</v>
      </c>
      <c r="D64" s="4">
        <f>考核费用!D229</f>
        <v>0</v>
      </c>
      <c r="E64" s="4">
        <f>考核费用!E229</f>
        <v>177544.65</v>
      </c>
      <c r="F64" s="4">
        <f>考核费用!F229</f>
        <v>0</v>
      </c>
      <c r="G64" s="9">
        <f>考核费用!H229</f>
        <v>496717.16</v>
      </c>
      <c r="H64" s="9">
        <f>考核费用!I229</f>
        <v>0</v>
      </c>
      <c r="I64" s="4">
        <f>考核费用!J229</f>
        <v>0</v>
      </c>
      <c r="J64" s="4">
        <f>考核费用!K229</f>
        <v>0</v>
      </c>
      <c r="K64" s="4">
        <f>考核费用!L229</f>
        <v>0</v>
      </c>
      <c r="L64" s="9">
        <f>考核费用!M229</f>
        <v>0</v>
      </c>
      <c r="M64" s="4">
        <f>考核费用!N229</f>
        <v>0</v>
      </c>
      <c r="N64" s="4">
        <f>考核费用!O229</f>
        <v>0</v>
      </c>
      <c r="O64" s="9">
        <f>考核费用!P229</f>
        <v>0</v>
      </c>
      <c r="P64" s="4">
        <f>考核费用!Q229</f>
        <v>0</v>
      </c>
      <c r="Q64" s="4">
        <f>考核费用!R229</f>
        <v>0</v>
      </c>
      <c r="R64" s="4">
        <f>考核费用!G229</f>
        <v>0</v>
      </c>
      <c r="S64" s="9">
        <f>考核费用!S229</f>
        <v>0</v>
      </c>
      <c r="T64" s="4">
        <f>考核费用!T229</f>
        <v>0</v>
      </c>
      <c r="U64" s="4">
        <f>考核费用!U229</f>
        <v>0</v>
      </c>
      <c r="V64" s="4">
        <f>考核费用!V229</f>
        <v>0</v>
      </c>
      <c r="W64" s="4">
        <f>考核费用!W229</f>
        <v>0</v>
      </c>
      <c r="X64" s="4">
        <f>考核费用!Y229</f>
        <v>0</v>
      </c>
      <c r="Y64" s="4">
        <f>考核费用!Z229</f>
        <v>0</v>
      </c>
    </row>
    <row r="65" ht="16.5" spans="1:25">
      <c r="A65" s="7"/>
      <c r="B65" s="13" t="s">
        <v>139</v>
      </c>
      <c r="C65" s="4">
        <f>考核费用!C230</f>
        <v>91474.21</v>
      </c>
      <c r="D65" s="4">
        <f>考核费用!D230</f>
        <v>0</v>
      </c>
      <c r="E65" s="4">
        <f>考核费用!E230</f>
        <v>23185.75</v>
      </c>
      <c r="F65" s="4">
        <f>考核费用!F230</f>
        <v>0</v>
      </c>
      <c r="G65" s="9">
        <f>考核费用!H230</f>
        <v>59750.46</v>
      </c>
      <c r="H65" s="9">
        <f>考核费用!I230</f>
        <v>0</v>
      </c>
      <c r="I65" s="4">
        <f>考核费用!J230</f>
        <v>0</v>
      </c>
      <c r="J65" s="4">
        <f>考核费用!K230</f>
        <v>0</v>
      </c>
      <c r="K65" s="4">
        <f>考核费用!L230</f>
        <v>0</v>
      </c>
      <c r="L65" s="9">
        <f>考核费用!M230</f>
        <v>668</v>
      </c>
      <c r="M65" s="4">
        <f>考核费用!N230</f>
        <v>668</v>
      </c>
      <c r="N65" s="4">
        <f>考核费用!O230</f>
        <v>0</v>
      </c>
      <c r="O65" s="9">
        <f>考核费用!P230</f>
        <v>0</v>
      </c>
      <c r="P65" s="4">
        <f>考核费用!Q230</f>
        <v>0</v>
      </c>
      <c r="Q65" s="4">
        <f>考核费用!R230</f>
        <v>0</v>
      </c>
      <c r="R65" s="4">
        <f>考核费用!G230</f>
        <v>30</v>
      </c>
      <c r="S65" s="9">
        <f>考核费用!S230</f>
        <v>7840</v>
      </c>
      <c r="T65" s="4">
        <f>考核费用!T230</f>
        <v>4480</v>
      </c>
      <c r="U65" s="4">
        <f>考核费用!U230</f>
        <v>3360</v>
      </c>
      <c r="V65" s="4">
        <f>考核费用!V230</f>
        <v>0</v>
      </c>
      <c r="W65" s="4">
        <f>考核费用!W230</f>
        <v>0</v>
      </c>
      <c r="X65" s="4">
        <f>考核费用!Y230</f>
        <v>0</v>
      </c>
      <c r="Y65" s="4">
        <f>考核费用!Z230</f>
        <v>0</v>
      </c>
    </row>
    <row r="66" ht="16.5" spans="1:25">
      <c r="A66" s="7"/>
      <c r="B66" s="13" t="s">
        <v>140</v>
      </c>
      <c r="C66" s="4">
        <f>考核费用!C231</f>
        <v>79858.86</v>
      </c>
      <c r="D66" s="4">
        <f>考核费用!D231</f>
        <v>0</v>
      </c>
      <c r="E66" s="4">
        <f>考核费用!E231</f>
        <v>6725.66</v>
      </c>
      <c r="F66" s="4">
        <f>考核费用!F231</f>
        <v>0</v>
      </c>
      <c r="G66" s="9">
        <f>考核费用!H231</f>
        <v>49504.95</v>
      </c>
      <c r="H66" s="9">
        <f>考核费用!I231</f>
        <v>0</v>
      </c>
      <c r="I66" s="4">
        <f>考核费用!J231</f>
        <v>0</v>
      </c>
      <c r="J66" s="4">
        <f>考核费用!K231</f>
        <v>0</v>
      </c>
      <c r="K66" s="4">
        <f>考核费用!L231</f>
        <v>0</v>
      </c>
      <c r="L66" s="9">
        <f>考核费用!M231</f>
        <v>0</v>
      </c>
      <c r="M66" s="4">
        <f>考核费用!N231</f>
        <v>0</v>
      </c>
      <c r="N66" s="4">
        <f>考核费用!O231</f>
        <v>0</v>
      </c>
      <c r="O66" s="9">
        <f>考核费用!P231</f>
        <v>23849.06</v>
      </c>
      <c r="P66" s="4">
        <f>考核费用!Q231</f>
        <v>0</v>
      </c>
      <c r="Q66" s="4">
        <f>考核费用!R231</f>
        <v>23849.06</v>
      </c>
      <c r="R66" s="4">
        <f>考核费用!G231</f>
        <v>0</v>
      </c>
      <c r="S66" s="9">
        <f>考核费用!S231</f>
        <v>-220.81</v>
      </c>
      <c r="T66" s="4">
        <f>考核费用!T231</f>
        <v>0</v>
      </c>
      <c r="U66" s="4">
        <f>考核费用!U231</f>
        <v>0</v>
      </c>
      <c r="V66" s="4">
        <f>考核费用!V231</f>
        <v>0</v>
      </c>
      <c r="W66" s="4">
        <f>考核费用!W231</f>
        <v>-220.81</v>
      </c>
      <c r="X66" s="4">
        <f>考核费用!Y231</f>
        <v>0</v>
      </c>
      <c r="Y66" s="4">
        <f>考核费用!Z231</f>
        <v>0</v>
      </c>
    </row>
    <row r="67" ht="16.5" spans="1:25">
      <c r="A67" s="7"/>
      <c r="B67" s="13" t="s">
        <v>141</v>
      </c>
      <c r="C67" s="4">
        <f>考核费用!C232</f>
        <v>11924573.79</v>
      </c>
      <c r="D67" s="4">
        <f>考核费用!D232</f>
        <v>0</v>
      </c>
      <c r="E67" s="4">
        <f>考核费用!E232</f>
        <v>3810871.17</v>
      </c>
      <c r="F67" s="4">
        <f>考核费用!F232</f>
        <v>0</v>
      </c>
      <c r="G67" s="9">
        <f>考核费用!H232</f>
        <v>7922949.34</v>
      </c>
      <c r="H67" s="9">
        <f>考核费用!I232</f>
        <v>6889.36</v>
      </c>
      <c r="I67" s="4">
        <f>考核费用!J232</f>
        <v>0</v>
      </c>
      <c r="J67" s="4">
        <f>考核费用!K232</f>
        <v>6889.36</v>
      </c>
      <c r="K67" s="4">
        <f>考核费用!L232</f>
        <v>0</v>
      </c>
      <c r="L67" s="9">
        <f>考核费用!M232</f>
        <v>46127.04</v>
      </c>
      <c r="M67" s="4">
        <f>考核费用!N232</f>
        <v>46127.04</v>
      </c>
      <c r="N67" s="4">
        <f>考核费用!O232</f>
        <v>0</v>
      </c>
      <c r="O67" s="9">
        <f>考核费用!P232</f>
        <v>0</v>
      </c>
      <c r="P67" s="4">
        <f>考核费用!Q232</f>
        <v>0</v>
      </c>
      <c r="Q67" s="4">
        <f>考核费用!R232</f>
        <v>0</v>
      </c>
      <c r="R67" s="4">
        <f>考核费用!G232</f>
        <v>115095.88</v>
      </c>
      <c r="S67" s="9">
        <f>考核费用!S232</f>
        <v>22641</v>
      </c>
      <c r="T67" s="4">
        <f>考核费用!T232</f>
        <v>0</v>
      </c>
      <c r="U67" s="4">
        <f>考核费用!U232</f>
        <v>0</v>
      </c>
      <c r="V67" s="4">
        <f>考核费用!V232</f>
        <v>0</v>
      </c>
      <c r="W67" s="4">
        <f>考核费用!W232</f>
        <v>0</v>
      </c>
      <c r="X67" s="4">
        <f>考核费用!Y232</f>
        <v>0</v>
      </c>
      <c r="Y67" s="4">
        <f>考核费用!Z232</f>
        <v>22641</v>
      </c>
    </row>
    <row r="68" ht="16.5" spans="1:25">
      <c r="A68" s="7"/>
      <c r="B68" s="13" t="s">
        <v>142</v>
      </c>
      <c r="C68" s="4">
        <f>考核费用!C233</f>
        <v>5177233.13</v>
      </c>
      <c r="D68" s="4">
        <f>考核费用!D233</f>
        <v>0</v>
      </c>
      <c r="E68" s="4">
        <f>考核费用!E233</f>
        <v>1874078.17</v>
      </c>
      <c r="F68" s="4">
        <f>考核费用!F233</f>
        <v>0</v>
      </c>
      <c r="G68" s="9">
        <f>考核费用!H233</f>
        <v>3300154.96</v>
      </c>
      <c r="H68" s="9">
        <f>考核费用!I233</f>
        <v>0</v>
      </c>
      <c r="I68" s="4">
        <f>考核费用!J233</f>
        <v>0</v>
      </c>
      <c r="J68" s="4">
        <f>考核费用!K233</f>
        <v>0</v>
      </c>
      <c r="K68" s="4">
        <f>考核费用!L233</f>
        <v>0</v>
      </c>
      <c r="L68" s="9">
        <f>考核费用!M233</f>
        <v>0</v>
      </c>
      <c r="M68" s="4">
        <f>考核费用!N233</f>
        <v>0</v>
      </c>
      <c r="N68" s="4">
        <f>考核费用!O233</f>
        <v>0</v>
      </c>
      <c r="O68" s="9">
        <f>考核费用!P233</f>
        <v>1000</v>
      </c>
      <c r="P68" s="4">
        <f>考核费用!Q233</f>
        <v>0</v>
      </c>
      <c r="Q68" s="4">
        <f>考核费用!R233</f>
        <v>1000</v>
      </c>
      <c r="R68" s="4">
        <f>考核费用!G233</f>
        <v>0</v>
      </c>
      <c r="S68" s="9">
        <f>考核费用!S233</f>
        <v>2000</v>
      </c>
      <c r="T68" s="4">
        <f>考核费用!T233</f>
        <v>0</v>
      </c>
      <c r="U68" s="4">
        <f>考核费用!U233</f>
        <v>0</v>
      </c>
      <c r="V68" s="4">
        <f>考核费用!V233</f>
        <v>0</v>
      </c>
      <c r="W68" s="4">
        <f>考核费用!W233</f>
        <v>0</v>
      </c>
      <c r="X68" s="4">
        <f>考核费用!Y233</f>
        <v>0</v>
      </c>
      <c r="Y68" s="4">
        <f>考核费用!Z233</f>
        <v>2000</v>
      </c>
    </row>
    <row r="69" ht="16.5" spans="1:25">
      <c r="A69" s="7"/>
      <c r="B69" s="13" t="s">
        <v>143</v>
      </c>
      <c r="C69" s="4">
        <f>考核费用!C234</f>
        <v>0</v>
      </c>
      <c r="D69" s="4">
        <f>考核费用!D234</f>
        <v>0</v>
      </c>
      <c r="E69" s="4">
        <f>考核费用!E234</f>
        <v>0</v>
      </c>
      <c r="F69" s="4">
        <f>考核费用!F234</f>
        <v>0</v>
      </c>
      <c r="G69" s="9">
        <f>考核费用!H234</f>
        <v>0</v>
      </c>
      <c r="H69" s="9">
        <f>考核费用!I234</f>
        <v>0</v>
      </c>
      <c r="I69" s="4">
        <f>考核费用!J234</f>
        <v>0</v>
      </c>
      <c r="J69" s="4">
        <f>考核费用!K234</f>
        <v>0</v>
      </c>
      <c r="K69" s="4">
        <f>考核费用!L234</f>
        <v>0</v>
      </c>
      <c r="L69" s="9">
        <f>考核费用!M234</f>
        <v>0</v>
      </c>
      <c r="M69" s="4">
        <f>考核费用!N234</f>
        <v>0</v>
      </c>
      <c r="N69" s="4">
        <f>考核费用!O234</f>
        <v>0</v>
      </c>
      <c r="O69" s="9">
        <f>考核费用!P234</f>
        <v>0</v>
      </c>
      <c r="P69" s="4">
        <f>考核费用!Q234</f>
        <v>0</v>
      </c>
      <c r="Q69" s="4">
        <f>考核费用!R234</f>
        <v>0</v>
      </c>
      <c r="R69" s="4">
        <f>考核费用!G234</f>
        <v>0</v>
      </c>
      <c r="S69" s="9">
        <f>考核费用!S234</f>
        <v>0</v>
      </c>
      <c r="T69" s="4">
        <f>考核费用!T234</f>
        <v>0</v>
      </c>
      <c r="U69" s="4">
        <f>考核费用!U234</f>
        <v>0</v>
      </c>
      <c r="V69" s="4">
        <f>考核费用!V234</f>
        <v>0</v>
      </c>
      <c r="W69" s="4">
        <f>考核费用!W234</f>
        <v>0</v>
      </c>
      <c r="X69" s="4">
        <f>考核费用!Y234</f>
        <v>0</v>
      </c>
      <c r="Y69" s="4">
        <f>考核费用!Z234</f>
        <v>0</v>
      </c>
    </row>
    <row r="70" ht="16.5" spans="1:25">
      <c r="A70" s="7"/>
      <c r="B70" s="13" t="s">
        <v>144</v>
      </c>
      <c r="C70" s="4">
        <f>考核费用!C235</f>
        <v>5671467.5</v>
      </c>
      <c r="D70" s="4">
        <f>考核费用!D235</f>
        <v>0</v>
      </c>
      <c r="E70" s="4">
        <f>考核费用!E235</f>
        <v>3938701.55</v>
      </c>
      <c r="F70" s="4">
        <f>考核费用!F235</f>
        <v>0</v>
      </c>
      <c r="G70" s="9">
        <f>考核费用!H235</f>
        <v>1513155.18</v>
      </c>
      <c r="H70" s="9">
        <f>考核费用!I235</f>
        <v>12774.46</v>
      </c>
      <c r="I70" s="4">
        <f>考核费用!J235</f>
        <v>0</v>
      </c>
      <c r="J70" s="4">
        <f>考核费用!K235</f>
        <v>12774.46</v>
      </c>
      <c r="K70" s="4">
        <f>考核费用!L235</f>
        <v>0</v>
      </c>
      <c r="L70" s="9">
        <f>考核费用!M235</f>
        <v>16387.78</v>
      </c>
      <c r="M70" s="4">
        <f>考核费用!N235</f>
        <v>9395.74</v>
      </c>
      <c r="N70" s="4">
        <f>考核费用!O235</f>
        <v>6992.04</v>
      </c>
      <c r="O70" s="9">
        <f>考核费用!P235</f>
        <v>21015.6</v>
      </c>
      <c r="P70" s="4">
        <f>考核费用!Q235</f>
        <v>17723.49</v>
      </c>
      <c r="Q70" s="4">
        <f>考核费用!R235</f>
        <v>3292.11</v>
      </c>
      <c r="R70" s="4">
        <f>考核费用!G235</f>
        <v>169432.93</v>
      </c>
      <c r="S70" s="9">
        <f>考核费用!S235</f>
        <v>0</v>
      </c>
      <c r="T70" s="4">
        <f>考核费用!T235</f>
        <v>0</v>
      </c>
      <c r="U70" s="4">
        <f>考核费用!U235</f>
        <v>0</v>
      </c>
      <c r="V70" s="4">
        <f>考核费用!V235</f>
        <v>0</v>
      </c>
      <c r="W70" s="4">
        <f>考核费用!W235</f>
        <v>0</v>
      </c>
      <c r="X70" s="4">
        <f>考核费用!Y235</f>
        <v>0</v>
      </c>
      <c r="Y70" s="4">
        <f>考核费用!Z235</f>
        <v>0</v>
      </c>
    </row>
    <row r="71" ht="16.5" spans="1:25">
      <c r="A71" s="7"/>
      <c r="B71" s="13" t="s">
        <v>145</v>
      </c>
      <c r="C71" s="4">
        <f>考核费用!C236</f>
        <v>7689690.1</v>
      </c>
      <c r="D71" s="4">
        <f>考核费用!D236</f>
        <v>0</v>
      </c>
      <c r="E71" s="4">
        <f>考核费用!E236</f>
        <v>7313048.46</v>
      </c>
      <c r="F71" s="4">
        <f>考核费用!F236</f>
        <v>0</v>
      </c>
      <c r="G71" s="9">
        <f>考核费用!H236</f>
        <v>312445.19</v>
      </c>
      <c r="H71" s="9">
        <f>考核费用!I236</f>
        <v>0</v>
      </c>
      <c r="I71" s="4">
        <f>考核费用!J236</f>
        <v>0</v>
      </c>
      <c r="J71" s="4">
        <f>考核费用!K236</f>
        <v>0</v>
      </c>
      <c r="K71" s="4">
        <f>考核费用!L236</f>
        <v>0</v>
      </c>
      <c r="L71" s="9">
        <f>考核费用!M236</f>
        <v>64196.45</v>
      </c>
      <c r="M71" s="4">
        <f>考核费用!N236</f>
        <v>64196.45</v>
      </c>
      <c r="N71" s="4">
        <f>考核费用!O236</f>
        <v>0</v>
      </c>
      <c r="O71" s="9">
        <f>考核费用!P236</f>
        <v>0</v>
      </c>
      <c r="P71" s="4">
        <f>考核费用!Q236</f>
        <v>0</v>
      </c>
      <c r="Q71" s="4">
        <f>考核费用!R236</f>
        <v>0</v>
      </c>
      <c r="R71" s="4">
        <f>考核费用!G236</f>
        <v>0</v>
      </c>
      <c r="S71" s="9">
        <f>考核费用!S236</f>
        <v>0</v>
      </c>
      <c r="T71" s="4">
        <f>考核费用!T236</f>
        <v>0</v>
      </c>
      <c r="U71" s="4">
        <f>考核费用!U236</f>
        <v>0</v>
      </c>
      <c r="V71" s="4">
        <f>考核费用!V236</f>
        <v>0</v>
      </c>
      <c r="W71" s="4">
        <f>考核费用!W236</f>
        <v>0</v>
      </c>
      <c r="X71" s="4">
        <f>考核费用!Y236</f>
        <v>0</v>
      </c>
      <c r="Y71" s="4">
        <f>考核费用!Z236</f>
        <v>0</v>
      </c>
    </row>
    <row r="72" ht="16.5" spans="1:25">
      <c r="A72" s="7"/>
      <c r="B72" s="13" t="s">
        <v>146</v>
      </c>
      <c r="C72" s="4">
        <f>考核费用!C237</f>
        <v>3577432.6</v>
      </c>
      <c r="D72" s="4">
        <f>考核费用!D237</f>
        <v>-4166666.66666667</v>
      </c>
      <c r="E72" s="4">
        <f>考核费用!E237</f>
        <v>681030.79</v>
      </c>
      <c r="F72" s="4">
        <f>考核费用!F237</f>
        <v>17270.6</v>
      </c>
      <c r="G72" s="9">
        <f>考核费用!H237</f>
        <v>6087923.42666667</v>
      </c>
      <c r="H72" s="9">
        <f>考核费用!I237</f>
        <v>28533.64</v>
      </c>
      <c r="I72" s="4">
        <f>考核费用!J237</f>
        <v>0</v>
      </c>
      <c r="J72" s="4">
        <f>考核费用!K237</f>
        <v>28533.64</v>
      </c>
      <c r="K72" s="4">
        <f>考核费用!L237</f>
        <v>0</v>
      </c>
      <c r="L72" s="9">
        <f>考核费用!M237</f>
        <v>85119.67</v>
      </c>
      <c r="M72" s="4">
        <f>考核费用!N237</f>
        <v>65045.67</v>
      </c>
      <c r="N72" s="4">
        <f>考核费用!O237</f>
        <v>20074</v>
      </c>
      <c r="O72" s="9">
        <f>考核费用!P237</f>
        <v>91186.98</v>
      </c>
      <c r="P72" s="4">
        <f>考核费用!Q237</f>
        <v>67035.3</v>
      </c>
      <c r="Q72" s="4">
        <f>考核费用!R237</f>
        <v>24151.68</v>
      </c>
      <c r="R72" s="4">
        <f>考核费用!G237</f>
        <v>468762</v>
      </c>
      <c r="S72" s="9">
        <f>考核费用!S237</f>
        <v>284272.16</v>
      </c>
      <c r="T72" s="4">
        <f>考核费用!T237</f>
        <v>35395.45</v>
      </c>
      <c r="U72" s="4">
        <f>考核费用!U237</f>
        <v>72256.46</v>
      </c>
      <c r="V72" s="4">
        <f>考核费用!V237</f>
        <v>0</v>
      </c>
      <c r="W72" s="4">
        <f>考核费用!W237</f>
        <v>65687.1</v>
      </c>
      <c r="X72" s="4">
        <f>考核费用!Y237</f>
        <v>11790</v>
      </c>
      <c r="Y72" s="4">
        <f>考核费用!Z237</f>
        <v>17710.55</v>
      </c>
    </row>
    <row r="73" ht="16.5" spans="1:25">
      <c r="A73" s="7"/>
      <c r="B73" s="13" t="s">
        <v>147</v>
      </c>
      <c r="C73" s="4">
        <f>考核费用!C238</f>
        <v>0</v>
      </c>
      <c r="D73" s="4">
        <f>考核费用!D238</f>
        <v>0</v>
      </c>
      <c r="E73" s="4">
        <f>考核费用!E238</f>
        <v>0</v>
      </c>
      <c r="F73" s="4">
        <f>考核费用!F238</f>
        <v>0</v>
      </c>
      <c r="G73" s="9">
        <f>考核费用!H238</f>
        <v>0</v>
      </c>
      <c r="H73" s="9">
        <f>考核费用!I238</f>
        <v>0</v>
      </c>
      <c r="I73" s="4">
        <f>考核费用!J238</f>
        <v>0</v>
      </c>
      <c r="J73" s="4">
        <f>考核费用!K238</f>
        <v>0</v>
      </c>
      <c r="K73" s="4">
        <f>考核费用!L238</f>
        <v>0</v>
      </c>
      <c r="L73" s="9">
        <f>考核费用!M238</f>
        <v>0</v>
      </c>
      <c r="M73" s="4">
        <f>考核费用!N238</f>
        <v>0</v>
      </c>
      <c r="N73" s="4">
        <f>考核费用!O238</f>
        <v>0</v>
      </c>
      <c r="O73" s="9">
        <f>考核费用!P238</f>
        <v>0</v>
      </c>
      <c r="P73" s="4">
        <f>考核费用!Q238</f>
        <v>0</v>
      </c>
      <c r="Q73" s="4">
        <f>考核费用!R238</f>
        <v>0</v>
      </c>
      <c r="R73" s="4">
        <f>考核费用!G238</f>
        <v>0</v>
      </c>
      <c r="S73" s="9">
        <f>考核费用!S238</f>
        <v>0</v>
      </c>
      <c r="T73" s="4">
        <f>考核费用!T238</f>
        <v>0</v>
      </c>
      <c r="U73" s="4">
        <f>考核费用!U238</f>
        <v>0</v>
      </c>
      <c r="V73" s="4">
        <f>考核费用!V238</f>
        <v>0</v>
      </c>
      <c r="W73" s="4">
        <f>考核费用!W238</f>
        <v>0</v>
      </c>
      <c r="X73" s="4">
        <f>考核费用!Y238</f>
        <v>0</v>
      </c>
      <c r="Y73" s="4">
        <f>考核费用!Z238</f>
        <v>0</v>
      </c>
    </row>
    <row r="74" ht="16.5" spans="1:25">
      <c r="A74" s="7"/>
      <c r="B74" s="19" t="s">
        <v>96</v>
      </c>
      <c r="C74" s="15">
        <f>考核费用!C239</f>
        <v>55202938.31</v>
      </c>
      <c r="D74" s="15">
        <f>考核费用!D239</f>
        <v>-4166666.66666667</v>
      </c>
      <c r="E74" s="15">
        <f>考核费用!E239</f>
        <v>18646626.95</v>
      </c>
      <c r="F74" s="15">
        <f>考核费用!F239</f>
        <v>163615.58</v>
      </c>
      <c r="G74" s="9">
        <f>考核费用!H239</f>
        <v>33069376.6966667</v>
      </c>
      <c r="H74" s="9">
        <f>考核费用!I239</f>
        <v>272238.32</v>
      </c>
      <c r="I74" s="15">
        <f>考核费用!J239</f>
        <v>0</v>
      </c>
      <c r="J74" s="15">
        <f>考核费用!K239</f>
        <v>272238.32</v>
      </c>
      <c r="K74" s="15">
        <f>考核费用!L239</f>
        <v>0</v>
      </c>
      <c r="L74" s="9">
        <f>考核费用!M239</f>
        <v>875441.7</v>
      </c>
      <c r="M74" s="15">
        <f>考核费用!N239</f>
        <v>701764.6</v>
      </c>
      <c r="N74" s="15">
        <f>考核费用!O239</f>
        <v>173677.1</v>
      </c>
      <c r="O74" s="9">
        <f>考核费用!P239</f>
        <v>852279.46</v>
      </c>
      <c r="P74" s="15">
        <f>考核费用!Q239</f>
        <v>616390.18</v>
      </c>
      <c r="Q74" s="15">
        <f>考核费用!R239</f>
        <v>235889.28</v>
      </c>
      <c r="R74" s="15">
        <f>考核费用!G239</f>
        <v>3847391.48</v>
      </c>
      <c r="S74" s="9">
        <f>考核费用!S239</f>
        <v>1642634.79</v>
      </c>
      <c r="T74" s="15">
        <f>考核费用!T239</f>
        <v>220970.29</v>
      </c>
      <c r="U74" s="15">
        <f>考核费用!U239</f>
        <v>468838.99</v>
      </c>
      <c r="V74" s="15">
        <f>考核费用!V239</f>
        <v>0</v>
      </c>
      <c r="W74" s="15">
        <f>考核费用!W239</f>
        <v>191595.39</v>
      </c>
      <c r="X74" s="15">
        <f>考核费用!Y239</f>
        <v>27775.53</v>
      </c>
      <c r="Y74" s="15">
        <f>考核费用!Z239</f>
        <v>492935.36</v>
      </c>
    </row>
    <row r="75" ht="16.5" spans="1:25">
      <c r="A75" s="7" t="s">
        <v>148</v>
      </c>
      <c r="B75" s="10" t="s">
        <v>149</v>
      </c>
      <c r="C75" s="4">
        <f>考核费用!C240</f>
        <v>0</v>
      </c>
      <c r="D75" s="4">
        <f>考核费用!D240</f>
        <v>0</v>
      </c>
      <c r="E75" s="4">
        <f>考核费用!E240</f>
        <v>0</v>
      </c>
      <c r="F75" s="4">
        <f>考核费用!F240</f>
        <v>0</v>
      </c>
      <c r="G75" s="9">
        <f>考核费用!H240</f>
        <v>0</v>
      </c>
      <c r="H75" s="9">
        <f>考核费用!I240</f>
        <v>0</v>
      </c>
      <c r="I75" s="4">
        <f>考核费用!J240</f>
        <v>0</v>
      </c>
      <c r="J75" s="4">
        <f>考核费用!K240</f>
        <v>0</v>
      </c>
      <c r="K75" s="4">
        <f>考核费用!L240</f>
        <v>0</v>
      </c>
      <c r="L75" s="9">
        <f>考核费用!M240</f>
        <v>0</v>
      </c>
      <c r="M75" s="4">
        <f>考核费用!N240</f>
        <v>0</v>
      </c>
      <c r="N75" s="4">
        <f>考核费用!O240</f>
        <v>0</v>
      </c>
      <c r="O75" s="9">
        <f>考核费用!P240</f>
        <v>0</v>
      </c>
      <c r="P75" s="4">
        <f>考核费用!Q240</f>
        <v>0</v>
      </c>
      <c r="Q75" s="4">
        <f>考核费用!R240</f>
        <v>0</v>
      </c>
      <c r="R75" s="4">
        <f>考核费用!G240</f>
        <v>0</v>
      </c>
      <c r="S75" s="9">
        <f>考核费用!S240</f>
        <v>0</v>
      </c>
      <c r="T75" s="4">
        <f>考核费用!T240</f>
        <v>0</v>
      </c>
      <c r="U75" s="4">
        <f>考核费用!U240</f>
        <v>0</v>
      </c>
      <c r="V75" s="4">
        <f>考核费用!V240</f>
        <v>0</v>
      </c>
      <c r="W75" s="4">
        <f>考核费用!W240</f>
        <v>0</v>
      </c>
      <c r="X75" s="4">
        <f>考核费用!Y240</f>
        <v>0</v>
      </c>
      <c r="Y75" s="4">
        <f>考核费用!Z240</f>
        <v>0</v>
      </c>
    </row>
    <row r="76" ht="16.5" spans="1:25">
      <c r="A76" s="7"/>
      <c r="B76" s="10" t="s">
        <v>150</v>
      </c>
      <c r="C76" s="4">
        <f>考核费用!C241</f>
        <v>0</v>
      </c>
      <c r="D76" s="4">
        <f>考核费用!D241</f>
        <v>0</v>
      </c>
      <c r="E76" s="4">
        <f>考核费用!E241</f>
        <v>0</v>
      </c>
      <c r="F76" s="4">
        <f>考核费用!F241</f>
        <v>0</v>
      </c>
      <c r="G76" s="9">
        <f>考核费用!H241</f>
        <v>0</v>
      </c>
      <c r="H76" s="9">
        <f>考核费用!I241</f>
        <v>0</v>
      </c>
      <c r="I76" s="4">
        <f>考核费用!J241</f>
        <v>0</v>
      </c>
      <c r="J76" s="4">
        <f>考核费用!K241</f>
        <v>0</v>
      </c>
      <c r="K76" s="4">
        <f>考核费用!L241</f>
        <v>0</v>
      </c>
      <c r="L76" s="9">
        <f>考核费用!M241</f>
        <v>0</v>
      </c>
      <c r="M76" s="4">
        <f>考核费用!N241</f>
        <v>0</v>
      </c>
      <c r="N76" s="4">
        <f>考核费用!O241</f>
        <v>0</v>
      </c>
      <c r="O76" s="9">
        <f>考核费用!P241</f>
        <v>0</v>
      </c>
      <c r="P76" s="4">
        <f>考核费用!Q241</f>
        <v>0</v>
      </c>
      <c r="Q76" s="4">
        <f>考核费用!R241</f>
        <v>0</v>
      </c>
      <c r="R76" s="4">
        <f>考核费用!G241</f>
        <v>0</v>
      </c>
      <c r="S76" s="9">
        <f>考核费用!S241</f>
        <v>0</v>
      </c>
      <c r="T76" s="4">
        <f>考核费用!T241</f>
        <v>0</v>
      </c>
      <c r="U76" s="4">
        <f>考核费用!U241</f>
        <v>0</v>
      </c>
      <c r="V76" s="4">
        <f>考核费用!V241</f>
        <v>0</v>
      </c>
      <c r="W76" s="4">
        <f>考核费用!W241</f>
        <v>0</v>
      </c>
      <c r="X76" s="4">
        <f>考核费用!Y241</f>
        <v>0</v>
      </c>
      <c r="Y76" s="4">
        <f>考核费用!Z241</f>
        <v>0</v>
      </c>
    </row>
    <row r="77" ht="16.5" spans="1:25">
      <c r="A77" s="7"/>
      <c r="B77" s="10" t="s">
        <v>151</v>
      </c>
      <c r="C77" s="4">
        <f>考核费用!C242</f>
        <v>3323.88</v>
      </c>
      <c r="D77" s="4">
        <f>考核费用!D242</f>
        <v>0</v>
      </c>
      <c r="E77" s="4">
        <f>考核费用!E242</f>
        <v>2663.3</v>
      </c>
      <c r="F77" s="4">
        <f>考核费用!F242</f>
        <v>0</v>
      </c>
      <c r="G77" s="9">
        <f>考核费用!H242</f>
        <v>660.58</v>
      </c>
      <c r="H77" s="9">
        <f>考核费用!I242</f>
        <v>0</v>
      </c>
      <c r="I77" s="4">
        <f>考核费用!J242</f>
        <v>0</v>
      </c>
      <c r="J77" s="4">
        <f>考核费用!K242</f>
        <v>0</v>
      </c>
      <c r="K77" s="4">
        <f>考核费用!L242</f>
        <v>0</v>
      </c>
      <c r="L77" s="9">
        <f>考核费用!M242</f>
        <v>0</v>
      </c>
      <c r="M77" s="4">
        <f>考核费用!N242</f>
        <v>0</v>
      </c>
      <c r="N77" s="4">
        <f>考核费用!O242</f>
        <v>0</v>
      </c>
      <c r="O77" s="9">
        <f>考核费用!P242</f>
        <v>0</v>
      </c>
      <c r="P77" s="4">
        <f>考核费用!Q242</f>
        <v>0</v>
      </c>
      <c r="Q77" s="4">
        <f>考核费用!R242</f>
        <v>0</v>
      </c>
      <c r="R77" s="4">
        <f>考核费用!G242</f>
        <v>0</v>
      </c>
      <c r="S77" s="9">
        <f>考核费用!S242</f>
        <v>0</v>
      </c>
      <c r="T77" s="4">
        <f>考核费用!T242</f>
        <v>0</v>
      </c>
      <c r="U77" s="4">
        <f>考核费用!U242</f>
        <v>0</v>
      </c>
      <c r="V77" s="4">
        <f>考核费用!V242</f>
        <v>0</v>
      </c>
      <c r="W77" s="4">
        <f>考核费用!W242</f>
        <v>0</v>
      </c>
      <c r="X77" s="4">
        <f>考核费用!Y242</f>
        <v>0</v>
      </c>
      <c r="Y77" s="4">
        <f>考核费用!Z242</f>
        <v>0</v>
      </c>
    </row>
    <row r="78" ht="16.5" spans="1:25">
      <c r="A78" s="7"/>
      <c r="B78" s="10" t="s">
        <v>152</v>
      </c>
      <c r="C78" s="4">
        <f>考核费用!C243</f>
        <v>112582.76</v>
      </c>
      <c r="D78" s="4">
        <f>考核费用!D243</f>
        <v>0</v>
      </c>
      <c r="E78" s="4">
        <f>考核费用!E243</f>
        <v>0</v>
      </c>
      <c r="F78" s="4">
        <f>考核费用!F243</f>
        <v>0</v>
      </c>
      <c r="G78" s="9">
        <f>考核费用!H243</f>
        <v>112582.76</v>
      </c>
      <c r="H78" s="9">
        <f>考核费用!I243</f>
        <v>0</v>
      </c>
      <c r="I78" s="4">
        <f>考核费用!J243</f>
        <v>0</v>
      </c>
      <c r="J78" s="4">
        <f>考核费用!K243</f>
        <v>0</v>
      </c>
      <c r="K78" s="4">
        <f>考核费用!L243</f>
        <v>0</v>
      </c>
      <c r="L78" s="9">
        <f>考核费用!M243</f>
        <v>0</v>
      </c>
      <c r="M78" s="4">
        <f>考核费用!N243</f>
        <v>0</v>
      </c>
      <c r="N78" s="4">
        <f>考核费用!O243</f>
        <v>0</v>
      </c>
      <c r="O78" s="9">
        <f>考核费用!P243</f>
        <v>0</v>
      </c>
      <c r="P78" s="4">
        <f>考核费用!Q243</f>
        <v>0</v>
      </c>
      <c r="Q78" s="4">
        <f>考核费用!R243</f>
        <v>0</v>
      </c>
      <c r="R78" s="4">
        <f>考核费用!G243</f>
        <v>0</v>
      </c>
      <c r="S78" s="9">
        <f>考核费用!S243</f>
        <v>0</v>
      </c>
      <c r="T78" s="4">
        <f>考核费用!T243</f>
        <v>0</v>
      </c>
      <c r="U78" s="4">
        <f>考核费用!U243</f>
        <v>0</v>
      </c>
      <c r="V78" s="4">
        <f>考核费用!V243</f>
        <v>0</v>
      </c>
      <c r="W78" s="4">
        <f>考核费用!W243</f>
        <v>0</v>
      </c>
      <c r="X78" s="4">
        <f>考核费用!Y243</f>
        <v>0</v>
      </c>
      <c r="Y78" s="4">
        <f>考核费用!Z243</f>
        <v>0</v>
      </c>
    </row>
    <row r="79" ht="16.5" spans="1:25">
      <c r="A79" s="7"/>
      <c r="B79" s="20" t="s">
        <v>96</v>
      </c>
      <c r="C79" s="9">
        <f>考核费用!C244</f>
        <v>115906.64</v>
      </c>
      <c r="D79" s="9">
        <f>考核费用!D244</f>
        <v>0</v>
      </c>
      <c r="E79" s="9">
        <f>考核费用!E244</f>
        <v>2663.3</v>
      </c>
      <c r="F79" s="9">
        <f>考核费用!F244</f>
        <v>0</v>
      </c>
      <c r="G79" s="9">
        <f>考核费用!H244</f>
        <v>113243.34</v>
      </c>
      <c r="H79" s="9">
        <f>考核费用!I244</f>
        <v>0</v>
      </c>
      <c r="I79" s="9">
        <f>考核费用!J244</f>
        <v>0</v>
      </c>
      <c r="J79" s="9">
        <f>考核费用!K244</f>
        <v>0</v>
      </c>
      <c r="K79" s="9">
        <f>考核费用!L244</f>
        <v>0</v>
      </c>
      <c r="L79" s="9">
        <f>考核费用!M244</f>
        <v>0</v>
      </c>
      <c r="M79" s="9">
        <f>考核费用!N244</f>
        <v>0</v>
      </c>
      <c r="N79" s="9">
        <f>考核费用!O244</f>
        <v>0</v>
      </c>
      <c r="O79" s="9">
        <f>考核费用!P244</f>
        <v>0</v>
      </c>
      <c r="P79" s="9">
        <f>考核费用!Q244</f>
        <v>0</v>
      </c>
      <c r="Q79" s="9">
        <f>考核费用!R244</f>
        <v>0</v>
      </c>
      <c r="R79" s="9">
        <f>考核费用!G244</f>
        <v>0</v>
      </c>
      <c r="S79" s="9">
        <f>考核费用!S244</f>
        <v>0</v>
      </c>
      <c r="T79" s="9">
        <f>考核费用!T244</f>
        <v>0</v>
      </c>
      <c r="U79" s="9">
        <f>考核费用!U244</f>
        <v>0</v>
      </c>
      <c r="V79" s="9">
        <f>考核费用!V244</f>
        <v>0</v>
      </c>
      <c r="W79" s="9">
        <f>考核费用!W244</f>
        <v>0</v>
      </c>
      <c r="X79" s="9">
        <f>考核费用!Y244</f>
        <v>0</v>
      </c>
      <c r="Y79" s="9">
        <f>考核费用!Z244</f>
        <v>0</v>
      </c>
    </row>
    <row r="80" ht="16.5" spans="1:25">
      <c r="A80" s="21" t="s">
        <v>2</v>
      </c>
      <c r="B80" s="21"/>
      <c r="C80" s="9">
        <f>考核费用!C245</f>
        <v>384853712.77</v>
      </c>
      <c r="D80" s="9">
        <f>考核费用!D245</f>
        <v>-4744674.37666667</v>
      </c>
      <c r="E80" s="9">
        <f>考核费用!E245</f>
        <v>142928173.96</v>
      </c>
      <c r="F80" s="9">
        <f>考核费用!F245</f>
        <v>1682484.47</v>
      </c>
      <c r="G80" s="9">
        <f>考核费用!H245</f>
        <v>171283016.666667</v>
      </c>
      <c r="H80" s="9">
        <f>考核费用!I245</f>
        <v>6856647.84</v>
      </c>
      <c r="I80" s="9">
        <f>考核费用!J245</f>
        <v>1815676.92</v>
      </c>
      <c r="J80" s="9">
        <f>考核费用!K245</f>
        <v>2566746.01</v>
      </c>
      <c r="K80" s="9">
        <f>考核费用!L245</f>
        <v>2474224.91</v>
      </c>
      <c r="L80" s="9">
        <f>考核费用!M245</f>
        <v>5348229.89</v>
      </c>
      <c r="M80" s="9">
        <f>考核费用!N245</f>
        <v>4430674.44</v>
      </c>
      <c r="N80" s="9">
        <f>考核费用!O245</f>
        <v>917555.45</v>
      </c>
      <c r="O80" s="9">
        <f>考核费用!P245</f>
        <v>5280438.17</v>
      </c>
      <c r="P80" s="9">
        <f>考核费用!Q245</f>
        <v>3671758.43</v>
      </c>
      <c r="Q80" s="9">
        <f>考核费用!R245</f>
        <v>1608679.74</v>
      </c>
      <c r="R80" s="9">
        <f>考核费用!G245</f>
        <v>5735109.72</v>
      </c>
      <c r="S80" s="9">
        <f>考核费用!S245</f>
        <v>50484286.43</v>
      </c>
      <c r="T80" s="9">
        <f>考核费用!T245</f>
        <v>22197309.63</v>
      </c>
      <c r="U80" s="9">
        <f>考核费用!U245</f>
        <v>9701898.53</v>
      </c>
      <c r="V80" s="9">
        <f>考核费用!V245</f>
        <v>4053500.82</v>
      </c>
      <c r="W80" s="9">
        <f>考核费用!W245</f>
        <v>10129920.65</v>
      </c>
      <c r="X80" s="9">
        <f>考核费用!Y245</f>
        <v>802830.87</v>
      </c>
      <c r="Y80" s="9">
        <f>考核费用!Z245</f>
        <v>2286076.27</v>
      </c>
    </row>
  </sheetData>
  <mergeCells count="6">
    <mergeCell ref="A80:B80"/>
    <mergeCell ref="A2:A22"/>
    <mergeCell ref="A23:A36"/>
    <mergeCell ref="A37:A59"/>
    <mergeCell ref="A60:A74"/>
    <mergeCell ref="A75:A7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考核利润</vt:lpstr>
      <vt:lpstr>考核费用</vt:lpstr>
      <vt:lpstr>调整区域</vt:lpstr>
      <vt:lpstr>索引</vt:lpstr>
      <vt:lpstr>利润表粘贴</vt:lpstr>
      <vt:lpstr>费用表粘贴</vt:lpstr>
      <vt:lpstr>资金成本</vt:lpstr>
      <vt:lpstr>按老格式-利润</vt:lpstr>
      <vt:lpstr>按老格式-费用</vt:lpstr>
      <vt:lpstr>人数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WPS_1474623392</cp:lastModifiedBy>
  <dcterms:created xsi:type="dcterms:W3CDTF">2006-09-16T00:00:00Z</dcterms:created>
  <dcterms:modified xsi:type="dcterms:W3CDTF">2020-07-10T12:30:14Z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