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合并资产负债表" sheetId="1" r:id="rId1"/>
    <sheet name="合并损益表" sheetId="2" r:id="rId2"/>
    <sheet name="合并现金流量表" sheetId="6" state="hidden" r:id="rId3"/>
    <sheet name="母公司资产负债表" sheetId="3" r:id="rId4"/>
    <sheet name="母公司损益表" sheetId="4" r:id="rId5"/>
    <sheet name="现金流量表" sheetId="5" state="hidden" r:id="rId6"/>
  </sheets>
  <definedNames>
    <definedName name="_xlnm.Print_Area" localSheetId="1">合并损益表!$A$1:$C$55</definedName>
    <definedName name="_xlnm.Print_Area" localSheetId="0">合并资产负债表!$A$1:$F$42</definedName>
    <definedName name="_xlnm.Print_Area" localSheetId="4">母公司损益表!$A$2:$C$43</definedName>
    <definedName name="_xlnm.Print_Area" localSheetId="3">母公司资产负债表!$A$2:$F$40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惠和及惠和基金冲回奖金</t>
        </r>
      </text>
    </comment>
  </commentList>
</comments>
</file>

<file path=xl/sharedStrings.xml><?xml version="1.0" encoding="utf-8"?>
<sst xmlns="http://schemas.openxmlformats.org/spreadsheetml/2006/main" count="370" uniqueCount="194">
  <si>
    <t>合 并 资 产 负 债 表</t>
  </si>
  <si>
    <t>财富证券有限责任公司</t>
  </si>
  <si>
    <t>单位：元</t>
  </si>
  <si>
    <t>会证01表</t>
  </si>
  <si>
    <t>资   产</t>
  </si>
  <si>
    <t>期末余额</t>
  </si>
  <si>
    <t>年初余额</t>
  </si>
  <si>
    <t>负债和所有者权益</t>
  </si>
  <si>
    <t>资产:</t>
  </si>
  <si>
    <t>负债：</t>
  </si>
  <si>
    <t xml:space="preserve">    货币资金</t>
  </si>
  <si>
    <t xml:space="preserve">    短期借款</t>
  </si>
  <si>
    <t xml:space="preserve">     其中：客户资金存款</t>
  </si>
  <si>
    <t xml:space="preserve">    应付短期融资款</t>
  </si>
  <si>
    <t xml:space="preserve">    结算备付金</t>
  </si>
  <si>
    <t xml:space="preserve">    拆入资金</t>
  </si>
  <si>
    <t xml:space="preserve">     其中：客户备付金</t>
  </si>
  <si>
    <t xml:space="preserve">    交易性金融负债</t>
  </si>
  <si>
    <t xml:space="preserve">    贵金属</t>
  </si>
  <si>
    <t xml:space="preserve">    衍生金融负债</t>
  </si>
  <si>
    <t xml:space="preserve">    拆出资金</t>
  </si>
  <si>
    <t xml:space="preserve">    卖出回购金融资产款</t>
  </si>
  <si>
    <t xml:space="preserve">    融出资金</t>
  </si>
  <si>
    <t xml:space="preserve">    代理买卖证券款</t>
  </si>
  <si>
    <t xml:space="preserve">    衍生金融资产</t>
  </si>
  <si>
    <t xml:space="preserve">    代理承销证券款</t>
  </si>
  <si>
    <t xml:space="preserve">    存出保证金</t>
  </si>
  <si>
    <t xml:space="preserve">    应付职工薪酬</t>
  </si>
  <si>
    <t xml:space="preserve">    应收款项</t>
  </si>
  <si>
    <t xml:space="preserve">    应交税费</t>
  </si>
  <si>
    <t xml:space="preserve">    合同资产</t>
  </si>
  <si>
    <t xml:space="preserve">    应付款项</t>
  </si>
  <si>
    <t xml:space="preserve">    买入返售金融资产</t>
  </si>
  <si>
    <t xml:space="preserve">    合同负债</t>
  </si>
  <si>
    <t xml:space="preserve">    持有待售资产</t>
  </si>
  <si>
    <t xml:space="preserve">    持有待售负债</t>
  </si>
  <si>
    <t xml:space="preserve">    金融投资：</t>
  </si>
  <si>
    <t xml:space="preserve">    预计负债</t>
  </si>
  <si>
    <t xml:space="preserve">      交易性金融资产</t>
  </si>
  <si>
    <t xml:space="preserve">    长期借款</t>
  </si>
  <si>
    <t xml:space="preserve">      债权投资</t>
  </si>
  <si>
    <t xml:space="preserve">    应付债券</t>
  </si>
  <si>
    <t xml:space="preserve">      其他债权投资</t>
  </si>
  <si>
    <t xml:space="preserve">       其中：优先股</t>
  </si>
  <si>
    <t xml:space="preserve">      其他权益工具投资</t>
  </si>
  <si>
    <t xml:space="preserve">             永续债</t>
  </si>
  <si>
    <t xml:space="preserve">    长期股权投资</t>
  </si>
  <si>
    <t xml:space="preserve">    递延所得税负债</t>
  </si>
  <si>
    <t xml:space="preserve">    投资性房地产</t>
  </si>
  <si>
    <t xml:space="preserve">    其他负债</t>
  </si>
  <si>
    <t xml:space="preserve">    固定资产</t>
  </si>
  <si>
    <t>负债合计</t>
  </si>
  <si>
    <t xml:space="preserve">    在建工程</t>
  </si>
  <si>
    <t>所有者权益（或股东权益）：</t>
  </si>
  <si>
    <t xml:space="preserve">    无形资产</t>
  </si>
  <si>
    <t xml:space="preserve">    实收资本（或股本）</t>
  </si>
  <si>
    <t xml:space="preserve">    商誉</t>
  </si>
  <si>
    <t xml:space="preserve">    其他权益工具</t>
  </si>
  <si>
    <t xml:space="preserve">    递延所得税资产</t>
  </si>
  <si>
    <t xml:space="preserve">      其中：优先股</t>
  </si>
  <si>
    <t xml:space="preserve">    其他资产</t>
  </si>
  <si>
    <t xml:space="preserve">            永续债</t>
  </si>
  <si>
    <t xml:space="preserve">    资本公积</t>
  </si>
  <si>
    <t xml:space="preserve">    减：库存股</t>
  </si>
  <si>
    <t xml:space="preserve">    其他综合收益</t>
  </si>
  <si>
    <t xml:space="preserve">    盈余公积</t>
  </si>
  <si>
    <t xml:space="preserve">    一般风险准备</t>
  </si>
  <si>
    <t xml:space="preserve">    未分配利润</t>
  </si>
  <si>
    <t>归属于母公司所有者权益（或股东权益）合计</t>
  </si>
  <si>
    <t xml:space="preserve">     少数股东权益</t>
  </si>
  <si>
    <t>所有者权益（或股东权益）合计</t>
  </si>
  <si>
    <t xml:space="preserve">  资产总计</t>
  </si>
  <si>
    <t>负债和所有者权益（或股东权益）总计</t>
  </si>
  <si>
    <t>单位负责人:</t>
  </si>
  <si>
    <t>主管财务工作的负责人：</t>
  </si>
  <si>
    <t>财务机构负责人:</t>
  </si>
  <si>
    <t>合  并  利   润   表</t>
  </si>
  <si>
    <t>编制单位：财富证券有限责任公司</t>
  </si>
  <si>
    <t>单位：元            会证02表</t>
  </si>
  <si>
    <t>项     目</t>
  </si>
  <si>
    <t>本月金额</t>
  </si>
  <si>
    <t>本年金额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</si>
  <si>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</si>
  <si>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</si>
  <si>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</si>
  <si>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</si>
  <si>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</si>
  <si>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</si>
  <si>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</si>
  <si>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</si>
  <si>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</si>
  <si>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</si>
  <si>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</si>
  <si>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</si>
  <si>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</si>
  <si>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</si>
  <si>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</si>
  <si>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</si>
  <si>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</si>
  <si>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</si>
  <si>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</si>
  <si>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</si>
  <si>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</si>
  <si>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</si>
  <si>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</si>
  <si>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</si>
  <si>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</si>
  <si>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</si>
  <si>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</si>
  <si>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</si>
  <si>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</si>
  <si>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>（一）按经营持续性分类：</t>
  </si>
  <si>
    <t xml:space="preserve">  1.持续经营净利润（净亏损以“－”号填列）</t>
  </si>
  <si>
    <t xml:space="preserve">  2.终止经营净利润（净亏损以“－”号填列）</t>
  </si>
  <si>
    <t>（二）按所有权归属分类：</t>
  </si>
  <si>
    <t xml:space="preserve">    1.少数股东损益（净亏损以“－”号填列）</t>
  </si>
  <si>
    <t xml:space="preserve">    2.归属于母公司股东的净利润（净亏损以“－”号填列）</t>
  </si>
  <si>
    <t>六、其他综合收益的税后净额</t>
  </si>
  <si>
    <t xml:space="preserve">    归属母公司股东（或所有者）的其他综合收益的税后净额</t>
  </si>
  <si>
    <t xml:space="preserve">   （一）不能重分类进损益的其他综合收益</t>
  </si>
  <si>
    <t xml:space="preserve">            1．重新计量设定受益计划变动额</t>
  </si>
  <si>
    <t xml:space="preserve">            2．权益法下不能转损益的其他综合收益</t>
  </si>
  <si>
    <t xml:space="preserve">            3．其他权益工具投资公允价值变动</t>
  </si>
  <si>
    <t xml:space="preserve">            4．企业自身信用风险公允价值变动</t>
  </si>
  <si>
    <t xml:space="preserve">   （二）将重分类进损益的其他综合收益</t>
  </si>
  <si>
    <t xml:space="preserve">            1．权益法下可转损益的其他综合收益</t>
  </si>
  <si>
    <t xml:space="preserve">            2．其他债权投资公允价值变动</t>
  </si>
  <si>
    <t xml:space="preserve">            3．金融资产重分类计入其他综合收益的金额</t>
  </si>
  <si>
    <t xml:space="preserve">            4．其他债权投资信用损失准备</t>
  </si>
  <si>
    <t xml:space="preserve">            5．现金流量套期储备</t>
  </si>
  <si>
    <t xml:space="preserve">            6．外币财务报表折算差额</t>
  </si>
  <si>
    <t xml:space="preserve">   归属于少数股东的其他综合收益的税后净额</t>
  </si>
  <si>
    <t>七、综合收益总额</t>
  </si>
  <si>
    <t xml:space="preserve">    归属于母公司所有者的综合收益总额</t>
  </si>
  <si>
    <t xml:space="preserve">    归属于少数股东的综合收益总额</t>
  </si>
  <si>
    <t>八、每股收益：</t>
  </si>
  <si>
    <t xml:space="preserve">   （一）基本每股收益</t>
  </si>
  <si>
    <t xml:space="preserve">   （二）稀释每股收益</t>
  </si>
  <si>
    <t>合 并 现 金 流 量 表</t>
  </si>
  <si>
    <t>单位：财富证券有限责任公司</t>
  </si>
  <si>
    <t>项  目</t>
  </si>
  <si>
    <t>金  额</t>
  </si>
  <si>
    <t>一、经营活动产生的现金流量：</t>
  </si>
  <si>
    <t xml:space="preserve">    处置交易性金融资产净增加额</t>
  </si>
  <si>
    <t xml:space="preserve">    收取利息、手续费及佣金的现金</t>
  </si>
  <si>
    <t xml:space="preserve">    拆入资金净增加额</t>
  </si>
  <si>
    <t xml:space="preserve">    回购业务资金净增加额</t>
  </si>
  <si>
    <t xml:space="preserve">    融出资金净减少额</t>
  </si>
  <si>
    <t xml:space="preserve">    代理买卖证券收到的现金净额</t>
  </si>
  <si>
    <t xml:space="preserve">    收到其他与经营活动有关的现金</t>
  </si>
  <si>
    <t xml:space="preserve">      经营活动现金流入小计</t>
  </si>
  <si>
    <t xml:space="preserve">    融出资金净增加额</t>
  </si>
  <si>
    <t xml:space="preserve">    代理买卖证券支付的现金净额</t>
  </si>
  <si>
    <t xml:space="preserve">    支付利息、手续费及佣金的现金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</si>
  <si>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</si>
  <si>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</si>
  <si>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</si>
  <si>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  经营活动现金流出小计</t>
  </si>
  <si>
    <t xml:space="preserve">     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</si>
  <si>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</si>
  <si>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</si>
  <si>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</si>
  <si>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处置子公司及其他营业单位收到的现金净额</t>
  </si>
  <si>
    <t xml:space="preserve">    收到其他与投资活动有关的现金</t>
  </si>
  <si>
    <t xml:space="preserve">      投资活动现金流入小计</t>
  </si>
  <si>
    <t xml:space="preserve">    投资支付的现金</t>
  </si>
  <si>
    <t xml:space="preserve">    购建固定资产、无形资产和其他长期资产支付的现金</t>
  </si>
  <si>
    <t xml:space="preserve">    取得子公司及其他营业单位支付的现金净额</t>
  </si>
  <si>
    <t xml:space="preserve">    支付其他与投资活动有关的现金</t>
  </si>
  <si>
    <t xml:space="preserve">      投资活动现金流出小计</t>
  </si>
  <si>
    <t xml:space="preserve">        投资活动产生的现金流量净额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</si>
  <si>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</si>
  <si>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</si>
  <si>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</si>
  <si>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</si>
  <si>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t xml:space="preserve">    发行债券收到的现金</t>
  </si>
  <si>
    <t xml:space="preserve">    收到其他与筹资活动有关的现金</t>
  </si>
  <si>
    <t xml:space="preserve">   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</si>
  <si>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</si>
  <si>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</si>
  <si>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</si>
  <si>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</si>
  <si>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</si>
  <si>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</si>
  <si>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</si>
  <si>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</si>
  <si>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</si>
  <si>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</si>
  <si>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主管会计机构负责人：             会计机构负责人：</t>
  </si>
  <si>
    <t>资 产 负 债 表</t>
  </si>
  <si>
    <t>负债:</t>
  </si>
  <si>
    <t>利   润   表</t>
  </si>
  <si>
    <t>现 金 流 量 表</t>
  </si>
  <si>
    <t>项   目</t>
  </si>
</sst>
</file>

<file path=xl/styles.xml><?xml version="1.0" encoding="utf-8"?>
<styleSheet xmlns="http://schemas.openxmlformats.org/spreadsheetml/2006/main">
  <numFmts count="14">
    <numFmt numFmtId="176" formatCode="#,##0.0000000000_ "/>
    <numFmt numFmtId="41" formatCode="_ * #,##0_ ;_ * \-#,##0_ ;_ * &quot;-&quot;_ ;_ @_ "/>
    <numFmt numFmtId="177" formatCode="yyyy&quot;年&quot;m&quot;月&quot;;@"/>
    <numFmt numFmtId="43" formatCode="_ * #,##0.00_ ;_ * \-#,##0.00_ ;_ * &quot;-&quot;??_ ;_ @_ "/>
    <numFmt numFmtId="178" formatCode="#,##0.00_ "/>
    <numFmt numFmtId="179" formatCode="#,##0.000000_ "/>
    <numFmt numFmtId="180" formatCode="yyyy&quot;年&quot;m&quot;月&quot;d&quot;日&quot;;@"/>
    <numFmt numFmtId="42" formatCode="_ &quot;￥&quot;* #,##0_ ;_ &quot;￥&quot;* \-#,##0_ ;_ &quot;￥&quot;* &quot;-&quot;_ ;_ @_ "/>
    <numFmt numFmtId="181" formatCode="0_);[Red]\(0\)"/>
    <numFmt numFmtId="44" formatCode="_ &quot;￥&quot;* #,##0.00_ ;_ &quot;￥&quot;* \-#,##0.00_ ;_ &quot;￥&quot;* &quot;-&quot;??_ ;_ @_ "/>
    <numFmt numFmtId="182" formatCode="#,##0.00;\-#,##0.00;&quot;&quot;"/>
    <numFmt numFmtId="183" formatCode="#,###.00"/>
    <numFmt numFmtId="184" formatCode="#,##0.0_ "/>
    <numFmt numFmtId="185" formatCode="_ * #,##0.00_ ;_ * \-#,##0.00_ ;_ * &quot;-&quot;_ ;_ @_ 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b/>
      <sz val="10"/>
      <name val="仿宋"/>
      <charset val="134"/>
    </font>
    <font>
      <b/>
      <sz val="10"/>
      <color theme="1"/>
      <name val="宋体"/>
      <charset val="134"/>
      <scheme val="minor"/>
    </font>
    <font>
      <b/>
      <sz val="14"/>
      <color theme="1"/>
      <name val="仿宋"/>
      <charset val="134"/>
    </font>
    <font>
      <sz val="14"/>
      <color theme="1"/>
      <name val="仿宋"/>
      <charset val="134"/>
    </font>
    <font>
      <sz val="10"/>
      <name val="仿宋"/>
      <charset val="134"/>
    </font>
    <font>
      <b/>
      <sz val="10"/>
      <color indexed="8"/>
      <name val="仿宋"/>
      <charset val="134"/>
    </font>
    <font>
      <sz val="10"/>
      <color indexed="8"/>
      <name val="仿宋"/>
      <charset val="134"/>
    </font>
    <font>
      <b/>
      <sz val="11"/>
      <color theme="1"/>
      <name val="仿宋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5">
    <xf numFmtId="0" fontId="0" fillId="0" borderId="0"/>
    <xf numFmtId="0" fontId="15" fillId="0" borderId="0"/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23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0" borderId="0"/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2" borderId="21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16" borderId="23" applyNumberFormat="0" applyAlignment="0" applyProtection="0">
      <alignment vertical="center"/>
    </xf>
    <xf numFmtId="0" fontId="21" fillId="16" borderId="20" applyNumberFormat="0" applyAlignment="0" applyProtection="0">
      <alignment vertical="center"/>
    </xf>
    <xf numFmtId="0" fontId="16" fillId="9" borderId="17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0" borderId="0"/>
    <xf numFmtId="0" fontId="18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0" borderId="0"/>
    <xf numFmtId="0" fontId="29" fillId="0" borderId="0">
      <alignment vertical="center"/>
    </xf>
  </cellStyleXfs>
  <cellXfs count="136">
    <xf numFmtId="0" fontId="0" fillId="0" borderId="0" xfId="0"/>
    <xf numFmtId="0" fontId="1" fillId="0" borderId="0" xfId="0" applyFont="1" applyAlignment="1">
      <alignment horizontal="center"/>
    </xf>
    <xf numFmtId="57" fontId="2" fillId="0" borderId="0" xfId="0" applyNumberFormat="1" applyFont="1" applyBorder="1" applyAlignment="1">
      <alignment horizontal="center"/>
    </xf>
    <xf numFmtId="57" fontId="2" fillId="0" borderId="1" xfId="0" applyNumberFormat="1" applyFont="1" applyBorder="1" applyAlignment="1">
      <alignment horizontal="left"/>
    </xf>
    <xf numFmtId="57" fontId="2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178" fontId="3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wrapText="1"/>
    </xf>
    <xf numFmtId="178" fontId="4" fillId="0" borderId="5" xfId="0" applyNumberFormat="1" applyFont="1" applyBorder="1"/>
    <xf numFmtId="0" fontId="3" fillId="0" borderId="4" xfId="0" applyFont="1" applyBorder="1" applyAlignment="1">
      <alignment wrapText="1"/>
    </xf>
    <xf numFmtId="43" fontId="5" fillId="2" borderId="6" xfId="10" applyFont="1" applyFill="1" applyBorder="1" applyAlignment="1"/>
    <xf numFmtId="178" fontId="4" fillId="3" borderId="5" xfId="0" applyNumberFormat="1" applyFont="1" applyFill="1" applyBorder="1"/>
    <xf numFmtId="178" fontId="3" fillId="2" borderId="5" xfId="0" applyNumberFormat="1" applyFont="1" applyFill="1" applyBorder="1"/>
    <xf numFmtId="178" fontId="0" fillId="0" borderId="0" xfId="0" applyNumberFormat="1"/>
    <xf numFmtId="0" fontId="6" fillId="0" borderId="7" xfId="0" applyFont="1" applyBorder="1" applyAlignment="1">
      <alignment horizontal="left"/>
    </xf>
    <xf numFmtId="0" fontId="0" fillId="2" borderId="0" xfId="0" applyFill="1"/>
    <xf numFmtId="43" fontId="7" fillId="3" borderId="0" xfId="10" applyFont="1" applyFill="1" applyBorder="1" applyAlignment="1">
      <alignment horizontal="center"/>
    </xf>
    <xf numFmtId="43" fontId="8" fillId="3" borderId="0" xfId="10" applyFont="1" applyFill="1" applyBorder="1" applyAlignment="1">
      <alignment horizontal="center"/>
    </xf>
    <xf numFmtId="0" fontId="3" fillId="3" borderId="0" xfId="0" applyFont="1" applyFill="1" applyBorder="1" applyAlignment="1"/>
    <xf numFmtId="177" fontId="3" fillId="3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right"/>
    </xf>
    <xf numFmtId="0" fontId="3" fillId="3" borderId="8" xfId="0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Alignment="1" applyProtection="1">
      <alignment horizontal="center"/>
      <protection locked="0"/>
    </xf>
    <xf numFmtId="0" fontId="3" fillId="3" borderId="10" xfId="0" applyFont="1" applyFill="1" applyBorder="1" applyAlignment="1" applyProtection="1">
      <alignment horizontal="center"/>
      <protection locked="0"/>
    </xf>
    <xf numFmtId="43" fontId="5" fillId="2" borderId="11" xfId="10" applyNumberFormat="1" applyFont="1" applyFill="1" applyBorder="1" applyAlignment="1"/>
    <xf numFmtId="178" fontId="5" fillId="2" borderId="6" xfId="10" applyNumberFormat="1" applyFont="1" applyFill="1" applyBorder="1" applyAlignment="1"/>
    <xf numFmtId="178" fontId="5" fillId="2" borderId="5" xfId="10" applyNumberFormat="1" applyFont="1" applyFill="1" applyBorder="1" applyAlignment="1"/>
    <xf numFmtId="43" fontId="4" fillId="4" borderId="11" xfId="10" applyNumberFormat="1" applyFont="1" applyFill="1" applyBorder="1" applyAlignment="1"/>
    <xf numFmtId="178" fontId="4" fillId="4" borderId="6" xfId="10" applyNumberFormat="1" applyFont="1" applyFill="1" applyBorder="1" applyAlignment="1"/>
    <xf numFmtId="178" fontId="4" fillId="4" borderId="5" xfId="45" applyNumberFormat="1" applyFont="1" applyFill="1" applyBorder="1" applyAlignment="1">
      <alignment horizontal="right"/>
    </xf>
    <xf numFmtId="178" fontId="4" fillId="0" borderId="11" xfId="0" applyNumberFormat="1" applyFont="1" applyBorder="1" applyAlignment="1">
      <alignment vertical="center"/>
    </xf>
    <xf numFmtId="178" fontId="9" fillId="5" borderId="6" xfId="10" applyNumberFormat="1" applyFont="1" applyFill="1" applyBorder="1" applyAlignment="1"/>
    <xf numFmtId="178" fontId="9" fillId="5" borderId="5" xfId="10" applyNumberFormat="1" applyFont="1" applyFill="1" applyBorder="1" applyAlignment="1"/>
    <xf numFmtId="178" fontId="5" fillId="5" borderId="6" xfId="10" applyNumberFormat="1" applyFont="1" applyFill="1" applyBorder="1" applyAlignment="1"/>
    <xf numFmtId="178" fontId="5" fillId="5" borderId="5" xfId="10" applyNumberFormat="1" applyFont="1" applyFill="1" applyBorder="1" applyAlignment="1"/>
    <xf numFmtId="178" fontId="5" fillId="5" borderId="6" xfId="6" applyNumberFormat="1" applyFont="1" applyFill="1" applyBorder="1" applyAlignment="1">
      <alignment horizontal="right"/>
    </xf>
    <xf numFmtId="178" fontId="5" fillId="5" borderId="5" xfId="6" applyNumberFormat="1" applyFont="1" applyFill="1" applyBorder="1" applyAlignment="1">
      <alignment horizontal="right"/>
    </xf>
    <xf numFmtId="0" fontId="4" fillId="0" borderId="11" xfId="0" applyFont="1" applyBorder="1" applyAlignment="1">
      <alignment vertical="center"/>
    </xf>
    <xf numFmtId="178" fontId="4" fillId="0" borderId="6" xfId="0" applyNumberFormat="1" applyFont="1" applyFill="1" applyBorder="1" applyAlignment="1">
      <alignment horizontal="right"/>
    </xf>
    <xf numFmtId="178" fontId="4" fillId="5" borderId="6" xfId="0" applyNumberFormat="1" applyFont="1" applyFill="1" applyBorder="1" applyAlignment="1">
      <alignment horizontal="right"/>
    </xf>
    <xf numFmtId="0" fontId="4" fillId="2" borderId="12" xfId="0" applyFont="1" applyFill="1" applyBorder="1" applyAlignment="1">
      <alignment vertical="center"/>
    </xf>
    <xf numFmtId="178" fontId="4" fillId="2" borderId="13" xfId="0" applyNumberFormat="1" applyFont="1" applyFill="1" applyBorder="1" applyAlignment="1">
      <alignment horizontal="right"/>
    </xf>
    <xf numFmtId="178" fontId="4" fillId="2" borderId="14" xfId="45" applyNumberFormat="1" applyFont="1" applyFill="1" applyBorder="1" applyAlignment="1">
      <alignment horizontal="right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3" fillId="3" borderId="0" xfId="0" applyFont="1" applyFill="1" applyAlignment="1"/>
    <xf numFmtId="180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0" fillId="6" borderId="11" xfId="0" applyFont="1" applyFill="1" applyBorder="1" applyAlignment="1" applyProtection="1">
      <alignment horizontal="left"/>
      <protection locked="0"/>
    </xf>
    <xf numFmtId="178" fontId="11" fillId="6" borderId="6" xfId="0" applyNumberFormat="1" applyFont="1" applyFill="1" applyBorder="1" applyAlignment="1">
      <alignment horizontal="right"/>
    </xf>
    <xf numFmtId="178" fontId="10" fillId="6" borderId="6" xfId="0" applyNumberFormat="1" applyFont="1" applyFill="1" applyBorder="1" applyAlignment="1" applyProtection="1">
      <protection locked="0"/>
    </xf>
    <xf numFmtId="178" fontId="11" fillId="6" borderId="5" xfId="0" applyNumberFormat="1" applyFont="1" applyFill="1" applyBorder="1" applyAlignment="1">
      <alignment horizontal="right"/>
    </xf>
    <xf numFmtId="181" fontId="11" fillId="6" borderId="11" xfId="0" applyNumberFormat="1" applyFont="1" applyFill="1" applyBorder="1" applyAlignment="1" applyProtection="1">
      <alignment horizontal="left"/>
      <protection locked="0"/>
    </xf>
    <xf numFmtId="182" fontId="11" fillId="6" borderId="6" xfId="54" applyNumberFormat="1" applyFont="1" applyFill="1" applyBorder="1" applyAlignment="1" applyProtection="1">
      <alignment horizontal="right" vertical="center"/>
      <protection locked="0"/>
    </xf>
    <xf numFmtId="182" fontId="9" fillId="6" borderId="6" xfId="1" applyNumberFormat="1" applyFont="1" applyFill="1" applyBorder="1" applyAlignment="1">
      <alignment horizontal="right"/>
    </xf>
    <xf numFmtId="178" fontId="11" fillId="6" borderId="6" xfId="0" applyNumberFormat="1" applyFont="1" applyFill="1" applyBorder="1" applyAlignment="1" applyProtection="1">
      <alignment horizontal="left"/>
      <protection locked="0"/>
    </xf>
    <xf numFmtId="182" fontId="11" fillId="6" borderId="6" xfId="54" applyNumberFormat="1" applyFont="1" applyFill="1" applyBorder="1" applyAlignment="1">
      <alignment horizontal="right" vertical="center"/>
    </xf>
    <xf numFmtId="182" fontId="11" fillId="6" borderId="5" xfId="0" applyNumberFormat="1" applyFont="1" applyFill="1" applyBorder="1" applyAlignment="1">
      <alignment horizontal="right"/>
    </xf>
    <xf numFmtId="182" fontId="9" fillId="6" borderId="5" xfId="1" applyNumberFormat="1" applyFont="1" applyFill="1" applyBorder="1" applyAlignment="1">
      <alignment horizontal="right"/>
    </xf>
    <xf numFmtId="178" fontId="11" fillId="6" borderId="6" xfId="0" applyNumberFormat="1" applyFont="1" applyFill="1" applyBorder="1" applyAlignment="1" applyProtection="1">
      <alignment horizontal="left" wrapText="1"/>
      <protection locked="0"/>
    </xf>
    <xf numFmtId="0" fontId="11" fillId="6" borderId="6" xfId="52" applyNumberFormat="1" applyFont="1" applyFill="1" applyBorder="1" applyAlignment="1" applyProtection="1">
      <alignment horizontal="left" vertical="center" wrapText="1"/>
    </xf>
    <xf numFmtId="0" fontId="9" fillId="6" borderId="11" xfId="52" applyNumberFormat="1" applyFont="1" applyFill="1" applyBorder="1" applyAlignment="1" applyProtection="1">
      <alignment horizontal="left" vertical="center" wrapText="1"/>
    </xf>
    <xf numFmtId="0" fontId="11" fillId="6" borderId="11" xfId="52" applyNumberFormat="1" applyFont="1" applyFill="1" applyBorder="1" applyAlignment="1" applyProtection="1">
      <alignment horizontal="left" vertical="center"/>
    </xf>
    <xf numFmtId="0" fontId="11" fillId="6" borderId="6" xfId="52" applyNumberFormat="1" applyFont="1" applyFill="1" applyBorder="1" applyAlignment="1" applyProtection="1">
      <alignment horizontal="left" vertical="center"/>
    </xf>
    <xf numFmtId="0" fontId="5" fillId="2" borderId="6" xfId="52" applyNumberFormat="1" applyFont="1" applyFill="1" applyBorder="1" applyAlignment="1" applyProtection="1">
      <alignment horizontal="left" vertical="center"/>
    </xf>
    <xf numFmtId="182" fontId="5" fillId="2" borderId="6" xfId="1" applyNumberFormat="1" applyFont="1" applyFill="1" applyBorder="1" applyAlignment="1">
      <alignment horizontal="right"/>
    </xf>
    <xf numFmtId="182" fontId="5" fillId="2" borderId="5" xfId="1" applyNumberFormat="1" applyFont="1" applyFill="1" applyBorder="1" applyAlignment="1">
      <alignment horizontal="right"/>
    </xf>
    <xf numFmtId="178" fontId="10" fillId="3" borderId="6" xfId="0" applyNumberFormat="1" applyFont="1" applyFill="1" applyBorder="1" applyAlignment="1" applyProtection="1">
      <alignment horizontal="left"/>
      <protection locked="0"/>
    </xf>
    <xf numFmtId="178" fontId="10" fillId="3" borderId="6" xfId="0" applyNumberFormat="1" applyFont="1" applyFill="1" applyBorder="1" applyAlignment="1">
      <alignment horizontal="right"/>
    </xf>
    <xf numFmtId="178" fontId="10" fillId="3" borderId="5" xfId="0" applyNumberFormat="1" applyFont="1" applyFill="1" applyBorder="1" applyAlignment="1">
      <alignment horizontal="right"/>
    </xf>
    <xf numFmtId="178" fontId="11" fillId="4" borderId="6" xfId="0" applyNumberFormat="1" applyFont="1" applyFill="1" applyBorder="1" applyAlignment="1" applyProtection="1">
      <alignment horizontal="left"/>
      <protection locked="0"/>
    </xf>
    <xf numFmtId="182" fontId="11" fillId="0" borderId="6" xfId="54" applyNumberFormat="1" applyFont="1" applyBorder="1" applyAlignment="1">
      <alignment horizontal="right" vertical="center"/>
    </xf>
    <xf numFmtId="178" fontId="11" fillId="4" borderId="5" xfId="0" applyNumberFormat="1" applyFont="1" applyFill="1" applyBorder="1" applyAlignment="1">
      <alignment horizontal="right"/>
    </xf>
    <xf numFmtId="178" fontId="9" fillId="4" borderId="5" xfId="7" applyNumberFormat="1" applyFont="1" applyFill="1" applyBorder="1" applyAlignment="1">
      <alignment horizontal="right"/>
    </xf>
    <xf numFmtId="0" fontId="11" fillId="0" borderId="6" xfId="52" applyNumberFormat="1" applyFont="1" applyFill="1" applyBorder="1" applyAlignment="1" applyProtection="1">
      <alignment horizontal="left" vertical="center"/>
    </xf>
    <xf numFmtId="182" fontId="11" fillId="6" borderId="6" xfId="0" applyNumberFormat="1" applyFont="1" applyFill="1" applyBorder="1" applyAlignment="1">
      <alignment horizontal="right"/>
    </xf>
    <xf numFmtId="0" fontId="11" fillId="6" borderId="11" xfId="0" applyFont="1" applyFill="1" applyBorder="1" applyAlignment="1" applyProtection="1">
      <alignment horizontal="left"/>
      <protection locked="0"/>
    </xf>
    <xf numFmtId="0" fontId="4" fillId="6" borderId="11" xfId="0" applyFont="1" applyFill="1" applyBorder="1" applyAlignment="1">
      <alignment vertical="center"/>
    </xf>
    <xf numFmtId="178" fontId="11" fillId="6" borderId="11" xfId="0" applyNumberFormat="1" applyFont="1" applyFill="1" applyBorder="1" applyAlignment="1" applyProtection="1">
      <alignment horizontal="left"/>
      <protection locked="0"/>
    </xf>
    <xf numFmtId="0" fontId="4" fillId="0" borderId="6" xfId="0" applyFont="1" applyBorder="1" applyAlignment="1">
      <alignment vertical="center"/>
    </xf>
    <xf numFmtId="183" fontId="11" fillId="6" borderId="6" xfId="0" applyNumberFormat="1" applyFont="1" applyFill="1" applyBorder="1" applyAlignment="1">
      <alignment horizontal="right"/>
    </xf>
    <xf numFmtId="185" fontId="10" fillId="4" borderId="5" xfId="7" applyNumberFormat="1" applyFont="1" applyFill="1" applyBorder="1" applyAlignment="1">
      <alignment horizontal="right"/>
    </xf>
    <xf numFmtId="178" fontId="10" fillId="2" borderId="6" xfId="0" applyNumberFormat="1" applyFont="1" applyFill="1" applyBorder="1" applyAlignment="1" applyProtection="1">
      <alignment horizontal="left" vertical="center"/>
      <protection locked="0"/>
    </xf>
    <xf numFmtId="183" fontId="10" fillId="2" borderId="6" xfId="0" applyNumberFormat="1" applyFont="1" applyFill="1" applyBorder="1" applyAlignment="1">
      <alignment horizontal="right"/>
    </xf>
    <xf numFmtId="183" fontId="10" fillId="2" borderId="5" xfId="0" applyNumberFormat="1" applyFont="1" applyFill="1" applyBorder="1" applyAlignment="1">
      <alignment horizontal="right"/>
    </xf>
    <xf numFmtId="0" fontId="10" fillId="2" borderId="12" xfId="0" applyFont="1" applyFill="1" applyBorder="1" applyAlignment="1" applyProtection="1">
      <alignment horizontal="left"/>
      <protection locked="0"/>
    </xf>
    <xf numFmtId="183" fontId="10" fillId="2" borderId="13" xfId="0" applyNumberFormat="1" applyFont="1" applyFill="1" applyBorder="1" applyAlignment="1">
      <alignment horizontal="right"/>
    </xf>
    <xf numFmtId="178" fontId="10" fillId="2" borderId="13" xfId="0" applyNumberFormat="1" applyFont="1" applyFill="1" applyBorder="1" applyAlignment="1" applyProtection="1">
      <alignment horizontal="left" vertical="center"/>
      <protection locked="0"/>
    </xf>
    <xf numFmtId="183" fontId="10" fillId="2" borderId="14" xfId="0" applyNumberFormat="1" applyFont="1" applyFill="1" applyBorder="1" applyAlignment="1">
      <alignment horizontal="right"/>
    </xf>
    <xf numFmtId="179" fontId="0" fillId="0" borderId="0" xfId="0" applyNumberFormat="1"/>
    <xf numFmtId="0" fontId="12" fillId="3" borderId="0" xfId="0" applyFont="1" applyFill="1"/>
    <xf numFmtId="0" fontId="12" fillId="3" borderId="15" xfId="0" applyFont="1" applyFill="1" applyBorder="1" applyAlignment="1">
      <alignment horizontal="left"/>
    </xf>
    <xf numFmtId="0" fontId="12" fillId="3" borderId="15" xfId="0" applyFont="1" applyFill="1" applyBorder="1" applyAlignment="1"/>
    <xf numFmtId="43" fontId="0" fillId="0" borderId="0" xfId="0" applyNumberFormat="1"/>
    <xf numFmtId="184" fontId="0" fillId="0" borderId="0" xfId="0" applyNumberFormat="1"/>
    <xf numFmtId="0" fontId="7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43" fontId="2" fillId="0" borderId="0" xfId="0" applyNumberFormat="1" applyFont="1"/>
    <xf numFmtId="178" fontId="11" fillId="0" borderId="6" xfId="10" applyNumberFormat="1" applyFont="1" applyBorder="1" applyProtection="1">
      <alignment vertical="center"/>
      <protection locked="0"/>
    </xf>
    <xf numFmtId="178" fontId="11" fillId="0" borderId="5" xfId="10" applyNumberFormat="1" applyFont="1" applyBorder="1" applyProtection="1">
      <alignment vertical="center"/>
      <protection locked="0"/>
    </xf>
    <xf numFmtId="0" fontId="4" fillId="4" borderId="11" xfId="0" applyFont="1" applyFill="1" applyBorder="1" applyAlignment="1">
      <alignment horizontal="left"/>
    </xf>
    <xf numFmtId="0" fontId="11" fillId="0" borderId="11" xfId="52" applyNumberFormat="1" applyFont="1" applyFill="1" applyBorder="1" applyAlignment="1" applyProtection="1">
      <alignment horizontal="left" vertical="center"/>
    </xf>
    <xf numFmtId="178" fontId="13" fillId="0" borderId="6" xfId="10" applyNumberFormat="1" applyFont="1" applyBorder="1" applyAlignment="1">
      <alignment vertical="center" shrinkToFit="1"/>
    </xf>
    <xf numFmtId="0" fontId="11" fillId="0" borderId="11" xfId="52" applyNumberFormat="1" applyFont="1" applyFill="1" applyBorder="1" applyAlignment="1" applyProtection="1">
      <alignment horizontal="left" vertical="center" wrapText="1"/>
    </xf>
    <xf numFmtId="0" fontId="11" fillId="0" borderId="12" xfId="52" applyNumberFormat="1" applyFont="1" applyFill="1" applyBorder="1" applyAlignment="1" applyProtection="1">
      <alignment horizontal="left" vertical="center"/>
    </xf>
    <xf numFmtId="178" fontId="11" fillId="0" borderId="13" xfId="10" applyNumberFormat="1" applyFont="1" applyBorder="1" applyProtection="1">
      <alignment vertical="center"/>
      <protection locked="0"/>
    </xf>
    <xf numFmtId="178" fontId="11" fillId="0" borderId="14" xfId="10" applyNumberFormat="1" applyFont="1" applyBorder="1" applyProtection="1">
      <alignment vertical="center"/>
      <protection locked="0"/>
    </xf>
    <xf numFmtId="0" fontId="0" fillId="0" borderId="0" xfId="0" applyBorder="1"/>
    <xf numFmtId="31" fontId="0" fillId="0" borderId="0" xfId="0" applyNumberFormat="1" applyBorder="1"/>
    <xf numFmtId="0" fontId="3" fillId="3" borderId="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31" fontId="3" fillId="3" borderId="0" xfId="0" applyNumberFormat="1" applyFont="1" applyFill="1" applyBorder="1" applyAlignment="1">
      <alignment horizontal="left"/>
    </xf>
    <xf numFmtId="0" fontId="3" fillId="3" borderId="16" xfId="0" applyFont="1" applyFill="1" applyBorder="1" applyAlignment="1">
      <alignment horizontal="right"/>
    </xf>
    <xf numFmtId="0" fontId="10" fillId="4" borderId="11" xfId="0" applyFont="1" applyFill="1" applyBorder="1" applyAlignment="1" applyProtection="1">
      <alignment horizontal="left"/>
      <protection locked="0"/>
    </xf>
    <xf numFmtId="178" fontId="11" fillId="4" borderId="6" xfId="0" applyNumberFormat="1" applyFont="1" applyFill="1" applyBorder="1" applyAlignment="1">
      <alignment horizontal="right"/>
    </xf>
    <xf numFmtId="178" fontId="10" fillId="4" borderId="6" xfId="0" applyNumberFormat="1" applyFont="1" applyFill="1" applyBorder="1" applyAlignment="1" applyProtection="1">
      <alignment horizontal="left"/>
      <protection locked="0"/>
    </xf>
    <xf numFmtId="182" fontId="9" fillId="4" borderId="6" xfId="1" applyNumberFormat="1" applyFont="1" applyFill="1" applyBorder="1" applyAlignment="1">
      <alignment horizontal="right"/>
    </xf>
    <xf numFmtId="182" fontId="11" fillId="4" borderId="5" xfId="0" applyNumberFormat="1" applyFont="1" applyFill="1" applyBorder="1" applyAlignment="1">
      <alignment horizontal="right"/>
    </xf>
    <xf numFmtId="43" fontId="0" fillId="0" borderId="0" xfId="10" applyFont="1" applyAlignment="1"/>
    <xf numFmtId="182" fontId="9" fillId="4" borderId="6" xfId="1" applyNumberFormat="1" applyFont="1" applyFill="1" applyBorder="1"/>
    <xf numFmtId="182" fontId="9" fillId="4" borderId="5" xfId="1" applyNumberFormat="1" applyFont="1" applyFill="1" applyBorder="1" applyAlignment="1">
      <alignment horizontal="right"/>
    </xf>
    <xf numFmtId="182" fontId="9" fillId="4" borderId="5" xfId="1" applyNumberFormat="1" applyFont="1" applyFill="1" applyBorder="1"/>
    <xf numFmtId="182" fontId="9" fillId="4" borderId="5" xfId="10" applyNumberFormat="1" applyFont="1" applyFill="1" applyBorder="1" applyAlignment="1"/>
    <xf numFmtId="182" fontId="9" fillId="2" borderId="6" xfId="1" applyNumberFormat="1" applyFont="1" applyFill="1" applyBorder="1" applyAlignment="1">
      <alignment horizontal="right"/>
    </xf>
    <xf numFmtId="178" fontId="11" fillId="4" borderId="11" xfId="0" applyNumberFormat="1" applyFont="1" applyFill="1" applyBorder="1" applyAlignment="1" applyProtection="1">
      <alignment horizontal="left"/>
      <protection locked="0"/>
    </xf>
    <xf numFmtId="181" fontId="11" fillId="4" borderId="11" xfId="0" applyNumberFormat="1" applyFont="1" applyFill="1" applyBorder="1" applyAlignment="1" applyProtection="1">
      <alignment horizontal="left"/>
      <protection locked="0"/>
    </xf>
    <xf numFmtId="178" fontId="9" fillId="4" borderId="6" xfId="1" applyNumberFormat="1" applyFont="1" applyFill="1" applyBorder="1" applyAlignment="1">
      <alignment horizontal="right"/>
    </xf>
    <xf numFmtId="178" fontId="9" fillId="4" borderId="6" xfId="53" applyNumberFormat="1" applyFont="1" applyFill="1" applyBorder="1" applyAlignment="1">
      <alignment horizontal="right"/>
    </xf>
    <xf numFmtId="178" fontId="10" fillId="2" borderId="6" xfId="7" applyNumberFormat="1" applyFont="1" applyFill="1" applyBorder="1" applyAlignment="1">
      <alignment horizontal="right"/>
    </xf>
    <xf numFmtId="178" fontId="10" fillId="4" borderId="6" xfId="0" applyNumberFormat="1" applyFont="1" applyFill="1" applyBorder="1" applyAlignment="1" applyProtection="1">
      <alignment horizontal="left" vertical="center"/>
      <protection locked="0"/>
    </xf>
    <xf numFmtId="178" fontId="11" fillId="4" borderId="5" xfId="7" applyNumberFormat="1" applyFont="1" applyFill="1" applyBorder="1" applyAlignment="1">
      <alignment horizontal="right"/>
    </xf>
    <xf numFmtId="0" fontId="10" fillId="2" borderId="6" xfId="0" applyFont="1" applyFill="1" applyBorder="1" applyAlignment="1" applyProtection="1">
      <alignment horizontal="left" vertical="center"/>
      <protection locked="0"/>
    </xf>
    <xf numFmtId="0" fontId="10" fillId="2" borderId="13" xfId="0" applyFont="1" applyFill="1" applyBorder="1" applyAlignment="1" applyProtection="1">
      <alignment horizontal="left" vertical="center"/>
      <protection locked="0"/>
    </xf>
    <xf numFmtId="176" fontId="0" fillId="0" borderId="0" xfId="0" applyNumberFormat="1"/>
    <xf numFmtId="31" fontId="0" fillId="0" borderId="0" xfId="0" applyNumberFormat="1"/>
  </cellXfs>
  <cellStyles count="55">
    <cellStyle name="常规" xfId="0" builtinId="0"/>
    <cellStyle name="常规_合并资产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_合并利润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常规_合并利润_3" xfId="45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3" xfId="52"/>
    <cellStyle name="常规_合并资产_2" xfId="53"/>
    <cellStyle name="常规_母公司资产" xfId="54"/>
  </cellStyles>
  <tableStyles count="0" defaultTableStyle="TableStyleMedium2" defaultPivotStyle="PivotStyleMedium9"/>
  <colors>
    <mruColors>
      <color rgb="007EB1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I46"/>
  <sheetViews>
    <sheetView tabSelected="1" topLeftCell="A13" workbookViewId="0">
      <selection activeCell="E39" sqref="E39"/>
    </sheetView>
  </sheetViews>
  <sheetFormatPr defaultColWidth="9" defaultRowHeight="13.5"/>
  <cols>
    <col min="1" max="1" width="31.75" customWidth="1"/>
    <col min="2" max="2" width="20.25" customWidth="1"/>
    <col min="3" max="3" width="22.5" customWidth="1"/>
    <col min="4" max="4" width="38" customWidth="1"/>
    <col min="5" max="5" width="22.125" customWidth="1"/>
    <col min="6" max="6" width="21.625" customWidth="1"/>
    <col min="7" max="8" width="22.75" customWidth="1"/>
    <col min="9" max="9" width="16.125" customWidth="1"/>
  </cols>
  <sheetData>
    <row r="1" spans="1:9">
      <c r="A1" s="107"/>
      <c r="B1" s="108"/>
      <c r="C1" s="107"/>
      <c r="D1" s="107"/>
      <c r="E1" s="107"/>
      <c r="F1" s="107"/>
      <c r="I1" s="135"/>
    </row>
    <row r="2" spans="1:6">
      <c r="A2" s="109" t="s">
        <v>0</v>
      </c>
      <c r="B2" s="109"/>
      <c r="C2" s="109"/>
      <c r="D2" s="109"/>
      <c r="E2" s="109"/>
      <c r="F2" s="110"/>
    </row>
    <row r="3" ht="14.25" spans="1:6">
      <c r="A3" s="111" t="s">
        <v>1</v>
      </c>
      <c r="B3" s="18"/>
      <c r="C3" s="18"/>
      <c r="D3" s="112">
        <v>43830</v>
      </c>
      <c r="E3" s="20" t="s">
        <v>2</v>
      </c>
      <c r="F3" s="113" t="s">
        <v>3</v>
      </c>
    </row>
    <row r="4" spans="1:6">
      <c r="A4" s="21" t="s">
        <v>4</v>
      </c>
      <c r="B4" s="22" t="s">
        <v>5</v>
      </c>
      <c r="C4" s="22" t="s">
        <v>6</v>
      </c>
      <c r="D4" s="22" t="s">
        <v>7</v>
      </c>
      <c r="E4" s="22" t="s">
        <v>5</v>
      </c>
      <c r="F4" s="23" t="s">
        <v>6</v>
      </c>
    </row>
    <row r="5" spans="1:6">
      <c r="A5" s="114" t="s">
        <v>8</v>
      </c>
      <c r="B5" s="115"/>
      <c r="C5" s="115"/>
      <c r="D5" s="116" t="s">
        <v>9</v>
      </c>
      <c r="E5" s="115"/>
      <c r="F5" s="72"/>
    </row>
    <row r="6" spans="1:8">
      <c r="A6" s="70" t="s">
        <v>10</v>
      </c>
      <c r="B6" s="117">
        <v>9667049791.43</v>
      </c>
      <c r="C6" s="117">
        <v>6197253517.24</v>
      </c>
      <c r="D6" s="70" t="s">
        <v>11</v>
      </c>
      <c r="E6" s="117">
        <v>0</v>
      </c>
      <c r="F6" s="118"/>
      <c r="G6" s="119"/>
      <c r="H6" s="119"/>
    </row>
    <row r="7" spans="1:8">
      <c r="A7" s="70" t="s">
        <v>12</v>
      </c>
      <c r="B7" s="117">
        <v>7441858673.81</v>
      </c>
      <c r="C7" s="117">
        <v>4569271852.02</v>
      </c>
      <c r="D7" s="70" t="s">
        <v>13</v>
      </c>
      <c r="E7" s="117">
        <v>14640000</v>
      </c>
      <c r="F7" s="118">
        <v>16649345.21</v>
      </c>
      <c r="G7" s="119"/>
      <c r="H7" s="119"/>
    </row>
    <row r="8" spans="1:8">
      <c r="A8" s="70" t="s">
        <v>14</v>
      </c>
      <c r="B8" s="117">
        <v>1463441219.16</v>
      </c>
      <c r="C8" s="117">
        <v>1066620579.39</v>
      </c>
      <c r="D8" s="70" t="s">
        <v>15</v>
      </c>
      <c r="E8" s="117">
        <v>500000000</v>
      </c>
      <c r="F8" s="118">
        <v>0</v>
      </c>
      <c r="G8" s="119"/>
      <c r="H8" s="119"/>
    </row>
    <row r="9" spans="1:8">
      <c r="A9" s="70" t="s">
        <v>16</v>
      </c>
      <c r="B9" s="117">
        <v>1229292417.28</v>
      </c>
      <c r="C9" s="117">
        <v>860877888.85</v>
      </c>
      <c r="D9" s="70" t="s">
        <v>17</v>
      </c>
      <c r="E9" s="117">
        <v>874652322.47</v>
      </c>
      <c r="F9" s="118">
        <v>864714597.85</v>
      </c>
      <c r="G9" s="119"/>
      <c r="H9" s="119"/>
    </row>
    <row r="10" spans="1:8">
      <c r="A10" s="70" t="s">
        <v>18</v>
      </c>
      <c r="B10" s="120">
        <v>0</v>
      </c>
      <c r="C10" s="120">
        <v>0</v>
      </c>
      <c r="D10" s="70" t="s">
        <v>19</v>
      </c>
      <c r="E10" s="117">
        <v>3310835.64</v>
      </c>
      <c r="F10" s="118">
        <v>212172.82</v>
      </c>
      <c r="G10" s="119"/>
      <c r="H10" s="119"/>
    </row>
    <row r="11" spans="1:8">
      <c r="A11" s="70" t="s">
        <v>20</v>
      </c>
      <c r="B11" s="117">
        <v>0</v>
      </c>
      <c r="C11" s="117">
        <v>0</v>
      </c>
      <c r="D11" s="70" t="s">
        <v>21</v>
      </c>
      <c r="E11" s="117">
        <v>3150522782.94</v>
      </c>
      <c r="F11" s="118">
        <v>4073849107.44</v>
      </c>
      <c r="G11" s="119"/>
      <c r="H11" s="119"/>
    </row>
    <row r="12" spans="1:8">
      <c r="A12" s="70" t="s">
        <v>22</v>
      </c>
      <c r="B12" s="117">
        <v>4615468185.4</v>
      </c>
      <c r="C12" s="117">
        <v>3448887085.17</v>
      </c>
      <c r="D12" s="70" t="s">
        <v>23</v>
      </c>
      <c r="E12" s="117">
        <v>8723275827.14</v>
      </c>
      <c r="F12" s="121">
        <v>5716793188.11</v>
      </c>
      <c r="G12" s="119"/>
      <c r="H12" s="119"/>
    </row>
    <row r="13" spans="1:8">
      <c r="A13" s="70" t="s">
        <v>24</v>
      </c>
      <c r="B13" s="117">
        <v>865405.91</v>
      </c>
      <c r="C13" s="117">
        <v>90554.89</v>
      </c>
      <c r="D13" s="70" t="s">
        <v>25</v>
      </c>
      <c r="E13" s="117">
        <v>0</v>
      </c>
      <c r="F13" s="121">
        <v>0</v>
      </c>
      <c r="G13" s="119"/>
      <c r="H13" s="119"/>
    </row>
    <row r="14" spans="1:8">
      <c r="A14" s="70" t="s">
        <v>26</v>
      </c>
      <c r="B14" s="117">
        <v>507214592.32</v>
      </c>
      <c r="C14" s="117">
        <v>199208153.65</v>
      </c>
      <c r="D14" s="70" t="s">
        <v>27</v>
      </c>
      <c r="E14" s="117">
        <v>280477865.1</v>
      </c>
      <c r="F14" s="122">
        <v>162159229.07</v>
      </c>
      <c r="G14" s="119"/>
      <c r="H14" s="119"/>
    </row>
    <row r="15" spans="1:8">
      <c r="A15" s="70" t="s">
        <v>28</v>
      </c>
      <c r="B15" s="117">
        <v>112014712.69</v>
      </c>
      <c r="C15" s="117">
        <v>418198175.63</v>
      </c>
      <c r="D15" s="70" t="s">
        <v>29</v>
      </c>
      <c r="E15" s="117">
        <v>68854623.41</v>
      </c>
      <c r="F15" s="121">
        <v>13302630.32</v>
      </c>
      <c r="G15" s="119"/>
      <c r="H15" s="119"/>
    </row>
    <row r="16" spans="1:8">
      <c r="A16" s="70" t="s">
        <v>30</v>
      </c>
      <c r="B16" s="117">
        <v>0</v>
      </c>
      <c r="C16" s="117">
        <v>0</v>
      </c>
      <c r="D16" s="70" t="s">
        <v>31</v>
      </c>
      <c r="E16" s="117">
        <v>926556205.27</v>
      </c>
      <c r="F16" s="121">
        <v>57777871.73</v>
      </c>
      <c r="G16" s="119"/>
      <c r="H16" s="119"/>
    </row>
    <row r="17" spans="1:8">
      <c r="A17" s="70" t="s">
        <v>32</v>
      </c>
      <c r="B17" s="117">
        <v>2118650406.01</v>
      </c>
      <c r="C17" s="117">
        <v>2418442763.49</v>
      </c>
      <c r="D17" s="70" t="s">
        <v>33</v>
      </c>
      <c r="E17" s="117">
        <v>0</v>
      </c>
      <c r="F17" s="121">
        <v>0</v>
      </c>
      <c r="G17" s="119"/>
      <c r="H17" s="119"/>
    </row>
    <row r="18" spans="1:8">
      <c r="A18" s="70" t="s">
        <v>34</v>
      </c>
      <c r="B18" s="117">
        <v>0</v>
      </c>
      <c r="C18" s="117">
        <v>0</v>
      </c>
      <c r="D18" s="70" t="s">
        <v>35</v>
      </c>
      <c r="E18" s="117"/>
      <c r="F18" s="121">
        <v>0</v>
      </c>
      <c r="G18" s="119"/>
      <c r="H18" s="119"/>
    </row>
    <row r="19" spans="1:8">
      <c r="A19" s="70" t="s">
        <v>36</v>
      </c>
      <c r="B19" s="117">
        <v>7657251878.36</v>
      </c>
      <c r="C19" s="117">
        <v>6142070054.67</v>
      </c>
      <c r="D19" s="70" t="s">
        <v>37</v>
      </c>
      <c r="E19" s="117">
        <v>0</v>
      </c>
      <c r="F19" s="121">
        <v>0</v>
      </c>
      <c r="G19" s="119"/>
      <c r="H19" s="119"/>
    </row>
    <row r="20" spans="1:8">
      <c r="A20" s="70" t="s">
        <v>38</v>
      </c>
      <c r="B20" s="120">
        <v>6584569543.12</v>
      </c>
      <c r="C20" s="120">
        <v>4066832998.89</v>
      </c>
      <c r="D20" s="70" t="s">
        <v>39</v>
      </c>
      <c r="E20" s="117">
        <v>0</v>
      </c>
      <c r="F20" s="123">
        <v>0</v>
      </c>
      <c r="G20" s="119"/>
      <c r="H20" s="119"/>
    </row>
    <row r="21" spans="1:8">
      <c r="A21" s="70" t="s">
        <v>40</v>
      </c>
      <c r="B21" s="117">
        <v>0</v>
      </c>
      <c r="C21" s="117">
        <v>0</v>
      </c>
      <c r="D21" s="70" t="s">
        <v>41</v>
      </c>
      <c r="E21" s="117">
        <v>3449776211.91</v>
      </c>
      <c r="F21" s="122">
        <v>3339599760.67</v>
      </c>
      <c r="G21" s="119"/>
      <c r="H21" s="119"/>
    </row>
    <row r="22" spans="1:8">
      <c r="A22" s="70" t="s">
        <v>42</v>
      </c>
      <c r="B22" s="120">
        <v>993079824.71</v>
      </c>
      <c r="C22" s="120">
        <v>1951591634.78</v>
      </c>
      <c r="D22" s="70" t="s">
        <v>43</v>
      </c>
      <c r="E22" s="117"/>
      <c r="F22" s="122">
        <v>0</v>
      </c>
      <c r="G22" s="119"/>
      <c r="H22" s="119"/>
    </row>
    <row r="23" spans="1:8">
      <c r="A23" s="70" t="s">
        <v>44</v>
      </c>
      <c r="B23" s="120">
        <v>79602510.53</v>
      </c>
      <c r="C23" s="117">
        <v>123645421</v>
      </c>
      <c r="D23" s="70" t="s">
        <v>45</v>
      </c>
      <c r="E23" s="117"/>
      <c r="F23" s="122">
        <v>0</v>
      </c>
      <c r="G23" s="119"/>
      <c r="H23" s="119"/>
    </row>
    <row r="24" spans="1:8">
      <c r="A24" s="70" t="s">
        <v>46</v>
      </c>
      <c r="B24" s="120">
        <v>320618.059999943</v>
      </c>
      <c r="C24" s="117">
        <v>294435.629999995</v>
      </c>
      <c r="D24" s="70" t="s">
        <v>47</v>
      </c>
      <c r="E24" s="117">
        <v>0</v>
      </c>
      <c r="F24" s="122">
        <v>0</v>
      </c>
      <c r="G24" s="119"/>
      <c r="H24" s="119"/>
    </row>
    <row r="25" spans="1:8">
      <c r="A25" s="70" t="s">
        <v>48</v>
      </c>
      <c r="B25" s="120">
        <v>0</v>
      </c>
      <c r="C25" s="120">
        <v>0</v>
      </c>
      <c r="D25" s="70" t="s">
        <v>49</v>
      </c>
      <c r="E25" s="117">
        <v>909646599.15</v>
      </c>
      <c r="F25" s="121">
        <v>78168864.2</v>
      </c>
      <c r="G25" s="119"/>
      <c r="H25" s="119"/>
    </row>
    <row r="26" spans="1:8">
      <c r="A26" s="70" t="s">
        <v>50</v>
      </c>
      <c r="B26" s="120">
        <v>92561819.65</v>
      </c>
      <c r="C26" s="120">
        <v>94986113.88</v>
      </c>
      <c r="D26" s="64" t="s">
        <v>51</v>
      </c>
      <c r="E26" s="124">
        <f>SUM(E6:E25)-E22-E23</f>
        <v>18901713273.03</v>
      </c>
      <c r="F26" s="124">
        <v>14323226767.42</v>
      </c>
      <c r="G26" s="119"/>
      <c r="H26" s="119"/>
    </row>
    <row r="27" spans="1:8">
      <c r="A27" s="70" t="s">
        <v>52</v>
      </c>
      <c r="B27" s="120">
        <v>29732449.39</v>
      </c>
      <c r="C27" s="120">
        <v>28442066.1</v>
      </c>
      <c r="D27" s="67" t="s">
        <v>53</v>
      </c>
      <c r="E27" s="68"/>
      <c r="F27" s="68"/>
      <c r="G27" s="119"/>
      <c r="H27" s="119"/>
    </row>
    <row r="28" spans="1:8">
      <c r="A28" s="70" t="s">
        <v>54</v>
      </c>
      <c r="B28" s="120">
        <v>47072939.87</v>
      </c>
      <c r="C28" s="120">
        <v>41871181.79</v>
      </c>
      <c r="D28" s="70" t="s">
        <v>55</v>
      </c>
      <c r="E28" s="117">
        <v>3965005000</v>
      </c>
      <c r="F28" s="117">
        <v>3441445000</v>
      </c>
      <c r="G28" s="119"/>
      <c r="H28" s="119"/>
    </row>
    <row r="29" spans="1:8">
      <c r="A29" s="125" t="s">
        <v>56</v>
      </c>
      <c r="B29" s="120">
        <v>4818002.08</v>
      </c>
      <c r="C29" s="120">
        <v>4818002.08</v>
      </c>
      <c r="D29" s="70" t="s">
        <v>57</v>
      </c>
      <c r="E29" s="117">
        <v>0</v>
      </c>
      <c r="F29" s="117">
        <v>0</v>
      </c>
      <c r="G29" s="119"/>
      <c r="H29" s="119"/>
    </row>
    <row r="30" spans="1:8">
      <c r="A30" s="126" t="s">
        <v>58</v>
      </c>
      <c r="B30" s="120">
        <v>88396426.77</v>
      </c>
      <c r="C30" s="117">
        <v>170047213.92</v>
      </c>
      <c r="D30" s="70" t="s">
        <v>59</v>
      </c>
      <c r="E30" s="117"/>
      <c r="F30" s="117">
        <v>0</v>
      </c>
      <c r="G30" s="119"/>
      <c r="H30" s="119"/>
    </row>
    <row r="31" spans="1:8">
      <c r="A31" s="126" t="s">
        <v>60</v>
      </c>
      <c r="B31" s="120">
        <v>60189740.15</v>
      </c>
      <c r="C31" s="117">
        <v>82738196.91</v>
      </c>
      <c r="D31" s="70" t="s">
        <v>61</v>
      </c>
      <c r="E31" s="117"/>
      <c r="F31" s="117">
        <v>0</v>
      </c>
      <c r="G31" s="119"/>
      <c r="H31" s="119"/>
    </row>
    <row r="32" spans="1:8">
      <c r="A32" s="126"/>
      <c r="B32" s="120"/>
      <c r="C32" s="127"/>
      <c r="D32" s="70" t="s">
        <v>62</v>
      </c>
      <c r="E32" s="117">
        <v>2181383212.81</v>
      </c>
      <c r="F32" s="117">
        <v>1694433525.87</v>
      </c>
      <c r="G32" s="119"/>
      <c r="H32" s="119"/>
    </row>
    <row r="33" spans="1:8">
      <c r="A33" s="126"/>
      <c r="B33" s="128"/>
      <c r="C33" s="127"/>
      <c r="D33" s="70" t="s">
        <v>63</v>
      </c>
      <c r="E33" s="117">
        <v>0</v>
      </c>
      <c r="F33" s="117">
        <v>0</v>
      </c>
      <c r="G33" s="119"/>
      <c r="H33" s="119"/>
    </row>
    <row r="34" spans="1:8">
      <c r="A34" s="126"/>
      <c r="B34" s="115"/>
      <c r="C34" s="115"/>
      <c r="D34" s="70" t="s">
        <v>64</v>
      </c>
      <c r="E34" s="117">
        <v>4799682.81</v>
      </c>
      <c r="F34" s="117">
        <v>33195301.76</v>
      </c>
      <c r="G34" s="119"/>
      <c r="H34" s="119"/>
    </row>
    <row r="35" spans="1:9">
      <c r="A35" s="126"/>
      <c r="B35" s="115"/>
      <c r="C35" s="115"/>
      <c r="D35" s="70" t="s">
        <v>65</v>
      </c>
      <c r="E35" s="117">
        <v>333601356.26</v>
      </c>
      <c r="F35" s="117">
        <v>327314195.45</v>
      </c>
      <c r="G35" s="119"/>
      <c r="H35" s="119"/>
      <c r="I35" s="93"/>
    </row>
    <row r="36" spans="1:8">
      <c r="A36" s="126"/>
      <c r="B36" s="115"/>
      <c r="C36" s="115"/>
      <c r="D36" s="70" t="s">
        <v>66</v>
      </c>
      <c r="E36" s="117">
        <v>675754066.81</v>
      </c>
      <c r="F36" s="117">
        <v>655998792.9</v>
      </c>
      <c r="G36" s="119"/>
      <c r="H36" s="119"/>
    </row>
    <row r="37" spans="1:8">
      <c r="A37" s="126"/>
      <c r="B37" s="115"/>
      <c r="C37" s="115"/>
      <c r="D37" s="70" t="s">
        <v>67</v>
      </c>
      <c r="E37" s="117">
        <v>214154627.61</v>
      </c>
      <c r="F37" s="117">
        <v>-161645488.96</v>
      </c>
      <c r="G37" s="119"/>
      <c r="H37" s="119"/>
    </row>
    <row r="38" spans="1:9">
      <c r="A38" s="126"/>
      <c r="B38" s="115"/>
      <c r="C38" s="115"/>
      <c r="D38" s="82" t="s">
        <v>68</v>
      </c>
      <c r="E38" s="83">
        <f>SUM(E28:E37)-E30-E31</f>
        <v>7374697946.3</v>
      </c>
      <c r="F38" s="129">
        <v>5990741327.02</v>
      </c>
      <c r="G38" s="119"/>
      <c r="H38" s="119"/>
      <c r="I38" s="13"/>
    </row>
    <row r="39" spans="1:8">
      <c r="A39" s="126"/>
      <c r="B39" s="115"/>
      <c r="C39" s="115"/>
      <c r="D39" s="130" t="s">
        <v>69</v>
      </c>
      <c r="E39" s="117">
        <v>188636967.92</v>
      </c>
      <c r="F39" s="131"/>
      <c r="G39" s="119"/>
      <c r="H39" s="119"/>
    </row>
    <row r="40" spans="1:8">
      <c r="A40" s="126"/>
      <c r="B40" s="115"/>
      <c r="C40" s="115"/>
      <c r="D40" s="132" t="s">
        <v>70</v>
      </c>
      <c r="E40" s="83">
        <f>E38+E39</f>
        <v>7563334914.22</v>
      </c>
      <c r="F40" s="83">
        <v>5990741327.02</v>
      </c>
      <c r="G40" s="119"/>
      <c r="H40" s="119"/>
    </row>
    <row r="41" ht="14.25" spans="1:8">
      <c r="A41" s="85" t="s">
        <v>71</v>
      </c>
      <c r="B41" s="86">
        <f>SUM(B6:B40)-B7-B9-B19</f>
        <v>26465048187.25</v>
      </c>
      <c r="C41" s="86">
        <f>SUM(C6:C40)-C7-C9-C19</f>
        <v>20313968094.44</v>
      </c>
      <c r="D41" s="133" t="s">
        <v>72</v>
      </c>
      <c r="E41" s="86">
        <f>E40+E26</f>
        <v>26465048187.25</v>
      </c>
      <c r="F41" s="86">
        <v>20313968094.44</v>
      </c>
      <c r="G41" s="119"/>
      <c r="H41" s="119"/>
    </row>
    <row r="42" spans="1:7">
      <c r="A42" s="90" t="s">
        <v>73</v>
      </c>
      <c r="B42" s="90"/>
      <c r="C42" s="91" t="s">
        <v>74</v>
      </c>
      <c r="D42" s="91"/>
      <c r="E42" s="91" t="s">
        <v>75</v>
      </c>
      <c r="F42" s="91"/>
      <c r="G42" s="93"/>
    </row>
    <row r="45" spans="3:3">
      <c r="C45" s="13"/>
    </row>
    <row r="46" spans="3:3">
      <c r="C46" s="134"/>
    </row>
  </sheetData>
  <mergeCells count="3">
    <mergeCell ref="A2:F2"/>
    <mergeCell ref="C42:D42"/>
    <mergeCell ref="E42:F42"/>
  </mergeCells>
  <pageMargins left="0.708661417322835" right="0.708661417322835" top="0.748031496062992" bottom="0.748031496062992" header="0.31496062992126" footer="0.31496062992126"/>
  <pageSetup paperSize="9" scale="85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2:E60"/>
  <sheetViews>
    <sheetView showZeros="0" topLeftCell="A25" workbookViewId="0">
      <selection activeCell="B49" sqref="B49:B51"/>
    </sheetView>
  </sheetViews>
  <sheetFormatPr defaultColWidth="38.375" defaultRowHeight="13.5" outlineLevelCol="4"/>
  <cols>
    <col min="1" max="1" width="66.125" customWidth="1"/>
    <col min="2" max="2" width="35.375" customWidth="1"/>
    <col min="3" max="3" width="33.625" customWidth="1"/>
    <col min="4" max="4" width="18.375" customWidth="1"/>
    <col min="5" max="5" width="19.375" customWidth="1"/>
  </cols>
  <sheetData>
    <row r="2" ht="18.75" spans="1:3">
      <c r="A2" s="95" t="s">
        <v>76</v>
      </c>
      <c r="B2" s="96"/>
      <c r="C2" s="96"/>
    </row>
    <row r="3" ht="14.25" spans="1:3">
      <c r="A3" s="18" t="s">
        <v>77</v>
      </c>
      <c r="B3" s="19">
        <v>43830</v>
      </c>
      <c r="C3" s="20" t="s">
        <v>78</v>
      </c>
    </row>
    <row r="4" spans="1:3">
      <c r="A4" s="21" t="s">
        <v>79</v>
      </c>
      <c r="B4" s="22" t="s">
        <v>80</v>
      </c>
      <c r="C4" s="23" t="s">
        <v>81</v>
      </c>
    </row>
    <row r="5" spans="1:5">
      <c r="A5" s="24" t="s">
        <v>82</v>
      </c>
      <c r="B5" s="25">
        <f>SUM(B6,B9,B13,B17:B21)</f>
        <v>142949142.39</v>
      </c>
      <c r="C5" s="25">
        <f>SUM(C6,C9,C13,C17:C21)</f>
        <v>1577143156.27</v>
      </c>
      <c r="D5" s="97"/>
      <c r="E5" s="93"/>
    </row>
    <row r="6" spans="1:5">
      <c r="A6" s="27" t="s">
        <v>83</v>
      </c>
      <c r="B6" s="98">
        <v>69157074.01</v>
      </c>
      <c r="C6" s="99">
        <v>346937820.09</v>
      </c>
      <c r="D6" s="93"/>
      <c r="E6" s="93"/>
    </row>
    <row r="7" spans="1:5">
      <c r="A7" s="27" t="s">
        <v>84</v>
      </c>
      <c r="B7" s="98">
        <v>106141449.98</v>
      </c>
      <c r="C7" s="99">
        <v>763218551.82</v>
      </c>
      <c r="D7" s="93"/>
      <c r="E7" s="93"/>
    </row>
    <row r="8" spans="1:5">
      <c r="A8" s="27" t="s">
        <v>85</v>
      </c>
      <c r="B8" s="98">
        <v>36984375.97</v>
      </c>
      <c r="C8" s="99">
        <v>416280731.73</v>
      </c>
      <c r="D8" s="93"/>
      <c r="E8" s="93"/>
    </row>
    <row r="9" spans="1:5">
      <c r="A9" s="27" t="s">
        <v>86</v>
      </c>
      <c r="B9" s="98">
        <v>75082578.5700001</v>
      </c>
      <c r="C9" s="99">
        <v>880188269.63</v>
      </c>
      <c r="D9" s="93"/>
      <c r="E9" s="93"/>
    </row>
    <row r="10" spans="1:5">
      <c r="A10" s="27" t="s">
        <v>87</v>
      </c>
      <c r="B10" s="98">
        <v>49320196.21</v>
      </c>
      <c r="C10" s="99">
        <v>531321729.83</v>
      </c>
      <c r="D10" s="93"/>
      <c r="E10" s="93"/>
    </row>
    <row r="11" spans="1:5">
      <c r="A11" s="27" t="s">
        <v>88</v>
      </c>
      <c r="B11" s="98">
        <v>21790091.28</v>
      </c>
      <c r="C11" s="99">
        <v>266935282.92</v>
      </c>
      <c r="D11" s="93"/>
      <c r="E11" s="93"/>
    </row>
    <row r="12" spans="1:5">
      <c r="A12" s="27" t="s">
        <v>89</v>
      </c>
      <c r="B12" s="98">
        <v>6836526.7</v>
      </c>
      <c r="C12" s="99">
        <v>76192969.19</v>
      </c>
      <c r="D12" s="93"/>
      <c r="E12" s="93"/>
    </row>
    <row r="13" spans="1:5">
      <c r="A13" s="27" t="s">
        <v>90</v>
      </c>
      <c r="B13" s="98">
        <v>50303268.2300001</v>
      </c>
      <c r="C13" s="99">
        <v>293981789.91</v>
      </c>
      <c r="D13" s="93"/>
      <c r="E13" s="93"/>
    </row>
    <row r="14" spans="1:5">
      <c r="A14" s="27" t="s">
        <v>91</v>
      </c>
      <c r="B14" s="98">
        <v>6722.18</v>
      </c>
      <c r="C14" s="99">
        <v>26182.43</v>
      </c>
      <c r="D14" s="93"/>
      <c r="E14" s="93"/>
    </row>
    <row r="15" spans="1:5">
      <c r="A15" s="27" t="s">
        <v>92</v>
      </c>
      <c r="B15" s="98">
        <v>0</v>
      </c>
      <c r="C15" s="99">
        <v>0</v>
      </c>
      <c r="D15" s="93"/>
      <c r="E15" s="93"/>
    </row>
    <row r="16" spans="1:5">
      <c r="A16" s="27" t="s">
        <v>93</v>
      </c>
      <c r="B16" s="98">
        <v>0</v>
      </c>
      <c r="C16" s="99">
        <v>0</v>
      </c>
      <c r="D16" s="93"/>
      <c r="E16" s="93">
        <f>C13+C18</f>
        <v>327132563.22</v>
      </c>
    </row>
    <row r="17" spans="1:5">
      <c r="A17" s="27" t="s">
        <v>94</v>
      </c>
      <c r="B17" s="98">
        <v>420693.34</v>
      </c>
      <c r="C17" s="99">
        <v>477242.49</v>
      </c>
      <c r="D17" s="93"/>
      <c r="E17" s="93"/>
    </row>
    <row r="18" spans="1:5">
      <c r="A18" s="27" t="s">
        <v>95</v>
      </c>
      <c r="B18" s="98">
        <v>-57023645.32</v>
      </c>
      <c r="C18" s="99">
        <v>33150773.31</v>
      </c>
      <c r="D18" s="93"/>
      <c r="E18" s="93"/>
    </row>
    <row r="19" spans="1:5">
      <c r="A19" s="27" t="s">
        <v>96</v>
      </c>
      <c r="B19" s="98">
        <v>-78413.08</v>
      </c>
      <c r="C19" s="99">
        <v>282286.09</v>
      </c>
      <c r="D19" s="93"/>
      <c r="E19" s="93"/>
    </row>
    <row r="20" spans="1:5">
      <c r="A20" s="27" t="s">
        <v>97</v>
      </c>
      <c r="B20" s="98">
        <v>5086876.76</v>
      </c>
      <c r="C20" s="99">
        <v>21684278.74</v>
      </c>
      <c r="D20" s="93"/>
      <c r="E20" s="93"/>
    </row>
    <row r="21" spans="1:5">
      <c r="A21" s="27" t="s">
        <v>98</v>
      </c>
      <c r="B21" s="98">
        <v>709.880000000005</v>
      </c>
      <c r="C21" s="99">
        <v>440696.01</v>
      </c>
      <c r="D21" s="93"/>
      <c r="E21" s="93"/>
    </row>
    <row r="22" spans="1:5">
      <c r="A22" s="24" t="s">
        <v>99</v>
      </c>
      <c r="B22" s="25">
        <f>SUM(B23:B27)</f>
        <v>112654461.67</v>
      </c>
      <c r="C22" s="25">
        <f>SUM(C23:C27)</f>
        <v>1041612438.65</v>
      </c>
      <c r="D22" s="93"/>
      <c r="E22" s="93"/>
    </row>
    <row r="23" spans="1:5">
      <c r="A23" s="27" t="s">
        <v>100</v>
      </c>
      <c r="B23" s="98">
        <v>792339.149999999</v>
      </c>
      <c r="C23" s="99">
        <v>11591401.41</v>
      </c>
      <c r="D23" s="93"/>
      <c r="E23" s="93"/>
    </row>
    <row r="24" spans="1:5">
      <c r="A24" s="27" t="s">
        <v>101</v>
      </c>
      <c r="B24" s="98">
        <v>76533522.9500002</v>
      </c>
      <c r="C24" s="99">
        <v>960188354.26</v>
      </c>
      <c r="D24" s="93"/>
      <c r="E24" s="93"/>
    </row>
    <row r="25" spans="1:5">
      <c r="A25" s="27" t="s">
        <v>102</v>
      </c>
      <c r="B25" s="98">
        <v>35154413.76</v>
      </c>
      <c r="C25" s="99">
        <v>66582347.59</v>
      </c>
      <c r="D25" s="93"/>
      <c r="E25" s="93"/>
    </row>
    <row r="26" spans="1:5">
      <c r="A26" s="27" t="s">
        <v>103</v>
      </c>
      <c r="B26" s="98">
        <v>0</v>
      </c>
      <c r="C26" s="99">
        <v>0</v>
      </c>
      <c r="D26" s="93"/>
      <c r="E26" s="93"/>
    </row>
    <row r="27" spans="1:5">
      <c r="A27" s="27" t="s">
        <v>104</v>
      </c>
      <c r="B27" s="98">
        <v>174185.81</v>
      </c>
      <c r="C27" s="99">
        <v>3250335.39</v>
      </c>
      <c r="D27" s="93"/>
      <c r="E27" s="93"/>
    </row>
    <row r="28" spans="1:5">
      <c r="A28" s="24" t="s">
        <v>105</v>
      </c>
      <c r="B28" s="25">
        <f>B5-B22</f>
        <v>30294680.72</v>
      </c>
      <c r="C28" s="25">
        <f>C5-C22</f>
        <v>535530717.62</v>
      </c>
      <c r="D28" s="93"/>
      <c r="E28" s="93"/>
    </row>
    <row r="29" spans="1:5">
      <c r="A29" s="27" t="s">
        <v>106</v>
      </c>
      <c r="B29" s="98">
        <v>3219.66999999993</v>
      </c>
      <c r="C29" s="99">
        <v>4341150.1</v>
      </c>
      <c r="D29" s="93"/>
      <c r="E29" s="93"/>
    </row>
    <row r="30" spans="1:5">
      <c r="A30" s="27" t="s">
        <v>107</v>
      </c>
      <c r="B30" s="98">
        <v>637765.649999999</v>
      </c>
      <c r="C30" s="99">
        <v>4049224.81</v>
      </c>
      <c r="D30" s="93"/>
      <c r="E30" s="93"/>
    </row>
    <row r="31" spans="1:5">
      <c r="A31" s="24" t="s">
        <v>108</v>
      </c>
      <c r="B31" s="25">
        <f>B28+B29-B30</f>
        <v>29660134.74</v>
      </c>
      <c r="C31" s="25">
        <f>C28+C29-C30</f>
        <v>535822642.91</v>
      </c>
      <c r="D31" s="93"/>
      <c r="E31" s="93"/>
    </row>
    <row r="32" spans="1:5">
      <c r="A32" s="27" t="s">
        <v>109</v>
      </c>
      <c r="B32" s="98">
        <v>10252846.17</v>
      </c>
      <c r="C32" s="99">
        <v>133903242.2</v>
      </c>
      <c r="D32" s="93"/>
      <c r="E32" s="93"/>
    </row>
    <row r="33" spans="1:5">
      <c r="A33" s="24" t="s">
        <v>110</v>
      </c>
      <c r="B33" s="25">
        <f>B31-B32</f>
        <v>19407288.57</v>
      </c>
      <c r="C33" s="25">
        <f>C31-C32</f>
        <v>401919400.71</v>
      </c>
      <c r="D33" s="93"/>
      <c r="E33" s="93"/>
    </row>
    <row r="34" spans="1:5">
      <c r="A34" s="24" t="s">
        <v>111</v>
      </c>
      <c r="B34" s="25"/>
      <c r="C34" s="25"/>
      <c r="D34" s="93"/>
      <c r="E34" s="93"/>
    </row>
    <row r="35" spans="1:5">
      <c r="A35" s="100" t="s">
        <v>112</v>
      </c>
      <c r="B35" s="98">
        <f>B33</f>
        <v>19407288.57</v>
      </c>
      <c r="C35" s="98">
        <f>C33</f>
        <v>401919400.71</v>
      </c>
      <c r="D35" s="93"/>
      <c r="E35" s="93"/>
    </row>
    <row r="36" spans="1:5">
      <c r="A36" s="100" t="s">
        <v>113</v>
      </c>
      <c r="B36" s="98"/>
      <c r="C36" s="98"/>
      <c r="D36" s="93"/>
      <c r="E36" s="93"/>
    </row>
    <row r="37" spans="1:5">
      <c r="A37" s="24" t="s">
        <v>114</v>
      </c>
      <c r="B37" s="25"/>
      <c r="C37" s="25"/>
      <c r="D37" s="93"/>
      <c r="E37" s="93"/>
    </row>
    <row r="38" spans="1:5">
      <c r="A38" s="27" t="s">
        <v>115</v>
      </c>
      <c r="B38" s="98">
        <v>-853345.14</v>
      </c>
      <c r="C38" s="99">
        <v>-853345.14</v>
      </c>
      <c r="D38" s="93"/>
      <c r="E38" s="93"/>
    </row>
    <row r="39" spans="1:5">
      <c r="A39" s="27" t="s">
        <v>116</v>
      </c>
      <c r="B39" s="98">
        <f>B35-B38</f>
        <v>20260633.71</v>
      </c>
      <c r="C39" s="99">
        <f>C35-C38</f>
        <v>402772745.85</v>
      </c>
      <c r="D39" s="93"/>
      <c r="E39" s="93"/>
    </row>
    <row r="40" spans="1:5">
      <c r="A40" s="24" t="s">
        <v>117</v>
      </c>
      <c r="B40" s="25">
        <f>B41+B54</f>
        <v>-11153369.09</v>
      </c>
      <c r="C40" s="25">
        <f>C41+C54</f>
        <v>-28395618.95</v>
      </c>
      <c r="D40" s="93"/>
      <c r="E40" s="93"/>
    </row>
    <row r="41" spans="1:5">
      <c r="A41" s="101" t="s">
        <v>118</v>
      </c>
      <c r="B41" s="102">
        <f>B42+B47</f>
        <v>-11153369.09</v>
      </c>
      <c r="C41" s="102">
        <f>C42+C47</f>
        <v>-28395618.95</v>
      </c>
      <c r="D41" s="93"/>
      <c r="E41" s="93"/>
    </row>
    <row r="42" spans="1:5">
      <c r="A42" s="24" t="s">
        <v>119</v>
      </c>
      <c r="B42" s="25">
        <f>B43+B44+B45+B46</f>
        <v>-12954849.72</v>
      </c>
      <c r="C42" s="25">
        <f>C43+C44+C45+C46</f>
        <v>-31920603.35</v>
      </c>
      <c r="D42" s="93"/>
      <c r="E42" s="93"/>
    </row>
    <row r="43" spans="1:5">
      <c r="A43" s="27" t="s">
        <v>120</v>
      </c>
      <c r="B43" s="98">
        <v>0</v>
      </c>
      <c r="C43" s="99">
        <v>0</v>
      </c>
      <c r="D43" s="93"/>
      <c r="E43" s="93"/>
    </row>
    <row r="44" spans="1:5">
      <c r="A44" s="27" t="s">
        <v>121</v>
      </c>
      <c r="B44" s="98">
        <v>0</v>
      </c>
      <c r="C44" s="99">
        <v>0</v>
      </c>
      <c r="D44" s="93"/>
      <c r="E44" s="93"/>
    </row>
    <row r="45" spans="1:5">
      <c r="A45" s="27" t="s">
        <v>122</v>
      </c>
      <c r="B45" s="98">
        <v>-12954849.72</v>
      </c>
      <c r="C45" s="99">
        <v>-31920603.35</v>
      </c>
      <c r="D45" s="93"/>
      <c r="E45" s="93"/>
    </row>
    <row r="46" spans="1:5">
      <c r="A46" s="27" t="s">
        <v>123</v>
      </c>
      <c r="B46" s="98">
        <v>0</v>
      </c>
      <c r="C46" s="99">
        <v>0</v>
      </c>
      <c r="D46" s="93"/>
      <c r="E46" s="93"/>
    </row>
    <row r="47" spans="1:5">
      <c r="A47" s="24" t="s">
        <v>124</v>
      </c>
      <c r="B47" s="25">
        <f>B48+B49+B50+B51+B52+B53</f>
        <v>1801480.63</v>
      </c>
      <c r="C47" s="25">
        <f>C48+C49+C50+C51+C52+C53</f>
        <v>3524984.4</v>
      </c>
      <c r="D47" s="93"/>
      <c r="E47" s="93"/>
    </row>
    <row r="48" spans="1:5">
      <c r="A48" s="27" t="s">
        <v>125</v>
      </c>
      <c r="B48" s="98">
        <v>0</v>
      </c>
      <c r="C48" s="99">
        <v>0</v>
      </c>
      <c r="D48" s="93"/>
      <c r="E48" s="93"/>
    </row>
    <row r="49" spans="1:5">
      <c r="A49" s="27" t="s">
        <v>126</v>
      </c>
      <c r="B49" s="98">
        <v>-20944943.58</v>
      </c>
      <c r="C49" s="99">
        <v>-18645087.94</v>
      </c>
      <c r="D49" s="93"/>
      <c r="E49" s="93"/>
    </row>
    <row r="50" spans="1:5">
      <c r="A50" s="27" t="s">
        <v>127</v>
      </c>
      <c r="B50" s="98">
        <v>0</v>
      </c>
      <c r="C50" s="99">
        <v>0</v>
      </c>
      <c r="D50" s="93"/>
      <c r="E50" s="93"/>
    </row>
    <row r="51" spans="1:5">
      <c r="A51" s="27" t="s">
        <v>128</v>
      </c>
      <c r="B51" s="98">
        <v>22746424.21</v>
      </c>
      <c r="C51" s="99">
        <v>22170072.34</v>
      </c>
      <c r="D51" s="93"/>
      <c r="E51" s="93"/>
    </row>
    <row r="52" spans="1:5">
      <c r="A52" s="27" t="s">
        <v>129</v>
      </c>
      <c r="B52" s="98">
        <v>0</v>
      </c>
      <c r="C52" s="99">
        <v>0</v>
      </c>
      <c r="D52" s="93"/>
      <c r="E52" s="93"/>
    </row>
    <row r="53" spans="1:5">
      <c r="A53" s="27" t="s">
        <v>130</v>
      </c>
      <c r="B53" s="98">
        <v>0</v>
      </c>
      <c r="C53" s="99">
        <v>0</v>
      </c>
      <c r="D53" s="93"/>
      <c r="E53" s="93"/>
    </row>
    <row r="54" spans="1:5">
      <c r="A54" s="103" t="s">
        <v>131</v>
      </c>
      <c r="B54" s="98">
        <v>0</v>
      </c>
      <c r="C54" s="99">
        <v>0</v>
      </c>
      <c r="D54" s="93"/>
      <c r="E54" s="93"/>
    </row>
    <row r="55" spans="1:5">
      <c r="A55" s="24" t="s">
        <v>132</v>
      </c>
      <c r="B55" s="25">
        <f>B56+B57</f>
        <v>8253919.48000002</v>
      </c>
      <c r="C55" s="25">
        <f>C56+C57</f>
        <v>373523781.76</v>
      </c>
      <c r="D55" s="93"/>
      <c r="E55" s="93"/>
    </row>
    <row r="56" spans="1:5">
      <c r="A56" s="101" t="s">
        <v>133</v>
      </c>
      <c r="B56" s="98">
        <f>B41+B39</f>
        <v>9107264.62000002</v>
      </c>
      <c r="C56" s="99">
        <f>C41+C39</f>
        <v>374377126.9</v>
      </c>
      <c r="D56" s="93"/>
      <c r="E56" s="93"/>
    </row>
    <row r="57" spans="1:3">
      <c r="A57" s="101" t="s">
        <v>134</v>
      </c>
      <c r="B57" s="98">
        <f>B38</f>
        <v>-853345.14</v>
      </c>
      <c r="C57" s="99">
        <f>C38</f>
        <v>-853345.14</v>
      </c>
    </row>
    <row r="58" spans="1:3">
      <c r="A58" s="103" t="s">
        <v>135</v>
      </c>
      <c r="B58" s="98"/>
      <c r="C58" s="99"/>
    </row>
    <row r="59" spans="1:3">
      <c r="A59" s="101" t="s">
        <v>136</v>
      </c>
      <c r="B59" s="98"/>
      <c r="C59" s="99"/>
    </row>
    <row r="60" ht="14.25" spans="1:3">
      <c r="A60" s="104" t="s">
        <v>137</v>
      </c>
      <c r="B60" s="105"/>
      <c r="C60" s="106"/>
    </row>
  </sheetData>
  <mergeCells count="1">
    <mergeCell ref="A2:C2"/>
  </mergeCells>
  <printOptions horizontalCentered="1"/>
  <pageMargins left="0.708661417322835" right="0.708661417322835" top="0.748031496062992" bottom="0.748031496062992" header="0.31496062992126" footer="0.31496062992126"/>
  <pageSetup paperSize="9" scale="6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2:C52"/>
  <sheetViews>
    <sheetView topLeftCell="A19" workbookViewId="0">
      <selection activeCell="B67" sqref="B67"/>
    </sheetView>
  </sheetViews>
  <sheetFormatPr defaultColWidth="43.875" defaultRowHeight="13.5" outlineLevelCol="2"/>
  <cols>
    <col min="1" max="1" width="47.375" customWidth="1"/>
    <col min="2" max="2" width="31.125" customWidth="1"/>
    <col min="3" max="4" width="43.875" hidden="1" customWidth="1"/>
  </cols>
  <sheetData>
    <row r="2" ht="14.25" spans="1:2">
      <c r="A2" s="1" t="s">
        <v>138</v>
      </c>
      <c r="B2" s="1"/>
    </row>
    <row r="3" spans="1:2">
      <c r="A3" s="2"/>
      <c r="B3" s="2"/>
    </row>
    <row r="4" ht="14.25" spans="1:2">
      <c r="A4" s="3" t="s">
        <v>139</v>
      </c>
      <c r="B4" s="4" t="s">
        <v>2</v>
      </c>
    </row>
    <row r="5" ht="14.25" spans="1:2">
      <c r="A5" s="5" t="s">
        <v>140</v>
      </c>
      <c r="B5" s="6" t="s">
        <v>141</v>
      </c>
    </row>
    <row r="6" spans="1:2">
      <c r="A6" s="7" t="s">
        <v>142</v>
      </c>
      <c r="B6" s="8"/>
    </row>
    <row r="7" spans="1:2">
      <c r="A7" s="7" t="s">
        <v>143</v>
      </c>
      <c r="B7" s="8">
        <v>-2421347350.52</v>
      </c>
    </row>
    <row r="8" spans="1:2">
      <c r="A8" s="7" t="s">
        <v>144</v>
      </c>
      <c r="B8" s="8">
        <v>1295638812.55</v>
      </c>
    </row>
    <row r="9" spans="1:2">
      <c r="A9" s="7" t="s">
        <v>145</v>
      </c>
      <c r="B9" s="8">
        <v>400000000</v>
      </c>
    </row>
    <row r="10" spans="1:2">
      <c r="A10" s="7" t="s">
        <v>146</v>
      </c>
      <c r="B10" s="8">
        <v>-20681542.99</v>
      </c>
    </row>
    <row r="11" spans="1:2">
      <c r="A11" s="7" t="s">
        <v>147</v>
      </c>
      <c r="B11" s="8">
        <v>0</v>
      </c>
    </row>
    <row r="12" spans="1:2">
      <c r="A12" s="7" t="s">
        <v>148</v>
      </c>
      <c r="B12" s="8">
        <v>2879685781.87</v>
      </c>
    </row>
    <row r="13" spans="1:2">
      <c r="A13" s="7" t="s">
        <v>149</v>
      </c>
      <c r="B13" s="8">
        <v>2839679340.31</v>
      </c>
    </row>
    <row r="14" spans="1:2">
      <c r="A14" s="9" t="s">
        <v>150</v>
      </c>
      <c r="B14" s="10">
        <f>SUM(B7:B13)</f>
        <v>4972975041.22</v>
      </c>
    </row>
    <row r="15" spans="1:2">
      <c r="A15" s="7" t="s">
        <v>151</v>
      </c>
      <c r="B15" s="8">
        <v>1296181577.18</v>
      </c>
    </row>
    <row r="16" spans="1:2">
      <c r="A16" s="7" t="s">
        <v>152</v>
      </c>
      <c r="B16" s="8">
        <v>0</v>
      </c>
    </row>
    <row r="17" spans="1:2">
      <c r="A17" s="7" t="s">
        <v>153</v>
      </c>
      <c r="B17" s="8">
        <v>208979558.23</v>
      </c>
    </row>
    <row r="18" spans="1:2">
      <c r="A18" s="7" t="s">
        <v>154</v>
      </c>
      <c r="B18" s="8">
        <v>346023432.04</v>
      </c>
    </row>
    <row r="19" spans="1:2">
      <c r="A19" s="7" t="s">
        <v>155</v>
      </c>
      <c r="B19" s="8">
        <v>105916174.14</v>
      </c>
    </row>
    <row r="20" spans="1:2">
      <c r="A20" s="7" t="s">
        <v>156</v>
      </c>
      <c r="B20" s="8">
        <v>2611551421.69</v>
      </c>
    </row>
    <row r="21" spans="1:2">
      <c r="A21" s="9" t="s">
        <v>157</v>
      </c>
      <c r="B21" s="10">
        <f>SUM(B15:B20)</f>
        <v>4568652163.28</v>
      </c>
    </row>
    <row r="22" spans="1:2">
      <c r="A22" s="9" t="s">
        <v>158</v>
      </c>
      <c r="B22" s="10">
        <f>B14-B21</f>
        <v>404322877.939999</v>
      </c>
    </row>
    <row r="23" spans="1:2">
      <c r="A23" s="9" t="s">
        <v>159</v>
      </c>
      <c r="B23" s="11"/>
    </row>
    <row r="24" spans="1:2">
      <c r="A24" s="7" t="s">
        <v>160</v>
      </c>
      <c r="B24" s="8">
        <v>209114822.14</v>
      </c>
    </row>
    <row r="25" spans="1:2">
      <c r="A25" s="7" t="s">
        <v>161</v>
      </c>
      <c r="B25" s="8">
        <v>4976326.69999988</v>
      </c>
    </row>
    <row r="26" spans="1:2">
      <c r="A26" s="7" t="s">
        <v>162</v>
      </c>
      <c r="B26" s="8">
        <v>0</v>
      </c>
    </row>
    <row r="27" spans="1:2">
      <c r="A27" s="7" t="s">
        <v>163</v>
      </c>
      <c r="B27" s="8">
        <v>2764033.27000003</v>
      </c>
    </row>
    <row r="28" spans="1:2">
      <c r="A28" s="9" t="s">
        <v>164</v>
      </c>
      <c r="B28" s="10">
        <f>SUM(B24:B27)</f>
        <v>216855182.11</v>
      </c>
    </row>
    <row r="29" spans="1:2">
      <c r="A29" s="7" t="s">
        <v>165</v>
      </c>
      <c r="B29" s="8">
        <v>1780200</v>
      </c>
    </row>
    <row r="30" spans="1:2">
      <c r="A30" s="7" t="s">
        <v>166</v>
      </c>
      <c r="B30" s="8">
        <v>23120678.69</v>
      </c>
    </row>
    <row r="31" spans="1:2">
      <c r="A31" s="7" t="s">
        <v>167</v>
      </c>
      <c r="B31" s="8">
        <v>0</v>
      </c>
    </row>
    <row r="32" spans="1:2">
      <c r="A32" s="7" t="s">
        <v>168</v>
      </c>
      <c r="B32" s="8">
        <v>0</v>
      </c>
    </row>
    <row r="33" spans="1:2">
      <c r="A33" s="9" t="s">
        <v>169</v>
      </c>
      <c r="B33" s="10">
        <f>SUM(B29:B32)</f>
        <v>24900878.69</v>
      </c>
    </row>
    <row r="34" spans="1:2">
      <c r="A34" s="9" t="s">
        <v>170</v>
      </c>
      <c r="B34" s="10">
        <f>B28-B33</f>
        <v>191954303.42</v>
      </c>
    </row>
    <row r="35" spans="1:2">
      <c r="A35" s="7" t="s">
        <v>171</v>
      </c>
      <c r="B35" s="8"/>
    </row>
    <row r="36" spans="1:2">
      <c r="A36" s="7" t="s">
        <v>172</v>
      </c>
      <c r="B36" s="8">
        <v>1000000000</v>
      </c>
    </row>
    <row r="37" spans="1:2">
      <c r="A37" s="7" t="s">
        <v>173</v>
      </c>
      <c r="B37" s="8">
        <v>0</v>
      </c>
    </row>
    <row r="38" spans="1:2">
      <c r="A38" s="7" t="s">
        <v>174</v>
      </c>
      <c r="B38" s="8">
        <v>203435051661.13</v>
      </c>
    </row>
    <row r="39" spans="1:2">
      <c r="A39" s="7" t="s">
        <v>175</v>
      </c>
      <c r="B39" s="8">
        <v>0</v>
      </c>
    </row>
    <row r="40" spans="1:2">
      <c r="A40" s="7" t="s">
        <v>176</v>
      </c>
      <c r="B40" s="8">
        <v>0</v>
      </c>
    </row>
    <row r="41" spans="1:2">
      <c r="A41" s="9" t="s">
        <v>177</v>
      </c>
      <c r="B41" s="10">
        <f>SUM(B36:B40)</f>
        <v>204435051661.13</v>
      </c>
    </row>
    <row r="42" spans="1:2">
      <c r="A42" s="7" t="s">
        <v>178</v>
      </c>
      <c r="B42" s="8">
        <v>202929351661.13</v>
      </c>
    </row>
    <row r="43" spans="1:2">
      <c r="A43" s="7" t="s">
        <v>179</v>
      </c>
      <c r="B43" s="8">
        <v>56068075.0500003</v>
      </c>
    </row>
    <row r="44" spans="1:2">
      <c r="A44" s="7" t="s">
        <v>180</v>
      </c>
      <c r="B44" s="8">
        <v>0</v>
      </c>
    </row>
    <row r="45" spans="1:2">
      <c r="A45" s="7" t="s">
        <v>181</v>
      </c>
      <c r="B45" s="8">
        <v>0</v>
      </c>
    </row>
    <row r="46" spans="1:2">
      <c r="A46" s="9" t="s">
        <v>182</v>
      </c>
      <c r="B46" s="10">
        <f>SUM(B42:B45)</f>
        <v>202985419736.18</v>
      </c>
    </row>
    <row r="47" spans="1:2">
      <c r="A47" s="9" t="s">
        <v>183</v>
      </c>
      <c r="B47" s="10">
        <f>B41-B46</f>
        <v>1449631924.95001</v>
      </c>
    </row>
    <row r="48" spans="1:2">
      <c r="A48" s="9" t="s">
        <v>184</v>
      </c>
      <c r="B48" s="8">
        <v>440687.43</v>
      </c>
    </row>
    <row r="49" spans="1:2">
      <c r="A49" s="9" t="s">
        <v>185</v>
      </c>
      <c r="B49" s="10">
        <f>B48+B47+B34+B22</f>
        <v>2046349793.74001</v>
      </c>
    </row>
    <row r="50" spans="1:2">
      <c r="A50" s="9" t="s">
        <v>186</v>
      </c>
      <c r="B50" s="8">
        <v>7261249796.32</v>
      </c>
    </row>
    <row r="51" ht="14.25" spans="1:3">
      <c r="A51" s="9" t="s">
        <v>187</v>
      </c>
      <c r="B51" s="12">
        <f>B49+B50</f>
        <v>9307599590.06001</v>
      </c>
      <c r="C51" s="13">
        <f>B51-合并资产负债表!B6-合并资产负债表!B8</f>
        <v>-1822891420.52999</v>
      </c>
    </row>
    <row r="52" ht="14.25" spans="1:2">
      <c r="A52" s="14" t="s">
        <v>188</v>
      </c>
      <c r="B52" s="14"/>
    </row>
  </sheetData>
  <mergeCells count="3">
    <mergeCell ref="A2:B2"/>
    <mergeCell ref="A3:B3"/>
    <mergeCell ref="A52:B5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fitToPage="1"/>
  </sheetPr>
  <dimension ref="A2:H44"/>
  <sheetViews>
    <sheetView showZeros="0" topLeftCell="A10" workbookViewId="0">
      <selection activeCell="E28" sqref="E28:E37"/>
    </sheetView>
  </sheetViews>
  <sheetFormatPr defaultColWidth="9" defaultRowHeight="13.5" outlineLevelCol="7"/>
  <cols>
    <col min="1" max="1" width="24.875" customWidth="1"/>
    <col min="2" max="3" width="19.375" customWidth="1"/>
    <col min="4" max="4" width="29.875" customWidth="1"/>
    <col min="5" max="5" width="21.875" customWidth="1"/>
    <col min="6" max="6" width="23.25" customWidth="1"/>
    <col min="7" max="7" width="22.75" hidden="1" customWidth="1"/>
    <col min="8" max="8" width="9" hidden="1" customWidth="1"/>
  </cols>
  <sheetData>
    <row r="2" ht="18.75" spans="1:6">
      <c r="A2" s="43" t="s">
        <v>189</v>
      </c>
      <c r="B2" s="44"/>
      <c r="C2" s="44"/>
      <c r="D2" s="44"/>
      <c r="E2" s="44"/>
      <c r="F2" s="44"/>
    </row>
    <row r="3" ht="14.25" spans="1:6">
      <c r="A3" s="18" t="s">
        <v>77</v>
      </c>
      <c r="B3" s="18"/>
      <c r="C3" s="45"/>
      <c r="D3" s="46">
        <f>合并资产负债表!D3</f>
        <v>43830</v>
      </c>
      <c r="E3" s="47" t="s">
        <v>2</v>
      </c>
      <c r="F3" s="47" t="s">
        <v>3</v>
      </c>
    </row>
    <row r="4" spans="1:6">
      <c r="A4" s="21" t="s">
        <v>4</v>
      </c>
      <c r="B4" s="22" t="s">
        <v>5</v>
      </c>
      <c r="C4" s="22" t="s">
        <v>6</v>
      </c>
      <c r="D4" s="22" t="s">
        <v>7</v>
      </c>
      <c r="E4" s="22" t="s">
        <v>5</v>
      </c>
      <c r="F4" s="23" t="s">
        <v>6</v>
      </c>
    </row>
    <row r="5" spans="1:6">
      <c r="A5" s="48" t="s">
        <v>8</v>
      </c>
      <c r="B5" s="49"/>
      <c r="C5" s="49"/>
      <c r="D5" s="50" t="s">
        <v>190</v>
      </c>
      <c r="E5" s="49"/>
      <c r="F5" s="51"/>
    </row>
    <row r="6" spans="1:6">
      <c r="A6" s="52" t="s">
        <v>10</v>
      </c>
      <c r="B6" s="53">
        <v>8841534780.6</v>
      </c>
      <c r="C6" s="54">
        <v>5995399605.73</v>
      </c>
      <c r="D6" s="55" t="s">
        <v>11</v>
      </c>
      <c r="E6" s="56">
        <v>0</v>
      </c>
      <c r="F6" s="57"/>
    </row>
    <row r="7" spans="1:6">
      <c r="A7" s="52" t="s">
        <v>12</v>
      </c>
      <c r="B7" s="53">
        <v>7070775224.03</v>
      </c>
      <c r="C7" s="54">
        <v>4393226593.75</v>
      </c>
      <c r="D7" s="55" t="s">
        <v>13</v>
      </c>
      <c r="E7" s="56">
        <v>14640000</v>
      </c>
      <c r="F7" s="57">
        <v>16649345.21</v>
      </c>
    </row>
    <row r="8" spans="1:6">
      <c r="A8" s="52" t="s">
        <v>14</v>
      </c>
      <c r="B8" s="53">
        <v>1197965444.41</v>
      </c>
      <c r="C8" s="54">
        <v>943417837.88</v>
      </c>
      <c r="D8" s="55" t="s">
        <v>15</v>
      </c>
      <c r="E8" s="56">
        <v>500000000</v>
      </c>
      <c r="F8" s="58">
        <v>0</v>
      </c>
    </row>
    <row r="9" spans="1:6">
      <c r="A9" s="52" t="s">
        <v>16</v>
      </c>
      <c r="B9" s="53">
        <v>963816642.53</v>
      </c>
      <c r="C9" s="54">
        <v>737675147.34</v>
      </c>
      <c r="D9" s="59" t="s">
        <v>17</v>
      </c>
      <c r="E9" s="56">
        <v>0</v>
      </c>
      <c r="F9" s="57">
        <v>0</v>
      </c>
    </row>
    <row r="10" spans="1:6">
      <c r="A10" s="52" t="s">
        <v>18</v>
      </c>
      <c r="B10" s="53">
        <v>0</v>
      </c>
      <c r="C10" s="54">
        <v>0</v>
      </c>
      <c r="D10" s="60" t="s">
        <v>19</v>
      </c>
      <c r="E10" s="56">
        <v>3310835.64</v>
      </c>
      <c r="F10" s="57">
        <v>212172.82</v>
      </c>
    </row>
    <row r="11" spans="1:6">
      <c r="A11" s="52" t="s">
        <v>20</v>
      </c>
      <c r="B11" s="53">
        <v>0</v>
      </c>
      <c r="C11" s="54">
        <v>0</v>
      </c>
      <c r="D11" s="55" t="s">
        <v>21</v>
      </c>
      <c r="E11" s="56">
        <v>3150522782.94</v>
      </c>
      <c r="F11" s="58">
        <v>4073849107.44</v>
      </c>
    </row>
    <row r="12" spans="1:6">
      <c r="A12" s="61" t="s">
        <v>22</v>
      </c>
      <c r="B12" s="53">
        <v>4615468185.4</v>
      </c>
      <c r="C12" s="54">
        <v>3448887085.17</v>
      </c>
      <c r="D12" s="55" t="s">
        <v>23</v>
      </c>
      <c r="E12" s="56">
        <v>7705483898.69</v>
      </c>
      <c r="F12" s="58">
        <v>5328580108.78</v>
      </c>
    </row>
    <row r="13" spans="1:6">
      <c r="A13" s="52" t="s">
        <v>24</v>
      </c>
      <c r="B13" s="53">
        <v>865405.91</v>
      </c>
      <c r="C13" s="54">
        <v>90554.89</v>
      </c>
      <c r="D13" s="55" t="s">
        <v>25</v>
      </c>
      <c r="E13" s="56">
        <v>0</v>
      </c>
      <c r="F13" s="58">
        <v>0</v>
      </c>
    </row>
    <row r="14" spans="1:6">
      <c r="A14" s="52" t="s">
        <v>26</v>
      </c>
      <c r="B14" s="53">
        <v>57304876.48</v>
      </c>
      <c r="C14" s="54">
        <v>45903301.12</v>
      </c>
      <c r="D14" s="55" t="s">
        <v>27</v>
      </c>
      <c r="E14" s="56">
        <v>262778606.07</v>
      </c>
      <c r="F14" s="58">
        <v>145101487.26</v>
      </c>
    </row>
    <row r="15" spans="1:6">
      <c r="A15" s="52" t="s">
        <v>28</v>
      </c>
      <c r="B15" s="53">
        <v>80784912.05</v>
      </c>
      <c r="C15" s="53">
        <v>376537421</v>
      </c>
      <c r="D15" s="55" t="s">
        <v>29</v>
      </c>
      <c r="E15" s="56">
        <v>66510387.9</v>
      </c>
      <c r="F15" s="58">
        <v>9661757.77</v>
      </c>
    </row>
    <row r="16" spans="1:6">
      <c r="A16" s="52" t="s">
        <v>30</v>
      </c>
      <c r="B16" s="53">
        <v>0</v>
      </c>
      <c r="C16" s="54">
        <v>0</v>
      </c>
      <c r="D16" s="55" t="s">
        <v>31</v>
      </c>
      <c r="E16" s="56">
        <v>926505904.01</v>
      </c>
      <c r="F16" s="58">
        <v>52211220.41</v>
      </c>
    </row>
    <row r="17" spans="1:6">
      <c r="A17" s="52" t="s">
        <v>32</v>
      </c>
      <c r="B17" s="53">
        <v>1380565703.53</v>
      </c>
      <c r="C17" s="54">
        <v>1893950089.6</v>
      </c>
      <c r="D17" s="55" t="s">
        <v>33</v>
      </c>
      <c r="E17" s="56">
        <v>0</v>
      </c>
      <c r="F17" s="58">
        <v>0</v>
      </c>
    </row>
    <row r="18" spans="1:6">
      <c r="A18" s="52" t="s">
        <v>34</v>
      </c>
      <c r="B18" s="53">
        <v>0</v>
      </c>
      <c r="C18" s="54">
        <v>0</v>
      </c>
      <c r="D18" s="55" t="s">
        <v>35</v>
      </c>
      <c r="E18" s="56">
        <v>0</v>
      </c>
      <c r="F18" s="58">
        <v>0</v>
      </c>
    </row>
    <row r="19" spans="1:6">
      <c r="A19" s="52" t="s">
        <v>36</v>
      </c>
      <c r="B19" s="53">
        <v>7353110426.66</v>
      </c>
      <c r="C19" s="54">
        <v>5328576100.12</v>
      </c>
      <c r="D19" s="55" t="s">
        <v>37</v>
      </c>
      <c r="E19" s="56">
        <v>0</v>
      </c>
      <c r="F19" s="58">
        <v>0</v>
      </c>
    </row>
    <row r="20" spans="1:6">
      <c r="A20" s="62" t="s">
        <v>38</v>
      </c>
      <c r="B20" s="53">
        <v>6281828091.42</v>
      </c>
      <c r="C20" s="54">
        <v>3254739044.34</v>
      </c>
      <c r="D20" s="55" t="s">
        <v>39</v>
      </c>
      <c r="E20" s="56">
        <v>0</v>
      </c>
      <c r="F20" s="58">
        <v>0</v>
      </c>
    </row>
    <row r="21" spans="1:6">
      <c r="A21" s="52" t="s">
        <v>40</v>
      </c>
      <c r="B21" s="53">
        <v>0</v>
      </c>
      <c r="C21" s="54">
        <v>0</v>
      </c>
      <c r="D21" s="55" t="s">
        <v>41</v>
      </c>
      <c r="E21" s="56">
        <v>3449776211.91</v>
      </c>
      <c r="F21" s="58">
        <v>3339599760.67</v>
      </c>
    </row>
    <row r="22" spans="1:6">
      <c r="A22" s="52" t="s">
        <v>42</v>
      </c>
      <c r="B22" s="53">
        <v>993079824.71</v>
      </c>
      <c r="C22" s="54">
        <v>1951591634.78</v>
      </c>
      <c r="D22" s="55" t="s">
        <v>43</v>
      </c>
      <c r="E22" s="56">
        <v>0</v>
      </c>
      <c r="F22" s="58">
        <v>0</v>
      </c>
    </row>
    <row r="23" spans="1:6">
      <c r="A23" s="52" t="s">
        <v>44</v>
      </c>
      <c r="B23" s="53">
        <v>78202510.53</v>
      </c>
      <c r="C23" s="54">
        <v>122245421</v>
      </c>
      <c r="D23" s="63" t="s">
        <v>45</v>
      </c>
      <c r="E23" s="56">
        <v>0</v>
      </c>
      <c r="F23" s="58">
        <v>0</v>
      </c>
    </row>
    <row r="24" spans="1:6">
      <c r="A24" s="52" t="s">
        <v>46</v>
      </c>
      <c r="B24" s="53">
        <v>610986622.2</v>
      </c>
      <c r="C24" s="54">
        <v>710986622.2</v>
      </c>
      <c r="D24" s="55" t="s">
        <v>47</v>
      </c>
      <c r="E24" s="56">
        <v>0</v>
      </c>
      <c r="F24" s="58">
        <v>0</v>
      </c>
    </row>
    <row r="25" spans="1:6">
      <c r="A25" s="52" t="s">
        <v>48</v>
      </c>
      <c r="B25" s="53">
        <v>0</v>
      </c>
      <c r="C25" s="54">
        <v>0</v>
      </c>
      <c r="D25" s="55" t="s">
        <v>49</v>
      </c>
      <c r="E25" s="56">
        <v>860177855.26</v>
      </c>
      <c r="F25" s="58">
        <v>52327978.62</v>
      </c>
    </row>
    <row r="26" spans="1:6">
      <c r="A26" s="52" t="s">
        <v>50</v>
      </c>
      <c r="B26" s="53">
        <v>79611290.85</v>
      </c>
      <c r="C26" s="54">
        <v>83201727.83</v>
      </c>
      <c r="D26" s="64" t="s">
        <v>51</v>
      </c>
      <c r="E26" s="65">
        <f>SUM(E6:E25)-E22-E23</f>
        <v>16939706482.42</v>
      </c>
      <c r="F26" s="66">
        <v>13018192938.98</v>
      </c>
    </row>
    <row r="27" spans="1:6">
      <c r="A27" s="52" t="s">
        <v>52</v>
      </c>
      <c r="B27" s="53">
        <v>29280899.48</v>
      </c>
      <c r="C27" s="54">
        <v>28286866.1</v>
      </c>
      <c r="D27" s="67" t="s">
        <v>53</v>
      </c>
      <c r="E27" s="68"/>
      <c r="F27" s="69"/>
    </row>
    <row r="28" spans="1:6">
      <c r="A28" s="52" t="s">
        <v>54</v>
      </c>
      <c r="B28" s="53">
        <v>46642828.75</v>
      </c>
      <c r="C28" s="53">
        <v>41128880.99</v>
      </c>
      <c r="D28" s="70" t="s">
        <v>55</v>
      </c>
      <c r="E28" s="71">
        <v>3965005000</v>
      </c>
      <c r="F28" s="72">
        <v>3441445000</v>
      </c>
    </row>
    <row r="29" spans="1:6">
      <c r="A29" s="52" t="s">
        <v>58</v>
      </c>
      <c r="B29" s="53">
        <v>0</v>
      </c>
      <c r="C29" s="53">
        <v>148612914.2</v>
      </c>
      <c r="D29" s="70" t="s">
        <v>57</v>
      </c>
      <c r="E29" s="71">
        <v>0</v>
      </c>
      <c r="F29" s="73">
        <v>0</v>
      </c>
    </row>
    <row r="30" spans="1:6">
      <c r="A30" s="52" t="s">
        <v>60</v>
      </c>
      <c r="B30" s="53">
        <v>69270736.04</v>
      </c>
      <c r="C30" s="54">
        <v>76028273.82</v>
      </c>
      <c r="D30" s="74" t="s">
        <v>59</v>
      </c>
      <c r="E30" s="71">
        <v>0</v>
      </c>
      <c r="F30" s="73">
        <v>0</v>
      </c>
    </row>
    <row r="31" spans="1:6">
      <c r="A31" s="52"/>
      <c r="B31" s="53">
        <v>50447099.72</v>
      </c>
      <c r="C31" s="75"/>
      <c r="D31" s="70" t="s">
        <v>61</v>
      </c>
      <c r="E31" s="71">
        <v>0</v>
      </c>
      <c r="F31" s="73">
        <v>0</v>
      </c>
    </row>
    <row r="32" spans="1:6">
      <c r="A32" s="76"/>
      <c r="B32" s="49"/>
      <c r="C32" s="49"/>
      <c r="D32" s="74" t="s">
        <v>62</v>
      </c>
      <c r="E32" s="71">
        <v>2171216910.85</v>
      </c>
      <c r="F32" s="73">
        <v>1694776910.85</v>
      </c>
    </row>
    <row r="33" spans="1:6">
      <c r="A33" s="77"/>
      <c r="B33" s="49"/>
      <c r="C33" s="49"/>
      <c r="D33" s="70" t="s">
        <v>63</v>
      </c>
      <c r="E33" s="71">
        <v>0</v>
      </c>
      <c r="F33" s="73">
        <v>0</v>
      </c>
    </row>
    <row r="34" spans="1:6">
      <c r="A34" s="78"/>
      <c r="B34" s="49"/>
      <c r="C34" s="49"/>
      <c r="D34" s="79" t="s">
        <v>64</v>
      </c>
      <c r="E34" s="71">
        <v>4799682.81</v>
      </c>
      <c r="F34" s="73">
        <v>33195301.76</v>
      </c>
    </row>
    <row r="35" spans="1:6">
      <c r="A35" s="76"/>
      <c r="B35" s="49"/>
      <c r="C35" s="49"/>
      <c r="D35" s="70" t="s">
        <v>65</v>
      </c>
      <c r="E35" s="71">
        <v>333601356.26</v>
      </c>
      <c r="F35" s="73">
        <v>327314195.45</v>
      </c>
    </row>
    <row r="36" spans="1:6">
      <c r="A36" s="76"/>
      <c r="B36" s="80"/>
      <c r="C36" s="80"/>
      <c r="D36" s="70" t="s">
        <v>66</v>
      </c>
      <c r="E36" s="71">
        <v>674340040.65</v>
      </c>
      <c r="F36" s="73">
        <v>654800878.32</v>
      </c>
    </row>
    <row r="37" spans="1:6">
      <c r="A37" s="76"/>
      <c r="B37" s="80"/>
      <c r="C37" s="80"/>
      <c r="D37" s="70" t="s">
        <v>67</v>
      </c>
      <c r="E37" s="71">
        <v>325169739.09</v>
      </c>
      <c r="F37" s="81">
        <v>-48717944.71</v>
      </c>
    </row>
    <row r="38" spans="1:6">
      <c r="A38" s="76"/>
      <c r="B38" s="80"/>
      <c r="C38" s="80"/>
      <c r="D38" s="82" t="s">
        <v>70</v>
      </c>
      <c r="E38" s="83">
        <f>SUM(E28:E37)</f>
        <v>7474132729.66</v>
      </c>
      <c r="F38" s="84">
        <v>6102814341.67</v>
      </c>
    </row>
    <row r="39" ht="14.25" spans="1:8">
      <c r="A39" s="85" t="s">
        <v>71</v>
      </c>
      <c r="B39" s="86">
        <f>SUM(B6:B38)-B7-B9-B19</f>
        <v>24413839212.08</v>
      </c>
      <c r="C39" s="86">
        <v>19121007280.65</v>
      </c>
      <c r="D39" s="87" t="s">
        <v>72</v>
      </c>
      <c r="E39" s="86">
        <f>E38+E26</f>
        <v>24413839212.08</v>
      </c>
      <c r="F39" s="88">
        <v>19121007280.65</v>
      </c>
      <c r="G39" s="89">
        <f>B39-E39</f>
        <v>0</v>
      </c>
      <c r="H39" s="13">
        <f>C39-F39</f>
        <v>0</v>
      </c>
    </row>
    <row r="40" spans="1:7">
      <c r="A40" s="90" t="s">
        <v>73</v>
      </c>
      <c r="B40" s="90"/>
      <c r="C40" s="91" t="s">
        <v>74</v>
      </c>
      <c r="D40" s="91"/>
      <c r="E40" s="92" t="s">
        <v>75</v>
      </c>
      <c r="F40" s="92"/>
      <c r="G40" s="93">
        <f>E35+E36+E37-F35-F36-F37-母公司损益表!C33</f>
        <v>-930194.560000122</v>
      </c>
    </row>
    <row r="42" spans="7:7">
      <c r="G42" s="94">
        <f>E34-F34-母公司损益表!C36</f>
        <v>0</v>
      </c>
    </row>
    <row r="44" spans="5:5">
      <c r="E44" s="93"/>
    </row>
  </sheetData>
  <mergeCells count="2">
    <mergeCell ref="A2:F2"/>
    <mergeCell ref="C40:D40"/>
  </mergeCells>
  <printOptions horizontalCentered="1"/>
  <pageMargins left="1.37795275590551" right="1.37795275590551" top="0.748031496062992" bottom="0.748031496062992" header="0.31496062992126" footer="0.31496062992126"/>
  <pageSetup paperSize="9" scale="83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pageSetUpPr fitToPage="1"/>
  </sheetPr>
  <dimension ref="A2:E49"/>
  <sheetViews>
    <sheetView showZeros="0" topLeftCell="A28" workbookViewId="0">
      <selection activeCell="C49" sqref="C49"/>
    </sheetView>
  </sheetViews>
  <sheetFormatPr defaultColWidth="24.75" defaultRowHeight="13.5" outlineLevelCol="4"/>
  <cols>
    <col min="1" max="1" width="57.375" customWidth="1"/>
    <col min="2" max="2" width="29.75" customWidth="1"/>
    <col min="3" max="3" width="32.375" customWidth="1"/>
  </cols>
  <sheetData>
    <row r="2" ht="18.75" spans="1:3">
      <c r="A2" s="16" t="s">
        <v>191</v>
      </c>
      <c r="B2" s="17"/>
      <c r="C2" s="17"/>
    </row>
    <row r="3" ht="14.25" spans="1:3">
      <c r="A3" s="18" t="s">
        <v>77</v>
      </c>
      <c r="B3" s="19">
        <f>合并损益表!B3</f>
        <v>43830</v>
      </c>
      <c r="C3" s="20" t="s">
        <v>78</v>
      </c>
    </row>
    <row r="4" spans="1:3">
      <c r="A4" s="21" t="s">
        <v>79</v>
      </c>
      <c r="B4" s="22" t="s">
        <v>80</v>
      </c>
      <c r="C4" s="23" t="s">
        <v>81</v>
      </c>
    </row>
    <row r="5" spans="1:5">
      <c r="A5" s="24" t="s">
        <v>82</v>
      </c>
      <c r="B5" s="25">
        <f>B6+B9+B13+B17+B18+B19+B20+B21</f>
        <v>151110640.61</v>
      </c>
      <c r="C5" s="26">
        <f>C6+C9+C13+C17+C18+C19+C20+C21</f>
        <v>1451790659.25</v>
      </c>
      <c r="E5" s="13"/>
    </row>
    <row r="6" spans="1:5">
      <c r="A6" s="27" t="s">
        <v>83</v>
      </c>
      <c r="B6" s="28">
        <v>60371013.62</v>
      </c>
      <c r="C6" s="29">
        <v>280703973.66</v>
      </c>
      <c r="E6" s="13"/>
    </row>
    <row r="7" spans="1:5">
      <c r="A7" s="27" t="s">
        <v>84</v>
      </c>
      <c r="B7" s="28">
        <v>97560419.4299999</v>
      </c>
      <c r="C7" s="29">
        <v>698010418.27</v>
      </c>
      <c r="E7" s="13"/>
    </row>
    <row r="8" spans="1:5">
      <c r="A8" s="27" t="s">
        <v>85</v>
      </c>
      <c r="B8" s="28">
        <v>37189405.81</v>
      </c>
      <c r="C8" s="29">
        <v>417306444.61</v>
      </c>
      <c r="E8" s="13"/>
    </row>
    <row r="9" spans="1:5">
      <c r="A9" s="27" t="s">
        <v>86</v>
      </c>
      <c r="B9" s="28">
        <v>61978471.76</v>
      </c>
      <c r="C9" s="29">
        <v>809974242.54</v>
      </c>
      <c r="E9" s="13"/>
    </row>
    <row r="10" spans="1:5">
      <c r="A10" s="27" t="s">
        <v>87</v>
      </c>
      <c r="B10" s="28">
        <v>32749932.3</v>
      </c>
      <c r="C10" s="29">
        <v>444959509.56</v>
      </c>
      <c r="E10" s="13"/>
    </row>
    <row r="11" spans="1:5">
      <c r="A11" s="27" t="s">
        <v>88</v>
      </c>
      <c r="B11" s="28">
        <v>21790091.28</v>
      </c>
      <c r="C11" s="29">
        <v>266935282.92</v>
      </c>
      <c r="E11" s="13"/>
    </row>
    <row r="12" spans="1:5">
      <c r="A12" s="27" t="s">
        <v>89</v>
      </c>
      <c r="B12" s="28">
        <v>8852743.97</v>
      </c>
      <c r="C12" s="29">
        <v>90864785.96</v>
      </c>
      <c r="D12">
        <f>C13+C18</f>
        <v>339562607.94</v>
      </c>
      <c r="E12" s="13"/>
    </row>
    <row r="13" spans="1:5">
      <c r="A13" s="27" t="s">
        <v>90</v>
      </c>
      <c r="B13" s="28">
        <v>58424349.41</v>
      </c>
      <c r="C13" s="29">
        <v>303580153.16</v>
      </c>
      <c r="E13" s="13"/>
    </row>
    <row r="14" spans="1:5">
      <c r="A14" s="27" t="s">
        <v>91</v>
      </c>
      <c r="B14" s="28">
        <v>0</v>
      </c>
      <c r="C14" s="29">
        <v>0</v>
      </c>
      <c r="E14" s="13"/>
    </row>
    <row r="15" spans="1:5">
      <c r="A15" s="27" t="s">
        <v>92</v>
      </c>
      <c r="B15" s="28">
        <v>0</v>
      </c>
      <c r="C15" s="29">
        <v>0</v>
      </c>
      <c r="E15" s="13"/>
    </row>
    <row r="16" spans="1:5">
      <c r="A16" s="27" t="s">
        <v>93</v>
      </c>
      <c r="B16" s="28">
        <v>0</v>
      </c>
      <c r="C16" s="29">
        <v>0</v>
      </c>
      <c r="E16" s="13"/>
    </row>
    <row r="17" spans="1:5">
      <c r="A17" s="27" t="s">
        <v>94</v>
      </c>
      <c r="B17" s="28">
        <v>418868.89</v>
      </c>
      <c r="C17" s="29">
        <v>424916.29</v>
      </c>
      <c r="E17" s="13"/>
    </row>
    <row r="18" spans="1:5">
      <c r="A18" s="27" t="s">
        <v>95</v>
      </c>
      <c r="B18" s="28">
        <v>-34663029.08</v>
      </c>
      <c r="C18" s="29">
        <v>35982454.78</v>
      </c>
      <c r="E18" s="13"/>
    </row>
    <row r="19" spans="1:5">
      <c r="A19" s="27" t="s">
        <v>96</v>
      </c>
      <c r="B19" s="28">
        <v>-78413.08</v>
      </c>
      <c r="C19" s="29">
        <v>282286.09</v>
      </c>
      <c r="E19" s="13"/>
    </row>
    <row r="20" spans="1:5">
      <c r="A20" s="27" t="s">
        <v>97</v>
      </c>
      <c r="B20" s="28">
        <v>4658669.21</v>
      </c>
      <c r="C20" s="29">
        <v>20669245.75</v>
      </c>
      <c r="E20" s="13"/>
    </row>
    <row r="21" spans="1:5">
      <c r="A21" s="27" t="s">
        <v>98</v>
      </c>
      <c r="B21" s="28">
        <v>709.880000000005</v>
      </c>
      <c r="C21" s="29">
        <v>173386.98</v>
      </c>
      <c r="E21" s="13"/>
    </row>
    <row r="22" spans="1:5">
      <c r="A22" s="24" t="s">
        <v>99</v>
      </c>
      <c r="B22" s="25">
        <f>SUM(B23:B27)</f>
        <v>88140463.87</v>
      </c>
      <c r="C22" s="26">
        <f>SUM(C23:C27)</f>
        <v>923004128.26</v>
      </c>
      <c r="E22" s="13"/>
    </row>
    <row r="23" spans="1:5">
      <c r="A23" s="27" t="s">
        <v>100</v>
      </c>
      <c r="B23" s="28">
        <v>556107.73</v>
      </c>
      <c r="C23" s="29">
        <v>10459438.24</v>
      </c>
      <c r="E23" s="13"/>
    </row>
    <row r="24" spans="1:5">
      <c r="A24" s="27" t="s">
        <v>101</v>
      </c>
      <c r="B24" s="28">
        <v>55907216.48</v>
      </c>
      <c r="C24" s="29">
        <v>847973252.6</v>
      </c>
      <c r="E24" s="13"/>
    </row>
    <row r="25" spans="1:5">
      <c r="A25" s="27" t="s">
        <v>102</v>
      </c>
      <c r="B25" s="28">
        <v>31502953.85</v>
      </c>
      <c r="C25" s="29">
        <v>61321102.03</v>
      </c>
      <c r="E25" s="13"/>
    </row>
    <row r="26" spans="1:5">
      <c r="A26" s="27" t="s">
        <v>103</v>
      </c>
      <c r="B26" s="28">
        <v>0</v>
      </c>
      <c r="C26" s="29">
        <v>0</v>
      </c>
      <c r="E26" s="13"/>
    </row>
    <row r="27" spans="1:5">
      <c r="A27" s="27" t="s">
        <v>104</v>
      </c>
      <c r="B27" s="28">
        <v>174185.81</v>
      </c>
      <c r="C27" s="29">
        <v>3250335.39</v>
      </c>
      <c r="E27" s="13"/>
    </row>
    <row r="28" spans="1:5">
      <c r="A28" s="24" t="s">
        <v>105</v>
      </c>
      <c r="B28" s="25">
        <f>B5-B22</f>
        <v>62970176.74</v>
      </c>
      <c r="C28" s="26">
        <f>C5-C22</f>
        <v>528786530.99</v>
      </c>
      <c r="E28" s="13"/>
    </row>
    <row r="29" spans="1:5">
      <c r="A29" s="30" t="s">
        <v>106</v>
      </c>
      <c r="B29" s="31">
        <v>2268.79999999981</v>
      </c>
      <c r="C29" s="32">
        <v>4331832.54</v>
      </c>
      <c r="E29" s="13"/>
    </row>
    <row r="30" spans="1:5">
      <c r="A30" s="30" t="s">
        <v>107</v>
      </c>
      <c r="B30" s="31">
        <v>634262.11</v>
      </c>
      <c r="C30" s="29">
        <v>946471.13</v>
      </c>
      <c r="E30" s="13"/>
    </row>
    <row r="31" spans="1:5">
      <c r="A31" s="24" t="s">
        <v>108</v>
      </c>
      <c r="B31" s="25">
        <f>B28+B29-B30</f>
        <v>62338183.43</v>
      </c>
      <c r="C31" s="26">
        <f>C28+C29-C30</f>
        <v>532171892.4</v>
      </c>
      <c r="E31" s="13"/>
    </row>
    <row r="32" spans="1:5">
      <c r="A32" s="30" t="s">
        <v>109</v>
      </c>
      <c r="B32" s="33">
        <v>15741175.34</v>
      </c>
      <c r="C32" s="34">
        <v>131527690.9</v>
      </c>
      <c r="E32" s="13"/>
    </row>
    <row r="33" spans="1:5">
      <c r="A33" s="24" t="s">
        <v>110</v>
      </c>
      <c r="B33" s="25">
        <f>B31-B32</f>
        <v>46597008.09</v>
      </c>
      <c r="C33" s="26">
        <f>C31-C32</f>
        <v>400644201.5</v>
      </c>
      <c r="E33" s="13"/>
    </row>
    <row r="34" spans="1:3">
      <c r="A34" s="30" t="s">
        <v>112</v>
      </c>
      <c r="B34" s="33">
        <f>B33</f>
        <v>46597008.09</v>
      </c>
      <c r="C34" s="29">
        <f>C33</f>
        <v>400644201.5</v>
      </c>
    </row>
    <row r="35" spans="1:3">
      <c r="A35" s="30" t="s">
        <v>113</v>
      </c>
      <c r="B35" s="35"/>
      <c r="C35" s="36"/>
    </row>
    <row r="36" spans="1:3">
      <c r="A36" s="24" t="s">
        <v>117</v>
      </c>
      <c r="B36" s="25">
        <f>B37+B42</f>
        <v>-11153369.09</v>
      </c>
      <c r="C36" s="26">
        <f>C37+C42</f>
        <v>-28395618.95</v>
      </c>
    </row>
    <row r="37" spans="1:3">
      <c r="A37" s="37" t="s">
        <v>119</v>
      </c>
      <c r="B37" s="38">
        <f>B40</f>
        <v>-12954849.72</v>
      </c>
      <c r="C37" s="29">
        <f>C40</f>
        <v>-31920603.35</v>
      </c>
    </row>
    <row r="38" spans="1:3">
      <c r="A38" s="37" t="s">
        <v>120</v>
      </c>
      <c r="B38" s="39">
        <v>0</v>
      </c>
      <c r="C38" s="29">
        <v>0</v>
      </c>
    </row>
    <row r="39" spans="1:3">
      <c r="A39" s="37" t="s">
        <v>121</v>
      </c>
      <c r="B39" s="39">
        <v>0</v>
      </c>
      <c r="C39" s="29">
        <v>0</v>
      </c>
    </row>
    <row r="40" spans="1:3">
      <c r="A40" s="37" t="s">
        <v>122</v>
      </c>
      <c r="B40" s="39">
        <v>-12954849.72</v>
      </c>
      <c r="C40" s="29">
        <v>-31920603.35</v>
      </c>
    </row>
    <row r="41" spans="1:3">
      <c r="A41" s="37" t="s">
        <v>123</v>
      </c>
      <c r="B41" s="39">
        <v>0</v>
      </c>
      <c r="C41" s="29">
        <v>0</v>
      </c>
    </row>
    <row r="42" spans="1:3">
      <c r="A42" s="37" t="s">
        <v>124</v>
      </c>
      <c r="B42" s="39">
        <f>B44+B46</f>
        <v>1801480.63</v>
      </c>
      <c r="C42" s="29">
        <f>C44+C46</f>
        <v>3524984.4</v>
      </c>
    </row>
    <row r="43" spans="1:3">
      <c r="A43" s="37" t="s">
        <v>125</v>
      </c>
      <c r="B43" s="39">
        <v>0</v>
      </c>
      <c r="C43" s="29">
        <v>0</v>
      </c>
    </row>
    <row r="44" spans="1:3">
      <c r="A44" s="37" t="s">
        <v>126</v>
      </c>
      <c r="B44" s="39">
        <v>-20944943.58</v>
      </c>
      <c r="C44" s="29">
        <v>-18645087.94</v>
      </c>
    </row>
    <row r="45" spans="1:3">
      <c r="A45" s="37" t="s">
        <v>127</v>
      </c>
      <c r="B45" s="39">
        <v>0</v>
      </c>
      <c r="C45" s="29">
        <v>0</v>
      </c>
    </row>
    <row r="46" spans="1:3">
      <c r="A46" s="37" t="s">
        <v>128</v>
      </c>
      <c r="B46" s="39">
        <v>22746424.21</v>
      </c>
      <c r="C46" s="29">
        <v>22170072.34</v>
      </c>
    </row>
    <row r="47" spans="1:3">
      <c r="A47" s="37" t="s">
        <v>129</v>
      </c>
      <c r="B47" s="39">
        <v>0</v>
      </c>
      <c r="C47" s="29">
        <v>0</v>
      </c>
    </row>
    <row r="48" spans="1:3">
      <c r="A48" s="37" t="s">
        <v>130</v>
      </c>
      <c r="B48" s="39">
        <v>0</v>
      </c>
      <c r="C48" s="29">
        <v>0</v>
      </c>
    </row>
    <row r="49" s="15" customFormat="1" ht="14.25" spans="1:3">
      <c r="A49" s="40" t="s">
        <v>132</v>
      </c>
      <c r="B49" s="41">
        <f>B36+B33</f>
        <v>35443639</v>
      </c>
      <c r="C49" s="42">
        <f>C36+C33</f>
        <v>372248582.55</v>
      </c>
    </row>
  </sheetData>
  <mergeCells count="1">
    <mergeCell ref="A2:C2"/>
  </mergeCells>
  <pageMargins left="2.36220472440945" right="0.708661417322835" top="0.748031496062992" bottom="0.748031496062992" header="0.31496062992126" footer="0.31496062992126"/>
  <pageSetup paperSize="9" scale="84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C52"/>
  <sheetViews>
    <sheetView topLeftCell="A28" workbookViewId="0">
      <selection activeCell="B67" sqref="B67"/>
    </sheetView>
  </sheetViews>
  <sheetFormatPr defaultColWidth="43.875" defaultRowHeight="13.5" outlineLevelCol="2"/>
  <cols>
    <col min="1" max="1" width="47.375" customWidth="1"/>
    <col min="2" max="2" width="31.125" customWidth="1"/>
    <col min="3" max="4" width="43.875" hidden="1" customWidth="1"/>
  </cols>
  <sheetData>
    <row r="2" ht="14.25" spans="1:2">
      <c r="A2" s="1" t="s">
        <v>192</v>
      </c>
      <c r="B2" s="1"/>
    </row>
    <row r="3" spans="1:2">
      <c r="A3" s="2"/>
      <c r="B3" s="2"/>
    </row>
    <row r="4" ht="14.25" spans="1:2">
      <c r="A4" s="3" t="s">
        <v>139</v>
      </c>
      <c r="B4" s="4" t="s">
        <v>2</v>
      </c>
    </row>
    <row r="5" ht="14.25" spans="1:2">
      <c r="A5" s="5" t="s">
        <v>193</v>
      </c>
      <c r="B5" s="6" t="s">
        <v>141</v>
      </c>
    </row>
    <row r="6" spans="1:2">
      <c r="A6" s="7" t="s">
        <v>142</v>
      </c>
      <c r="B6" s="8"/>
    </row>
    <row r="7" spans="1:2">
      <c r="A7" s="7" t="s">
        <v>143</v>
      </c>
      <c r="B7" s="8">
        <v>-2346916267.76</v>
      </c>
    </row>
    <row r="8" spans="1:2">
      <c r="A8" s="7" t="s">
        <v>144</v>
      </c>
      <c r="B8" s="8">
        <v>1253043579.06</v>
      </c>
    </row>
    <row r="9" spans="1:2">
      <c r="A9" s="7" t="s">
        <v>145</v>
      </c>
      <c r="B9" s="8">
        <v>400000000</v>
      </c>
    </row>
    <row r="10" spans="1:2">
      <c r="A10" s="7" t="s">
        <v>146</v>
      </c>
      <c r="B10" s="8">
        <v>-89262109.91</v>
      </c>
    </row>
    <row r="11" spans="1:2">
      <c r="A11" s="7" t="s">
        <v>147</v>
      </c>
      <c r="B11" s="8">
        <v>0</v>
      </c>
    </row>
    <row r="12" spans="1:2">
      <c r="A12" s="7" t="s">
        <v>148</v>
      </c>
      <c r="B12" s="8">
        <v>2368376250.25</v>
      </c>
    </row>
    <row r="13" spans="1:2">
      <c r="A13" s="7" t="s">
        <v>149</v>
      </c>
      <c r="B13" s="8">
        <v>2833373823.88</v>
      </c>
    </row>
    <row r="14" spans="1:2">
      <c r="A14" s="9" t="s">
        <v>150</v>
      </c>
      <c r="B14" s="10">
        <f>SUM(B7:B13)</f>
        <v>4418615275.52</v>
      </c>
    </row>
    <row r="15" spans="1:2">
      <c r="A15" s="7" t="s">
        <v>151</v>
      </c>
      <c r="B15" s="8">
        <v>1296181577.18</v>
      </c>
    </row>
    <row r="16" spans="1:2">
      <c r="A16" s="7" t="s">
        <v>152</v>
      </c>
      <c r="B16" s="8">
        <v>0</v>
      </c>
    </row>
    <row r="17" spans="1:2">
      <c r="A17" s="7" t="s">
        <v>153</v>
      </c>
      <c r="B17" s="8">
        <v>208969518.92</v>
      </c>
    </row>
    <row r="18" spans="1:2">
      <c r="A18" s="7" t="s">
        <v>154</v>
      </c>
      <c r="B18" s="8">
        <v>323288398.47</v>
      </c>
    </row>
    <row r="19" spans="1:2">
      <c r="A19" s="7" t="s">
        <v>155</v>
      </c>
      <c r="B19" s="8">
        <v>102089829.34</v>
      </c>
    </row>
    <row r="20" spans="1:2">
      <c r="A20" s="7" t="s">
        <v>156</v>
      </c>
      <c r="B20" s="8">
        <v>2392724531.49</v>
      </c>
    </row>
    <row r="21" spans="1:2">
      <c r="A21" s="9" t="s">
        <v>157</v>
      </c>
      <c r="B21" s="10">
        <f>SUM(B15:B20)</f>
        <v>4323253855.4</v>
      </c>
    </row>
    <row r="22" spans="1:2">
      <c r="A22" s="9" t="s">
        <v>158</v>
      </c>
      <c r="B22" s="10">
        <f>B14-B21</f>
        <v>95361420.1200008</v>
      </c>
    </row>
    <row r="23" spans="1:2">
      <c r="A23" s="9" t="s">
        <v>159</v>
      </c>
      <c r="B23" s="11">
        <v>0</v>
      </c>
    </row>
    <row r="24" spans="1:2">
      <c r="A24" s="7" t="s">
        <v>160</v>
      </c>
      <c r="B24" s="8">
        <v>243230481.78</v>
      </c>
    </row>
    <row r="25" spans="1:2">
      <c r="A25" s="7" t="s">
        <v>161</v>
      </c>
      <c r="B25" s="8">
        <v>15000000</v>
      </c>
    </row>
    <row r="26" spans="1:2">
      <c r="A26" s="7" t="s">
        <v>162</v>
      </c>
      <c r="B26" s="8">
        <v>0</v>
      </c>
    </row>
    <row r="27" spans="1:2">
      <c r="A27" s="7" t="s">
        <v>163</v>
      </c>
      <c r="B27" s="8">
        <v>2283962.88000003</v>
      </c>
    </row>
    <row r="28" spans="1:2">
      <c r="A28" s="9" t="s">
        <v>164</v>
      </c>
      <c r="B28" s="10">
        <f>SUM(B24:B27)</f>
        <v>260514444.66</v>
      </c>
    </row>
    <row r="29" spans="1:2">
      <c r="A29" s="7" t="s">
        <v>165</v>
      </c>
      <c r="B29" s="8">
        <v>0</v>
      </c>
    </row>
    <row r="30" spans="1:2">
      <c r="A30" s="7" t="s">
        <v>166</v>
      </c>
      <c r="B30" s="8">
        <v>22588240.33</v>
      </c>
    </row>
    <row r="31" spans="1:2">
      <c r="A31" s="7" t="s">
        <v>167</v>
      </c>
      <c r="B31" s="8">
        <v>0</v>
      </c>
    </row>
    <row r="32" spans="1:2">
      <c r="A32" s="7" t="s">
        <v>168</v>
      </c>
      <c r="B32" s="8">
        <v>0</v>
      </c>
    </row>
    <row r="33" spans="1:2">
      <c r="A33" s="9" t="s">
        <v>169</v>
      </c>
      <c r="B33" s="10">
        <f>SUM(B29:B32)</f>
        <v>22588240.33</v>
      </c>
    </row>
    <row r="34" spans="1:2">
      <c r="A34" s="9" t="s">
        <v>170</v>
      </c>
      <c r="B34" s="10">
        <f>B28-B33</f>
        <v>237926204.33</v>
      </c>
    </row>
    <row r="35" spans="1:2">
      <c r="A35" s="7" t="s">
        <v>171</v>
      </c>
      <c r="B35" s="8"/>
    </row>
    <row r="36" spans="1:2">
      <c r="A36" s="7" t="s">
        <v>172</v>
      </c>
      <c r="B36" s="8">
        <v>1000000000</v>
      </c>
    </row>
    <row r="37" spans="1:2">
      <c r="A37" s="7" t="s">
        <v>173</v>
      </c>
      <c r="B37" s="8">
        <v>0</v>
      </c>
    </row>
    <row r="38" spans="1:2">
      <c r="A38" s="7" t="s">
        <v>174</v>
      </c>
      <c r="B38" s="8">
        <v>203435051661.13</v>
      </c>
    </row>
    <row r="39" spans="1:2">
      <c r="A39" s="7" t="s">
        <v>175</v>
      </c>
      <c r="B39" s="8">
        <v>0</v>
      </c>
    </row>
    <row r="40" spans="1:2">
      <c r="A40" s="7" t="s">
        <v>176</v>
      </c>
      <c r="B40" s="8">
        <v>0</v>
      </c>
    </row>
    <row r="41" spans="1:2">
      <c r="A41" s="9" t="s">
        <v>177</v>
      </c>
      <c r="B41" s="10">
        <f>SUM(B36:B40)</f>
        <v>204435051661.13</v>
      </c>
    </row>
    <row r="42" spans="1:2">
      <c r="A42" s="7" t="s">
        <v>178</v>
      </c>
      <c r="B42" s="8">
        <v>202929351661.13</v>
      </c>
    </row>
    <row r="43" spans="1:2">
      <c r="A43" s="7" t="s">
        <v>179</v>
      </c>
      <c r="B43" s="8">
        <v>56068075.0500003</v>
      </c>
    </row>
    <row r="44" spans="1:2">
      <c r="A44" s="7" t="s">
        <v>180</v>
      </c>
      <c r="B44" s="8">
        <v>0</v>
      </c>
    </row>
    <row r="45" spans="1:2">
      <c r="A45" s="7" t="s">
        <v>181</v>
      </c>
      <c r="B45" s="8">
        <v>0</v>
      </c>
    </row>
    <row r="46" spans="1:2">
      <c r="A46" s="9" t="s">
        <v>182</v>
      </c>
      <c r="B46" s="10">
        <f>SUM(B42:B45)</f>
        <v>202985419736.18</v>
      </c>
    </row>
    <row r="47" spans="1:2">
      <c r="A47" s="9" t="s">
        <v>183</v>
      </c>
      <c r="B47" s="10">
        <f>B41-B46</f>
        <v>1449631924.95001</v>
      </c>
    </row>
    <row r="48" spans="1:2">
      <c r="A48" s="9" t="s">
        <v>184</v>
      </c>
      <c r="B48" s="8">
        <v>440687.43</v>
      </c>
    </row>
    <row r="49" spans="1:2">
      <c r="A49" s="9" t="s">
        <v>185</v>
      </c>
      <c r="B49" s="10">
        <f>B48+B47+B34+B22</f>
        <v>1783360236.83001</v>
      </c>
    </row>
    <row r="50" spans="1:2">
      <c r="A50" s="9" t="s">
        <v>186</v>
      </c>
      <c r="B50" s="8">
        <v>6936234179.72</v>
      </c>
    </row>
    <row r="51" ht="14.25" spans="1:3">
      <c r="A51" s="9" t="s">
        <v>187</v>
      </c>
      <c r="B51" s="12">
        <f>B49+B50</f>
        <v>8719594416.55001</v>
      </c>
      <c r="C51" s="13">
        <f>B51-母公司资产负债表!B6-母公司资产负债表!B8</f>
        <v>-1319905808.45999</v>
      </c>
    </row>
    <row r="52" ht="14.25" spans="1:2">
      <c r="A52" s="14" t="s">
        <v>188</v>
      </c>
      <c r="B52" s="14"/>
    </row>
  </sheetData>
  <mergeCells count="3">
    <mergeCell ref="A2:B2"/>
    <mergeCell ref="A3:B3"/>
    <mergeCell ref="A52:B5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合并资产负债表</vt:lpstr>
      <vt:lpstr>合并损益表</vt:lpstr>
      <vt:lpstr>合并现金流量表</vt:lpstr>
      <vt:lpstr>母公司资产负债表</vt:lpstr>
      <vt:lpstr>母公司损益表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2020-01-09T01:43:31Z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