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<sst xmlns="http://schemas.openxmlformats.org/spreadsheetml/2006/main" count="372" uniqueCount="199">
  <si>
    <t>合 并 资 产 负 债 表</t>
  </si>
  <si>
    <t>财信证券有限责任公司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</si>
  <si>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</si>
  <si>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</si>
  <si>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</si>
  <si>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</si>
  <si>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</si>
  <si>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</si>
  <si>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</si>
  <si>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</si>
  <si>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</si>
  <si>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</si>
  <si>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</si>
  <si>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</si>
  <si>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</si>
  <si>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</si>
  <si>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</si>
  <si>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</si>
  <si>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</si>
  <si>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</si>
  <si>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</si>
  <si>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</si>
  <si>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</si>
  <si>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</si>
  <si>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</si>
  <si>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</si>
  <si>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</si>
  <si>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</si>
  <si>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</si>
  <si>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</si>
  <si>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</si>
  <si>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</si>
  <si>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</si>
  <si>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</si>
  <si>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</si>
  <si>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</si>
  <si>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</si>
  <si>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</si>
  <si>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</si>
  <si>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</si>
  <si>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</si>
  <si>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</si>
  <si>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</si>
  <si>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</si>
  <si>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</si>
  <si>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</si>
  <si>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</si>
  <si>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</si>
  <si>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</si>
  <si>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</si>
  <si>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</si>
  <si>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</si>
  <si>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</si>
  <si>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</si>
  <si>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</si>
  <si>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</si>
  <si>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</si>
  <si>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</si>
  <si>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</si>
  <si>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</si>
  <si>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</si>
  <si>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</si>
  <si>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</si>
  <si>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</si>
  <si>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</si>
  <si>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</si>
  <si>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</si>
  <si>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</si>
  <si>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</si>
  <si>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</si>
  <si>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</si>
  <si>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</si>
  <si>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</si>
  <si>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</si>
  <si>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</si>
  <si>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</si>
  <si>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</si>
  <si>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编制单位：财信证券有限责任公司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</si>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</sst>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_ "/>
    <numFmt numFmtId="177" formatCode="yyyy&quot;年&quot;m&quot;月&quot;;@"/>
    <numFmt numFmtId="178" formatCode="#,##0.00_ "/>
    <numFmt numFmtId="179" formatCode="yyyy&quot;年&quot;m&quot;月&quot;d&quot;日&quot;;@"/>
    <numFmt numFmtId="180" formatCode="0_);[Red]\(0\)"/>
    <numFmt numFmtId="181" formatCode="#,##0.00;\-#,##0.00;&quot;&quot;"/>
    <numFmt numFmtId="182" formatCode="#,###.00"/>
    <numFmt numFmtId="183" formatCode="#,##0.000000_ "/>
    <numFmt numFmtId="184" formatCode="#,##0.000000000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17" fillId="0" borderId="0"/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/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23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15" fillId="8" borderId="1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0"/>
    <xf numFmtId="0" fontId="18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31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8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8" fontId="4" fillId="3" borderId="5" xfId="0" applyNumberFormat="1" applyFont="1" applyFill="1" applyBorder="1"/>
    <xf numFmtId="178" fontId="3" fillId="2" borderId="5" xfId="0" applyNumberFormat="1" applyFont="1" applyFill="1" applyBorder="1"/>
    <xf numFmtId="178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7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8" fontId="5" fillId="2" borderId="6" xfId="10" applyNumberFormat="1" applyFont="1" applyFill="1" applyBorder="1" applyAlignment="1"/>
    <xf numFmtId="178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8" fontId="4" fillId="4" borderId="6" xfId="10" applyNumberFormat="1" applyFont="1" applyFill="1" applyBorder="1" applyAlignment="1"/>
    <xf numFmtId="178" fontId="4" fillId="4" borderId="5" xfId="45" applyNumberFormat="1" applyFont="1" applyFill="1" applyBorder="1" applyAlignment="1">
      <alignment horizontal="right"/>
    </xf>
    <xf numFmtId="178" fontId="4" fillId="0" borderId="11" xfId="0" applyNumberFormat="1" applyFont="1" applyBorder="1" applyAlignment="1">
      <alignment vertical="center"/>
    </xf>
    <xf numFmtId="178" fontId="5" fillId="5" borderId="6" xfId="6" applyNumberFormat="1" applyFont="1" applyFill="1" applyBorder="1" applyAlignment="1">
      <alignment horizontal="right"/>
    </xf>
    <xf numFmtId="178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8" fontId="4" fillId="0" borderId="6" xfId="0" applyNumberFormat="1" applyFont="1" applyFill="1" applyBorder="1" applyAlignment="1">
      <alignment horizontal="right"/>
    </xf>
    <xf numFmtId="178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8" fontId="4" fillId="2" borderId="13" xfId="0" applyNumberFormat="1" applyFont="1" applyFill="1" applyBorder="1" applyAlignment="1">
      <alignment horizontal="right"/>
    </xf>
    <xf numFmtId="178" fontId="4" fillId="2" borderId="14" xfId="45" applyNumberFormat="1" applyFont="1" applyFill="1" applyBorder="1" applyAlignment="1">
      <alignment horizontal="right"/>
    </xf>
    <xf numFmtId="43" fontId="0" fillId="0" borderId="0" xfId="10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7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9" fillId="6" borderId="11" xfId="0" applyFont="1" applyFill="1" applyBorder="1" applyAlignment="1" applyProtection="1">
      <alignment horizontal="left"/>
      <protection locked="0"/>
    </xf>
    <xf numFmtId="178" fontId="10" fillId="6" borderId="6" xfId="0" applyNumberFormat="1" applyFont="1" applyFill="1" applyBorder="1" applyAlignment="1">
      <alignment horizontal="right"/>
    </xf>
    <xf numFmtId="178" fontId="9" fillId="6" borderId="6" xfId="0" applyNumberFormat="1" applyFont="1" applyFill="1" applyBorder="1" applyAlignment="1" applyProtection="1">
      <protection locked="0"/>
    </xf>
    <xf numFmtId="178" fontId="10" fillId="6" borderId="5" xfId="0" applyNumberFormat="1" applyFont="1" applyFill="1" applyBorder="1" applyAlignment="1">
      <alignment horizontal="right"/>
    </xf>
    <xf numFmtId="180" fontId="10" fillId="6" borderId="11" xfId="0" applyNumberFormat="1" applyFont="1" applyFill="1" applyBorder="1" applyAlignment="1" applyProtection="1">
      <alignment horizontal="left"/>
      <protection locked="0"/>
    </xf>
    <xf numFmtId="181" fontId="10" fillId="6" borderId="6" xfId="54" applyNumberFormat="1" applyFont="1" applyFill="1" applyBorder="1" applyAlignment="1" applyProtection="1">
      <alignment horizontal="right" vertical="center"/>
      <protection locked="0"/>
    </xf>
    <xf numFmtId="178" fontId="10" fillId="6" borderId="6" xfId="0" applyNumberFormat="1" applyFont="1" applyFill="1" applyBorder="1" applyAlignment="1" applyProtection="1">
      <alignment horizontal="left"/>
      <protection locked="0"/>
    </xf>
    <xf numFmtId="181" fontId="10" fillId="6" borderId="6" xfId="54" applyNumberFormat="1" applyFont="1" applyFill="1" applyBorder="1" applyAlignment="1">
      <alignment horizontal="right" vertical="center"/>
    </xf>
    <xf numFmtId="181" fontId="10" fillId="6" borderId="5" xfId="0" applyNumberFormat="1" applyFont="1" applyFill="1" applyBorder="1" applyAlignment="1">
      <alignment horizontal="right"/>
    </xf>
    <xf numFmtId="178" fontId="10" fillId="6" borderId="6" xfId="0" applyNumberFormat="1" applyFont="1" applyFill="1" applyBorder="1" applyAlignment="1" applyProtection="1">
      <alignment horizontal="left" wrapText="1"/>
      <protection locked="0"/>
    </xf>
    <xf numFmtId="0" fontId="10" fillId="6" borderId="6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 wrapText="1"/>
    </xf>
    <xf numFmtId="0" fontId="10" fillId="6" borderId="11" xfId="52" applyNumberFormat="1" applyFont="1" applyFill="1" applyBorder="1" applyAlignment="1" applyProtection="1">
      <alignment horizontal="left" vertical="center"/>
    </xf>
    <xf numFmtId="0" fontId="10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1" fontId="5" fillId="2" borderId="6" xfId="1" applyNumberFormat="1" applyFont="1" applyFill="1" applyBorder="1" applyAlignment="1">
      <alignment horizontal="right"/>
    </xf>
    <xf numFmtId="181" fontId="5" fillId="2" borderId="5" xfId="1" applyNumberFormat="1" applyFont="1" applyFill="1" applyBorder="1" applyAlignment="1">
      <alignment horizontal="right"/>
    </xf>
    <xf numFmtId="178" fontId="9" fillId="3" borderId="6" xfId="0" applyNumberFormat="1" applyFont="1" applyFill="1" applyBorder="1" applyAlignment="1" applyProtection="1">
      <alignment horizontal="left"/>
      <protection locked="0"/>
    </xf>
    <xf numFmtId="178" fontId="9" fillId="3" borderId="6" xfId="0" applyNumberFormat="1" applyFont="1" applyFill="1" applyBorder="1" applyAlignment="1">
      <alignment horizontal="right"/>
    </xf>
    <xf numFmtId="178" fontId="9" fillId="3" borderId="5" xfId="0" applyNumberFormat="1" applyFont="1" applyFill="1" applyBorder="1" applyAlignment="1">
      <alignment horizontal="right"/>
    </xf>
    <xf numFmtId="178" fontId="10" fillId="4" borderId="6" xfId="0" applyNumberFormat="1" applyFont="1" applyFill="1" applyBorder="1" applyAlignment="1" applyProtection="1">
      <alignment horizontal="left"/>
      <protection locked="0"/>
    </xf>
    <xf numFmtId="181" fontId="10" fillId="0" borderId="6" xfId="54" applyNumberFormat="1" applyFont="1" applyBorder="1" applyAlignment="1">
      <alignment horizontal="right" vertical="center"/>
    </xf>
    <xf numFmtId="0" fontId="10" fillId="0" borderId="6" xfId="52" applyNumberFormat="1" applyFont="1" applyFill="1" applyBorder="1" applyAlignment="1" applyProtection="1">
      <alignment horizontal="left" vertical="center"/>
    </xf>
    <xf numFmtId="181" fontId="10" fillId="6" borderId="6" xfId="0" applyNumberFormat="1" applyFont="1" applyFill="1" applyBorder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8" fontId="10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2" fontId="10" fillId="6" borderId="6" xfId="0" applyNumberFormat="1" applyFont="1" applyFill="1" applyBorder="1" applyAlignment="1">
      <alignment horizontal="right"/>
    </xf>
    <xf numFmtId="178" fontId="9" fillId="2" borderId="6" xfId="0" applyNumberFormat="1" applyFont="1" applyFill="1" applyBorder="1" applyAlignment="1" applyProtection="1">
      <alignment horizontal="left" vertical="center"/>
      <protection locked="0"/>
    </xf>
    <xf numFmtId="182" fontId="9" fillId="2" borderId="6" xfId="0" applyNumberFormat="1" applyFont="1" applyFill="1" applyBorder="1" applyAlignment="1">
      <alignment horizontal="right"/>
    </xf>
    <xf numFmtId="182" fontId="9" fillId="2" borderId="5" xfId="0" applyNumberFormat="1" applyFont="1" applyFill="1" applyBorder="1" applyAlignment="1">
      <alignment horizontal="right"/>
    </xf>
    <xf numFmtId="0" fontId="9" fillId="2" borderId="12" xfId="0" applyFont="1" applyFill="1" applyBorder="1" applyAlignment="1" applyProtection="1">
      <alignment horizontal="left"/>
      <protection locked="0"/>
    </xf>
    <xf numFmtId="182" fontId="9" fillId="2" borderId="13" xfId="0" applyNumberFormat="1" applyFont="1" applyFill="1" applyBorder="1" applyAlignment="1">
      <alignment horizontal="right"/>
    </xf>
    <xf numFmtId="178" fontId="9" fillId="2" borderId="13" xfId="0" applyNumberFormat="1" applyFont="1" applyFill="1" applyBorder="1" applyAlignment="1" applyProtection="1">
      <alignment horizontal="left" vertical="center"/>
      <protection locked="0"/>
    </xf>
    <xf numFmtId="182" fontId="9" fillId="2" borderId="14" xfId="0" applyNumberFormat="1" applyFont="1" applyFill="1" applyBorder="1" applyAlignment="1">
      <alignment horizontal="right"/>
    </xf>
    <xf numFmtId="183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8" fontId="10" fillId="0" borderId="6" xfId="10" applyNumberFormat="1" applyFont="1" applyBorder="1" applyProtection="1">
      <alignment vertical="center"/>
      <protection locked="0"/>
    </xf>
    <xf numFmtId="178" fontId="10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0" fillId="0" borderId="11" xfId="52" applyNumberFormat="1" applyFont="1" applyFill="1" applyBorder="1" applyAlignment="1" applyProtection="1">
      <alignment horizontal="left" vertical="center"/>
    </xf>
    <xf numFmtId="178" fontId="13" fillId="0" borderId="6" xfId="10" applyNumberFormat="1" applyFont="1" applyBorder="1" applyAlignment="1">
      <alignment vertical="center" shrinkToFit="1"/>
    </xf>
    <xf numFmtId="0" fontId="10" fillId="0" borderId="11" xfId="52" applyNumberFormat="1" applyFont="1" applyFill="1" applyBorder="1" applyAlignment="1" applyProtection="1">
      <alignment horizontal="left" vertical="center" wrapText="1"/>
    </xf>
    <xf numFmtId="0" fontId="10" fillId="0" borderId="12" xfId="52" applyNumberFormat="1" applyFont="1" applyFill="1" applyBorder="1" applyAlignment="1" applyProtection="1">
      <alignment horizontal="left" vertical="center"/>
    </xf>
    <xf numFmtId="178" fontId="10" fillId="0" borderId="13" xfId="10" applyNumberFormat="1" applyFont="1" applyBorder="1" applyProtection="1">
      <alignment vertical="center"/>
      <protection locked="0"/>
    </xf>
    <xf numFmtId="178" fontId="10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9" fillId="4" borderId="11" xfId="0" applyFont="1" applyFill="1" applyBorder="1" applyAlignment="1" applyProtection="1">
      <alignment horizontal="left"/>
      <protection locked="0"/>
    </xf>
    <xf numFmtId="178" fontId="10" fillId="4" borderId="6" xfId="0" applyNumberFormat="1" applyFont="1" applyFill="1" applyBorder="1" applyAlignment="1">
      <alignment horizontal="right"/>
    </xf>
    <xf numFmtId="178" fontId="9" fillId="4" borderId="6" xfId="0" applyNumberFormat="1" applyFont="1" applyFill="1" applyBorder="1" applyAlignment="1" applyProtection="1">
      <alignment horizontal="left"/>
      <protection locked="0"/>
    </xf>
    <xf numFmtId="178" fontId="10" fillId="4" borderId="5" xfId="0" applyNumberFormat="1" applyFont="1" applyFill="1" applyBorder="1" applyAlignment="1">
      <alignment horizontal="right"/>
    </xf>
    <xf numFmtId="181" fontId="11" fillId="4" borderId="6" xfId="1" applyNumberFormat="1" applyFont="1" applyFill="1" applyBorder="1" applyAlignment="1">
      <alignment horizontal="right"/>
    </xf>
    <xf numFmtId="181" fontId="10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1" fontId="11" fillId="4" borderId="6" xfId="1" applyNumberFormat="1" applyFont="1" applyFill="1" applyBorder="1"/>
    <xf numFmtId="181" fontId="11" fillId="4" borderId="5" xfId="1" applyNumberFormat="1" applyFont="1" applyFill="1" applyBorder="1" applyAlignment="1">
      <alignment horizontal="right"/>
    </xf>
    <xf numFmtId="181" fontId="11" fillId="4" borderId="5" xfId="1" applyNumberFormat="1" applyFont="1" applyFill="1" applyBorder="1"/>
    <xf numFmtId="181" fontId="11" fillId="4" borderId="5" xfId="10" applyNumberFormat="1" applyFont="1" applyFill="1" applyBorder="1" applyAlignment="1"/>
    <xf numFmtId="181" fontId="11" fillId="2" borderId="6" xfId="1" applyNumberFormat="1" applyFont="1" applyFill="1" applyBorder="1" applyAlignment="1">
      <alignment horizontal="right"/>
    </xf>
    <xf numFmtId="178" fontId="10" fillId="4" borderId="11" xfId="0" applyNumberFormat="1" applyFont="1" applyFill="1" applyBorder="1" applyAlignment="1" applyProtection="1">
      <alignment horizontal="left"/>
      <protection locked="0"/>
    </xf>
    <xf numFmtId="180" fontId="10" fillId="4" borderId="11" xfId="0" applyNumberFormat="1" applyFont="1" applyFill="1" applyBorder="1" applyAlignment="1" applyProtection="1">
      <alignment horizontal="left"/>
      <protection locked="0"/>
    </xf>
    <xf numFmtId="178" fontId="11" fillId="4" borderId="6" xfId="1" applyNumberFormat="1" applyFont="1" applyFill="1" applyBorder="1" applyAlignment="1">
      <alignment horizontal="right"/>
    </xf>
    <xf numFmtId="178" fontId="11" fillId="4" borderId="6" xfId="53" applyNumberFormat="1" applyFont="1" applyFill="1" applyBorder="1" applyAlignment="1">
      <alignment horizontal="right"/>
    </xf>
    <xf numFmtId="178" fontId="9" fillId="2" borderId="6" xfId="7" applyNumberFormat="1" applyFont="1" applyFill="1" applyBorder="1" applyAlignment="1">
      <alignment horizontal="right"/>
    </xf>
    <xf numFmtId="178" fontId="9" fillId="4" borderId="6" xfId="0" applyNumberFormat="1" applyFont="1" applyFill="1" applyBorder="1" applyAlignment="1" applyProtection="1">
      <alignment horizontal="left" vertical="center"/>
      <protection locked="0"/>
    </xf>
    <xf numFmtId="178" fontId="10" fillId="4" borderId="5" xfId="7" applyNumberFormat="1" applyFont="1" applyFill="1" applyBorder="1" applyAlignment="1">
      <alignment horizontal="right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/>
      <protection locked="0"/>
    </xf>
    <xf numFmtId="184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workbookViewId="0">
      <selection activeCell="E39" sqref="E39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0"/>
      <c r="B1" s="101"/>
      <c r="C1" s="100"/>
      <c r="D1" s="100"/>
      <c r="E1" s="100"/>
      <c r="F1" s="100"/>
      <c r="I1" s="129"/>
    </row>
    <row r="2" spans="1:6">
      <c r="A2" s="102" t="s">
        <v>0</v>
      </c>
      <c r="B2" s="102"/>
      <c r="C2" s="102"/>
      <c r="D2" s="102"/>
      <c r="E2" s="102"/>
      <c r="F2" s="103"/>
    </row>
    <row r="3" ht="14.25" spans="1:6">
      <c r="A3" s="104" t="s">
        <v>1</v>
      </c>
      <c r="B3" s="18"/>
      <c r="C3" s="18"/>
      <c r="D3" s="105">
        <v>43982</v>
      </c>
      <c r="E3" s="20" t="s">
        <v>2</v>
      </c>
      <c r="F3" s="106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07" t="s">
        <v>8</v>
      </c>
      <c r="B5" s="108"/>
      <c r="C5" s="108"/>
      <c r="D5" s="109" t="s">
        <v>9</v>
      </c>
      <c r="E5" s="108"/>
      <c r="F5" s="110"/>
    </row>
    <row r="6" spans="1:8">
      <c r="A6" s="65" t="s">
        <v>10</v>
      </c>
      <c r="B6" s="111">
        <v>10787166781.07</v>
      </c>
      <c r="C6" s="111">
        <v>9734229504.44</v>
      </c>
      <c r="D6" s="65" t="s">
        <v>11</v>
      </c>
      <c r="E6" s="111">
        <v>0</v>
      </c>
      <c r="F6" s="112"/>
      <c r="G6" s="113"/>
      <c r="H6" s="113"/>
    </row>
    <row r="7" spans="1:8">
      <c r="A7" s="65" t="s">
        <v>12</v>
      </c>
      <c r="B7" s="111">
        <v>8378413661.3</v>
      </c>
      <c r="C7" s="111">
        <v>7441854475.45</v>
      </c>
      <c r="D7" s="65" t="s">
        <v>13</v>
      </c>
      <c r="E7" s="111">
        <v>313955890.41</v>
      </c>
      <c r="F7" s="112">
        <v>14640000</v>
      </c>
      <c r="G7" s="113"/>
      <c r="H7" s="113"/>
    </row>
    <row r="8" spans="1:8">
      <c r="A8" s="65" t="s">
        <v>14</v>
      </c>
      <c r="B8" s="111">
        <v>1715340570.18</v>
      </c>
      <c r="C8" s="111">
        <v>1463441219.16</v>
      </c>
      <c r="D8" s="65" t="s">
        <v>15</v>
      </c>
      <c r="E8" s="111">
        <v>740000000</v>
      </c>
      <c r="F8" s="112">
        <v>500000000</v>
      </c>
      <c r="G8" s="113"/>
      <c r="H8" s="113"/>
    </row>
    <row r="9" spans="1:8">
      <c r="A9" s="65" t="s">
        <v>16</v>
      </c>
      <c r="B9" s="111">
        <v>1562438795.68</v>
      </c>
      <c r="C9" s="111">
        <v>1229292216.23</v>
      </c>
      <c r="D9" s="65" t="s">
        <v>17</v>
      </c>
      <c r="E9" s="111">
        <v>37244308.66</v>
      </c>
      <c r="F9" s="112">
        <v>874652322.48</v>
      </c>
      <c r="G9" s="113"/>
      <c r="H9" s="113"/>
    </row>
    <row r="10" spans="1:8">
      <c r="A10" s="65" t="s">
        <v>18</v>
      </c>
      <c r="B10" s="114">
        <v>0</v>
      </c>
      <c r="C10" s="114">
        <v>0</v>
      </c>
      <c r="D10" s="65" t="s">
        <v>19</v>
      </c>
      <c r="E10" s="111">
        <v>32857</v>
      </c>
      <c r="F10" s="112">
        <v>3310835.64</v>
      </c>
      <c r="G10" s="113"/>
      <c r="H10" s="113"/>
    </row>
    <row r="11" spans="1:8">
      <c r="A11" s="65" t="s">
        <v>20</v>
      </c>
      <c r="B11" s="111">
        <v>0</v>
      </c>
      <c r="C11" s="111">
        <v>0</v>
      </c>
      <c r="D11" s="65" t="s">
        <v>21</v>
      </c>
      <c r="E11" s="111">
        <v>3229527474.88</v>
      </c>
      <c r="F11" s="112">
        <v>3150522782.94</v>
      </c>
      <c r="G11" s="113"/>
      <c r="H11" s="113"/>
    </row>
    <row r="12" spans="1:8">
      <c r="A12" s="65" t="s">
        <v>22</v>
      </c>
      <c r="B12" s="111">
        <v>5086432367.33</v>
      </c>
      <c r="C12" s="111">
        <v>4615404639.75</v>
      </c>
      <c r="D12" s="65" t="s">
        <v>23</v>
      </c>
      <c r="E12" s="111">
        <v>10677654015.5</v>
      </c>
      <c r="F12" s="115">
        <v>8723275827.14</v>
      </c>
      <c r="G12" s="113"/>
      <c r="H12" s="113"/>
    </row>
    <row r="13" spans="1:8">
      <c r="A13" s="65" t="s">
        <v>24</v>
      </c>
      <c r="B13" s="111">
        <v>0</v>
      </c>
      <c r="C13" s="111">
        <v>865405.91</v>
      </c>
      <c r="D13" s="65" t="s">
        <v>25</v>
      </c>
      <c r="E13" s="111">
        <v>1079000000</v>
      </c>
      <c r="F13" s="115">
        <v>0</v>
      </c>
      <c r="G13" s="113"/>
      <c r="H13" s="113"/>
    </row>
    <row r="14" spans="1:8">
      <c r="A14" s="65" t="s">
        <v>26</v>
      </c>
      <c r="B14" s="111">
        <v>689158494.83</v>
      </c>
      <c r="C14" s="111">
        <v>507214592.32</v>
      </c>
      <c r="D14" s="65" t="s">
        <v>27</v>
      </c>
      <c r="E14" s="111">
        <v>263558132.17</v>
      </c>
      <c r="F14" s="116">
        <v>258673321.48</v>
      </c>
      <c r="G14" s="113"/>
      <c r="H14" s="113"/>
    </row>
    <row r="15" spans="1:8">
      <c r="A15" s="65" t="s">
        <v>28</v>
      </c>
      <c r="B15" s="111">
        <v>309708777.12</v>
      </c>
      <c r="C15" s="111">
        <v>112016212.69</v>
      </c>
      <c r="D15" s="65" t="s">
        <v>29</v>
      </c>
      <c r="E15" s="111">
        <v>64929136.27</v>
      </c>
      <c r="F15" s="115">
        <v>65282037.4999995</v>
      </c>
      <c r="G15" s="113"/>
      <c r="H15" s="113"/>
    </row>
    <row r="16" spans="1:8">
      <c r="A16" s="65" t="s">
        <v>30</v>
      </c>
      <c r="B16" s="111">
        <v>0</v>
      </c>
      <c r="C16" s="111">
        <v>0</v>
      </c>
      <c r="D16" s="65" t="s">
        <v>31</v>
      </c>
      <c r="E16" s="111">
        <v>285610035.92</v>
      </c>
      <c r="F16" s="115">
        <v>926806205.27</v>
      </c>
      <c r="G16" s="113"/>
      <c r="H16" s="113"/>
    </row>
    <row r="17" spans="1:8">
      <c r="A17" s="65" t="s">
        <v>32</v>
      </c>
      <c r="B17" s="111">
        <v>617028515.36</v>
      </c>
      <c r="C17" s="111">
        <v>2114653631.82</v>
      </c>
      <c r="D17" s="65" t="s">
        <v>33</v>
      </c>
      <c r="E17" s="111">
        <v>0</v>
      </c>
      <c r="F17" s="115">
        <v>0</v>
      </c>
      <c r="G17" s="113"/>
      <c r="H17" s="113"/>
    </row>
    <row r="18" spans="1:8">
      <c r="A18" s="65" t="s">
        <v>34</v>
      </c>
      <c r="B18" s="111">
        <v>0</v>
      </c>
      <c r="C18" s="111">
        <v>0</v>
      </c>
      <c r="D18" s="65" t="s">
        <v>35</v>
      </c>
      <c r="E18" s="111"/>
      <c r="F18" s="115"/>
      <c r="G18" s="113"/>
      <c r="H18" s="113"/>
    </row>
    <row r="19" spans="1:8">
      <c r="A19" s="65" t="s">
        <v>36</v>
      </c>
      <c r="B19" s="111">
        <v>11274444178.33</v>
      </c>
      <c r="C19" s="111">
        <v>7567192965.7</v>
      </c>
      <c r="D19" s="65" t="s">
        <v>37</v>
      </c>
      <c r="E19" s="111">
        <v>0</v>
      </c>
      <c r="F19" s="115">
        <v>0</v>
      </c>
      <c r="G19" s="113"/>
      <c r="H19" s="113"/>
    </row>
    <row r="20" spans="1:8">
      <c r="A20" s="65" t="s">
        <v>38</v>
      </c>
      <c r="B20" s="114">
        <v>9431413795.84</v>
      </c>
      <c r="C20" s="114">
        <v>6503092180.12</v>
      </c>
      <c r="D20" s="65" t="s">
        <v>39</v>
      </c>
      <c r="E20" s="111">
        <v>0</v>
      </c>
      <c r="F20" s="117">
        <v>0</v>
      </c>
      <c r="G20" s="113"/>
      <c r="H20" s="113"/>
    </row>
    <row r="21" spans="1:8">
      <c r="A21" s="65" t="s">
        <v>40</v>
      </c>
      <c r="B21" s="111">
        <v>0</v>
      </c>
      <c r="C21" s="111">
        <v>0</v>
      </c>
      <c r="D21" s="65" t="s">
        <v>41</v>
      </c>
      <c r="E21" s="111">
        <v>6113156865.87</v>
      </c>
      <c r="F21" s="116">
        <v>3449776211.91</v>
      </c>
      <c r="G21" s="113"/>
      <c r="H21" s="113"/>
    </row>
    <row r="22" spans="1:8">
      <c r="A22" s="65" t="s">
        <v>42</v>
      </c>
      <c r="B22" s="114">
        <v>1739296623.99</v>
      </c>
      <c r="C22" s="114">
        <v>993079824.71</v>
      </c>
      <c r="D22" s="65" t="s">
        <v>43</v>
      </c>
      <c r="E22" s="111"/>
      <c r="F22" s="116"/>
      <c r="G22" s="113"/>
      <c r="H22" s="113"/>
    </row>
    <row r="23" spans="1:8">
      <c r="A23" s="65" t="s">
        <v>44</v>
      </c>
      <c r="B23" s="114">
        <v>103733758.5</v>
      </c>
      <c r="C23" s="111">
        <v>71020960.87</v>
      </c>
      <c r="D23" s="65" t="s">
        <v>45</v>
      </c>
      <c r="E23" s="111"/>
      <c r="F23" s="116"/>
      <c r="G23" s="113"/>
      <c r="H23" s="113"/>
    </row>
    <row r="24" spans="1:8">
      <c r="A24" s="65" t="s">
        <v>46</v>
      </c>
      <c r="B24" s="114">
        <v>327085.720000029</v>
      </c>
      <c r="C24" s="111">
        <v>320618.059999943</v>
      </c>
      <c r="D24" s="65" t="s">
        <v>47</v>
      </c>
      <c r="E24" s="111">
        <v>0</v>
      </c>
      <c r="F24" s="116">
        <v>0</v>
      </c>
      <c r="G24" s="113"/>
      <c r="H24" s="113"/>
    </row>
    <row r="25" spans="1:8">
      <c r="A25" s="65" t="s">
        <v>48</v>
      </c>
      <c r="B25" s="114">
        <v>0</v>
      </c>
      <c r="C25" s="114">
        <v>0</v>
      </c>
      <c r="D25" s="65" t="s">
        <v>49</v>
      </c>
      <c r="E25" s="111">
        <v>143530851.19</v>
      </c>
      <c r="F25" s="115">
        <v>917117954.72</v>
      </c>
      <c r="G25" s="113"/>
      <c r="H25" s="113"/>
    </row>
    <row r="26" spans="1:8">
      <c r="A26" s="65" t="s">
        <v>50</v>
      </c>
      <c r="B26" s="114">
        <v>93456223.89</v>
      </c>
      <c r="C26" s="114">
        <v>92561819.65</v>
      </c>
      <c r="D26" s="59" t="s">
        <v>51</v>
      </c>
      <c r="E26" s="118">
        <f>SUM(E6:E25)-E22-E23</f>
        <v>22948199567.87</v>
      </c>
      <c r="F26" s="118">
        <f>SUM(F6:F25)-F22-F23</f>
        <v>18884057499.08</v>
      </c>
      <c r="G26" s="113"/>
      <c r="H26" s="113"/>
    </row>
    <row r="27" spans="1:8">
      <c r="A27" s="65" t="s">
        <v>52</v>
      </c>
      <c r="B27" s="114">
        <v>28695762.49</v>
      </c>
      <c r="C27" s="114">
        <v>29732449.39</v>
      </c>
      <c r="D27" s="62" t="s">
        <v>53</v>
      </c>
      <c r="E27" s="63"/>
      <c r="F27" s="63"/>
      <c r="G27" s="113"/>
      <c r="H27" s="113"/>
    </row>
    <row r="28" spans="1:8">
      <c r="A28" s="65" t="s">
        <v>54</v>
      </c>
      <c r="B28" s="114">
        <v>43631392.92</v>
      </c>
      <c r="C28" s="114">
        <v>47072939.87</v>
      </c>
      <c r="D28" s="65" t="s">
        <v>55</v>
      </c>
      <c r="E28" s="111">
        <v>3965005000</v>
      </c>
      <c r="F28" s="111">
        <v>3965005000</v>
      </c>
      <c r="G28" s="113"/>
      <c r="H28" s="113"/>
    </row>
    <row r="29" spans="1:8">
      <c r="A29" s="119" t="s">
        <v>56</v>
      </c>
      <c r="B29" s="114">
        <v>4818002.08</v>
      </c>
      <c r="C29" s="114">
        <v>4818002.08</v>
      </c>
      <c r="D29" s="65" t="s">
        <v>57</v>
      </c>
      <c r="E29" s="111">
        <v>0</v>
      </c>
      <c r="F29" s="111">
        <v>0</v>
      </c>
      <c r="G29" s="113"/>
      <c r="H29" s="113"/>
    </row>
    <row r="30" spans="1:8">
      <c r="A30" s="120" t="s">
        <v>58</v>
      </c>
      <c r="B30" s="114">
        <v>63721221.08</v>
      </c>
      <c r="C30" s="111">
        <v>94364597.8</v>
      </c>
      <c r="D30" s="65" t="s">
        <v>59</v>
      </c>
      <c r="E30" s="111"/>
      <c r="F30" s="111"/>
      <c r="G30" s="113"/>
      <c r="H30" s="113"/>
    </row>
    <row r="31" spans="1:8">
      <c r="A31" s="120" t="s">
        <v>60</v>
      </c>
      <c r="B31" s="114">
        <v>66814208.28</v>
      </c>
      <c r="C31" s="111">
        <v>61551853.27</v>
      </c>
      <c r="D31" s="65" t="s">
        <v>61</v>
      </c>
      <c r="E31" s="111"/>
      <c r="F31" s="111"/>
      <c r="G31" s="113"/>
      <c r="H31" s="113"/>
    </row>
    <row r="32" spans="1:8">
      <c r="A32" s="120"/>
      <c r="B32" s="114"/>
      <c r="C32" s="121"/>
      <c r="D32" s="65" t="s">
        <v>62</v>
      </c>
      <c r="E32" s="111">
        <v>2181383212.81</v>
      </c>
      <c r="F32" s="111">
        <v>2181383212.81</v>
      </c>
      <c r="G32" s="113"/>
      <c r="H32" s="113"/>
    </row>
    <row r="33" spans="1:8">
      <c r="A33" s="120"/>
      <c r="B33" s="122"/>
      <c r="C33" s="121"/>
      <c r="D33" s="65" t="s">
        <v>63</v>
      </c>
      <c r="E33" s="111">
        <v>0</v>
      </c>
      <c r="F33" s="111">
        <v>0</v>
      </c>
      <c r="G33" s="113"/>
      <c r="H33" s="113"/>
    </row>
    <row r="34" spans="1:8">
      <c r="A34" s="120"/>
      <c r="B34" s="108"/>
      <c r="C34" s="108"/>
      <c r="D34" s="65" t="s">
        <v>64</v>
      </c>
      <c r="E34" s="111">
        <v>30590276.03</v>
      </c>
      <c r="F34" s="111">
        <v>-1636479.43</v>
      </c>
      <c r="G34" s="113"/>
      <c r="H34" s="113"/>
    </row>
    <row r="35" spans="1:9">
      <c r="A35" s="120"/>
      <c r="B35" s="108"/>
      <c r="C35" s="108"/>
      <c r="D35" s="65" t="s">
        <v>65</v>
      </c>
      <c r="E35" s="111">
        <v>362722296.69</v>
      </c>
      <c r="F35" s="111">
        <v>362722296.69</v>
      </c>
      <c r="G35" s="113"/>
      <c r="H35" s="113"/>
      <c r="I35" s="85"/>
    </row>
    <row r="36" spans="1:8">
      <c r="A36" s="120"/>
      <c r="B36" s="108"/>
      <c r="C36" s="108"/>
      <c r="D36" s="65" t="s">
        <v>66</v>
      </c>
      <c r="E36" s="111">
        <v>737010863.78</v>
      </c>
      <c r="F36" s="111">
        <v>734139002.43</v>
      </c>
      <c r="G36" s="113"/>
      <c r="H36" s="113"/>
    </row>
    <row r="37" spans="1:8">
      <c r="A37" s="120"/>
      <c r="B37" s="108"/>
      <c r="C37" s="108"/>
      <c r="D37" s="65" t="s">
        <v>67</v>
      </c>
      <c r="E37" s="111">
        <v>365649034.45</v>
      </c>
      <c r="F37" s="111">
        <v>130582741.78</v>
      </c>
      <c r="G37" s="113"/>
      <c r="H37" s="113"/>
    </row>
    <row r="38" spans="1:9">
      <c r="A38" s="120"/>
      <c r="B38" s="108"/>
      <c r="C38" s="108"/>
      <c r="D38" s="74" t="s">
        <v>68</v>
      </c>
      <c r="E38" s="75">
        <f>SUM(E28:E37)-E30-E31</f>
        <v>7642360683.76</v>
      </c>
      <c r="F38" s="123">
        <f>SUM(F28:F37)-F30-F31</f>
        <v>7372195774.28</v>
      </c>
      <c r="G38" s="113"/>
      <c r="H38" s="113"/>
      <c r="I38" s="13"/>
    </row>
    <row r="39" spans="1:8">
      <c r="A39" s="120"/>
      <c r="B39" s="108"/>
      <c r="C39" s="108"/>
      <c r="D39" s="124" t="s">
        <v>69</v>
      </c>
      <c r="E39" s="111">
        <v>190183329.05</v>
      </c>
      <c r="F39" s="125">
        <v>189187178.55</v>
      </c>
      <c r="G39" s="113"/>
      <c r="H39" s="113"/>
    </row>
    <row r="40" spans="1:8">
      <c r="A40" s="120"/>
      <c r="B40" s="108"/>
      <c r="C40" s="108"/>
      <c r="D40" s="126" t="s">
        <v>70</v>
      </c>
      <c r="E40" s="75">
        <f>E38+E39</f>
        <v>7832544012.81</v>
      </c>
      <c r="F40" s="75">
        <f>F38+F39</f>
        <v>7561382952.83</v>
      </c>
      <c r="G40" s="113"/>
      <c r="H40" s="113"/>
    </row>
    <row r="41" ht="14.25" spans="1:8">
      <c r="A41" s="77" t="s">
        <v>71</v>
      </c>
      <c r="B41" s="78">
        <f>SUM(B6:B40)-B7-B9-B19</f>
        <v>30780743580.68</v>
      </c>
      <c r="C41" s="78">
        <f>SUM(C6:C40)-C7-C9-C19</f>
        <v>26445440451.91</v>
      </c>
      <c r="D41" s="127" t="s">
        <v>72</v>
      </c>
      <c r="E41" s="78">
        <f>E40+E26</f>
        <v>30780743580.68</v>
      </c>
      <c r="F41" s="78">
        <f>F40+F26</f>
        <v>26445440451.91</v>
      </c>
      <c r="G41" s="113"/>
      <c r="H41" s="113"/>
    </row>
    <row r="42" spans="1:7">
      <c r="A42" s="82" t="s">
        <v>73</v>
      </c>
      <c r="B42" s="82"/>
      <c r="C42" s="83" t="s">
        <v>74</v>
      </c>
      <c r="D42" s="83"/>
      <c r="E42" s="83" t="s">
        <v>75</v>
      </c>
      <c r="F42" s="83"/>
      <c r="G42" s="85"/>
    </row>
    <row r="45" spans="3:5">
      <c r="C45" s="13"/>
      <c r="E45">
        <f>B41-E41</f>
        <v>0</v>
      </c>
    </row>
    <row r="46" spans="3:5">
      <c r="C46" s="128"/>
      <c r="E46">
        <f>C41-F41</f>
        <v>0</v>
      </c>
    </row>
    <row r="47" spans="5:5">
      <c r="E47" s="39">
        <f>SUM(E35:E37)-SUM(F35:F37)-合并损益表!C39</f>
        <v>0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7" workbookViewId="0">
      <selection activeCell="E7" sqref="E$1:E$1048576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hidden="1" customWidth="1"/>
    <col min="5" max="5" width="19.375" hidden="1" customWidth="1"/>
  </cols>
  <sheetData>
    <row r="2" ht="18.75" spans="1:3">
      <c r="A2" s="88" t="s">
        <v>76</v>
      </c>
      <c r="B2" s="89"/>
      <c r="C2" s="89"/>
    </row>
    <row r="3" ht="14.25" spans="1:3">
      <c r="A3" s="18" t="s">
        <v>77</v>
      </c>
      <c r="B3" s="19">
        <f>合并资产负债表!D3</f>
        <v>43982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144292403.68</v>
      </c>
      <c r="C5" s="25">
        <f>SUM(C6,C9,C13,C17:C21)</f>
        <v>812813217.16</v>
      </c>
      <c r="D5" s="90">
        <v>262794445.41</v>
      </c>
      <c r="E5" s="85">
        <v>668520813.48</v>
      </c>
    </row>
    <row r="6" spans="1:5">
      <c r="A6" s="27" t="s">
        <v>83</v>
      </c>
      <c r="B6" s="91">
        <f>C6-E6</f>
        <v>7696968.39999999</v>
      </c>
      <c r="C6" s="92">
        <v>123473444.4</v>
      </c>
      <c r="D6" s="90">
        <v>46917102</v>
      </c>
      <c r="E6" s="85">
        <v>115776476</v>
      </c>
    </row>
    <row r="7" spans="1:5">
      <c r="A7" s="27" t="s">
        <v>84</v>
      </c>
      <c r="B7" s="91">
        <f t="shared" ref="B7:B21" si="0">C7-E7</f>
        <v>36432762.81</v>
      </c>
      <c r="C7" s="92">
        <v>277168442.54</v>
      </c>
      <c r="D7" s="90">
        <v>102634062.39</v>
      </c>
      <c r="E7" s="85">
        <v>240735679.73</v>
      </c>
    </row>
    <row r="8" spans="1:5">
      <c r="A8" s="27" t="s">
        <v>85</v>
      </c>
      <c r="B8" s="91">
        <f t="shared" si="0"/>
        <v>28735794.41</v>
      </c>
      <c r="C8" s="92">
        <v>153694998.14</v>
      </c>
      <c r="D8" s="90">
        <v>55716960.39</v>
      </c>
      <c r="E8" s="85">
        <v>124959203.73</v>
      </c>
    </row>
    <row r="9" spans="1:5">
      <c r="A9" s="27" t="s">
        <v>86</v>
      </c>
      <c r="B9" s="91">
        <f t="shared" si="0"/>
        <v>89847984.09</v>
      </c>
      <c r="C9" s="92">
        <v>460391440.03</v>
      </c>
      <c r="D9" s="90">
        <v>152113175.49</v>
      </c>
      <c r="E9" s="85">
        <v>370543455.94</v>
      </c>
    </row>
    <row r="10" spans="1:5">
      <c r="A10" s="27" t="s">
        <v>87</v>
      </c>
      <c r="B10" s="91">
        <f t="shared" si="0"/>
        <v>56631990.5</v>
      </c>
      <c r="C10" s="92">
        <v>332566542.72</v>
      </c>
      <c r="D10" s="90">
        <v>119190946.15</v>
      </c>
      <c r="E10" s="85">
        <v>275934552.22</v>
      </c>
    </row>
    <row r="11" spans="1:5">
      <c r="A11" s="27" t="s">
        <v>88</v>
      </c>
      <c r="B11" s="91">
        <f t="shared" si="0"/>
        <v>30434213.19</v>
      </c>
      <c r="C11" s="92">
        <v>91207250.88</v>
      </c>
      <c r="D11" s="90">
        <v>14466981.11</v>
      </c>
      <c r="E11" s="85">
        <v>60773037.69</v>
      </c>
    </row>
    <row r="12" spans="1:5">
      <c r="A12" s="27" t="s">
        <v>89</v>
      </c>
      <c r="B12" s="91">
        <f t="shared" si="0"/>
        <v>2500660.33000001</v>
      </c>
      <c r="C12" s="92">
        <v>36535223.93</v>
      </c>
      <c r="D12" s="90">
        <v>18485373.73</v>
      </c>
      <c r="E12" s="85">
        <v>34034563.6</v>
      </c>
    </row>
    <row r="13" spans="1:5">
      <c r="A13" s="27" t="s">
        <v>90</v>
      </c>
      <c r="B13" s="91">
        <f t="shared" si="0"/>
        <v>35900943.76</v>
      </c>
      <c r="C13" s="92">
        <v>160190687.33</v>
      </c>
      <c r="D13" s="90">
        <v>50721182.66</v>
      </c>
      <c r="E13" s="85">
        <v>124289743.57</v>
      </c>
    </row>
    <row r="14" spans="1:5">
      <c r="A14" s="27" t="s">
        <v>91</v>
      </c>
      <c r="B14" s="91">
        <f t="shared" si="0"/>
        <v>-20</v>
      </c>
      <c r="C14" s="92">
        <v>6467.66</v>
      </c>
      <c r="D14" s="90">
        <v>0</v>
      </c>
      <c r="E14" s="85">
        <v>6487.66</v>
      </c>
    </row>
    <row r="15" spans="1:5">
      <c r="A15" s="27" t="s">
        <v>92</v>
      </c>
      <c r="B15" s="91">
        <f t="shared" si="0"/>
        <v>0</v>
      </c>
      <c r="C15" s="92">
        <v>0</v>
      </c>
      <c r="D15" s="90">
        <v>0</v>
      </c>
      <c r="E15" s="85">
        <v>0</v>
      </c>
    </row>
    <row r="16" spans="1:5">
      <c r="A16" s="27" t="s">
        <v>93</v>
      </c>
      <c r="B16" s="91">
        <f t="shared" si="0"/>
        <v>0</v>
      </c>
      <c r="C16" s="92">
        <v>0</v>
      </c>
      <c r="D16" s="90">
        <v>0</v>
      </c>
      <c r="E16" s="85">
        <v>0</v>
      </c>
    </row>
    <row r="17" spans="1:5">
      <c r="A17" s="27" t="s">
        <v>94</v>
      </c>
      <c r="B17" s="91">
        <f t="shared" si="0"/>
        <v>595264.15</v>
      </c>
      <c r="C17" s="92">
        <v>812025.18</v>
      </c>
      <c r="D17" s="90">
        <v>2567</v>
      </c>
      <c r="E17" s="85">
        <v>216761.03</v>
      </c>
    </row>
    <row r="18" spans="1:5">
      <c r="A18" s="27" t="s">
        <v>95</v>
      </c>
      <c r="B18" s="91">
        <f t="shared" si="0"/>
        <v>8602898.2</v>
      </c>
      <c r="C18" s="92">
        <v>58621081.12</v>
      </c>
      <c r="D18" s="90">
        <v>12774931.09</v>
      </c>
      <c r="E18" s="85">
        <v>50018182.92</v>
      </c>
    </row>
    <row r="19" spans="1:5">
      <c r="A19" s="27" t="s">
        <v>96</v>
      </c>
      <c r="B19" s="91">
        <f t="shared" si="0"/>
        <v>156705.79</v>
      </c>
      <c r="C19" s="92">
        <v>363729.67</v>
      </c>
      <c r="D19" s="90">
        <v>57434.86</v>
      </c>
      <c r="E19" s="85">
        <v>207023.88</v>
      </c>
    </row>
    <row r="20" spans="1:5">
      <c r="A20" s="27" t="s">
        <v>97</v>
      </c>
      <c r="B20" s="91">
        <f t="shared" si="0"/>
        <v>1491639.29</v>
      </c>
      <c r="C20" s="92">
        <v>8946036.7</v>
      </c>
      <c r="D20" s="90">
        <v>196541.7</v>
      </c>
      <c r="E20" s="85">
        <v>7454397.41</v>
      </c>
    </row>
    <row r="21" spans="1:5">
      <c r="A21" s="27" t="s">
        <v>98</v>
      </c>
      <c r="B21" s="91">
        <f t="shared" si="0"/>
        <v>0</v>
      </c>
      <c r="C21" s="92">
        <v>14772.73</v>
      </c>
      <c r="D21" s="90">
        <v>11510.61</v>
      </c>
      <c r="E21" s="85">
        <v>14772.73</v>
      </c>
    </row>
    <row r="22" spans="1:5">
      <c r="A22" s="24" t="s">
        <v>99</v>
      </c>
      <c r="B22" s="25">
        <f>SUM(B23:B27)</f>
        <v>96804574.79</v>
      </c>
      <c r="C22" s="25">
        <f>SUM(C23:C27)</f>
        <v>492211428.79</v>
      </c>
      <c r="D22" s="90">
        <v>138617396.43</v>
      </c>
      <c r="E22" s="85">
        <v>395406854</v>
      </c>
    </row>
    <row r="23" spans="1:5">
      <c r="A23" s="27" t="s">
        <v>100</v>
      </c>
      <c r="B23" s="91">
        <f>C23-E23</f>
        <v>909110.52</v>
      </c>
      <c r="C23" s="92">
        <v>5558534.84</v>
      </c>
      <c r="D23" s="90">
        <v>2318049.95</v>
      </c>
      <c r="E23" s="85">
        <v>4649424.32</v>
      </c>
    </row>
    <row r="24" spans="1:5">
      <c r="A24" s="27" t="s">
        <v>101</v>
      </c>
      <c r="B24" s="91">
        <f t="shared" ref="B24:B30" si="1">C24-E24</f>
        <v>93745255.37</v>
      </c>
      <c r="C24" s="92">
        <v>477532386</v>
      </c>
      <c r="D24" s="90">
        <v>127518287.12</v>
      </c>
      <c r="E24" s="85">
        <v>383787130.63</v>
      </c>
    </row>
    <row r="25" spans="1:5">
      <c r="A25" s="27" t="s">
        <v>102</v>
      </c>
      <c r="B25" s="91">
        <f t="shared" si="1"/>
        <v>1935472.26</v>
      </c>
      <c r="C25" s="92">
        <v>7534488.22</v>
      </c>
      <c r="D25" s="90">
        <v>8201360.01</v>
      </c>
      <c r="E25" s="85">
        <v>5599015.96</v>
      </c>
    </row>
    <row r="26" spans="1:5">
      <c r="A26" s="27" t="s">
        <v>103</v>
      </c>
      <c r="B26" s="91">
        <f t="shared" si="1"/>
        <v>0</v>
      </c>
      <c r="C26" s="92">
        <v>0</v>
      </c>
      <c r="D26" s="90">
        <v>0</v>
      </c>
      <c r="E26" s="85">
        <v>0</v>
      </c>
    </row>
    <row r="27" spans="1:5">
      <c r="A27" s="27" t="s">
        <v>104</v>
      </c>
      <c r="B27" s="91">
        <f t="shared" si="1"/>
        <v>214736.64</v>
      </c>
      <c r="C27" s="92">
        <v>1586019.73</v>
      </c>
      <c r="D27" s="90">
        <v>579699.35</v>
      </c>
      <c r="E27" s="85">
        <v>1371283.09</v>
      </c>
    </row>
    <row r="28" spans="1:5">
      <c r="A28" s="24" t="s">
        <v>105</v>
      </c>
      <c r="B28" s="25">
        <f>B5-B22</f>
        <v>47487828.89</v>
      </c>
      <c r="C28" s="25">
        <f>C5-C22</f>
        <v>320601788.37</v>
      </c>
      <c r="D28" s="90">
        <v>124177048.98</v>
      </c>
      <c r="E28" s="85">
        <v>273113959.48</v>
      </c>
    </row>
    <row r="29" spans="1:5">
      <c r="A29" s="27" t="s">
        <v>106</v>
      </c>
      <c r="B29" s="91">
        <f t="shared" si="1"/>
        <v>4535.17000000016</v>
      </c>
      <c r="C29" s="92">
        <v>1483770.83</v>
      </c>
      <c r="D29" s="90">
        <v>1468757.92</v>
      </c>
      <c r="E29" s="85">
        <v>1479235.66</v>
      </c>
    </row>
    <row r="30" spans="1:5">
      <c r="A30" s="27" t="s">
        <v>107</v>
      </c>
      <c r="B30" s="91">
        <f t="shared" si="1"/>
        <v>2054696.97</v>
      </c>
      <c r="C30" s="92">
        <v>4163199.22</v>
      </c>
      <c r="D30" s="90">
        <v>2068913.76</v>
      </c>
      <c r="E30" s="85">
        <v>2108502.25</v>
      </c>
    </row>
    <row r="31" spans="1:5">
      <c r="A31" s="24" t="s">
        <v>108</v>
      </c>
      <c r="B31" s="25">
        <f>B28+B29-B30</f>
        <v>45437667.09</v>
      </c>
      <c r="C31" s="25">
        <f>C28+C29-C30</f>
        <v>317922359.98</v>
      </c>
      <c r="D31" s="90">
        <v>123576893.14</v>
      </c>
      <c r="E31" s="85">
        <v>272484692.89</v>
      </c>
    </row>
    <row r="32" spans="1:5">
      <c r="A32" s="27" t="s">
        <v>109</v>
      </c>
      <c r="B32" s="91">
        <f>C32-E32</f>
        <v>10706882.94</v>
      </c>
      <c r="C32" s="92">
        <v>78988055.46</v>
      </c>
      <c r="D32" s="90">
        <v>32667672.8</v>
      </c>
      <c r="E32" s="85">
        <v>68281172.52</v>
      </c>
    </row>
    <row r="33" spans="1:5">
      <c r="A33" s="24" t="s">
        <v>110</v>
      </c>
      <c r="B33" s="25">
        <f>B31-B32</f>
        <v>34730784.1500001</v>
      </c>
      <c r="C33" s="25">
        <f>C31-C32</f>
        <v>238934304.52</v>
      </c>
      <c r="D33" s="90">
        <v>90909220.34</v>
      </c>
      <c r="E33" s="85">
        <v>204203520.37</v>
      </c>
    </row>
    <row r="34" spans="1:5">
      <c r="A34" s="24" t="s">
        <v>111</v>
      </c>
      <c r="B34" s="25"/>
      <c r="C34" s="25"/>
      <c r="D34" s="90"/>
      <c r="E34" s="85"/>
    </row>
    <row r="35" spans="1:5">
      <c r="A35" s="93" t="s">
        <v>112</v>
      </c>
      <c r="B35" s="91">
        <f>B33</f>
        <v>34730784.1500001</v>
      </c>
      <c r="C35" s="91">
        <f>C33</f>
        <v>238934304.52</v>
      </c>
      <c r="D35" s="90">
        <v>90909220.34</v>
      </c>
      <c r="E35" s="85">
        <v>204203520.37</v>
      </c>
    </row>
    <row r="36" spans="1:5">
      <c r="A36" s="93" t="s">
        <v>113</v>
      </c>
      <c r="B36" s="91"/>
      <c r="C36" s="91"/>
      <c r="D36" s="90"/>
      <c r="E36" s="85"/>
    </row>
    <row r="37" spans="1:5">
      <c r="A37" s="24" t="s">
        <v>114</v>
      </c>
      <c r="B37" s="25"/>
      <c r="C37" s="25"/>
      <c r="D37" s="90"/>
      <c r="E37" s="85"/>
    </row>
    <row r="38" spans="1:5">
      <c r="A38" s="27" t="s">
        <v>115</v>
      </c>
      <c r="B38" s="91">
        <f>C38-E38</f>
        <v>-75242.5600000001</v>
      </c>
      <c r="C38" s="92">
        <v>996150.5</v>
      </c>
      <c r="D38" s="90">
        <v>50882.32</v>
      </c>
      <c r="E38" s="85">
        <v>1071393.06</v>
      </c>
    </row>
    <row r="39" spans="1:5">
      <c r="A39" s="27" t="s">
        <v>116</v>
      </c>
      <c r="B39" s="91">
        <f>B35-B38</f>
        <v>34806026.7100001</v>
      </c>
      <c r="C39" s="92">
        <f>C35-C38</f>
        <v>237938154.02</v>
      </c>
      <c r="D39" s="90">
        <v>90858338.02</v>
      </c>
      <c r="E39" s="85">
        <v>203132127.31</v>
      </c>
    </row>
    <row r="40" spans="1:5">
      <c r="A40" s="24" t="s">
        <v>117</v>
      </c>
      <c r="B40" s="25">
        <f>B41+B54</f>
        <v>4818742.82</v>
      </c>
      <c r="C40" s="25">
        <f>C41+C54</f>
        <v>32226755.46</v>
      </c>
      <c r="D40" s="90">
        <v>10597192.79</v>
      </c>
      <c r="E40" s="85">
        <v>27408012.64</v>
      </c>
    </row>
    <row r="41" spans="1:5">
      <c r="A41" s="94" t="s">
        <v>118</v>
      </c>
      <c r="B41" s="95">
        <f>B42+B47</f>
        <v>4818742.82</v>
      </c>
      <c r="C41" s="95">
        <f>C42+C47</f>
        <v>32226755.46</v>
      </c>
      <c r="D41" s="90">
        <v>10597192.79</v>
      </c>
      <c r="E41" s="85">
        <v>27408012.64</v>
      </c>
    </row>
    <row r="42" spans="1:5">
      <c r="A42" s="24" t="s">
        <v>119</v>
      </c>
      <c r="B42" s="25">
        <f>B43+B44+B45+B46</f>
        <v>7793804.25</v>
      </c>
      <c r="C42" s="25">
        <f>C43+C44+C45+C46</f>
        <v>24534598.22</v>
      </c>
      <c r="D42" s="90">
        <v>2016536.63</v>
      </c>
      <c r="E42" s="85">
        <v>16740793.97</v>
      </c>
    </row>
    <row r="43" spans="1:5">
      <c r="A43" s="27" t="s">
        <v>120</v>
      </c>
      <c r="B43" s="91">
        <v>0</v>
      </c>
      <c r="C43" s="92">
        <v>0</v>
      </c>
      <c r="D43" s="90">
        <v>0</v>
      </c>
      <c r="E43" s="85">
        <v>0</v>
      </c>
    </row>
    <row r="44" spans="1:5">
      <c r="A44" s="27" t="s">
        <v>121</v>
      </c>
      <c r="B44" s="91">
        <v>0</v>
      </c>
      <c r="C44" s="92">
        <v>0</v>
      </c>
      <c r="D44" s="90">
        <v>0</v>
      </c>
      <c r="E44" s="85">
        <v>0</v>
      </c>
    </row>
    <row r="45" spans="1:5">
      <c r="A45" s="27" t="s">
        <v>122</v>
      </c>
      <c r="B45" s="91">
        <f t="shared" ref="B45:B51" si="2">C45-E45</f>
        <v>7793804.25</v>
      </c>
      <c r="C45" s="92">
        <v>24534598.22</v>
      </c>
      <c r="D45" s="90">
        <v>2016536.63</v>
      </c>
      <c r="E45" s="85">
        <v>16740793.97</v>
      </c>
    </row>
    <row r="46" spans="1:5">
      <c r="A46" s="27" t="s">
        <v>123</v>
      </c>
      <c r="B46" s="91">
        <v>0</v>
      </c>
      <c r="C46" s="92">
        <v>0</v>
      </c>
      <c r="D46" s="90">
        <v>0</v>
      </c>
      <c r="E46" s="85">
        <v>0</v>
      </c>
    </row>
    <row r="47" spans="1:5">
      <c r="A47" s="24" t="s">
        <v>124</v>
      </c>
      <c r="B47" s="25">
        <f>B48+B49+B50+B51+B52+B53</f>
        <v>-2975061.43</v>
      </c>
      <c r="C47" s="25">
        <f>C48+C49+C50+C51+C52+C53</f>
        <v>7692157.24</v>
      </c>
      <c r="D47" s="90">
        <v>8580656.16</v>
      </c>
      <c r="E47" s="85">
        <v>10667218.67</v>
      </c>
    </row>
    <row r="48" spans="1:5">
      <c r="A48" s="27" t="s">
        <v>125</v>
      </c>
      <c r="B48" s="91">
        <f t="shared" si="2"/>
        <v>0</v>
      </c>
      <c r="C48" s="92">
        <v>0</v>
      </c>
      <c r="D48" s="90">
        <v>0</v>
      </c>
      <c r="E48" s="85">
        <v>0</v>
      </c>
    </row>
    <row r="49" spans="1:5">
      <c r="A49" s="27" t="s">
        <v>126</v>
      </c>
      <c r="B49" s="91">
        <f t="shared" si="2"/>
        <v>-4585230.45</v>
      </c>
      <c r="C49" s="92">
        <v>2708358.3</v>
      </c>
      <c r="D49" s="90">
        <v>5119845</v>
      </c>
      <c r="E49" s="85">
        <v>7293588.75</v>
      </c>
    </row>
    <row r="50" spans="1:5">
      <c r="A50" s="27" t="s">
        <v>127</v>
      </c>
      <c r="B50" s="91">
        <f t="shared" si="2"/>
        <v>0</v>
      </c>
      <c r="C50" s="92">
        <v>0</v>
      </c>
      <c r="D50" s="90">
        <v>0</v>
      </c>
      <c r="E50" s="85">
        <v>0</v>
      </c>
    </row>
    <row r="51" spans="1:5">
      <c r="A51" s="27" t="s">
        <v>128</v>
      </c>
      <c r="B51" s="91">
        <f t="shared" si="2"/>
        <v>1610169.02</v>
      </c>
      <c r="C51" s="92">
        <v>4983798.94</v>
      </c>
      <c r="D51" s="90">
        <v>3460811.16</v>
      </c>
      <c r="E51" s="85">
        <v>3373629.92</v>
      </c>
    </row>
    <row r="52" spans="1:5">
      <c r="A52" s="27" t="s">
        <v>129</v>
      </c>
      <c r="B52" s="91">
        <v>0</v>
      </c>
      <c r="C52" s="92">
        <v>0</v>
      </c>
      <c r="D52" s="90">
        <v>0</v>
      </c>
      <c r="E52" s="85">
        <v>0</v>
      </c>
    </row>
    <row r="53" spans="1:5">
      <c r="A53" s="27" t="s">
        <v>130</v>
      </c>
      <c r="B53" s="91">
        <v>0</v>
      </c>
      <c r="C53" s="92">
        <v>0</v>
      </c>
      <c r="D53" s="90">
        <v>0</v>
      </c>
      <c r="E53" s="85">
        <v>0</v>
      </c>
    </row>
    <row r="54" spans="1:5">
      <c r="A54" s="96" t="s">
        <v>131</v>
      </c>
      <c r="B54" s="91">
        <v>0</v>
      </c>
      <c r="C54" s="92">
        <v>0</v>
      </c>
      <c r="D54" s="90">
        <v>0</v>
      </c>
      <c r="E54" s="85">
        <v>0</v>
      </c>
    </row>
    <row r="55" spans="1:5">
      <c r="A55" s="24" t="s">
        <v>132</v>
      </c>
      <c r="B55" s="25">
        <f>B56+B57</f>
        <v>39549526.9700001</v>
      </c>
      <c r="C55" s="25">
        <f>C56+C57</f>
        <v>271161059.98</v>
      </c>
      <c r="D55" s="90">
        <v>101506413.13</v>
      </c>
      <c r="E55" s="85">
        <v>231611533.01</v>
      </c>
    </row>
    <row r="56" spans="1:5">
      <c r="A56" s="94" t="s">
        <v>133</v>
      </c>
      <c r="B56" s="91">
        <f>B41+B39</f>
        <v>39624769.5300001</v>
      </c>
      <c r="C56" s="92">
        <f>C41+C39</f>
        <v>270164909.48</v>
      </c>
      <c r="D56" s="90">
        <v>101455530.81</v>
      </c>
      <c r="E56" s="85">
        <v>230540139.95</v>
      </c>
    </row>
    <row r="57" spans="1:5">
      <c r="A57" s="94" t="s">
        <v>134</v>
      </c>
      <c r="B57" s="91">
        <f>B38</f>
        <v>-75242.5600000001</v>
      </c>
      <c r="C57" s="92">
        <f>C38</f>
        <v>996150.5</v>
      </c>
      <c r="D57" s="90">
        <v>50882.32</v>
      </c>
      <c r="E57">
        <v>1071393.06</v>
      </c>
    </row>
    <row r="58" spans="1:4">
      <c r="A58" s="96" t="s">
        <v>135</v>
      </c>
      <c r="B58" s="91"/>
      <c r="C58" s="92"/>
      <c r="D58" s="90"/>
    </row>
    <row r="59" spans="1:4">
      <c r="A59" s="94" t="s">
        <v>136</v>
      </c>
      <c r="B59" s="91"/>
      <c r="C59" s="92"/>
      <c r="D59" s="90"/>
    </row>
    <row r="60" ht="14.25" spans="1:4">
      <c r="A60" s="97" t="s">
        <v>137</v>
      </c>
      <c r="B60" s="98"/>
      <c r="C60" s="99"/>
      <c r="D60" s="90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43"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-2385261624.9</v>
      </c>
    </row>
    <row r="8" spans="1:2">
      <c r="A8" s="7" t="s">
        <v>144</v>
      </c>
      <c r="B8" s="8">
        <v>1810542563.28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-810967869.78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3266743040.87</v>
      </c>
    </row>
    <row r="13" spans="1:2">
      <c r="A13" s="7" t="s">
        <v>149</v>
      </c>
      <c r="B13" s="8">
        <v>2825888730.55</v>
      </c>
    </row>
    <row r="14" spans="1:2">
      <c r="A14" s="9" t="s">
        <v>150</v>
      </c>
      <c r="B14" s="10">
        <f>SUM(B7:B13)</f>
        <v>5206944840.02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264362503.2</v>
      </c>
    </row>
    <row r="18" spans="1:2">
      <c r="A18" s="7" t="s">
        <v>154</v>
      </c>
      <c r="B18" s="8">
        <v>470847636.58</v>
      </c>
    </row>
    <row r="19" spans="1:2">
      <c r="A19" s="7" t="s">
        <v>155</v>
      </c>
      <c r="B19" s="8">
        <v>127965052.63</v>
      </c>
    </row>
    <row r="20" spans="1:2">
      <c r="A20" s="7" t="s">
        <v>156</v>
      </c>
      <c r="B20" s="8">
        <v>552629787.420004</v>
      </c>
    </row>
    <row r="21" spans="1:2">
      <c r="A21" s="9" t="s">
        <v>157</v>
      </c>
      <c r="B21" s="10">
        <f>SUM(B15:B20)</f>
        <v>2594167654.6</v>
      </c>
    </row>
    <row r="22" spans="1:2">
      <c r="A22" s="9" t="s">
        <v>158</v>
      </c>
      <c r="B22" s="10">
        <f>B14-B21</f>
        <v>2612777185.42</v>
      </c>
    </row>
    <row r="23" spans="1:2">
      <c r="A23" s="9" t="s">
        <v>159</v>
      </c>
      <c r="B23" s="11"/>
    </row>
    <row r="24" spans="1:2">
      <c r="A24" s="7" t="s">
        <v>160</v>
      </c>
      <c r="B24" s="8">
        <v>191152222.14</v>
      </c>
    </row>
    <row r="25" spans="1:2">
      <c r="A25" s="7" t="s">
        <v>161</v>
      </c>
      <c r="B25" s="8">
        <v>4989089.19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5574309.75</v>
      </c>
    </row>
    <row r="28" spans="1:2">
      <c r="A28" s="9" t="s">
        <v>164</v>
      </c>
      <c r="B28" s="10">
        <f>SUM(B24:B27)</f>
        <v>201715621.08</v>
      </c>
    </row>
    <row r="29" spans="1:2">
      <c r="A29" s="7" t="s">
        <v>165</v>
      </c>
      <c r="B29" s="8">
        <v>18543240.33</v>
      </c>
    </row>
    <row r="30" spans="1:2">
      <c r="A30" s="7" t="s">
        <v>166</v>
      </c>
      <c r="B30" s="8">
        <v>45943065.64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f>现金流量表!B32</f>
        <v>0</v>
      </c>
    </row>
    <row r="33" spans="1:2">
      <c r="A33" s="9" t="s">
        <v>169</v>
      </c>
      <c r="B33" s="10">
        <f>SUM(B29:B32)</f>
        <v>64486305.97</v>
      </c>
    </row>
    <row r="34" spans="1:2">
      <c r="A34" s="9" t="s">
        <v>170</v>
      </c>
      <c r="B34" s="10">
        <f>B28-B33</f>
        <v>137229315.11</v>
      </c>
    </row>
    <row r="35" spans="1:2">
      <c r="A35" s="7" t="s">
        <v>171</v>
      </c>
      <c r="B35" s="8"/>
    </row>
    <row r="36" spans="1:2">
      <c r="A36" s="7" t="s">
        <v>172</v>
      </c>
      <c r="B36" s="8">
        <v>1200000000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271794213509.89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1118952427.64999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3869241214.26999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11130491010.59</v>
      </c>
      <c r="C51" s="13">
        <f>B51-合并资产负债表!B6-合并资产负债表!B8</f>
        <v>-1372016340.66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workbookViewId="0">
      <selection activeCell="D12" sqref="D12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39"/>
  </cols>
  <sheetData>
    <row r="2" ht="18.75" spans="1:6">
      <c r="A2" s="40" t="s">
        <v>189</v>
      </c>
      <c r="B2" s="41"/>
      <c r="C2" s="41"/>
      <c r="D2" s="41"/>
      <c r="E2" s="41"/>
      <c r="F2" s="41"/>
    </row>
    <row r="3" ht="14.25" spans="1:6">
      <c r="A3" s="18" t="str">
        <f>合并损益表!A3</f>
        <v>编制单位：财信证券有限责任公司</v>
      </c>
      <c r="B3" s="18"/>
      <c r="C3" s="42"/>
      <c r="D3" s="43">
        <f>合并资产负债表!D3</f>
        <v>43982</v>
      </c>
      <c r="E3" s="44" t="s">
        <v>2</v>
      </c>
      <c r="F3" s="44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5" t="s">
        <v>8</v>
      </c>
      <c r="B5" s="46"/>
      <c r="C5" s="46"/>
      <c r="D5" s="47" t="s">
        <v>190</v>
      </c>
      <c r="E5" s="46"/>
      <c r="F5" s="48"/>
    </row>
    <row r="6" spans="1:6">
      <c r="A6" s="49" t="s">
        <v>10</v>
      </c>
      <c r="B6" s="50">
        <v>10346537865.73</v>
      </c>
      <c r="C6" s="50">
        <v>8841534630.6</v>
      </c>
      <c r="D6" s="51" t="s">
        <v>11</v>
      </c>
      <c r="E6" s="52">
        <v>0</v>
      </c>
      <c r="F6" s="53"/>
    </row>
    <row r="7" spans="1:6">
      <c r="A7" s="49" t="s">
        <v>12</v>
      </c>
      <c r="B7" s="50">
        <v>7974356137.94</v>
      </c>
      <c r="C7" s="50">
        <v>7070775224.03</v>
      </c>
      <c r="D7" s="51" t="s">
        <v>13</v>
      </c>
      <c r="E7" s="52">
        <v>313955890.41</v>
      </c>
      <c r="F7" s="52">
        <v>14640000</v>
      </c>
    </row>
    <row r="8" spans="1:6">
      <c r="A8" s="49" t="s">
        <v>14</v>
      </c>
      <c r="B8" s="50">
        <v>1211960820.89</v>
      </c>
      <c r="C8" s="50">
        <v>1197965444.41</v>
      </c>
      <c r="D8" s="51" t="s">
        <v>15</v>
      </c>
      <c r="E8" s="52">
        <v>740000000</v>
      </c>
      <c r="F8" s="52">
        <v>500000000</v>
      </c>
    </row>
    <row r="9" spans="1:6">
      <c r="A9" s="49" t="s">
        <v>16</v>
      </c>
      <c r="B9" s="50">
        <v>1059063097.23</v>
      </c>
      <c r="C9" s="50">
        <v>963816642.53</v>
      </c>
      <c r="D9" s="54" t="s">
        <v>17</v>
      </c>
      <c r="E9" s="52">
        <v>0</v>
      </c>
      <c r="F9" s="52">
        <v>0</v>
      </c>
    </row>
    <row r="10" spans="1:6">
      <c r="A10" s="49" t="s">
        <v>18</v>
      </c>
      <c r="B10" s="50">
        <v>0</v>
      </c>
      <c r="C10" s="50">
        <v>0</v>
      </c>
      <c r="D10" s="55" t="s">
        <v>19</v>
      </c>
      <c r="E10" s="52">
        <v>32857</v>
      </c>
      <c r="F10" s="52">
        <v>3310835.64</v>
      </c>
    </row>
    <row r="11" spans="1:6">
      <c r="A11" s="49" t="s">
        <v>20</v>
      </c>
      <c r="B11" s="50">
        <v>0</v>
      </c>
      <c r="C11" s="50">
        <v>0</v>
      </c>
      <c r="D11" s="51" t="s">
        <v>21</v>
      </c>
      <c r="E11" s="52">
        <v>3204106477.93</v>
      </c>
      <c r="F11" s="52">
        <v>3150522782.94</v>
      </c>
    </row>
    <row r="12" spans="1:6">
      <c r="A12" s="56" t="s">
        <v>22</v>
      </c>
      <c r="B12" s="50">
        <v>5086432367.33</v>
      </c>
      <c r="C12" s="50">
        <v>4615404639.75</v>
      </c>
      <c r="D12" s="51" t="str">
        <f>合并资产负债表!D12</f>
        <v>    代理买卖证券款</v>
      </c>
      <c r="E12" s="52">
        <v>9196208665.05</v>
      </c>
      <c r="F12" s="52">
        <v>7705483898.69</v>
      </c>
    </row>
    <row r="13" spans="1:6">
      <c r="A13" s="49" t="s">
        <v>24</v>
      </c>
      <c r="B13" s="50">
        <v>0</v>
      </c>
      <c r="C13" s="50">
        <v>865405.91</v>
      </c>
      <c r="D13" s="51" t="s">
        <v>25</v>
      </c>
      <c r="E13" s="52">
        <v>1079000000</v>
      </c>
      <c r="F13" s="52">
        <v>0</v>
      </c>
    </row>
    <row r="14" spans="1:6">
      <c r="A14" s="49" t="s">
        <v>26</v>
      </c>
      <c r="B14" s="50">
        <v>69536284.22</v>
      </c>
      <c r="C14" s="50">
        <v>57304876.48</v>
      </c>
      <c r="D14" s="51" t="s">
        <v>27</v>
      </c>
      <c r="E14" s="52">
        <v>248281385.77</v>
      </c>
      <c r="F14" s="52">
        <v>240925315.25</v>
      </c>
    </row>
    <row r="15" spans="1:6">
      <c r="A15" s="49" t="s">
        <v>28</v>
      </c>
      <c r="B15" s="50">
        <v>279785815.73</v>
      </c>
      <c r="C15" s="50">
        <v>80786412.05</v>
      </c>
      <c r="D15" s="51" t="s">
        <v>29</v>
      </c>
      <c r="E15" s="52">
        <v>64528821.8</v>
      </c>
      <c r="F15" s="52">
        <v>62842527.4499995</v>
      </c>
    </row>
    <row r="16" spans="1:6">
      <c r="A16" s="49" t="s">
        <v>30</v>
      </c>
      <c r="B16" s="50">
        <v>0</v>
      </c>
      <c r="C16" s="50">
        <v>0</v>
      </c>
      <c r="D16" s="51" t="s">
        <v>31</v>
      </c>
      <c r="E16" s="52">
        <v>285885292.7</v>
      </c>
      <c r="F16" s="52">
        <v>926755904.01</v>
      </c>
    </row>
    <row r="17" spans="1:6">
      <c r="A17" s="49" t="s">
        <v>32</v>
      </c>
      <c r="B17" s="50">
        <v>598827410.06</v>
      </c>
      <c r="C17" s="50">
        <v>1376568929.34</v>
      </c>
      <c r="D17" s="51" t="s">
        <v>33</v>
      </c>
      <c r="E17" s="52">
        <v>0</v>
      </c>
      <c r="F17" s="52">
        <v>0</v>
      </c>
    </row>
    <row r="18" spans="1:6">
      <c r="A18" s="49" t="s">
        <v>34</v>
      </c>
      <c r="B18" s="50">
        <v>0</v>
      </c>
      <c r="C18" s="50">
        <v>0</v>
      </c>
      <c r="D18" s="51" t="s">
        <v>35</v>
      </c>
      <c r="E18" s="52">
        <v>0</v>
      </c>
      <c r="F18" s="52">
        <v>0</v>
      </c>
    </row>
    <row r="19" spans="1:6">
      <c r="A19" s="49" t="s">
        <v>36</v>
      </c>
      <c r="B19" s="50">
        <v>10621138933.26</v>
      </c>
      <c r="C19" s="50">
        <v>7330231037.84</v>
      </c>
      <c r="D19" s="51" t="s">
        <v>37</v>
      </c>
      <c r="E19" s="52">
        <v>0</v>
      </c>
      <c r="F19" s="52">
        <v>0</v>
      </c>
    </row>
    <row r="20" spans="1:6">
      <c r="A20" s="57" t="s">
        <v>38</v>
      </c>
      <c r="B20" s="50">
        <v>8779508550.77</v>
      </c>
      <c r="C20" s="50">
        <v>6267530252.26</v>
      </c>
      <c r="D20" s="51" t="s">
        <v>39</v>
      </c>
      <c r="E20" s="52">
        <v>0</v>
      </c>
      <c r="F20" s="52">
        <v>0</v>
      </c>
    </row>
    <row r="21" spans="1:6">
      <c r="A21" s="49" t="s">
        <v>40</v>
      </c>
      <c r="B21" s="50">
        <v>0</v>
      </c>
      <c r="C21" s="50">
        <v>0</v>
      </c>
      <c r="D21" s="51" t="s">
        <v>41</v>
      </c>
      <c r="E21" s="52">
        <v>6113156865.87</v>
      </c>
      <c r="F21" s="52">
        <v>3449776211.91</v>
      </c>
    </row>
    <row r="22" spans="1:6">
      <c r="A22" s="49" t="s">
        <v>42</v>
      </c>
      <c r="B22" s="50">
        <v>1739296623.99</v>
      </c>
      <c r="C22" s="50">
        <v>993079824.71</v>
      </c>
      <c r="D22" s="51" t="s">
        <v>43</v>
      </c>
      <c r="E22" s="52">
        <v>0</v>
      </c>
      <c r="F22" s="52">
        <v>0</v>
      </c>
    </row>
    <row r="23" spans="1:6">
      <c r="A23" s="49" t="s">
        <v>44</v>
      </c>
      <c r="B23" s="50">
        <v>102333758.5</v>
      </c>
      <c r="C23" s="50">
        <v>69620960.87</v>
      </c>
      <c r="D23" s="58" t="s">
        <v>45</v>
      </c>
      <c r="E23" s="52">
        <v>0</v>
      </c>
      <c r="F23" s="52">
        <v>0</v>
      </c>
    </row>
    <row r="24" spans="1:6">
      <c r="A24" s="49" t="s">
        <v>46</v>
      </c>
      <c r="B24" s="50">
        <v>610986622.2</v>
      </c>
      <c r="C24" s="50">
        <v>610986622.2</v>
      </c>
      <c r="D24" s="51" t="s">
        <v>47</v>
      </c>
      <c r="E24" s="52">
        <v>0</v>
      </c>
      <c r="F24" s="52">
        <v>0</v>
      </c>
    </row>
    <row r="25" spans="1:6">
      <c r="A25" s="49" t="s">
        <v>48</v>
      </c>
      <c r="B25" s="50">
        <v>0</v>
      </c>
      <c r="C25" s="50">
        <v>0</v>
      </c>
      <c r="D25" s="51" t="s">
        <v>49</v>
      </c>
      <c r="E25" s="52">
        <v>90617352.64</v>
      </c>
      <c r="F25" s="52">
        <v>867743481.9</v>
      </c>
    </row>
    <row r="26" spans="1:6">
      <c r="A26" s="49" t="s">
        <v>50</v>
      </c>
      <c r="B26" s="50">
        <v>80150618.85</v>
      </c>
      <c r="C26" s="50">
        <v>79611290.85</v>
      </c>
      <c r="D26" s="59" t="s">
        <v>51</v>
      </c>
      <c r="E26" s="60">
        <f>SUM(E6:E25)-E22-E23</f>
        <v>21335773609.17</v>
      </c>
      <c r="F26" s="61">
        <f>SUM(F6:F25)-F22-F23</f>
        <v>16922000957.79</v>
      </c>
    </row>
    <row r="27" spans="1:10">
      <c r="A27" s="49" t="s">
        <v>52</v>
      </c>
      <c r="B27" s="50">
        <v>28606139.85</v>
      </c>
      <c r="C27" s="50">
        <v>29280899.48</v>
      </c>
      <c r="D27" s="62" t="s">
        <v>53</v>
      </c>
      <c r="E27" s="63"/>
      <c r="F27" s="64"/>
      <c r="J27" s="87"/>
    </row>
    <row r="28" spans="1:6">
      <c r="A28" s="49" t="s">
        <v>54</v>
      </c>
      <c r="B28" s="50">
        <v>42588903.9</v>
      </c>
      <c r="C28" s="50">
        <v>46642828.75</v>
      </c>
      <c r="D28" s="65" t="s">
        <v>55</v>
      </c>
      <c r="E28" s="66">
        <v>3965005000</v>
      </c>
      <c r="F28" s="66">
        <v>3965005000</v>
      </c>
    </row>
    <row r="29" spans="1:6">
      <c r="A29" s="49" t="s">
        <v>58</v>
      </c>
      <c r="B29" s="50">
        <v>43695973.49</v>
      </c>
      <c r="C29" s="50">
        <v>73831382.45</v>
      </c>
      <c r="D29" s="65" t="s">
        <v>57</v>
      </c>
      <c r="E29" s="66">
        <v>0</v>
      </c>
      <c r="F29" s="66">
        <v>0</v>
      </c>
    </row>
    <row r="30" spans="1:6">
      <c r="A30" s="49" t="s">
        <v>60</v>
      </c>
      <c r="B30" s="50">
        <v>52735477.02</v>
      </c>
      <c r="C30" s="50">
        <v>51768075.2</v>
      </c>
      <c r="D30" s="67" t="s">
        <v>59</v>
      </c>
      <c r="E30" s="66">
        <v>0</v>
      </c>
      <c r="F30" s="66">
        <v>0</v>
      </c>
    </row>
    <row r="31" spans="1:6">
      <c r="A31" s="49"/>
      <c r="B31" s="50"/>
      <c r="C31" s="68"/>
      <c r="D31" s="65" t="s">
        <v>61</v>
      </c>
      <c r="E31" s="66">
        <v>0</v>
      </c>
      <c r="F31" s="66">
        <v>0</v>
      </c>
    </row>
    <row r="32" spans="1:6">
      <c r="A32" s="69"/>
      <c r="B32" s="46"/>
      <c r="C32" s="46"/>
      <c r="D32" s="67" t="s">
        <v>62</v>
      </c>
      <c r="E32" s="66">
        <v>2171216910.85</v>
      </c>
      <c r="F32" s="66">
        <v>2171216910.85</v>
      </c>
    </row>
    <row r="33" spans="1:6">
      <c r="A33" s="70"/>
      <c r="B33" s="46"/>
      <c r="C33" s="46"/>
      <c r="D33" s="65" t="s">
        <v>63</v>
      </c>
      <c r="E33" s="66">
        <v>0</v>
      </c>
      <c r="F33" s="66">
        <v>0</v>
      </c>
    </row>
    <row r="34" spans="1:6">
      <c r="A34" s="71"/>
      <c r="B34" s="46"/>
      <c r="C34" s="46"/>
      <c r="D34" s="72" t="s">
        <v>64</v>
      </c>
      <c r="E34" s="66">
        <v>30590276.03</v>
      </c>
      <c r="F34" s="66">
        <v>-1636479.43</v>
      </c>
    </row>
    <row r="35" spans="1:6">
      <c r="A35" s="69"/>
      <c r="B35" s="46"/>
      <c r="C35" s="46"/>
      <c r="D35" s="65" t="s">
        <v>65</v>
      </c>
      <c r="E35" s="66">
        <v>362722296.69</v>
      </c>
      <c r="F35" s="66">
        <v>362722296.69</v>
      </c>
    </row>
    <row r="36" spans="1:6">
      <c r="A36" s="69"/>
      <c r="B36" s="73"/>
      <c r="C36" s="73"/>
      <c r="D36" s="65" t="s">
        <v>66</v>
      </c>
      <c r="E36" s="66">
        <v>735453782.86</v>
      </c>
      <c r="F36" s="66">
        <v>732581921.51</v>
      </c>
    </row>
    <row r="37" spans="1:6">
      <c r="A37" s="69"/>
      <c r="B37" s="73"/>
      <c r="C37" s="73"/>
      <c r="D37" s="65" t="s">
        <v>67</v>
      </c>
      <c r="E37" s="66">
        <v>472221356.93</v>
      </c>
      <c r="F37" s="66">
        <v>240891867.9</v>
      </c>
    </row>
    <row r="38" spans="1:6">
      <c r="A38" s="69"/>
      <c r="B38" s="73"/>
      <c r="C38" s="73"/>
      <c r="D38" s="74" t="s">
        <v>70</v>
      </c>
      <c r="E38" s="75">
        <f>SUM(E28:E37)</f>
        <v>7737209623.36</v>
      </c>
      <c r="F38" s="76">
        <f>SUM(F28:F37)</f>
        <v>7470781517.52</v>
      </c>
    </row>
    <row r="39" ht="14.25" spans="1:8">
      <c r="A39" s="77" t="s">
        <v>71</v>
      </c>
      <c r="B39" s="78">
        <f>SUM(B6:B38)-B7-B9-B19</f>
        <v>29072983232.53</v>
      </c>
      <c r="C39" s="78">
        <f>SUM(C6:C38)-C7-C9-C19</f>
        <v>24392782475.31</v>
      </c>
      <c r="D39" s="79" t="s">
        <v>72</v>
      </c>
      <c r="E39" s="78">
        <f>E38+E26</f>
        <v>29072983232.53</v>
      </c>
      <c r="F39" s="80">
        <f>F38+F26</f>
        <v>24392782475.31</v>
      </c>
      <c r="G39" s="81">
        <f>B39-E39</f>
        <v>0</v>
      </c>
      <c r="H39" s="13">
        <f>C39-F39</f>
        <v>0</v>
      </c>
    </row>
    <row r="40" spans="1:7">
      <c r="A40" s="82" t="s">
        <v>73</v>
      </c>
      <c r="B40" s="82"/>
      <c r="C40" s="83" t="s">
        <v>74</v>
      </c>
      <c r="D40" s="83"/>
      <c r="E40" s="84" t="s">
        <v>75</v>
      </c>
      <c r="F40" s="84"/>
      <c r="G40" s="85">
        <f>E35+E36+E37-F35-F36-F37-母公司损益表!C33</f>
        <v>0</v>
      </c>
    </row>
    <row r="42" spans="5:7">
      <c r="E42">
        <f>B39-E39</f>
        <v>0</v>
      </c>
      <c r="G42" s="86">
        <f>E34-F34-母公司损益表!C36</f>
        <v>0</v>
      </c>
    </row>
    <row r="43" spans="5:5">
      <c r="E43">
        <f>C39-F39</f>
        <v>0</v>
      </c>
    </row>
    <row r="44" hidden="1" spans="4:5">
      <c r="D44" t="s">
        <v>191</v>
      </c>
      <c r="E44" s="85">
        <f>F37</f>
        <v>240891867.9</v>
      </c>
    </row>
    <row r="45" hidden="1" spans="4:5">
      <c r="D45" t="s">
        <v>192</v>
      </c>
      <c r="E45" s="85">
        <f>母公司损益表!C33</f>
        <v>234201350.38</v>
      </c>
    </row>
    <row r="46" hidden="1" spans="4:5">
      <c r="D46" t="s">
        <v>193</v>
      </c>
      <c r="E46" s="85">
        <f>E35-F35+E36-F36</f>
        <v>2871861.35000002</v>
      </c>
    </row>
    <row r="47" hidden="1" spans="4:5">
      <c r="D47" t="s">
        <v>194</v>
      </c>
      <c r="E47" s="85">
        <v>930194.56</v>
      </c>
    </row>
    <row r="48" hidden="1" spans="4:5">
      <c r="D48" t="s">
        <v>195</v>
      </c>
      <c r="E48" s="85">
        <f>E44+E45-E46-E47</f>
        <v>471291162.37</v>
      </c>
    </row>
    <row r="49" hidden="1"/>
    <row r="50" hidden="1"/>
    <row r="51" hidden="1"/>
    <row r="52" hidden="1"/>
    <row r="53" hidden="1"/>
    <row r="54" hidden="1"/>
    <row r="55" spans="5:5">
      <c r="E55" s="39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F49"/>
  <sheetViews>
    <sheetView showZeros="0" tabSelected="1" topLeftCell="A16" workbookViewId="0">
      <selection activeCell="B35" sqref="B35"/>
    </sheetView>
  </sheetViews>
  <sheetFormatPr defaultColWidth="24.75" defaultRowHeight="13.5" outlineLevelCol="5"/>
  <cols>
    <col min="1" max="1" width="57.375" customWidth="1"/>
    <col min="2" max="2" width="29.75" customWidth="1"/>
    <col min="3" max="3" width="32.375" customWidth="1"/>
    <col min="4" max="6" width="24.75" hidden="1" customWidth="1"/>
  </cols>
  <sheetData>
    <row r="2" ht="18.75" spans="1:3">
      <c r="A2" s="16" t="s">
        <v>196</v>
      </c>
      <c r="B2" s="17"/>
      <c r="C2" s="17"/>
    </row>
    <row r="3" ht="14.25" spans="1:3">
      <c r="A3" s="18" t="str">
        <f>母公司资产负债表!A3</f>
        <v>编制单位：财信证券有限责任公司</v>
      </c>
      <c r="B3" s="19">
        <f>合并损益表!B3</f>
        <v>43982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6">
      <c r="A5" s="24" t="s">
        <v>82</v>
      </c>
      <c r="B5" s="25">
        <f>B6+B9+B13+B17+B18+B19+B20+B21</f>
        <v>113764863.12</v>
      </c>
      <c r="C5" s="26">
        <f>C6+C9+C13+C17+C18+C19+C20+C21</f>
        <v>714447726.47</v>
      </c>
      <c r="D5">
        <v>241145096.86</v>
      </c>
      <c r="E5" s="13">
        <v>241145096.86</v>
      </c>
      <c r="F5">
        <v>600682863.35</v>
      </c>
    </row>
    <row r="6" spans="1:6">
      <c r="A6" s="27" t="s">
        <v>83</v>
      </c>
      <c r="B6" s="28">
        <f>C6-F6</f>
        <v>6350238.7</v>
      </c>
      <c r="C6" s="29">
        <v>103612295.61</v>
      </c>
      <c r="D6">
        <v>37713426.65</v>
      </c>
      <c r="E6" s="13">
        <v>37713426.65</v>
      </c>
      <c r="F6">
        <v>97262056.91</v>
      </c>
    </row>
    <row r="7" spans="1:6">
      <c r="A7" s="27" t="s">
        <v>84</v>
      </c>
      <c r="B7" s="28">
        <f t="shared" ref="B7:B21" si="0">C7-F7</f>
        <v>34952014.17</v>
      </c>
      <c r="C7" s="29">
        <v>256847553.18</v>
      </c>
      <c r="D7">
        <v>93243968.04</v>
      </c>
      <c r="E7" s="13">
        <v>93243968.04</v>
      </c>
      <c r="F7">
        <v>221895539.01</v>
      </c>
    </row>
    <row r="8" spans="1:6">
      <c r="A8" s="27" t="s">
        <v>85</v>
      </c>
      <c r="B8" s="28">
        <f t="shared" si="0"/>
        <v>28601775.47</v>
      </c>
      <c r="C8" s="29">
        <v>153235257.57</v>
      </c>
      <c r="D8">
        <v>55530541.39</v>
      </c>
      <c r="E8" s="13">
        <v>55530541.39</v>
      </c>
      <c r="F8">
        <v>124633482.1</v>
      </c>
    </row>
    <row r="9" spans="1:6">
      <c r="A9" s="27" t="s">
        <v>86</v>
      </c>
      <c r="B9" s="28">
        <f t="shared" si="0"/>
        <v>68246913.51</v>
      </c>
      <c r="C9" s="29">
        <v>382234660.32</v>
      </c>
      <c r="D9">
        <v>133650730.77</v>
      </c>
      <c r="E9" s="13">
        <v>133650730.77</v>
      </c>
      <c r="F9">
        <v>313987746.81</v>
      </c>
    </row>
    <row r="10" spans="1:6">
      <c r="A10" s="27" t="s">
        <v>87</v>
      </c>
      <c r="B10" s="28">
        <f t="shared" si="0"/>
        <v>35206812.27</v>
      </c>
      <c r="C10" s="29">
        <v>251460319.49</v>
      </c>
      <c r="D10">
        <v>98874134.86</v>
      </c>
      <c r="E10" s="13">
        <v>98874134.86</v>
      </c>
      <c r="F10">
        <v>216253507.22</v>
      </c>
    </row>
    <row r="11" spans="1:6">
      <c r="A11" s="27" t="s">
        <v>88</v>
      </c>
      <c r="B11" s="28">
        <f t="shared" si="0"/>
        <v>30434213.19</v>
      </c>
      <c r="C11" s="29">
        <v>91207250.88</v>
      </c>
      <c r="D11">
        <v>14466981.11</v>
      </c>
      <c r="E11" s="13">
        <v>14466981.11</v>
      </c>
      <c r="F11">
        <v>60773037.69</v>
      </c>
    </row>
    <row r="12" spans="1:6">
      <c r="A12" s="27" t="s">
        <v>89</v>
      </c>
      <c r="B12" s="28">
        <f t="shared" si="0"/>
        <v>2230399.59</v>
      </c>
      <c r="C12" s="29">
        <v>39165028.2</v>
      </c>
      <c r="D12">
        <v>20212941.32</v>
      </c>
      <c r="E12" s="13">
        <v>20212941.32</v>
      </c>
      <c r="F12">
        <v>36934628.61</v>
      </c>
    </row>
    <row r="13" spans="1:6">
      <c r="A13" s="27" t="s">
        <v>90</v>
      </c>
      <c r="B13" s="28">
        <f t="shared" si="0"/>
        <v>27207483.84</v>
      </c>
      <c r="C13" s="29">
        <v>133437923.43</v>
      </c>
      <c r="D13">
        <v>50198676.13</v>
      </c>
      <c r="E13" s="13">
        <v>50198676.13</v>
      </c>
      <c r="F13">
        <v>106230439.59</v>
      </c>
    </row>
    <row r="14" spans="1:6">
      <c r="A14" s="27" t="s">
        <v>91</v>
      </c>
      <c r="B14" s="28">
        <f t="shared" si="0"/>
        <v>0</v>
      </c>
      <c r="C14" s="29">
        <v>0</v>
      </c>
      <c r="D14">
        <v>0</v>
      </c>
      <c r="E14" s="13">
        <v>0</v>
      </c>
      <c r="F14">
        <v>0</v>
      </c>
    </row>
    <row r="15" spans="1:6">
      <c r="A15" s="27" t="s">
        <v>92</v>
      </c>
      <c r="B15" s="28">
        <f t="shared" si="0"/>
        <v>0</v>
      </c>
      <c r="C15" s="29">
        <v>0</v>
      </c>
      <c r="D15">
        <v>0</v>
      </c>
      <c r="E15" s="13">
        <v>0</v>
      </c>
      <c r="F15">
        <v>0</v>
      </c>
    </row>
    <row r="16" spans="1:6">
      <c r="A16" s="27" t="s">
        <v>93</v>
      </c>
      <c r="B16" s="28">
        <f t="shared" si="0"/>
        <v>0</v>
      </c>
      <c r="C16" s="29">
        <v>0</v>
      </c>
      <c r="D16">
        <v>0</v>
      </c>
      <c r="E16" s="13">
        <v>0</v>
      </c>
      <c r="F16">
        <v>0</v>
      </c>
    </row>
    <row r="17" spans="1:6">
      <c r="A17" s="27" t="s">
        <v>94</v>
      </c>
      <c r="B17" s="28">
        <f t="shared" si="0"/>
        <v>530373.9</v>
      </c>
      <c r="C17" s="29">
        <v>739681.9</v>
      </c>
      <c r="D17">
        <v>0</v>
      </c>
      <c r="E17" s="13">
        <v>0</v>
      </c>
      <c r="F17">
        <v>209308</v>
      </c>
    </row>
    <row r="18" spans="1:6">
      <c r="A18" s="27" t="s">
        <v>95</v>
      </c>
      <c r="B18" s="28">
        <f t="shared" si="0"/>
        <v>9734338.28</v>
      </c>
      <c r="C18" s="29">
        <v>85107116.68</v>
      </c>
      <c r="D18">
        <v>19372436.52</v>
      </c>
      <c r="E18" s="13">
        <v>19372436.52</v>
      </c>
      <c r="F18">
        <v>75372778.4</v>
      </c>
    </row>
    <row r="19" spans="1:6">
      <c r="A19" s="27" t="s">
        <v>96</v>
      </c>
      <c r="B19" s="28">
        <f t="shared" si="0"/>
        <v>156705.79</v>
      </c>
      <c r="C19" s="29">
        <v>363729.67</v>
      </c>
      <c r="D19">
        <v>57434.86</v>
      </c>
      <c r="E19" s="13">
        <v>57434.86</v>
      </c>
      <c r="F19">
        <v>207023.88</v>
      </c>
    </row>
    <row r="20" spans="1:6">
      <c r="A20" s="27" t="s">
        <v>97</v>
      </c>
      <c r="B20" s="28">
        <f t="shared" si="0"/>
        <v>1538809.1</v>
      </c>
      <c r="C20" s="29">
        <v>8937546.13</v>
      </c>
      <c r="D20">
        <v>140881.32</v>
      </c>
      <c r="E20" s="13">
        <v>140881.32</v>
      </c>
      <c r="F20">
        <v>7398737.03</v>
      </c>
    </row>
    <row r="21" spans="1:6">
      <c r="A21" s="27" t="s">
        <v>98</v>
      </c>
      <c r="B21" s="28">
        <f t="shared" si="0"/>
        <v>0</v>
      </c>
      <c r="C21" s="29">
        <v>14772.73</v>
      </c>
      <c r="D21">
        <v>11510.61</v>
      </c>
      <c r="E21" s="13">
        <v>11510.61</v>
      </c>
      <c r="F21">
        <v>14772.73</v>
      </c>
    </row>
    <row r="22" spans="1:6">
      <c r="A22" s="24" t="s">
        <v>99</v>
      </c>
      <c r="B22" s="25">
        <f>SUM(B23:B27)</f>
        <v>72637865.82</v>
      </c>
      <c r="C22" s="26">
        <f>SUM(C23:C27)</f>
        <v>399154347.8</v>
      </c>
      <c r="D22">
        <v>114075004.82</v>
      </c>
      <c r="E22" s="13">
        <v>114075004.82</v>
      </c>
      <c r="F22">
        <v>326516481.98</v>
      </c>
    </row>
    <row r="23" spans="1:6">
      <c r="A23" s="27" t="s">
        <v>100</v>
      </c>
      <c r="B23" s="28">
        <f t="shared" ref="B23:B27" si="1">C23-F23</f>
        <v>833978.060000001</v>
      </c>
      <c r="C23" s="29">
        <v>5180127.08</v>
      </c>
      <c r="D23">
        <v>2195337.75</v>
      </c>
      <c r="E23" s="13">
        <v>2195337.75</v>
      </c>
      <c r="F23">
        <v>4346149.02</v>
      </c>
    </row>
    <row r="24" spans="1:6">
      <c r="A24" s="27" t="s">
        <v>101</v>
      </c>
      <c r="B24" s="28">
        <f t="shared" si="1"/>
        <v>69653678.86</v>
      </c>
      <c r="C24" s="29">
        <v>384853712.77</v>
      </c>
      <c r="D24">
        <v>103098607.71</v>
      </c>
      <c r="E24" s="13">
        <v>103098607.71</v>
      </c>
      <c r="F24">
        <v>315200033.91</v>
      </c>
    </row>
    <row r="25" spans="1:6">
      <c r="A25" s="27" t="s">
        <v>102</v>
      </c>
      <c r="B25" s="28">
        <f t="shared" si="1"/>
        <v>1935472.26</v>
      </c>
      <c r="C25" s="29">
        <v>7534488.22</v>
      </c>
      <c r="D25">
        <v>8201360.01</v>
      </c>
      <c r="E25" s="13">
        <v>8201360.01</v>
      </c>
      <c r="F25">
        <v>5599015.96</v>
      </c>
    </row>
    <row r="26" spans="1:6">
      <c r="A26" s="27" t="s">
        <v>103</v>
      </c>
      <c r="B26" s="28">
        <f t="shared" si="1"/>
        <v>0</v>
      </c>
      <c r="C26" s="29">
        <v>0</v>
      </c>
      <c r="D26">
        <v>0</v>
      </c>
      <c r="E26" s="13">
        <v>0</v>
      </c>
      <c r="F26">
        <v>0</v>
      </c>
    </row>
    <row r="27" spans="1:6">
      <c r="A27" s="27" t="s">
        <v>104</v>
      </c>
      <c r="B27" s="28">
        <f t="shared" si="1"/>
        <v>214736.64</v>
      </c>
      <c r="C27" s="29">
        <v>1586019.73</v>
      </c>
      <c r="D27">
        <v>579699.35</v>
      </c>
      <c r="E27" s="13">
        <v>579699.35</v>
      </c>
      <c r="F27">
        <v>1371283.09</v>
      </c>
    </row>
    <row r="28" spans="1:6">
      <c r="A28" s="24" t="s">
        <v>105</v>
      </c>
      <c r="B28" s="25">
        <f>B5-B22</f>
        <v>41126997.3</v>
      </c>
      <c r="C28" s="26">
        <f>C5-C22</f>
        <v>315293378.67</v>
      </c>
      <c r="D28">
        <v>127070092.04</v>
      </c>
      <c r="E28" s="13">
        <v>127070092.04</v>
      </c>
      <c r="F28">
        <v>274166381.37</v>
      </c>
    </row>
    <row r="29" spans="1:6">
      <c r="A29" s="30" t="s">
        <v>106</v>
      </c>
      <c r="B29" s="28">
        <f t="shared" ref="B29:B32" si="2">C29-F29</f>
        <v>2506.77000000002</v>
      </c>
      <c r="C29" s="29">
        <v>1479188.34</v>
      </c>
      <c r="D29">
        <v>1467636.52</v>
      </c>
      <c r="E29" s="13">
        <v>1467636.52</v>
      </c>
      <c r="F29">
        <v>1476681.57</v>
      </c>
    </row>
    <row r="30" spans="1:6">
      <c r="A30" s="30" t="s">
        <v>107</v>
      </c>
      <c r="B30" s="28">
        <f t="shared" si="2"/>
        <v>2054096.97</v>
      </c>
      <c r="C30" s="29">
        <v>4111698.06</v>
      </c>
      <c r="D30">
        <v>2018909.2</v>
      </c>
      <c r="E30" s="13">
        <v>2018909.2</v>
      </c>
      <c r="F30">
        <v>2057601.09</v>
      </c>
    </row>
    <row r="31" spans="1:6">
      <c r="A31" s="24" t="s">
        <v>108</v>
      </c>
      <c r="B31" s="25">
        <f>B28+B29-B30</f>
        <v>39075407.1</v>
      </c>
      <c r="C31" s="26">
        <f>C28+C29-C30</f>
        <v>312660868.95</v>
      </c>
      <c r="D31">
        <v>126518819.36</v>
      </c>
      <c r="E31" s="13">
        <v>126518819.36</v>
      </c>
      <c r="F31">
        <v>273585461.85</v>
      </c>
    </row>
    <row r="32" spans="1:6">
      <c r="A32" s="30" t="s">
        <v>109</v>
      </c>
      <c r="B32" s="28">
        <f t="shared" si="2"/>
        <v>9763883.63</v>
      </c>
      <c r="C32" s="29">
        <v>78459518.57</v>
      </c>
      <c r="D32">
        <v>31844126.23</v>
      </c>
      <c r="E32" s="13">
        <v>31844126.23</v>
      </c>
      <c r="F32">
        <v>68695634.94</v>
      </c>
    </row>
    <row r="33" spans="1:6">
      <c r="A33" s="24" t="s">
        <v>110</v>
      </c>
      <c r="B33" s="25">
        <f>B31-B32</f>
        <v>29311523.4700001</v>
      </c>
      <c r="C33" s="26">
        <f>C31-C32</f>
        <v>234201350.38</v>
      </c>
      <c r="D33">
        <v>94674693.13</v>
      </c>
      <c r="E33" s="13">
        <v>94674693.13</v>
      </c>
      <c r="F33">
        <v>204889826.91</v>
      </c>
    </row>
    <row r="34" spans="1:6">
      <c r="A34" s="30" t="s">
        <v>112</v>
      </c>
      <c r="B34" s="28">
        <f>B33</f>
        <v>29311523.4700001</v>
      </c>
      <c r="C34" s="29">
        <f>C33</f>
        <v>234201350.38</v>
      </c>
      <c r="D34">
        <v>94674693.13</v>
      </c>
      <c r="E34">
        <v>94674693.13</v>
      </c>
      <c r="F34">
        <v>204889826.91</v>
      </c>
    </row>
    <row r="35" spans="1:3">
      <c r="A35" s="30" t="s">
        <v>113</v>
      </c>
      <c r="B35" s="31"/>
      <c r="C35" s="32"/>
    </row>
    <row r="36" spans="1:6">
      <c r="A36" s="24" t="s">
        <v>117</v>
      </c>
      <c r="B36" s="25">
        <f>B37+B42</f>
        <v>4818742.82</v>
      </c>
      <c r="C36" s="26">
        <f>C37+C42</f>
        <v>32226755.46</v>
      </c>
      <c r="D36">
        <v>10597192.79</v>
      </c>
      <c r="E36">
        <v>10597192.79</v>
      </c>
      <c r="F36">
        <v>32226755.46</v>
      </c>
    </row>
    <row r="37" spans="1:6">
      <c r="A37" s="33" t="s">
        <v>119</v>
      </c>
      <c r="B37" s="34">
        <f>B40</f>
        <v>7793804.25</v>
      </c>
      <c r="C37" s="29">
        <f>C40</f>
        <v>24534598.22</v>
      </c>
      <c r="D37">
        <v>2016536.63</v>
      </c>
      <c r="E37">
        <v>2016536.63</v>
      </c>
      <c r="F37">
        <v>24534598.22</v>
      </c>
    </row>
    <row r="38" spans="1:6">
      <c r="A38" s="33" t="s">
        <v>120</v>
      </c>
      <c r="B38" s="35">
        <v>0</v>
      </c>
      <c r="C38" s="29">
        <v>0</v>
      </c>
      <c r="D38">
        <v>0</v>
      </c>
      <c r="E38">
        <v>0</v>
      </c>
      <c r="F38">
        <v>0</v>
      </c>
    </row>
    <row r="39" spans="1:6">
      <c r="A39" s="33" t="s">
        <v>121</v>
      </c>
      <c r="B39" s="35">
        <v>0</v>
      </c>
      <c r="C39" s="29">
        <v>0</v>
      </c>
      <c r="D39">
        <v>0</v>
      </c>
      <c r="E39">
        <v>0</v>
      </c>
      <c r="F39">
        <v>0</v>
      </c>
    </row>
    <row r="40" spans="1:6">
      <c r="A40" s="33" t="s">
        <v>122</v>
      </c>
      <c r="B40" s="28">
        <f>合并损益表!B45</f>
        <v>7793804.25</v>
      </c>
      <c r="C40" s="29">
        <f>合并损益表!C45</f>
        <v>24534598.22</v>
      </c>
      <c r="D40">
        <v>2016536.63</v>
      </c>
      <c r="E40">
        <v>2016536.63</v>
      </c>
      <c r="F40">
        <v>24534598.22</v>
      </c>
    </row>
    <row r="41" spans="1:6">
      <c r="A41" s="33" t="s">
        <v>123</v>
      </c>
      <c r="B41" s="35">
        <v>0</v>
      </c>
      <c r="C41" s="29">
        <v>0</v>
      </c>
      <c r="D41">
        <v>0</v>
      </c>
      <c r="E41">
        <v>0</v>
      </c>
      <c r="F41">
        <v>0</v>
      </c>
    </row>
    <row r="42" spans="1:6">
      <c r="A42" s="33" t="s">
        <v>124</v>
      </c>
      <c r="B42" s="35">
        <f>B44+B46</f>
        <v>-2975061.43</v>
      </c>
      <c r="C42" s="29">
        <f>C44+C46</f>
        <v>7692157.24</v>
      </c>
      <c r="D42">
        <v>8580656.16</v>
      </c>
      <c r="E42">
        <v>8580656.16</v>
      </c>
      <c r="F42">
        <v>7692157.24</v>
      </c>
    </row>
    <row r="43" spans="1:6">
      <c r="A43" s="33" t="s">
        <v>125</v>
      </c>
      <c r="B43" s="35">
        <v>0</v>
      </c>
      <c r="C43" s="29">
        <v>0</v>
      </c>
      <c r="D43">
        <v>0</v>
      </c>
      <c r="E43">
        <v>0</v>
      </c>
      <c r="F43">
        <v>0</v>
      </c>
    </row>
    <row r="44" spans="1:6">
      <c r="A44" s="33" t="s">
        <v>126</v>
      </c>
      <c r="B44" s="28">
        <f>合并损益表!B49</f>
        <v>-4585230.45</v>
      </c>
      <c r="C44" s="29">
        <f>合并损益表!C49</f>
        <v>2708358.3</v>
      </c>
      <c r="D44">
        <v>5119845</v>
      </c>
      <c r="E44">
        <v>5119845</v>
      </c>
      <c r="F44">
        <v>2708358.3</v>
      </c>
    </row>
    <row r="45" spans="1:6">
      <c r="A45" s="33" t="s">
        <v>127</v>
      </c>
      <c r="B45" s="28">
        <f>合并损益表!B50</f>
        <v>0</v>
      </c>
      <c r="C45" s="29">
        <f>合并损益表!C50</f>
        <v>0</v>
      </c>
      <c r="F45">
        <v>0</v>
      </c>
    </row>
    <row r="46" spans="1:6">
      <c r="A46" s="33" t="s">
        <v>128</v>
      </c>
      <c r="B46" s="28">
        <f>合并损益表!B51</f>
        <v>1610169.02</v>
      </c>
      <c r="C46" s="29">
        <f>合并损益表!C51</f>
        <v>4983798.94</v>
      </c>
      <c r="D46">
        <v>3460811.16</v>
      </c>
      <c r="E46">
        <v>3460811.16</v>
      </c>
      <c r="F46">
        <v>4983798.94</v>
      </c>
    </row>
    <row r="47" spans="1:6">
      <c r="A47" s="33" t="s">
        <v>129</v>
      </c>
      <c r="B47" s="35">
        <v>0</v>
      </c>
      <c r="C47" s="29">
        <v>0</v>
      </c>
      <c r="D47">
        <v>0</v>
      </c>
      <c r="E47">
        <v>0</v>
      </c>
      <c r="F47">
        <v>0</v>
      </c>
    </row>
    <row r="48" spans="1:6">
      <c r="A48" s="33" t="s">
        <v>130</v>
      </c>
      <c r="B48" s="35">
        <v>0</v>
      </c>
      <c r="C48" s="29">
        <v>0</v>
      </c>
      <c r="D48">
        <v>0</v>
      </c>
      <c r="E48">
        <v>0</v>
      </c>
      <c r="F48">
        <v>0</v>
      </c>
    </row>
    <row r="49" s="15" customFormat="1" ht="14.25" spans="1:6">
      <c r="A49" s="36" t="s">
        <v>132</v>
      </c>
      <c r="B49" s="37">
        <f>B36+B33</f>
        <v>34130266.2900001</v>
      </c>
      <c r="C49" s="38">
        <f>C36+C33</f>
        <v>266428105.84</v>
      </c>
      <c r="D49">
        <v>38094266.08</v>
      </c>
      <c r="E49" s="15">
        <v>105271885.92</v>
      </c>
      <c r="F49" s="15">
        <v>237116582.37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197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198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-2684660710.9</v>
      </c>
    </row>
    <row r="8" spans="1:2">
      <c r="A8" s="7" t="s">
        <v>144</v>
      </c>
      <c r="B8" s="8">
        <v>1675436535.28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-597302867.14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2637164191.75</v>
      </c>
    </row>
    <row r="13" spans="1:2">
      <c r="A13" s="7" t="s">
        <v>149</v>
      </c>
      <c r="B13" s="8">
        <v>2772555249.69</v>
      </c>
    </row>
    <row r="14" spans="1:2">
      <c r="A14" s="9" t="s">
        <v>150</v>
      </c>
      <c r="B14" s="10">
        <f>SUM(B7:B13)</f>
        <v>4303192398.68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264346392.06</v>
      </c>
    </row>
    <row r="18" spans="1:2">
      <c r="A18" s="7" t="s">
        <v>154</v>
      </c>
      <c r="B18" s="8">
        <v>441379953.04</v>
      </c>
    </row>
    <row r="19" spans="1:2">
      <c r="A19" s="7" t="s">
        <v>155</v>
      </c>
      <c r="B19" s="8">
        <v>80616210.91</v>
      </c>
    </row>
    <row r="20" spans="1:2">
      <c r="A20" s="7" t="s">
        <v>156</v>
      </c>
      <c r="B20" s="8">
        <v>277663629.430004</v>
      </c>
    </row>
    <row r="21" spans="1:2">
      <c r="A21" s="9" t="s">
        <v>157</v>
      </c>
      <c r="B21" s="10">
        <f>SUM(B15:B20)</f>
        <v>2242368860.21</v>
      </c>
    </row>
    <row r="22" spans="1:2">
      <c r="A22" s="9" t="s">
        <v>158</v>
      </c>
      <c r="B22" s="10">
        <f>B14-B21</f>
        <v>2060823538.47</v>
      </c>
    </row>
    <row r="23" spans="1:2">
      <c r="A23" s="9" t="s">
        <v>159</v>
      </c>
      <c r="B23" s="11"/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5101395.92</v>
      </c>
    </row>
    <row r="28" spans="1:2">
      <c r="A28" s="9" t="s">
        <v>164</v>
      </c>
      <c r="B28" s="10">
        <f>SUM(B24:B27)</f>
        <v>263331877.7</v>
      </c>
    </row>
    <row r="29" spans="1:2">
      <c r="A29" s="7" t="s">
        <v>165</v>
      </c>
      <c r="B29" s="8">
        <v>100000000</v>
      </c>
    </row>
    <row r="30" spans="1:2">
      <c r="A30" s="7" t="s">
        <v>166</v>
      </c>
      <c r="B30" s="8">
        <v>42707348.51</v>
      </c>
    </row>
    <row r="31" spans="1:2">
      <c r="A31" s="7" t="s">
        <v>167</v>
      </c>
      <c r="B31" s="8"/>
    </row>
    <row r="32" spans="1:2">
      <c r="A32" s="7" t="s">
        <v>168</v>
      </c>
      <c r="B32" s="8"/>
    </row>
    <row r="33" spans="1:2">
      <c r="A33" s="9" t="s">
        <v>169</v>
      </c>
      <c r="B33" s="10">
        <f>SUM(B29:B32)</f>
        <v>142707348.51</v>
      </c>
    </row>
    <row r="34" spans="1:2">
      <c r="A34" s="9" t="s">
        <v>170</v>
      </c>
      <c r="B34" s="10">
        <f>B28-B33</f>
        <v>120624529.19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/>
    </row>
    <row r="40" spans="1:2">
      <c r="A40" s="7" t="s">
        <v>176</v>
      </c>
      <c r="B40" s="8"/>
    </row>
    <row r="41" spans="1:2">
      <c r="A41" s="9" t="s">
        <v>177</v>
      </c>
      <c r="B41" s="10">
        <f>SUM(B36:B40)</f>
        <v>271594213509.89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/>
    </row>
    <row r="45" spans="1:2">
      <c r="A45" s="7" t="s">
        <v>181</v>
      </c>
      <c r="B45" s="8"/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918952427.649994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3100682781.39999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10036916961.12</v>
      </c>
      <c r="C51" s="13">
        <f>B51-母公司资产负债表!B6-母公司资产负债表!B8</f>
        <v>-1521581725.5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2020-06-02T01:44:12Z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