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4"/>
  </bookViews>
  <sheets>
    <sheet name="合并资产负债表" sheetId="1" r:id="rId1"/>
    <sheet name="合并损益表" sheetId="2" r:id="rId2"/>
    <sheet name="合并现金流量表" sheetId="6" state="hidden" r:id="rId3"/>
    <sheet name="母公司资产负债表" sheetId="3" r:id="rId4"/>
    <sheet name="母公司损益表" sheetId="4" r:id="rId5"/>
    <sheet name="现金流量表" sheetId="5" state="hidden" r:id="rId6"/>
  </sheets>
  <definedNames>
    <definedName name="_xlnm.Print_Area" localSheetId="1">合并损益表!$A$1:$C$55</definedName>
    <definedName name="_xlnm.Print_Area" localSheetId="0">合并资产负债表!$A$1:$F$42</definedName>
    <definedName name="_xlnm.Print_Area" localSheetId="4">母公司损益表!$A$2:$C$43</definedName>
    <definedName name="_xlnm.Print_Area" localSheetId="3">母公司资产负债表!$A$2:$F$40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惠和及惠和基金冲回奖金</t>
        </r>
      </text>
    </comment>
  </commentList>
</comments>
</file>

<file path=xl/sharedStrings.xml><?xml version="1.0" encoding="utf-8"?>
<sst xmlns="http://schemas.openxmlformats.org/spreadsheetml/2006/main" count="372" uniqueCount="199">
  <si>
    <t>合 并 资 产 负 债 表</t>
  </si>
  <si>
    <t>财信证券有限责任公司</t>
  </si>
  <si>
    <t>单位：元</t>
  </si>
  <si>
    <t>会证01表</t>
  </si>
  <si>
    <t>资   产</t>
  </si>
  <si>
    <t>期末余额</t>
  </si>
  <si>
    <t>年初余额</t>
  </si>
  <si>
    <t>负债和所有者权益</t>
  </si>
  <si>
    <t>资产:</t>
  </si>
  <si>
    <t>负债：</t>
  </si>
  <si>
    <t xml:space="preserve">    货币资金</t>
  </si>
  <si>
    <t xml:space="preserve">    短期借款</t>
  </si>
  <si>
    <t xml:space="preserve">     其中：客户资金存款</t>
  </si>
  <si>
    <t xml:space="preserve">    应付短期融资款</t>
  </si>
  <si>
    <t xml:space="preserve">    结算备付金</t>
  </si>
  <si>
    <t xml:space="preserve">    拆入资金</t>
  </si>
  <si>
    <t xml:space="preserve">     其中：客户备付金</t>
  </si>
  <si>
    <t xml:space="preserve">    交易性金融负债</t>
  </si>
  <si>
    <t xml:space="preserve">    贵金属</t>
  </si>
  <si>
    <t xml:space="preserve">    衍生金融负债</t>
  </si>
  <si>
    <t xml:space="preserve">    拆出资金</t>
  </si>
  <si>
    <t xml:space="preserve">    卖出回购金融资产款</t>
  </si>
  <si>
    <t xml:space="preserve">    融出资金</t>
  </si>
  <si>
    <t xml:space="preserve">    代理买卖证券款</t>
  </si>
  <si>
    <t xml:space="preserve">    衍生金融资产</t>
  </si>
  <si>
    <t xml:space="preserve">    代理承销证券款</t>
  </si>
  <si>
    <t xml:space="preserve">    存出保证金</t>
  </si>
  <si>
    <t xml:space="preserve">    应付职工薪酬</t>
  </si>
  <si>
    <t xml:space="preserve">    应收款项</t>
  </si>
  <si>
    <t xml:space="preserve">    应交税费</t>
  </si>
  <si>
    <t xml:space="preserve">    合同资产</t>
  </si>
  <si>
    <t xml:space="preserve">    应付款项</t>
  </si>
  <si>
    <t xml:space="preserve">    买入返售金融资产</t>
  </si>
  <si>
    <t xml:space="preserve">    合同负债</t>
  </si>
  <si>
    <t xml:space="preserve">    持有待售资产</t>
  </si>
  <si>
    <t xml:space="preserve">    持有待售负债</t>
  </si>
  <si>
    <t xml:space="preserve">    金融投资：</t>
  </si>
  <si>
    <t xml:space="preserve">    预计负债</t>
  </si>
  <si>
    <t xml:space="preserve">      交易性金融资产</t>
  </si>
  <si>
    <t xml:space="preserve">    长期借款</t>
  </si>
  <si>
    <t xml:space="preserve">      债权投资</t>
  </si>
  <si>
    <t xml:space="preserve">    应付债券</t>
  </si>
  <si>
    <t xml:space="preserve">      其他债权投资</t>
  </si>
  <si>
    <t xml:space="preserve">       其中：优先股</t>
  </si>
  <si>
    <t xml:space="preserve">      其他权益工具投资</t>
  </si>
  <si>
    <t xml:space="preserve">             永续债</t>
  </si>
  <si>
    <t xml:space="preserve">    长期股权投资</t>
  </si>
  <si>
    <t xml:space="preserve">    递延所得税负债</t>
  </si>
  <si>
    <t xml:space="preserve">    投资性房地产</t>
  </si>
  <si>
    <t xml:space="preserve">    其他负债</t>
  </si>
  <si>
    <t xml:space="preserve">    固定资产</t>
  </si>
  <si>
    <t>负债合计</t>
  </si>
  <si>
    <t xml:space="preserve">    在建工程</t>
  </si>
  <si>
    <t>所有者权益（或股东权益）：</t>
  </si>
  <si>
    <t xml:space="preserve">    无形资产</t>
  </si>
  <si>
    <t xml:space="preserve">    实收资本（或股本）</t>
  </si>
  <si>
    <t xml:space="preserve">    商誉</t>
  </si>
  <si>
    <t xml:space="preserve">    其他权益工具</t>
  </si>
  <si>
    <t xml:space="preserve">    递延所得税资产</t>
  </si>
  <si>
    <t xml:space="preserve">      其中：优先股</t>
  </si>
  <si>
    <t xml:space="preserve">    其他资产</t>
  </si>
  <si>
    <t xml:space="preserve">            永续债</t>
  </si>
  <si>
    <t xml:space="preserve">    资本公积</t>
  </si>
  <si>
    <t xml:space="preserve">    减：库存股</t>
  </si>
  <si>
    <t xml:space="preserve">    其他综合收益</t>
  </si>
  <si>
    <t xml:space="preserve">    盈余公积</t>
  </si>
  <si>
    <t xml:space="preserve">    一般风险准备</t>
  </si>
  <si>
    <t xml:space="preserve">    未分配利润</t>
  </si>
  <si>
    <t>归属于母公司所有者权益（或股东权益）合计</t>
  </si>
  <si>
    <t xml:space="preserve">     少数股东权益</t>
  </si>
  <si>
    <t>所有者权益（或股东权益）合计</t>
  </si>
  <si>
    <t xml:space="preserve">  资产总计</t>
  </si>
  <si>
    <t>负债和所有者权益（或股东权益）总计</t>
  </si>
  <si>
    <t>单位负责人:</t>
  </si>
  <si>
    <t>主管财务工作的负责人：</t>
  </si>
  <si>
    <t>财务机构负责人:</t>
  </si>
  <si>
    <t>合  并  利   润   表</t>
  </si>
  <si>
    <t>编制单位：财信证券有限责任公司</t>
  </si>
  <si>
    <t>单位：元            会证02表</t>
  </si>
  <si>
    <t>项     目</t>
  </si>
  <si>
    <t>本月金额</t>
  </si>
  <si>
    <t>本年金额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</si>
  <si>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</si>
  <si>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</si>
  <si>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</si>
  <si>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</si>
  <si>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</si>
  <si>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</si>
  <si>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</si>
  <si>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</si>
  <si>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</si>
  <si>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</si>
  <si>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</si>
  <si>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</si>
  <si>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</si>
  <si>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</si>
  <si>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</si>
  <si>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</si>
  <si>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</si>
  <si>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</si>
  <si>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</si>
  <si>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</si>
  <si>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</si>
  <si>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</si>
  <si>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</si>
  <si>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</si>
  <si>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</si>
  <si>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</si>
  <si>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</si>
  <si>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</si>
  <si>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</si>
  <si>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>（一）按经营持续性分类：</t>
  </si>
  <si>
    <t xml:space="preserve">  1.持续经营净利润（净亏损以“－”号填列）</t>
  </si>
  <si>
    <t xml:space="preserve">  2.终止经营净利润（净亏损以“－”号填列）</t>
  </si>
  <si>
    <t>（二）按所有权归属分类：</t>
  </si>
  <si>
    <t xml:space="preserve">    1.少数股东损益（净亏损以“－”号填列）</t>
  </si>
  <si>
    <t xml:space="preserve">    2.归属于母公司股东的净利润（净亏损以“－”号填列）</t>
  </si>
  <si>
    <t>六、其他综合收益的税后净额</t>
  </si>
  <si>
    <t xml:space="preserve">    归属母公司股东（或所有者）的其他综合收益的税后净额</t>
  </si>
  <si>
    <t xml:space="preserve">   （一）不能重分类进损益的其他综合收益</t>
  </si>
  <si>
    <t xml:space="preserve">            1．重新计量设定受益计划变动额</t>
  </si>
  <si>
    <t xml:space="preserve">            2．权益法下不能转损益的其他综合收益</t>
  </si>
  <si>
    <t xml:space="preserve">            3．其他权益工具投资公允价值变动</t>
  </si>
  <si>
    <t xml:space="preserve">            4．企业自身信用风险公允价值变动</t>
  </si>
  <si>
    <t xml:space="preserve">   （二）将重分类进损益的其他综合收益</t>
  </si>
  <si>
    <t xml:space="preserve">            1．权益法下可转损益的其他综合收益</t>
  </si>
  <si>
    <t xml:space="preserve">            2．其他债权投资公允价值变动</t>
  </si>
  <si>
    <t xml:space="preserve">            3．金融资产重分类计入其他综合收益的金额</t>
  </si>
  <si>
    <t xml:space="preserve">            4．其他债权投资信用损失准备</t>
  </si>
  <si>
    <t xml:space="preserve">            5．现金流量套期储备</t>
  </si>
  <si>
    <t xml:space="preserve">            6．外币财务报表折算差额</t>
  </si>
  <si>
    <t xml:space="preserve">   归属于少数股东的其他综合收益的税后净额</t>
  </si>
  <si>
    <t>七、综合收益总额</t>
  </si>
  <si>
    <t xml:space="preserve">    归属于母公司所有者的综合收益总额</t>
  </si>
  <si>
    <t xml:space="preserve">    归属于少数股东的综合收益总额</t>
  </si>
  <si>
    <t>八、每股收益：</t>
  </si>
  <si>
    <t xml:space="preserve">   （一）基本每股收益</t>
  </si>
  <si>
    <t xml:space="preserve">   （二）稀释每股收益</t>
  </si>
  <si>
    <t>合 并 现 金 流 量 表</t>
  </si>
  <si>
    <t>单位：财富证券有限责任公司</t>
  </si>
  <si>
    <t>项  目</t>
  </si>
  <si>
    <t>金  额</t>
  </si>
  <si>
    <t>一、经营活动产生的现金流量：</t>
  </si>
  <si>
    <t xml:space="preserve">    处置交易性金融资产净增加额</t>
  </si>
  <si>
    <t xml:space="preserve">    收取利息、手续费及佣金的现金</t>
  </si>
  <si>
    <t xml:space="preserve">    拆入资金净增加额</t>
  </si>
  <si>
    <t xml:space="preserve">    回购业务资金净增加额</t>
  </si>
  <si>
    <t xml:space="preserve">    融出资金净减少额</t>
  </si>
  <si>
    <t xml:space="preserve">    代理买卖证券收到的现金净额</t>
  </si>
  <si>
    <t xml:space="preserve">    收到其他与经营活动有关的现金</t>
  </si>
  <si>
    <t xml:space="preserve">      经营活动现金流入小计</t>
  </si>
  <si>
    <t xml:space="preserve">    融出资金净增加额</t>
  </si>
  <si>
    <t xml:space="preserve">    代理买卖证券支付的现金净额</t>
  </si>
  <si>
    <t xml:space="preserve">    支付利息、手续费及佣金的现金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</si>
  <si>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</si>
  <si>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</si>
  <si>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</si>
  <si>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  经营活动现金流出小计</t>
  </si>
  <si>
    <t xml:space="preserve">     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</si>
  <si>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</si>
  <si>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</si>
  <si>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</si>
  <si>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处置子公司及其他营业单位收到的现金净额</t>
  </si>
  <si>
    <t xml:space="preserve">    收到其他与投资活动有关的现金</t>
  </si>
  <si>
    <t xml:space="preserve">      投资活动现金流入小计</t>
  </si>
  <si>
    <t xml:space="preserve">    投资支付的现金</t>
  </si>
  <si>
    <t xml:space="preserve">    购建固定资产、无形资产和其他长期资产支付的现金</t>
  </si>
  <si>
    <t xml:space="preserve">    取得子公司及其他营业单位支付的现金净额</t>
  </si>
  <si>
    <t xml:space="preserve">    支付其他与投资活动有关的现金</t>
  </si>
  <si>
    <t xml:space="preserve">      投资活动现金流出小计</t>
  </si>
  <si>
    <t xml:space="preserve">        投资活动产生的现金流量净额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</si>
  <si>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</si>
  <si>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</si>
  <si>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</si>
  <si>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</si>
  <si>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t xml:space="preserve">    发行债券收到的现金</t>
  </si>
  <si>
    <t xml:space="preserve">    收到其他与筹资活动有关的现金</t>
  </si>
  <si>
    <t xml:space="preserve">   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</si>
  <si>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</si>
  <si>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</si>
  <si>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</si>
  <si>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</si>
  <si>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</si>
  <si>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</si>
  <si>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</si>
  <si>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</si>
  <si>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</si>
  <si>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</si>
  <si>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主管会计机构负责人：             会计机构负责人：</t>
  </si>
  <si>
    <t>资 产 负 债 表</t>
  </si>
  <si>
    <t>负债:</t>
  </si>
  <si>
    <t>勾稽</t>
  </si>
  <si>
    <t>本年净利润</t>
  </si>
  <si>
    <t>提取风险准备及盈余公积</t>
  </si>
  <si>
    <t>指定股票卖出</t>
  </si>
  <si>
    <t>期末未分配利润</t>
  </si>
  <si>
    <t>利   润   表</t>
  </si>
  <si>
    <t>现 金 流 量 表</t>
  </si>
  <si>
    <t>项   目</t>
  </si>
</sst>
</file>

<file path=xl/styles.xml><?xml version="1.0" encoding="utf-8"?>
<styleSheet xmlns="http://schemas.openxmlformats.org/spreadsheetml/2006/main">
  <numFmts count="13">
    <numFmt numFmtId="176" formatCode="0_);[Red]\(0\)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#,##0.000000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yyyy&quot;年&quot;m&quot;月&quot;d&quot;日&quot;;@"/>
    <numFmt numFmtId="179" formatCode="yyyy&quot;年&quot;m&quot;月&quot;;@"/>
    <numFmt numFmtId="180" formatCode="#,##0.00_ "/>
    <numFmt numFmtId="181" formatCode="#,##0.00;\-#,##0.00;&quot;&quot;"/>
    <numFmt numFmtId="182" formatCode="#,##0.0000000000_ "/>
    <numFmt numFmtId="183" formatCode="#,###.00"/>
    <numFmt numFmtId="184" formatCode="#,##0.0_ 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b/>
      <sz val="10"/>
      <name val="仿宋"/>
      <charset val="134"/>
    </font>
    <font>
      <b/>
      <sz val="10"/>
      <color theme="1"/>
      <name val="宋体"/>
      <charset val="134"/>
      <scheme val="minor"/>
    </font>
    <font>
      <b/>
      <sz val="14"/>
      <color theme="1"/>
      <name val="仿宋"/>
      <charset val="134"/>
    </font>
    <font>
      <sz val="14"/>
      <color theme="1"/>
      <name val="仿宋"/>
      <charset val="134"/>
    </font>
    <font>
      <b/>
      <sz val="10"/>
      <color indexed="8"/>
      <name val="仿宋"/>
      <charset val="134"/>
    </font>
    <font>
      <sz val="10"/>
      <color indexed="8"/>
      <name val="仿宋"/>
      <charset val="134"/>
    </font>
    <font>
      <sz val="10"/>
      <name val="仿宋"/>
      <charset val="134"/>
    </font>
    <font>
      <b/>
      <sz val="11"/>
      <color theme="1"/>
      <name val="仿宋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0" fontId="17" fillId="0" borderId="0"/>
    <xf numFmtId="42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10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0" borderId="0"/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22" borderId="21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7" fillId="29" borderId="22" applyNumberFormat="0" applyAlignment="0" applyProtection="0">
      <alignment vertical="center"/>
    </xf>
    <xf numFmtId="0" fontId="32" fillId="29" borderId="17" applyNumberFormat="0" applyAlignment="0" applyProtection="0">
      <alignment vertical="center"/>
    </xf>
    <xf numFmtId="0" fontId="24" fillId="21" borderId="20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0" borderId="0"/>
    <xf numFmtId="0" fontId="15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/>
    <xf numFmtId="0" fontId="30" fillId="0" borderId="0">
      <alignment vertical="center"/>
    </xf>
  </cellStyleXfs>
  <cellXfs count="131">
    <xf numFmtId="0" fontId="0" fillId="0" borderId="0" xfId="0"/>
    <xf numFmtId="0" fontId="1" fillId="0" borderId="0" xfId="0" applyFont="1" applyAlignment="1">
      <alignment horizontal="center"/>
    </xf>
    <xf numFmtId="57" fontId="2" fillId="0" borderId="0" xfId="0" applyNumberFormat="1" applyFont="1" applyBorder="1" applyAlignment="1">
      <alignment horizontal="center"/>
    </xf>
    <xf numFmtId="57" fontId="2" fillId="0" borderId="1" xfId="0" applyNumberFormat="1" applyFont="1" applyBorder="1" applyAlignment="1">
      <alignment horizontal="left"/>
    </xf>
    <xf numFmtId="57" fontId="2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180" fontId="3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wrapText="1"/>
    </xf>
    <xf numFmtId="180" fontId="4" fillId="0" borderId="5" xfId="0" applyNumberFormat="1" applyFont="1" applyBorder="1"/>
    <xf numFmtId="0" fontId="3" fillId="0" borderId="4" xfId="0" applyFont="1" applyBorder="1" applyAlignment="1">
      <alignment wrapText="1"/>
    </xf>
    <xf numFmtId="43" fontId="5" fillId="2" borderId="6" xfId="10" applyFont="1" applyFill="1" applyBorder="1" applyAlignment="1"/>
    <xf numFmtId="180" fontId="4" fillId="3" borderId="5" xfId="0" applyNumberFormat="1" applyFont="1" applyFill="1" applyBorder="1"/>
    <xf numFmtId="180" fontId="3" fillId="2" borderId="5" xfId="0" applyNumberFormat="1" applyFont="1" applyFill="1" applyBorder="1"/>
    <xf numFmtId="180" fontId="0" fillId="0" borderId="0" xfId="0" applyNumberFormat="1"/>
    <xf numFmtId="0" fontId="6" fillId="0" borderId="7" xfId="0" applyFont="1" applyBorder="1" applyAlignment="1">
      <alignment horizontal="left"/>
    </xf>
    <xf numFmtId="0" fontId="0" fillId="2" borderId="0" xfId="0" applyFill="1"/>
    <xf numFmtId="43" fontId="7" fillId="3" borderId="0" xfId="10" applyFont="1" applyFill="1" applyBorder="1" applyAlignment="1">
      <alignment horizontal="center"/>
    </xf>
    <xf numFmtId="43" fontId="8" fillId="3" borderId="0" xfId="10" applyFont="1" applyFill="1" applyBorder="1" applyAlignment="1">
      <alignment horizontal="center"/>
    </xf>
    <xf numFmtId="0" fontId="3" fillId="3" borderId="0" xfId="0" applyFont="1" applyFill="1" applyBorder="1" applyAlignment="1"/>
    <xf numFmtId="179" fontId="3" fillId="3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right"/>
    </xf>
    <xf numFmtId="0" fontId="3" fillId="3" borderId="8" xfId="0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Alignment="1" applyProtection="1">
      <alignment horizontal="center"/>
      <protection locked="0"/>
    </xf>
    <xf numFmtId="0" fontId="3" fillId="3" borderId="10" xfId="0" applyFont="1" applyFill="1" applyBorder="1" applyAlignment="1" applyProtection="1">
      <alignment horizontal="center"/>
      <protection locked="0"/>
    </xf>
    <xf numFmtId="43" fontId="5" fillId="2" borderId="11" xfId="10" applyNumberFormat="1" applyFont="1" applyFill="1" applyBorder="1" applyAlignment="1"/>
    <xf numFmtId="180" fontId="5" fillId="2" borderId="6" xfId="10" applyNumberFormat="1" applyFont="1" applyFill="1" applyBorder="1" applyAlignment="1"/>
    <xf numFmtId="180" fontId="5" fillId="2" borderId="5" xfId="10" applyNumberFormat="1" applyFont="1" applyFill="1" applyBorder="1" applyAlignment="1"/>
    <xf numFmtId="43" fontId="4" fillId="4" borderId="11" xfId="10" applyNumberFormat="1" applyFont="1" applyFill="1" applyBorder="1" applyAlignment="1"/>
    <xf numFmtId="180" fontId="4" fillId="4" borderId="6" xfId="10" applyNumberFormat="1" applyFont="1" applyFill="1" applyBorder="1" applyAlignment="1"/>
    <xf numFmtId="180" fontId="4" fillId="4" borderId="5" xfId="45" applyNumberFormat="1" applyFont="1" applyFill="1" applyBorder="1" applyAlignment="1">
      <alignment horizontal="right"/>
    </xf>
    <xf numFmtId="180" fontId="4" fillId="0" borderId="11" xfId="0" applyNumberFormat="1" applyFont="1" applyBorder="1" applyAlignment="1">
      <alignment vertical="center"/>
    </xf>
    <xf numFmtId="180" fontId="5" fillId="5" borderId="6" xfId="6" applyNumberFormat="1" applyFont="1" applyFill="1" applyBorder="1" applyAlignment="1">
      <alignment horizontal="right"/>
    </xf>
    <xf numFmtId="180" fontId="5" fillId="5" borderId="5" xfId="6" applyNumberFormat="1" applyFont="1" applyFill="1" applyBorder="1" applyAlignment="1">
      <alignment horizontal="right"/>
    </xf>
    <xf numFmtId="0" fontId="4" fillId="0" borderId="11" xfId="0" applyFont="1" applyBorder="1" applyAlignment="1">
      <alignment vertical="center"/>
    </xf>
    <xf numFmtId="180" fontId="4" fillId="0" borderId="6" xfId="0" applyNumberFormat="1" applyFont="1" applyFill="1" applyBorder="1" applyAlignment="1">
      <alignment horizontal="right"/>
    </xf>
    <xf numFmtId="180" fontId="4" fillId="5" borderId="6" xfId="0" applyNumberFormat="1" applyFont="1" applyFill="1" applyBorder="1" applyAlignment="1">
      <alignment horizontal="right"/>
    </xf>
    <xf numFmtId="0" fontId="4" fillId="2" borderId="12" xfId="0" applyFont="1" applyFill="1" applyBorder="1" applyAlignment="1">
      <alignment vertical="center"/>
    </xf>
    <xf numFmtId="180" fontId="4" fillId="2" borderId="13" xfId="0" applyNumberFormat="1" applyFont="1" applyFill="1" applyBorder="1" applyAlignment="1">
      <alignment horizontal="right"/>
    </xf>
    <xf numFmtId="180" fontId="4" fillId="2" borderId="14" xfId="45" applyNumberFormat="1" applyFont="1" applyFill="1" applyBorder="1" applyAlignment="1">
      <alignment horizontal="right"/>
    </xf>
    <xf numFmtId="43" fontId="0" fillId="0" borderId="0" xfId="10"/>
    <xf numFmtId="43" fontId="0" fillId="0" borderId="0" xfId="10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3" fillId="3" borderId="0" xfId="0" applyFont="1" applyFill="1" applyAlignment="1"/>
    <xf numFmtId="178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9" fillId="6" borderId="11" xfId="0" applyFont="1" applyFill="1" applyBorder="1" applyAlignment="1" applyProtection="1">
      <alignment horizontal="left"/>
      <protection locked="0"/>
    </xf>
    <xf numFmtId="180" fontId="10" fillId="6" borderId="6" xfId="0" applyNumberFormat="1" applyFont="1" applyFill="1" applyBorder="1" applyAlignment="1">
      <alignment horizontal="right"/>
    </xf>
    <xf numFmtId="180" fontId="9" fillId="6" borderId="6" xfId="0" applyNumberFormat="1" applyFont="1" applyFill="1" applyBorder="1" applyAlignment="1" applyProtection="1">
      <protection locked="0"/>
    </xf>
    <xf numFmtId="180" fontId="10" fillId="6" borderId="5" xfId="0" applyNumberFormat="1" applyFont="1" applyFill="1" applyBorder="1" applyAlignment="1">
      <alignment horizontal="right"/>
    </xf>
    <xf numFmtId="176" fontId="10" fillId="6" borderId="11" xfId="0" applyNumberFormat="1" applyFont="1" applyFill="1" applyBorder="1" applyAlignment="1" applyProtection="1">
      <alignment horizontal="left"/>
      <protection locked="0"/>
    </xf>
    <xf numFmtId="181" fontId="10" fillId="6" borderId="6" xfId="54" applyNumberFormat="1" applyFont="1" applyFill="1" applyBorder="1" applyAlignment="1" applyProtection="1">
      <alignment horizontal="right" vertical="center"/>
      <protection locked="0"/>
    </xf>
    <xf numFmtId="180" fontId="10" fillId="6" borderId="6" xfId="0" applyNumberFormat="1" applyFont="1" applyFill="1" applyBorder="1" applyAlignment="1" applyProtection="1">
      <alignment horizontal="left"/>
      <protection locked="0"/>
    </xf>
    <xf numFmtId="181" fontId="10" fillId="6" borderId="6" xfId="54" applyNumberFormat="1" applyFont="1" applyFill="1" applyBorder="1" applyAlignment="1">
      <alignment horizontal="right" vertical="center"/>
    </xf>
    <xf numFmtId="181" fontId="10" fillId="6" borderId="5" xfId="0" applyNumberFormat="1" applyFont="1" applyFill="1" applyBorder="1" applyAlignment="1">
      <alignment horizontal="right"/>
    </xf>
    <xf numFmtId="180" fontId="10" fillId="6" borderId="6" xfId="0" applyNumberFormat="1" applyFont="1" applyFill="1" applyBorder="1" applyAlignment="1" applyProtection="1">
      <alignment horizontal="left" wrapText="1"/>
      <protection locked="0"/>
    </xf>
    <xf numFmtId="0" fontId="10" fillId="6" borderId="6" xfId="52" applyNumberFormat="1" applyFont="1" applyFill="1" applyBorder="1" applyAlignment="1" applyProtection="1">
      <alignment horizontal="left" vertical="center" wrapText="1"/>
    </xf>
    <xf numFmtId="0" fontId="11" fillId="6" borderId="11" xfId="52" applyNumberFormat="1" applyFont="1" applyFill="1" applyBorder="1" applyAlignment="1" applyProtection="1">
      <alignment horizontal="left" vertical="center" wrapText="1"/>
    </xf>
    <xf numFmtId="0" fontId="10" fillId="6" borderId="11" xfId="52" applyNumberFormat="1" applyFont="1" applyFill="1" applyBorder="1" applyAlignment="1" applyProtection="1">
      <alignment horizontal="left" vertical="center"/>
    </xf>
    <xf numFmtId="0" fontId="10" fillId="6" borderId="6" xfId="52" applyNumberFormat="1" applyFont="1" applyFill="1" applyBorder="1" applyAlignment="1" applyProtection="1">
      <alignment horizontal="left" vertical="center"/>
    </xf>
    <xf numFmtId="0" fontId="5" fillId="2" borderId="6" xfId="52" applyNumberFormat="1" applyFont="1" applyFill="1" applyBorder="1" applyAlignment="1" applyProtection="1">
      <alignment horizontal="left" vertical="center"/>
    </xf>
    <xf numFmtId="181" fontId="5" fillId="2" borderId="6" xfId="1" applyNumberFormat="1" applyFont="1" applyFill="1" applyBorder="1" applyAlignment="1">
      <alignment horizontal="right"/>
    </xf>
    <xf numFmtId="181" fontId="5" fillId="2" borderId="5" xfId="1" applyNumberFormat="1" applyFont="1" applyFill="1" applyBorder="1" applyAlignment="1">
      <alignment horizontal="right"/>
    </xf>
    <xf numFmtId="180" fontId="9" fillId="3" borderId="6" xfId="0" applyNumberFormat="1" applyFont="1" applyFill="1" applyBorder="1" applyAlignment="1" applyProtection="1">
      <alignment horizontal="left"/>
      <protection locked="0"/>
    </xf>
    <xf numFmtId="180" fontId="9" fillId="3" borderId="6" xfId="0" applyNumberFormat="1" applyFont="1" applyFill="1" applyBorder="1" applyAlignment="1">
      <alignment horizontal="right"/>
    </xf>
    <xf numFmtId="180" fontId="9" fillId="3" borderId="5" xfId="0" applyNumberFormat="1" applyFont="1" applyFill="1" applyBorder="1" applyAlignment="1">
      <alignment horizontal="right"/>
    </xf>
    <xf numFmtId="180" fontId="10" fillId="4" borderId="6" xfId="0" applyNumberFormat="1" applyFont="1" applyFill="1" applyBorder="1" applyAlignment="1" applyProtection="1">
      <alignment horizontal="left"/>
      <protection locked="0"/>
    </xf>
    <xf numFmtId="181" fontId="10" fillId="0" borderId="6" xfId="54" applyNumberFormat="1" applyFont="1" applyBorder="1" applyAlignment="1">
      <alignment horizontal="right" vertical="center"/>
    </xf>
    <xf numFmtId="0" fontId="10" fillId="0" borderId="6" xfId="52" applyNumberFormat="1" applyFont="1" applyFill="1" applyBorder="1" applyAlignment="1" applyProtection="1">
      <alignment horizontal="left" vertical="center"/>
    </xf>
    <xf numFmtId="181" fontId="10" fillId="6" borderId="6" xfId="0" applyNumberFormat="1" applyFont="1" applyFill="1" applyBorder="1" applyAlignment="1">
      <alignment horizontal="right"/>
    </xf>
    <xf numFmtId="0" fontId="10" fillId="6" borderId="11" xfId="0" applyFont="1" applyFill="1" applyBorder="1" applyAlignment="1" applyProtection="1">
      <alignment horizontal="left"/>
      <protection locked="0"/>
    </xf>
    <xf numFmtId="0" fontId="4" fillId="6" borderId="11" xfId="0" applyFont="1" applyFill="1" applyBorder="1" applyAlignment="1">
      <alignment vertical="center"/>
    </xf>
    <xf numFmtId="180" fontId="10" fillId="6" borderId="11" xfId="0" applyNumberFormat="1" applyFont="1" applyFill="1" applyBorder="1" applyAlignment="1" applyProtection="1">
      <alignment horizontal="left"/>
      <protection locked="0"/>
    </xf>
    <xf numFmtId="0" fontId="4" fillId="0" borderId="6" xfId="0" applyFont="1" applyBorder="1" applyAlignment="1">
      <alignment vertical="center"/>
    </xf>
    <xf numFmtId="183" fontId="10" fillId="6" borderId="6" xfId="0" applyNumberFormat="1" applyFont="1" applyFill="1" applyBorder="1" applyAlignment="1">
      <alignment horizontal="right"/>
    </xf>
    <xf numFmtId="180" fontId="9" fillId="2" borderId="6" xfId="0" applyNumberFormat="1" applyFont="1" applyFill="1" applyBorder="1" applyAlignment="1" applyProtection="1">
      <alignment horizontal="left" vertical="center"/>
      <protection locked="0"/>
    </xf>
    <xf numFmtId="183" fontId="9" fillId="2" borderId="6" xfId="0" applyNumberFormat="1" applyFont="1" applyFill="1" applyBorder="1" applyAlignment="1">
      <alignment horizontal="right"/>
    </xf>
    <xf numFmtId="183" fontId="9" fillId="2" borderId="5" xfId="0" applyNumberFormat="1" applyFont="1" applyFill="1" applyBorder="1" applyAlignment="1">
      <alignment horizontal="right"/>
    </xf>
    <xf numFmtId="0" fontId="9" fillId="2" borderId="12" xfId="0" applyFont="1" applyFill="1" applyBorder="1" applyAlignment="1" applyProtection="1">
      <alignment horizontal="left"/>
      <protection locked="0"/>
    </xf>
    <xf numFmtId="183" fontId="9" fillId="2" borderId="13" xfId="0" applyNumberFormat="1" applyFont="1" applyFill="1" applyBorder="1" applyAlignment="1">
      <alignment horizontal="right"/>
    </xf>
    <xf numFmtId="180" fontId="9" fillId="2" borderId="13" xfId="0" applyNumberFormat="1" applyFont="1" applyFill="1" applyBorder="1" applyAlignment="1" applyProtection="1">
      <alignment horizontal="left" vertical="center"/>
      <protection locked="0"/>
    </xf>
    <xf numFmtId="183" fontId="9" fillId="2" borderId="14" xfId="0" applyNumberFormat="1" applyFont="1" applyFill="1" applyBorder="1" applyAlignment="1">
      <alignment horizontal="right"/>
    </xf>
    <xf numFmtId="177" fontId="0" fillId="0" borderId="0" xfId="0" applyNumberFormat="1"/>
    <xf numFmtId="0" fontId="12" fillId="3" borderId="0" xfId="0" applyFont="1" applyFill="1"/>
    <xf numFmtId="0" fontId="12" fillId="3" borderId="15" xfId="0" applyFont="1" applyFill="1" applyBorder="1" applyAlignment="1">
      <alignment horizontal="left"/>
    </xf>
    <xf numFmtId="0" fontId="12" fillId="3" borderId="15" xfId="0" applyFont="1" applyFill="1" applyBorder="1" applyAlignment="1"/>
    <xf numFmtId="43" fontId="0" fillId="0" borderId="0" xfId="0" applyNumberFormat="1"/>
    <xf numFmtId="184" fontId="0" fillId="0" borderId="0" xfId="0" applyNumberFormat="1"/>
    <xf numFmtId="10" fontId="0" fillId="0" borderId="0" xfId="0" applyNumberFormat="1"/>
    <xf numFmtId="0" fontId="7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43" fontId="2" fillId="0" borderId="0" xfId="0" applyNumberFormat="1" applyFont="1"/>
    <xf numFmtId="180" fontId="10" fillId="0" borderId="6" xfId="10" applyNumberFormat="1" applyFont="1" applyBorder="1" applyProtection="1">
      <alignment vertical="center"/>
      <protection locked="0"/>
    </xf>
    <xf numFmtId="180" fontId="10" fillId="0" borderId="5" xfId="10" applyNumberFormat="1" applyFont="1" applyBorder="1" applyProtection="1">
      <alignment vertical="center"/>
      <protection locked="0"/>
    </xf>
    <xf numFmtId="0" fontId="4" fillId="4" borderId="11" xfId="0" applyFont="1" applyFill="1" applyBorder="1" applyAlignment="1">
      <alignment horizontal="left"/>
    </xf>
    <xf numFmtId="0" fontId="10" fillId="0" borderId="11" xfId="52" applyNumberFormat="1" applyFont="1" applyFill="1" applyBorder="1" applyAlignment="1" applyProtection="1">
      <alignment horizontal="left" vertical="center"/>
    </xf>
    <xf numFmtId="180" fontId="13" fillId="0" borderId="6" xfId="10" applyNumberFormat="1" applyFont="1" applyBorder="1" applyAlignment="1">
      <alignment vertical="center" shrinkToFit="1"/>
    </xf>
    <xf numFmtId="0" fontId="10" fillId="0" borderId="11" xfId="52" applyNumberFormat="1" applyFont="1" applyFill="1" applyBorder="1" applyAlignment="1" applyProtection="1">
      <alignment horizontal="left" vertical="center" wrapText="1"/>
    </xf>
    <xf numFmtId="0" fontId="10" fillId="0" borderId="12" xfId="52" applyNumberFormat="1" applyFont="1" applyFill="1" applyBorder="1" applyAlignment="1" applyProtection="1">
      <alignment horizontal="left" vertical="center"/>
    </xf>
    <xf numFmtId="180" fontId="10" fillId="0" borderId="13" xfId="10" applyNumberFormat="1" applyFont="1" applyBorder="1" applyProtection="1">
      <alignment vertical="center"/>
      <protection locked="0"/>
    </xf>
    <xf numFmtId="180" fontId="10" fillId="0" borderId="14" xfId="10" applyNumberFormat="1" applyFont="1" applyBorder="1" applyProtection="1">
      <alignment vertical="center"/>
      <protection locked="0"/>
    </xf>
    <xf numFmtId="0" fontId="0" fillId="0" borderId="0" xfId="0" applyBorder="1"/>
    <xf numFmtId="31" fontId="0" fillId="0" borderId="0" xfId="0" applyNumberFormat="1" applyBorder="1"/>
    <xf numFmtId="0" fontId="3" fillId="3" borderId="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31" fontId="3" fillId="3" borderId="0" xfId="0" applyNumberFormat="1" applyFont="1" applyFill="1" applyBorder="1" applyAlignment="1">
      <alignment horizontal="left"/>
    </xf>
    <xf numFmtId="0" fontId="3" fillId="3" borderId="16" xfId="0" applyFont="1" applyFill="1" applyBorder="1" applyAlignment="1">
      <alignment horizontal="right"/>
    </xf>
    <xf numFmtId="0" fontId="9" fillId="4" borderId="11" xfId="0" applyFont="1" applyFill="1" applyBorder="1" applyAlignment="1" applyProtection="1">
      <alignment horizontal="left"/>
      <protection locked="0"/>
    </xf>
    <xf numFmtId="180" fontId="10" fillId="4" borderId="6" xfId="0" applyNumberFormat="1" applyFont="1" applyFill="1" applyBorder="1" applyAlignment="1">
      <alignment horizontal="right"/>
    </xf>
    <xf numFmtId="180" fontId="9" fillId="4" borderId="6" xfId="0" applyNumberFormat="1" applyFont="1" applyFill="1" applyBorder="1" applyAlignment="1" applyProtection="1">
      <alignment horizontal="left"/>
      <protection locked="0"/>
    </xf>
    <xf numFmtId="180" fontId="10" fillId="4" borderId="5" xfId="0" applyNumberFormat="1" applyFont="1" applyFill="1" applyBorder="1" applyAlignment="1">
      <alignment horizontal="right"/>
    </xf>
    <xf numFmtId="181" fontId="11" fillId="4" borderId="6" xfId="1" applyNumberFormat="1" applyFont="1" applyFill="1" applyBorder="1" applyAlignment="1">
      <alignment horizontal="right"/>
    </xf>
    <xf numFmtId="181" fontId="10" fillId="4" borderId="5" xfId="0" applyNumberFormat="1" applyFont="1" applyFill="1" applyBorder="1" applyAlignment="1">
      <alignment horizontal="right"/>
    </xf>
    <xf numFmtId="43" fontId="0" fillId="0" borderId="0" xfId="10" applyFont="1" applyAlignment="1"/>
    <xf numFmtId="181" fontId="11" fillId="4" borderId="6" xfId="1" applyNumberFormat="1" applyFont="1" applyFill="1" applyBorder="1"/>
    <xf numFmtId="181" fontId="11" fillId="4" borderId="5" xfId="1" applyNumberFormat="1" applyFont="1" applyFill="1" applyBorder="1" applyAlignment="1">
      <alignment horizontal="right"/>
    </xf>
    <xf numFmtId="181" fontId="11" fillId="4" borderId="5" xfId="1" applyNumberFormat="1" applyFont="1" applyFill="1" applyBorder="1"/>
    <xf numFmtId="181" fontId="11" fillId="4" borderId="5" xfId="10" applyNumberFormat="1" applyFont="1" applyFill="1" applyBorder="1" applyAlignment="1"/>
    <xf numFmtId="181" fontId="11" fillId="2" borderId="6" xfId="1" applyNumberFormat="1" applyFont="1" applyFill="1" applyBorder="1" applyAlignment="1">
      <alignment horizontal="right"/>
    </xf>
    <xf numFmtId="180" fontId="10" fillId="4" borderId="11" xfId="0" applyNumberFormat="1" applyFont="1" applyFill="1" applyBorder="1" applyAlignment="1" applyProtection="1">
      <alignment horizontal="left"/>
      <protection locked="0"/>
    </xf>
    <xf numFmtId="176" fontId="10" fillId="4" borderId="11" xfId="0" applyNumberFormat="1" applyFont="1" applyFill="1" applyBorder="1" applyAlignment="1" applyProtection="1">
      <alignment horizontal="left"/>
      <protection locked="0"/>
    </xf>
    <xf numFmtId="180" fontId="11" fillId="4" borderId="6" xfId="1" applyNumberFormat="1" applyFont="1" applyFill="1" applyBorder="1" applyAlignment="1">
      <alignment horizontal="right"/>
    </xf>
    <xf numFmtId="180" fontId="11" fillId="4" borderId="6" xfId="53" applyNumberFormat="1" applyFont="1" applyFill="1" applyBorder="1" applyAlignment="1">
      <alignment horizontal="right"/>
    </xf>
    <xf numFmtId="180" fontId="9" fillId="2" borderId="6" xfId="7" applyNumberFormat="1" applyFont="1" applyFill="1" applyBorder="1" applyAlignment="1">
      <alignment horizontal="right"/>
    </xf>
    <xf numFmtId="180" fontId="9" fillId="4" borderId="6" xfId="0" applyNumberFormat="1" applyFont="1" applyFill="1" applyBorder="1" applyAlignment="1" applyProtection="1">
      <alignment horizontal="left" vertical="center"/>
      <protection locked="0"/>
    </xf>
    <xf numFmtId="180" fontId="10" fillId="4" borderId="5" xfId="7" applyNumberFormat="1" applyFont="1" applyFill="1" applyBorder="1" applyAlignment="1">
      <alignment horizontal="right"/>
    </xf>
    <xf numFmtId="0" fontId="9" fillId="2" borderId="6" xfId="0" applyFont="1" applyFill="1" applyBorder="1" applyAlignment="1" applyProtection="1">
      <alignment horizontal="left" vertical="center"/>
      <protection locked="0"/>
    </xf>
    <xf numFmtId="0" fontId="9" fillId="2" borderId="13" xfId="0" applyFont="1" applyFill="1" applyBorder="1" applyAlignment="1" applyProtection="1">
      <alignment horizontal="left" vertical="center"/>
      <protection locked="0"/>
    </xf>
    <xf numFmtId="182" fontId="0" fillId="0" borderId="0" xfId="0" applyNumberFormat="1"/>
    <xf numFmtId="31" fontId="0" fillId="0" borderId="0" xfId="0" applyNumberFormat="1"/>
  </cellXfs>
  <cellStyles count="55">
    <cellStyle name="常规" xfId="0" builtinId="0"/>
    <cellStyle name="常规_合并资产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_合并利润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常规_合并利润_3" xfId="45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3" xfId="52"/>
    <cellStyle name="常规_合并资产_2" xfId="53"/>
    <cellStyle name="常规_母公司资产" xfId="54"/>
  </cellStyles>
  <tableStyles count="0" defaultTableStyle="TableStyleMedium2" defaultPivotStyle="PivotStyleMedium9"/>
  <colors>
    <mruColors>
      <color rgb="007EB1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I47"/>
  <sheetViews>
    <sheetView topLeftCell="A13" workbookViewId="0">
      <selection activeCell="E39" sqref="E39"/>
    </sheetView>
  </sheetViews>
  <sheetFormatPr defaultColWidth="9" defaultRowHeight="13.5"/>
  <cols>
    <col min="1" max="1" width="31.75" customWidth="1"/>
    <col min="2" max="2" width="20.25" customWidth="1"/>
    <col min="3" max="3" width="22.5" customWidth="1"/>
    <col min="4" max="4" width="38" customWidth="1"/>
    <col min="5" max="5" width="22.125" customWidth="1"/>
    <col min="6" max="6" width="21.625" customWidth="1"/>
    <col min="7" max="8" width="22.75" customWidth="1"/>
    <col min="9" max="9" width="16.125" customWidth="1"/>
  </cols>
  <sheetData>
    <row r="1" spans="1:9">
      <c r="A1" s="101"/>
      <c r="B1" s="102"/>
      <c r="C1" s="101"/>
      <c r="D1" s="101"/>
      <c r="E1" s="101"/>
      <c r="F1" s="101"/>
      <c r="I1" s="130"/>
    </row>
    <row r="2" spans="1:6">
      <c r="A2" s="103" t="s">
        <v>0</v>
      </c>
      <c r="B2" s="103"/>
      <c r="C2" s="103"/>
      <c r="D2" s="103"/>
      <c r="E2" s="103"/>
      <c r="F2" s="104"/>
    </row>
    <row r="3" spans="1:6">
      <c r="A3" s="105" t="s">
        <v>1</v>
      </c>
      <c r="B3" s="18"/>
      <c r="C3" s="18"/>
      <c r="D3" s="106">
        <v>44012</v>
      </c>
      <c r="E3" s="20" t="s">
        <v>2</v>
      </c>
      <c r="F3" s="107" t="s">
        <v>3</v>
      </c>
    </row>
    <row r="4" spans="1:6">
      <c r="A4" s="21" t="s">
        <v>4</v>
      </c>
      <c r="B4" s="22" t="s">
        <v>5</v>
      </c>
      <c r="C4" s="22" t="s">
        <v>6</v>
      </c>
      <c r="D4" s="22" t="s">
        <v>7</v>
      </c>
      <c r="E4" s="22" t="s">
        <v>5</v>
      </c>
      <c r="F4" s="23" t="s">
        <v>6</v>
      </c>
    </row>
    <row r="5" spans="1:6">
      <c r="A5" s="108" t="s">
        <v>8</v>
      </c>
      <c r="B5" s="109"/>
      <c r="C5" s="109"/>
      <c r="D5" s="110" t="s">
        <v>9</v>
      </c>
      <c r="E5" s="109"/>
      <c r="F5" s="111"/>
    </row>
    <row r="6" spans="1:8">
      <c r="A6" s="66" t="s">
        <v>10</v>
      </c>
      <c r="B6" s="112">
        <v>10098004349.9</v>
      </c>
      <c r="C6" s="112">
        <v>9734229504.44</v>
      </c>
      <c r="D6" s="66" t="s">
        <v>11</v>
      </c>
      <c r="E6" s="112">
        <v>0</v>
      </c>
      <c r="F6" s="113"/>
      <c r="G6" s="114"/>
      <c r="H6" s="114"/>
    </row>
    <row r="7" spans="1:8">
      <c r="A7" s="66" t="s">
        <v>12</v>
      </c>
      <c r="B7" s="112">
        <v>9098306395.9</v>
      </c>
      <c r="C7" s="112">
        <v>7441854475.45</v>
      </c>
      <c r="D7" s="66" t="s">
        <v>13</v>
      </c>
      <c r="E7" s="112">
        <v>311955890.41</v>
      </c>
      <c r="F7" s="113">
        <v>14640000</v>
      </c>
      <c r="G7" s="114"/>
      <c r="H7" s="114"/>
    </row>
    <row r="8" spans="1:8">
      <c r="A8" s="66" t="s">
        <v>14</v>
      </c>
      <c r="B8" s="112">
        <v>1441906752.55</v>
      </c>
      <c r="C8" s="112">
        <v>1463441219.16</v>
      </c>
      <c r="D8" s="66" t="s">
        <v>15</v>
      </c>
      <c r="E8" s="112">
        <v>499000000</v>
      </c>
      <c r="F8" s="113">
        <v>500000000</v>
      </c>
      <c r="G8" s="114"/>
      <c r="H8" s="114"/>
    </row>
    <row r="9" spans="1:8">
      <c r="A9" s="66" t="s">
        <v>16</v>
      </c>
      <c r="B9" s="112">
        <v>1285670422.83</v>
      </c>
      <c r="C9" s="112">
        <v>1229292216.23</v>
      </c>
      <c r="D9" s="66" t="s">
        <v>17</v>
      </c>
      <c r="E9" s="112">
        <v>37705830.74</v>
      </c>
      <c r="F9" s="113">
        <v>874652322.48</v>
      </c>
      <c r="G9" s="114"/>
      <c r="H9" s="114"/>
    </row>
    <row r="10" spans="1:8">
      <c r="A10" s="66" t="s">
        <v>18</v>
      </c>
      <c r="B10" s="115">
        <v>0</v>
      </c>
      <c r="C10" s="115">
        <v>0</v>
      </c>
      <c r="D10" s="66" t="s">
        <v>19</v>
      </c>
      <c r="E10" s="112">
        <v>69375</v>
      </c>
      <c r="F10" s="113">
        <v>3310835.64</v>
      </c>
      <c r="G10" s="114"/>
      <c r="H10" s="114"/>
    </row>
    <row r="11" spans="1:8">
      <c r="A11" s="66" t="s">
        <v>20</v>
      </c>
      <c r="B11" s="112">
        <v>0</v>
      </c>
      <c r="C11" s="112">
        <v>0</v>
      </c>
      <c r="D11" s="66" t="s">
        <v>21</v>
      </c>
      <c r="E11" s="112">
        <v>4223635842.22</v>
      </c>
      <c r="F11" s="113">
        <v>3150522782.94</v>
      </c>
      <c r="G11" s="114"/>
      <c r="H11" s="114"/>
    </row>
    <row r="12" spans="1:8">
      <c r="A12" s="66" t="s">
        <v>22</v>
      </c>
      <c r="B12" s="112">
        <v>5281489029.83</v>
      </c>
      <c r="C12" s="112">
        <v>4615404639.75</v>
      </c>
      <c r="D12" s="66" t="s">
        <v>23</v>
      </c>
      <c r="E12" s="112">
        <v>10964452656.82</v>
      </c>
      <c r="F12" s="116">
        <v>8723275827.14</v>
      </c>
      <c r="G12" s="114"/>
      <c r="H12" s="114"/>
    </row>
    <row r="13" spans="1:8">
      <c r="A13" s="66" t="s">
        <v>24</v>
      </c>
      <c r="B13" s="112">
        <v>87550</v>
      </c>
      <c r="C13" s="112">
        <v>865405.91</v>
      </c>
      <c r="D13" s="66" t="s">
        <v>25</v>
      </c>
      <c r="E13" s="112">
        <v>0</v>
      </c>
      <c r="F13" s="116">
        <v>0</v>
      </c>
      <c r="G13" s="114"/>
      <c r="H13" s="114"/>
    </row>
    <row r="14" spans="1:8">
      <c r="A14" s="66" t="s">
        <v>26</v>
      </c>
      <c r="B14" s="112">
        <v>740755423.48</v>
      </c>
      <c r="C14" s="112">
        <v>507214592.32</v>
      </c>
      <c r="D14" s="66" t="s">
        <v>27</v>
      </c>
      <c r="E14" s="112">
        <v>265122007.46</v>
      </c>
      <c r="F14" s="117">
        <v>258673321.48</v>
      </c>
      <c r="G14" s="114"/>
      <c r="H14" s="114"/>
    </row>
    <row r="15" spans="1:8">
      <c r="A15" s="66" t="s">
        <v>28</v>
      </c>
      <c r="B15" s="112">
        <v>83340402.66</v>
      </c>
      <c r="C15" s="112">
        <v>112016212.69</v>
      </c>
      <c r="D15" s="66" t="s">
        <v>29</v>
      </c>
      <c r="E15" s="112">
        <v>84975538.32</v>
      </c>
      <c r="F15" s="116">
        <v>65282037.4999995</v>
      </c>
      <c r="G15" s="114"/>
      <c r="H15" s="114"/>
    </row>
    <row r="16" spans="1:8">
      <c r="A16" s="66" t="s">
        <v>30</v>
      </c>
      <c r="B16" s="112">
        <v>0</v>
      </c>
      <c r="C16" s="112">
        <v>0</v>
      </c>
      <c r="D16" s="66" t="s">
        <v>31</v>
      </c>
      <c r="E16" s="112">
        <v>409641401.09</v>
      </c>
      <c r="F16" s="116">
        <v>926806205.27</v>
      </c>
      <c r="G16" s="114"/>
      <c r="H16" s="114"/>
    </row>
    <row r="17" spans="1:8">
      <c r="A17" s="66" t="s">
        <v>32</v>
      </c>
      <c r="B17" s="112">
        <v>755230983.32</v>
      </c>
      <c r="C17" s="112">
        <v>2114653631.82</v>
      </c>
      <c r="D17" s="66" t="s">
        <v>33</v>
      </c>
      <c r="E17" s="112">
        <v>0</v>
      </c>
      <c r="F17" s="116">
        <v>0</v>
      </c>
      <c r="G17" s="114"/>
      <c r="H17" s="114"/>
    </row>
    <row r="18" spans="1:8">
      <c r="A18" s="66" t="s">
        <v>34</v>
      </c>
      <c r="B18" s="112">
        <v>0</v>
      </c>
      <c r="C18" s="112">
        <v>0</v>
      </c>
      <c r="D18" s="66" t="s">
        <v>35</v>
      </c>
      <c r="E18" s="112">
        <v>0</v>
      </c>
      <c r="F18" s="116"/>
      <c r="G18" s="114"/>
      <c r="H18" s="114"/>
    </row>
    <row r="19" spans="1:8">
      <c r="A19" s="66" t="s">
        <v>36</v>
      </c>
      <c r="B19" s="112">
        <v>12223288569.156</v>
      </c>
      <c r="C19" s="112">
        <v>7567192965.7</v>
      </c>
      <c r="D19" s="66" t="s">
        <v>37</v>
      </c>
      <c r="E19" s="112">
        <v>0</v>
      </c>
      <c r="F19" s="116">
        <v>0</v>
      </c>
      <c r="G19" s="114"/>
      <c r="H19" s="114"/>
    </row>
    <row r="20" spans="1:8">
      <c r="A20" s="66" t="s">
        <v>38</v>
      </c>
      <c r="B20" s="115">
        <v>10502755661.336</v>
      </c>
      <c r="C20" s="115">
        <v>6503092180.12</v>
      </c>
      <c r="D20" s="66" t="s">
        <v>39</v>
      </c>
      <c r="E20" s="112">
        <v>0</v>
      </c>
      <c r="F20" s="118">
        <v>0</v>
      </c>
      <c r="G20" s="114"/>
      <c r="H20" s="114"/>
    </row>
    <row r="21" spans="1:8">
      <c r="A21" s="66" t="s">
        <v>40</v>
      </c>
      <c r="B21" s="112">
        <v>0</v>
      </c>
      <c r="C21" s="112">
        <v>0</v>
      </c>
      <c r="D21" s="66" t="s">
        <v>41</v>
      </c>
      <c r="E21" s="112">
        <v>6135142297.52</v>
      </c>
      <c r="F21" s="117">
        <v>3449776211.91</v>
      </c>
      <c r="G21" s="114"/>
      <c r="H21" s="114"/>
    </row>
    <row r="22" spans="1:8">
      <c r="A22" s="66" t="s">
        <v>42</v>
      </c>
      <c r="B22" s="115">
        <v>1613053455.32</v>
      </c>
      <c r="C22" s="115">
        <v>993079824.71</v>
      </c>
      <c r="D22" s="66" t="s">
        <v>43</v>
      </c>
      <c r="E22" s="112">
        <v>0</v>
      </c>
      <c r="F22" s="117"/>
      <c r="G22" s="114"/>
      <c r="H22" s="114"/>
    </row>
    <row r="23" spans="1:8">
      <c r="A23" s="66" t="s">
        <v>44</v>
      </c>
      <c r="B23" s="115">
        <v>107479452.5</v>
      </c>
      <c r="C23" s="112">
        <v>71020960.87</v>
      </c>
      <c r="D23" s="66" t="s">
        <v>45</v>
      </c>
      <c r="E23" s="112">
        <v>0</v>
      </c>
      <c r="F23" s="117"/>
      <c r="G23" s="114"/>
      <c r="H23" s="114"/>
    </row>
    <row r="24" spans="1:8">
      <c r="A24" s="66" t="s">
        <v>46</v>
      </c>
      <c r="B24" s="115">
        <v>333731.409999967</v>
      </c>
      <c r="C24" s="112">
        <v>320618.059999943</v>
      </c>
      <c r="D24" s="66" t="s">
        <v>47</v>
      </c>
      <c r="E24" s="112">
        <v>0</v>
      </c>
      <c r="F24" s="117">
        <v>0</v>
      </c>
      <c r="G24" s="114"/>
      <c r="H24" s="114"/>
    </row>
    <row r="25" spans="1:8">
      <c r="A25" s="66" t="s">
        <v>48</v>
      </c>
      <c r="B25" s="115">
        <v>0</v>
      </c>
      <c r="C25" s="115">
        <v>0</v>
      </c>
      <c r="D25" s="66" t="s">
        <v>49</v>
      </c>
      <c r="E25" s="112">
        <v>156490527.95</v>
      </c>
      <c r="F25" s="116">
        <v>917117954.72</v>
      </c>
      <c r="G25" s="114"/>
      <c r="H25" s="114"/>
    </row>
    <row r="26" spans="1:8">
      <c r="A26" s="66" t="s">
        <v>50</v>
      </c>
      <c r="B26" s="115">
        <v>93776770.14</v>
      </c>
      <c r="C26" s="115">
        <v>92561819.65</v>
      </c>
      <c r="D26" s="60" t="s">
        <v>51</v>
      </c>
      <c r="E26" s="119">
        <f>SUM(E6:E25)-E22-E23</f>
        <v>23088191367.53</v>
      </c>
      <c r="F26" s="119">
        <f>SUM(F6:F25)-F22-F23</f>
        <v>18884057499.08</v>
      </c>
      <c r="G26" s="114"/>
      <c r="H26" s="114"/>
    </row>
    <row r="27" spans="1:8">
      <c r="A27" s="66" t="s">
        <v>52</v>
      </c>
      <c r="B27" s="115">
        <v>28674153.73</v>
      </c>
      <c r="C27" s="115">
        <v>29732449.39</v>
      </c>
      <c r="D27" s="63" t="s">
        <v>53</v>
      </c>
      <c r="E27" s="64"/>
      <c r="F27" s="64"/>
      <c r="G27" s="114"/>
      <c r="H27" s="114"/>
    </row>
    <row r="28" spans="1:8">
      <c r="A28" s="66" t="s">
        <v>54</v>
      </c>
      <c r="B28" s="115">
        <v>42318327.97</v>
      </c>
      <c r="C28" s="115">
        <v>47072939.87</v>
      </c>
      <c r="D28" s="66" t="s">
        <v>55</v>
      </c>
      <c r="E28" s="112">
        <v>3965005000</v>
      </c>
      <c r="F28" s="112">
        <v>3965005000</v>
      </c>
      <c r="G28" s="114"/>
      <c r="H28" s="114"/>
    </row>
    <row r="29" spans="1:8">
      <c r="A29" s="120" t="s">
        <v>56</v>
      </c>
      <c r="B29" s="115">
        <v>4818002.08</v>
      </c>
      <c r="C29" s="115">
        <v>4818002.08</v>
      </c>
      <c r="D29" s="66" t="s">
        <v>57</v>
      </c>
      <c r="E29" s="112">
        <v>0</v>
      </c>
      <c r="F29" s="112">
        <v>0</v>
      </c>
      <c r="G29" s="114"/>
      <c r="H29" s="114"/>
    </row>
    <row r="30" spans="1:8">
      <c r="A30" s="121" t="s">
        <v>58</v>
      </c>
      <c r="B30" s="115">
        <v>81811904.06</v>
      </c>
      <c r="C30" s="112">
        <v>94364597.8</v>
      </c>
      <c r="D30" s="66" t="s">
        <v>59</v>
      </c>
      <c r="E30" s="112"/>
      <c r="F30" s="112"/>
      <c r="G30" s="114"/>
      <c r="H30" s="114"/>
    </row>
    <row r="31" spans="1:8">
      <c r="A31" s="121" t="s">
        <v>60</v>
      </c>
      <c r="B31" s="115">
        <v>65824215.93</v>
      </c>
      <c r="C31" s="112">
        <v>61551853.27</v>
      </c>
      <c r="D31" s="66" t="s">
        <v>61</v>
      </c>
      <c r="E31" s="112"/>
      <c r="F31" s="112"/>
      <c r="G31" s="114"/>
      <c r="H31" s="114"/>
    </row>
    <row r="32" spans="1:8">
      <c r="A32" s="121"/>
      <c r="B32" s="115"/>
      <c r="C32" s="122"/>
      <c r="D32" s="66" t="s">
        <v>62</v>
      </c>
      <c r="E32" s="112">
        <v>2181383212.81</v>
      </c>
      <c r="F32" s="112">
        <v>2181383212.81</v>
      </c>
      <c r="G32" s="114"/>
      <c r="H32" s="114"/>
    </row>
    <row r="33" spans="1:8">
      <c r="A33" s="121"/>
      <c r="B33" s="123"/>
      <c r="C33" s="122"/>
      <c r="D33" s="66" t="s">
        <v>63</v>
      </c>
      <c r="E33" s="112">
        <v>0</v>
      </c>
      <c r="F33" s="112">
        <v>0</v>
      </c>
      <c r="G33" s="114"/>
      <c r="H33" s="114"/>
    </row>
    <row r="34" spans="1:8">
      <c r="A34" s="121"/>
      <c r="B34" s="109"/>
      <c r="C34" s="109"/>
      <c r="D34" s="66" t="s">
        <v>64</v>
      </c>
      <c r="E34" s="112">
        <v>27645991.03</v>
      </c>
      <c r="F34" s="112">
        <v>-1636479.43</v>
      </c>
      <c r="G34" s="114"/>
      <c r="H34" s="114"/>
    </row>
    <row r="35" spans="1:9">
      <c r="A35" s="121"/>
      <c r="B35" s="109"/>
      <c r="C35" s="109"/>
      <c r="D35" s="66" t="s">
        <v>65</v>
      </c>
      <c r="E35" s="112">
        <v>362722296.69</v>
      </c>
      <c r="F35" s="112">
        <v>362722296.69</v>
      </c>
      <c r="G35" s="114"/>
      <c r="H35" s="114"/>
      <c r="I35" s="86"/>
    </row>
    <row r="36" spans="1:8">
      <c r="A36" s="121"/>
      <c r="B36" s="109"/>
      <c r="C36" s="109"/>
      <c r="D36" s="66" t="s">
        <v>66</v>
      </c>
      <c r="E36" s="112">
        <v>737241957.57</v>
      </c>
      <c r="F36" s="112">
        <v>734139002.43</v>
      </c>
      <c r="G36" s="114"/>
      <c r="H36" s="114"/>
    </row>
    <row r="37" spans="1:8">
      <c r="A37" s="121"/>
      <c r="B37" s="109"/>
      <c r="C37" s="109"/>
      <c r="D37" s="66" t="s">
        <v>67</v>
      </c>
      <c r="E37" s="112">
        <v>388139566.366</v>
      </c>
      <c r="F37" s="112">
        <v>130582741.78</v>
      </c>
      <c r="G37" s="114"/>
      <c r="H37" s="114"/>
    </row>
    <row r="38" spans="1:9">
      <c r="A38" s="121"/>
      <c r="B38" s="109"/>
      <c r="C38" s="109"/>
      <c r="D38" s="75" t="s">
        <v>68</v>
      </c>
      <c r="E38" s="76">
        <f>SUM(E28:E37)-E30-E31</f>
        <v>7662138024.466</v>
      </c>
      <c r="F38" s="124">
        <f>SUM(F28:F37)-F30-F31</f>
        <v>7372195774.28</v>
      </c>
      <c r="G38" s="114"/>
      <c r="H38" s="114"/>
      <c r="I38" s="13"/>
    </row>
    <row r="39" spans="1:8">
      <c r="A39" s="121"/>
      <c r="B39" s="109"/>
      <c r="C39" s="109"/>
      <c r="D39" s="125" t="s">
        <v>69</v>
      </c>
      <c r="E39" s="112">
        <v>191330774.22</v>
      </c>
      <c r="F39" s="126">
        <v>189187178.55</v>
      </c>
      <c r="G39" s="114"/>
      <c r="H39" s="114"/>
    </row>
    <row r="40" spans="1:8">
      <c r="A40" s="121"/>
      <c r="B40" s="109"/>
      <c r="C40" s="109"/>
      <c r="D40" s="127" t="s">
        <v>70</v>
      </c>
      <c r="E40" s="76">
        <f>E38+E39</f>
        <v>7853468798.686</v>
      </c>
      <c r="F40" s="76">
        <f>F38+F39</f>
        <v>7561382952.83</v>
      </c>
      <c r="G40" s="114"/>
      <c r="H40" s="114"/>
    </row>
    <row r="41" ht="14.25" spans="1:8">
      <c r="A41" s="78" t="s">
        <v>71</v>
      </c>
      <c r="B41" s="79">
        <f>SUM(B6:B40)-B7-B9-B19</f>
        <v>30941660166.216</v>
      </c>
      <c r="C41" s="79">
        <f>SUM(C6:C40)-C7-C9-C19</f>
        <v>26445440451.91</v>
      </c>
      <c r="D41" s="128" t="s">
        <v>72</v>
      </c>
      <c r="E41" s="79">
        <f>E40+E26</f>
        <v>30941660166.216</v>
      </c>
      <c r="F41" s="79">
        <f>F40+F26</f>
        <v>26445440451.91</v>
      </c>
      <c r="G41" s="114"/>
      <c r="H41" s="114"/>
    </row>
    <row r="42" spans="1:7">
      <c r="A42" s="83" t="s">
        <v>73</v>
      </c>
      <c r="B42" s="83"/>
      <c r="C42" s="84" t="s">
        <v>74</v>
      </c>
      <c r="D42" s="84"/>
      <c r="E42" s="84" t="s">
        <v>75</v>
      </c>
      <c r="F42" s="84"/>
      <c r="G42" s="86"/>
    </row>
    <row r="45" spans="3:5">
      <c r="C45" s="13"/>
      <c r="E45">
        <f>B41-E41</f>
        <v>0</v>
      </c>
    </row>
    <row r="46" spans="3:5">
      <c r="C46" s="129"/>
      <c r="E46">
        <f>C41-F41</f>
        <v>0</v>
      </c>
    </row>
    <row r="47" spans="5:5">
      <c r="E47" s="40">
        <f>SUM(E35:E37)-SUM(F35:F37)-合并损益表!C39</f>
        <v>0</v>
      </c>
    </row>
  </sheetData>
  <mergeCells count="3">
    <mergeCell ref="A2:F2"/>
    <mergeCell ref="C42:D42"/>
    <mergeCell ref="E42:F42"/>
  </mergeCells>
  <pageMargins left="0.708661417322835" right="0.708661417322835" top="0.748031496062992" bottom="0.748031496062992" header="0.31496062992126" footer="0.31496062992126"/>
  <pageSetup paperSize="9" scale="85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2:G63"/>
  <sheetViews>
    <sheetView showZeros="0" topLeftCell="A28" workbookViewId="0">
      <selection activeCell="F54" sqref="F54:G60"/>
    </sheetView>
  </sheetViews>
  <sheetFormatPr defaultColWidth="38.375" defaultRowHeight="13.5" outlineLevelCol="6"/>
  <cols>
    <col min="1" max="1" width="66.125" customWidth="1"/>
    <col min="2" max="2" width="35.375" customWidth="1"/>
    <col min="3" max="3" width="33.625" customWidth="1"/>
    <col min="4" max="4" width="18.375" hidden="1" customWidth="1"/>
    <col min="5" max="5" width="19.375" hidden="1" customWidth="1"/>
  </cols>
  <sheetData>
    <row r="2" ht="18.75" spans="1:3">
      <c r="A2" s="89" t="s">
        <v>76</v>
      </c>
      <c r="B2" s="90"/>
      <c r="C2" s="90"/>
    </row>
    <row r="3" ht="14.25" spans="1:3">
      <c r="A3" s="18" t="s">
        <v>77</v>
      </c>
      <c r="B3" s="19">
        <f>合并资产负债表!D3</f>
        <v>44012</v>
      </c>
      <c r="C3" s="20" t="s">
        <v>78</v>
      </c>
    </row>
    <row r="4" spans="1:3">
      <c r="A4" s="21" t="s">
        <v>79</v>
      </c>
      <c r="B4" s="22" t="s">
        <v>80</v>
      </c>
      <c r="C4" s="23" t="s">
        <v>81</v>
      </c>
    </row>
    <row r="5" spans="1:5">
      <c r="A5" s="24" t="s">
        <v>82</v>
      </c>
      <c r="B5" s="25">
        <f>SUM(B6,B9,B13,B17:B21)</f>
        <v>180344365.976</v>
      </c>
      <c r="C5" s="25">
        <f>SUM(C6,C9,C13,C17:C21)</f>
        <v>993157583.136</v>
      </c>
      <c r="D5" s="91">
        <v>262794445.41</v>
      </c>
      <c r="E5" s="86">
        <v>668520813.48</v>
      </c>
    </row>
    <row r="6" spans="1:5">
      <c r="A6" s="27" t="s">
        <v>83</v>
      </c>
      <c r="B6" s="92">
        <v>55641731.16</v>
      </c>
      <c r="C6" s="93">
        <v>179115175.56</v>
      </c>
      <c r="D6" s="91">
        <v>46917102</v>
      </c>
      <c r="E6" s="86">
        <v>115776476</v>
      </c>
    </row>
    <row r="7" spans="1:5">
      <c r="A7" s="27" t="s">
        <v>84</v>
      </c>
      <c r="B7" s="92">
        <v>96531603.34</v>
      </c>
      <c r="C7" s="93">
        <v>373700045.88</v>
      </c>
      <c r="D7" s="91">
        <v>102634062.39</v>
      </c>
      <c r="E7" s="86">
        <v>240735679.73</v>
      </c>
    </row>
    <row r="8" spans="1:5">
      <c r="A8" s="27" t="s">
        <v>85</v>
      </c>
      <c r="B8" s="92">
        <v>40889872.18</v>
      </c>
      <c r="C8" s="93">
        <v>194584870.32</v>
      </c>
      <c r="D8" s="91">
        <v>55716960.39</v>
      </c>
      <c r="E8" s="86">
        <v>124959203.73</v>
      </c>
    </row>
    <row r="9" spans="1:5">
      <c r="A9" s="27" t="s">
        <v>86</v>
      </c>
      <c r="B9" s="92">
        <v>104859579.63</v>
      </c>
      <c r="C9" s="93">
        <v>565251019.66</v>
      </c>
      <c r="D9" s="91">
        <v>152113175.49</v>
      </c>
      <c r="E9" s="86">
        <v>370543455.94</v>
      </c>
    </row>
    <row r="10" spans="1:5">
      <c r="A10" s="27" t="s">
        <v>87</v>
      </c>
      <c r="B10" s="92">
        <v>63575312.7599999</v>
      </c>
      <c r="C10" s="93">
        <v>396141855.48</v>
      </c>
      <c r="D10" s="91">
        <v>119190946.15</v>
      </c>
      <c r="E10" s="86">
        <v>275934552.22</v>
      </c>
    </row>
    <row r="11" spans="1:5">
      <c r="A11" s="27" t="s">
        <v>88</v>
      </c>
      <c r="B11" s="92">
        <v>34268867.93</v>
      </c>
      <c r="C11" s="93">
        <v>125476118.81</v>
      </c>
      <c r="D11" s="91">
        <v>14466981.11</v>
      </c>
      <c r="E11" s="86">
        <v>60773037.69</v>
      </c>
    </row>
    <row r="12" spans="1:5">
      <c r="A12" s="27" t="s">
        <v>89</v>
      </c>
      <c r="B12" s="92">
        <v>6639899.80999999</v>
      </c>
      <c r="C12" s="93">
        <v>43175123.74</v>
      </c>
      <c r="D12" s="91">
        <v>18485373.73</v>
      </c>
      <c r="E12" s="86">
        <v>34034563.6</v>
      </c>
    </row>
    <row r="13" spans="1:5">
      <c r="A13" s="27" t="s">
        <v>90</v>
      </c>
      <c r="B13" s="92">
        <v>39034279.2</v>
      </c>
      <c r="C13" s="93">
        <v>199224966.53</v>
      </c>
      <c r="D13" s="91">
        <v>50721182.66</v>
      </c>
      <c r="E13" s="86">
        <v>124289743.57</v>
      </c>
    </row>
    <row r="14" spans="1:5">
      <c r="A14" s="27" t="s">
        <v>91</v>
      </c>
      <c r="B14" s="92">
        <v>6645.69</v>
      </c>
      <c r="C14" s="93">
        <v>13113.35</v>
      </c>
      <c r="D14" s="91">
        <v>0</v>
      </c>
      <c r="E14" s="86">
        <v>6487.66</v>
      </c>
    </row>
    <row r="15" spans="1:5">
      <c r="A15" s="27" t="s">
        <v>92</v>
      </c>
      <c r="B15" s="92">
        <v>0</v>
      </c>
      <c r="C15" s="93">
        <v>0</v>
      </c>
      <c r="D15" s="91">
        <v>0</v>
      </c>
      <c r="E15" s="86">
        <v>0</v>
      </c>
    </row>
    <row r="16" spans="1:5">
      <c r="A16" s="27" t="s">
        <v>93</v>
      </c>
      <c r="B16" s="92">
        <v>0</v>
      </c>
      <c r="C16" s="93">
        <v>0</v>
      </c>
      <c r="D16" s="91">
        <v>0</v>
      </c>
      <c r="E16" s="86">
        <v>0</v>
      </c>
    </row>
    <row r="17" spans="1:5">
      <c r="A17" s="27" t="s">
        <v>94</v>
      </c>
      <c r="B17" s="92">
        <v>61041.4899999999</v>
      </c>
      <c r="C17" s="93">
        <v>873066.67</v>
      </c>
      <c r="D17" s="91">
        <v>2567</v>
      </c>
      <c r="E17" s="86">
        <v>216761.03</v>
      </c>
    </row>
    <row r="18" spans="1:5">
      <c r="A18" s="27" t="s">
        <v>95</v>
      </c>
      <c r="B18" s="92">
        <v>-20836121.614</v>
      </c>
      <c r="C18" s="93">
        <v>37784959.506</v>
      </c>
      <c r="D18" s="91">
        <v>12774931.09</v>
      </c>
      <c r="E18" s="86">
        <v>50018182.92</v>
      </c>
    </row>
    <row r="19" spans="1:5">
      <c r="A19" s="27" t="s">
        <v>96</v>
      </c>
      <c r="B19" s="92">
        <v>-109606.45</v>
      </c>
      <c r="C19" s="93">
        <v>254123.22</v>
      </c>
      <c r="D19" s="91">
        <v>57434.86</v>
      </c>
      <c r="E19" s="86">
        <v>207023.88</v>
      </c>
    </row>
    <row r="20" spans="1:5">
      <c r="A20" s="27" t="s">
        <v>97</v>
      </c>
      <c r="B20" s="92">
        <v>1693462.56</v>
      </c>
      <c r="C20" s="93">
        <v>10639499.26</v>
      </c>
      <c r="D20" s="91">
        <v>196541.7</v>
      </c>
      <c r="E20" s="86">
        <v>7454397.41</v>
      </c>
    </row>
    <row r="21" spans="1:5">
      <c r="A21" s="27" t="s">
        <v>98</v>
      </c>
      <c r="B21" s="92">
        <v>0</v>
      </c>
      <c r="C21" s="93">
        <v>14772.73</v>
      </c>
      <c r="D21" s="91">
        <v>11510.61</v>
      </c>
      <c r="E21" s="86">
        <v>14772.73</v>
      </c>
    </row>
    <row r="22" spans="1:5">
      <c r="A22" s="24" t="s">
        <v>99</v>
      </c>
      <c r="B22" s="25">
        <f>SUM(B23:B27)</f>
        <v>149510256.38</v>
      </c>
      <c r="C22" s="25">
        <f>SUM(C23:C27)</f>
        <v>641721685.17</v>
      </c>
      <c r="D22" s="91">
        <v>138617396.43</v>
      </c>
      <c r="E22" s="86">
        <v>395406854</v>
      </c>
    </row>
    <row r="23" spans="1:5">
      <c r="A23" s="27" t="s">
        <v>100</v>
      </c>
      <c r="B23" s="92">
        <v>1077473.51</v>
      </c>
      <c r="C23" s="93">
        <v>6636008.35</v>
      </c>
      <c r="D23" s="91">
        <v>2318049.95</v>
      </c>
      <c r="E23" s="86">
        <v>4649424.32</v>
      </c>
    </row>
    <row r="24" spans="1:5">
      <c r="A24" s="27" t="s">
        <v>101</v>
      </c>
      <c r="B24" s="92">
        <v>93846380.59</v>
      </c>
      <c r="C24" s="93">
        <v>571378766.59</v>
      </c>
      <c r="D24" s="91">
        <v>127518287.12</v>
      </c>
      <c r="E24" s="86">
        <v>383787130.63</v>
      </c>
    </row>
    <row r="25" spans="1:5">
      <c r="A25" s="27" t="s">
        <v>102</v>
      </c>
      <c r="B25" s="92">
        <v>54308830.11</v>
      </c>
      <c r="C25" s="93">
        <v>61843318.33</v>
      </c>
      <c r="D25" s="91">
        <v>8201360.01</v>
      </c>
      <c r="E25" s="86">
        <v>5599015.96</v>
      </c>
    </row>
    <row r="26" spans="1:5">
      <c r="A26" s="27" t="s">
        <v>103</v>
      </c>
      <c r="B26" s="92">
        <v>0</v>
      </c>
      <c r="C26" s="93">
        <v>0</v>
      </c>
      <c r="D26" s="91">
        <v>0</v>
      </c>
      <c r="E26" s="86">
        <v>0</v>
      </c>
    </row>
    <row r="27" spans="1:5">
      <c r="A27" s="27" t="s">
        <v>104</v>
      </c>
      <c r="B27" s="92">
        <v>277572.17</v>
      </c>
      <c r="C27" s="93">
        <v>1863591.9</v>
      </c>
      <c r="D27" s="91">
        <v>579699.35</v>
      </c>
      <c r="E27" s="86">
        <v>1371283.09</v>
      </c>
    </row>
    <row r="28" spans="1:5">
      <c r="A28" s="24" t="s">
        <v>105</v>
      </c>
      <c r="B28" s="25">
        <f>B5-B22</f>
        <v>30834109.596</v>
      </c>
      <c r="C28" s="25">
        <f>C5-C22</f>
        <v>351435897.966</v>
      </c>
      <c r="D28" s="91">
        <v>124177048.98</v>
      </c>
      <c r="E28" s="86">
        <v>273113959.48</v>
      </c>
    </row>
    <row r="29" spans="1:5">
      <c r="A29" s="27" t="s">
        <v>106</v>
      </c>
      <c r="B29" s="92">
        <v>758254.12</v>
      </c>
      <c r="C29" s="93">
        <v>2242024.95</v>
      </c>
      <c r="D29" s="91">
        <v>1468757.92</v>
      </c>
      <c r="E29" s="86">
        <v>1479235.66</v>
      </c>
    </row>
    <row r="30" spans="1:5">
      <c r="A30" s="27" t="s">
        <v>107</v>
      </c>
      <c r="B30" s="92">
        <v>1076.89999999991</v>
      </c>
      <c r="C30" s="93">
        <v>4164276.12</v>
      </c>
      <c r="D30" s="91">
        <v>2068913.76</v>
      </c>
      <c r="E30" s="86">
        <v>2108502.25</v>
      </c>
    </row>
    <row r="31" spans="1:5">
      <c r="A31" s="24" t="s">
        <v>108</v>
      </c>
      <c r="B31" s="25">
        <f>B28+B29-B30</f>
        <v>31591286.816</v>
      </c>
      <c r="C31" s="25">
        <f>C28+C29-C30</f>
        <v>349513646.796</v>
      </c>
      <c r="D31" s="91">
        <v>123576893.14</v>
      </c>
      <c r="E31" s="86">
        <v>272484692.89</v>
      </c>
    </row>
    <row r="32" spans="1:5">
      <c r="A32" s="27" t="s">
        <v>109</v>
      </c>
      <c r="B32" s="92">
        <v>7722215.94</v>
      </c>
      <c r="C32" s="93">
        <v>86710271.4</v>
      </c>
      <c r="D32" s="91">
        <v>32667672.8</v>
      </c>
      <c r="E32" s="86">
        <v>68281172.52</v>
      </c>
    </row>
    <row r="33" spans="1:5">
      <c r="A33" s="24" t="s">
        <v>110</v>
      </c>
      <c r="B33" s="25">
        <f>B31-B32</f>
        <v>23869070.876</v>
      </c>
      <c r="C33" s="25">
        <f>C31-C32</f>
        <v>262803375.396</v>
      </c>
      <c r="D33" s="91">
        <v>90909220.34</v>
      </c>
      <c r="E33" s="86">
        <v>204203520.37</v>
      </c>
    </row>
    <row r="34" spans="1:5">
      <c r="A34" s="24" t="s">
        <v>111</v>
      </c>
      <c r="B34" s="25"/>
      <c r="C34" s="25"/>
      <c r="D34" s="91"/>
      <c r="E34" s="86"/>
    </row>
    <row r="35" spans="1:5">
      <c r="A35" s="94" t="s">
        <v>112</v>
      </c>
      <c r="B35" s="92">
        <f>B33</f>
        <v>23869070.876</v>
      </c>
      <c r="C35" s="92">
        <f>C33</f>
        <v>262803375.396</v>
      </c>
      <c r="D35" s="91">
        <v>90909220.34</v>
      </c>
      <c r="E35" s="86">
        <v>204203520.37</v>
      </c>
    </row>
    <row r="36" spans="1:5">
      <c r="A36" s="94" t="s">
        <v>113</v>
      </c>
      <c r="B36" s="92"/>
      <c r="C36" s="92"/>
      <c r="D36" s="91"/>
      <c r="E36" s="86"/>
    </row>
    <row r="37" spans="1:5">
      <c r="A37" s="24" t="s">
        <v>114</v>
      </c>
      <c r="B37" s="25"/>
      <c r="C37" s="25"/>
      <c r="D37" s="91"/>
      <c r="E37" s="86"/>
    </row>
    <row r="38" spans="1:5">
      <c r="A38" s="27" t="s">
        <v>115</v>
      </c>
      <c r="B38" s="92">
        <v>1147445.17</v>
      </c>
      <c r="C38" s="93">
        <v>2143595.67</v>
      </c>
      <c r="D38" s="91">
        <v>50882.32</v>
      </c>
      <c r="E38" s="86">
        <v>1071393.06</v>
      </c>
    </row>
    <row r="39" spans="1:5">
      <c r="A39" s="27" t="s">
        <v>116</v>
      </c>
      <c r="B39" s="92">
        <f>B35-B38</f>
        <v>22721625.706</v>
      </c>
      <c r="C39" s="93">
        <f>C35-C38</f>
        <v>260659779.726</v>
      </c>
      <c r="D39" s="91">
        <v>90858338.02</v>
      </c>
      <c r="E39" s="86">
        <v>203132127.31</v>
      </c>
    </row>
    <row r="40" spans="1:5">
      <c r="A40" s="24" t="s">
        <v>117</v>
      </c>
      <c r="B40" s="25">
        <f>B41+B54</f>
        <v>-2944285</v>
      </c>
      <c r="C40" s="25">
        <f>C41+C54</f>
        <v>29282470.46</v>
      </c>
      <c r="D40" s="91">
        <v>10597192.79</v>
      </c>
      <c r="E40" s="86">
        <v>27408012.64</v>
      </c>
    </row>
    <row r="41" spans="1:5">
      <c r="A41" s="95" t="s">
        <v>118</v>
      </c>
      <c r="B41" s="96">
        <f>B42+B47</f>
        <v>-2944285</v>
      </c>
      <c r="C41" s="96">
        <f>C42+C47</f>
        <v>29282470.46</v>
      </c>
      <c r="D41" s="91">
        <v>10597192.79</v>
      </c>
      <c r="E41" s="86">
        <v>27408012.64</v>
      </c>
    </row>
    <row r="42" spans="1:5">
      <c r="A42" s="24" t="s">
        <v>119</v>
      </c>
      <c r="B42" s="25">
        <f>B43+B44+B45+B46</f>
        <v>2809270.5</v>
      </c>
      <c r="C42" s="25">
        <f>C43+C44+C45+C46</f>
        <v>27343868.72</v>
      </c>
      <c r="D42" s="91">
        <v>2016536.63</v>
      </c>
      <c r="E42" s="86">
        <v>16740793.97</v>
      </c>
    </row>
    <row r="43" spans="1:5">
      <c r="A43" s="27" t="s">
        <v>120</v>
      </c>
      <c r="B43" s="92">
        <v>0</v>
      </c>
      <c r="C43" s="93">
        <v>0</v>
      </c>
      <c r="D43" s="91">
        <v>0</v>
      </c>
      <c r="E43" s="86">
        <v>0</v>
      </c>
    </row>
    <row r="44" spans="1:5">
      <c r="A44" s="27" t="s">
        <v>121</v>
      </c>
      <c r="B44" s="92">
        <v>0</v>
      </c>
      <c r="C44" s="93">
        <v>0</v>
      </c>
      <c r="D44" s="91">
        <v>0</v>
      </c>
      <c r="E44" s="86">
        <v>0</v>
      </c>
    </row>
    <row r="45" spans="1:6">
      <c r="A45" s="27" t="s">
        <v>122</v>
      </c>
      <c r="B45" s="92">
        <v>2809270.5</v>
      </c>
      <c r="C45" s="93">
        <v>27343868.72</v>
      </c>
      <c r="D45" s="91">
        <v>2016536.63</v>
      </c>
      <c r="E45" s="86">
        <v>16740793.97</v>
      </c>
      <c r="F45" s="39"/>
    </row>
    <row r="46" spans="1:6">
      <c r="A46" s="27" t="s">
        <v>123</v>
      </c>
      <c r="B46" s="92">
        <v>0</v>
      </c>
      <c r="C46" s="93">
        <v>0</v>
      </c>
      <c r="D46" s="91">
        <v>0</v>
      </c>
      <c r="E46" s="86">
        <v>0</v>
      </c>
      <c r="F46" s="39"/>
    </row>
    <row r="47" spans="1:6">
      <c r="A47" s="24" t="s">
        <v>124</v>
      </c>
      <c r="B47" s="25">
        <f>B48+B49+B50+B51+B52+B53</f>
        <v>-5753555.5</v>
      </c>
      <c r="C47" s="25">
        <f>C48+C49+C50+C51+C52+C53</f>
        <v>1938601.73999999</v>
      </c>
      <c r="D47" s="91">
        <v>8580656.16</v>
      </c>
      <c r="E47" s="86">
        <v>10667218.67</v>
      </c>
      <c r="F47" s="39"/>
    </row>
    <row r="48" spans="1:6">
      <c r="A48" s="27" t="s">
        <v>125</v>
      </c>
      <c r="B48" s="92">
        <f>C48-E48</f>
        <v>0</v>
      </c>
      <c r="C48" s="93">
        <v>0</v>
      </c>
      <c r="D48" s="91">
        <v>0</v>
      </c>
      <c r="E48" s="86">
        <v>0</v>
      </c>
      <c r="F48" s="39"/>
    </row>
    <row r="49" spans="1:6">
      <c r="A49" s="27" t="s">
        <v>126</v>
      </c>
      <c r="B49" s="92">
        <v>-41602412.75</v>
      </c>
      <c r="C49" s="93">
        <v>-38894054.45</v>
      </c>
      <c r="D49" s="91">
        <v>5119845</v>
      </c>
      <c r="E49" s="86">
        <v>7293588.75</v>
      </c>
      <c r="F49" s="39"/>
    </row>
    <row r="50" spans="1:6">
      <c r="A50" s="27" t="s">
        <v>127</v>
      </c>
      <c r="B50" s="92">
        <v>0</v>
      </c>
      <c r="C50" s="93">
        <v>0</v>
      </c>
      <c r="D50" s="91">
        <v>0</v>
      </c>
      <c r="E50" s="86">
        <v>0</v>
      </c>
      <c r="F50" s="39"/>
    </row>
    <row r="51" spans="1:6">
      <c r="A51" s="27" t="s">
        <v>128</v>
      </c>
      <c r="B51" s="92">
        <v>35848857.25</v>
      </c>
      <c r="C51" s="93">
        <v>40832656.19</v>
      </c>
      <c r="D51" s="91">
        <v>3460811.16</v>
      </c>
      <c r="E51" s="86">
        <v>3373629.92</v>
      </c>
      <c r="F51" s="39"/>
    </row>
    <row r="52" spans="1:6">
      <c r="A52" s="27" t="s">
        <v>129</v>
      </c>
      <c r="B52" s="92">
        <v>0</v>
      </c>
      <c r="C52" s="93">
        <v>0</v>
      </c>
      <c r="D52" s="91">
        <v>0</v>
      </c>
      <c r="E52" s="86">
        <v>0</v>
      </c>
      <c r="F52" s="39"/>
    </row>
    <row r="53" spans="1:6">
      <c r="A53" s="27" t="s">
        <v>130</v>
      </c>
      <c r="B53" s="92">
        <v>0</v>
      </c>
      <c r="C53" s="93">
        <v>0</v>
      </c>
      <c r="D53" s="91">
        <v>0</v>
      </c>
      <c r="E53" s="86">
        <v>0</v>
      </c>
      <c r="F53" s="39"/>
    </row>
    <row r="54" spans="1:6">
      <c r="A54" s="97" t="s">
        <v>131</v>
      </c>
      <c r="B54" s="92">
        <v>0</v>
      </c>
      <c r="C54" s="93">
        <v>0</v>
      </c>
      <c r="D54" s="91">
        <v>0</v>
      </c>
      <c r="E54" s="86">
        <v>0</v>
      </c>
      <c r="F54" s="39"/>
    </row>
    <row r="55" spans="1:7">
      <c r="A55" s="24" t="s">
        <v>132</v>
      </c>
      <c r="B55" s="25">
        <f>B56+B57</f>
        <v>20924785.876</v>
      </c>
      <c r="C55" s="25">
        <f>C56+C57</f>
        <v>292085845.856</v>
      </c>
      <c r="D55" s="91">
        <v>101506413.13</v>
      </c>
      <c r="E55" s="86">
        <v>231611533.01</v>
      </c>
      <c r="F55" s="39"/>
      <c r="G55" s="39"/>
    </row>
    <row r="56" spans="1:7">
      <c r="A56" s="95" t="s">
        <v>133</v>
      </c>
      <c r="B56" s="92">
        <f>B41+B39</f>
        <v>19777340.706</v>
      </c>
      <c r="C56" s="93">
        <f>C41+C39</f>
        <v>289942250.186</v>
      </c>
      <c r="D56" s="91">
        <v>101455530.81</v>
      </c>
      <c r="E56" s="86">
        <v>230540139.95</v>
      </c>
      <c r="F56" s="39"/>
      <c r="G56" s="39"/>
    </row>
    <row r="57" spans="1:7">
      <c r="A57" s="95" t="s">
        <v>134</v>
      </c>
      <c r="B57" s="92">
        <f>B38</f>
        <v>1147445.17</v>
      </c>
      <c r="C57" s="93">
        <f>C38</f>
        <v>2143595.67</v>
      </c>
      <c r="D57" s="91">
        <v>50882.32</v>
      </c>
      <c r="E57">
        <v>1071393.06</v>
      </c>
      <c r="F57" s="39"/>
      <c r="G57" s="39"/>
    </row>
    <row r="58" spans="1:6">
      <c r="A58" s="97" t="s">
        <v>135</v>
      </c>
      <c r="B58" s="92"/>
      <c r="C58" s="93"/>
      <c r="D58" s="91"/>
      <c r="F58" s="39"/>
    </row>
    <row r="59" spans="1:6">
      <c r="A59" s="95" t="s">
        <v>136</v>
      </c>
      <c r="B59" s="92"/>
      <c r="C59" s="93"/>
      <c r="D59" s="91"/>
      <c r="F59" s="39"/>
    </row>
    <row r="60" ht="14.25" spans="1:6">
      <c r="A60" s="98" t="s">
        <v>137</v>
      </c>
      <c r="B60" s="99"/>
      <c r="C60" s="100"/>
      <c r="D60" s="91"/>
      <c r="F60" s="39"/>
    </row>
    <row r="61" spans="6:6">
      <c r="F61" s="39"/>
    </row>
    <row r="62" spans="6:6">
      <c r="F62" s="39"/>
    </row>
    <row r="63" spans="2:6">
      <c r="B63" s="39"/>
      <c r="C63" s="39"/>
      <c r="F63" s="39"/>
    </row>
  </sheetData>
  <mergeCells count="1">
    <mergeCell ref="A2:C2"/>
  </mergeCells>
  <printOptions horizontalCentered="1"/>
  <pageMargins left="0.708661417322835" right="0.708661417322835" top="0.748031496062992" bottom="0.748031496062992" header="0.31496062992126" footer="0.31496062992126"/>
  <pageSetup paperSize="9" scale="6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2:C52"/>
  <sheetViews>
    <sheetView topLeftCell="A43" workbookViewId="0">
      <selection activeCell="E30" sqref="E30"/>
    </sheetView>
  </sheetViews>
  <sheetFormatPr defaultColWidth="43.875" defaultRowHeight="13.5" outlineLevelCol="2"/>
  <cols>
    <col min="1" max="1" width="47.375" customWidth="1"/>
    <col min="2" max="2" width="31.125" customWidth="1"/>
    <col min="3" max="4" width="43.875" hidden="1" customWidth="1"/>
  </cols>
  <sheetData>
    <row r="2" ht="14.25" spans="1:2">
      <c r="A2" s="1" t="s">
        <v>138</v>
      </c>
      <c r="B2" s="1"/>
    </row>
    <row r="3" spans="1:2">
      <c r="A3" s="2"/>
      <c r="B3" s="2"/>
    </row>
    <row r="4" ht="14.25" spans="1:2">
      <c r="A4" s="3" t="s">
        <v>139</v>
      </c>
      <c r="B4" s="4" t="s">
        <v>2</v>
      </c>
    </row>
    <row r="5" ht="14.25" spans="1:2">
      <c r="A5" s="5" t="s">
        <v>140</v>
      </c>
      <c r="B5" s="6" t="s">
        <v>141</v>
      </c>
    </row>
    <row r="6" spans="1:2">
      <c r="A6" s="7" t="s">
        <v>142</v>
      </c>
      <c r="B6" s="8"/>
    </row>
    <row r="7" spans="1:2">
      <c r="A7" s="7" t="s">
        <v>143</v>
      </c>
      <c r="B7" s="8">
        <v>-2385261624.9</v>
      </c>
    </row>
    <row r="8" spans="1:2">
      <c r="A8" s="7" t="s">
        <v>144</v>
      </c>
      <c r="B8" s="8">
        <v>1810542563.28</v>
      </c>
    </row>
    <row r="9" spans="1:2">
      <c r="A9" s="7" t="s">
        <v>145</v>
      </c>
      <c r="B9" s="8">
        <v>500000000</v>
      </c>
    </row>
    <row r="10" spans="1:2">
      <c r="A10" s="7" t="s">
        <v>146</v>
      </c>
      <c r="B10" s="8">
        <v>-810967869.78</v>
      </c>
    </row>
    <row r="11" spans="1:2">
      <c r="A11" s="7" t="s">
        <v>147</v>
      </c>
      <c r="B11" s="8">
        <v>0</v>
      </c>
    </row>
    <row r="12" spans="1:2">
      <c r="A12" s="7" t="s">
        <v>148</v>
      </c>
      <c r="B12" s="8">
        <v>3266743040.87</v>
      </c>
    </row>
    <row r="13" spans="1:2">
      <c r="A13" s="7" t="s">
        <v>149</v>
      </c>
      <c r="B13" s="8">
        <v>2825888730.55</v>
      </c>
    </row>
    <row r="14" spans="1:2">
      <c r="A14" s="9" t="s">
        <v>150</v>
      </c>
      <c r="B14" s="10">
        <f>SUM(B7:B13)</f>
        <v>5206944840.02</v>
      </c>
    </row>
    <row r="15" spans="1:2">
      <c r="A15" s="7" t="s">
        <v>151</v>
      </c>
      <c r="B15" s="8">
        <v>1178362674.77</v>
      </c>
    </row>
    <row r="16" spans="1:2">
      <c r="A16" s="7" t="s">
        <v>152</v>
      </c>
      <c r="B16" s="8">
        <v>0</v>
      </c>
    </row>
    <row r="17" spans="1:2">
      <c r="A17" s="7" t="s">
        <v>153</v>
      </c>
      <c r="B17" s="8">
        <v>264362503.2</v>
      </c>
    </row>
    <row r="18" spans="1:2">
      <c r="A18" s="7" t="s">
        <v>154</v>
      </c>
      <c r="B18" s="8">
        <v>470847636.58</v>
      </c>
    </row>
    <row r="19" spans="1:2">
      <c r="A19" s="7" t="s">
        <v>155</v>
      </c>
      <c r="B19" s="8">
        <v>127965052.63</v>
      </c>
    </row>
    <row r="20" spans="1:2">
      <c r="A20" s="7" t="s">
        <v>156</v>
      </c>
      <c r="B20" s="8">
        <v>552629787.420004</v>
      </c>
    </row>
    <row r="21" spans="1:2">
      <c r="A21" s="9" t="s">
        <v>157</v>
      </c>
      <c r="B21" s="10">
        <f>SUM(B15:B20)</f>
        <v>2594167654.6</v>
      </c>
    </row>
    <row r="22" spans="1:2">
      <c r="A22" s="9" t="s">
        <v>158</v>
      </c>
      <c r="B22" s="10">
        <f>B14-B21</f>
        <v>2612777185.42</v>
      </c>
    </row>
    <row r="23" spans="1:2">
      <c r="A23" s="9" t="s">
        <v>159</v>
      </c>
      <c r="B23" s="11"/>
    </row>
    <row r="24" spans="1:2">
      <c r="A24" s="7" t="s">
        <v>160</v>
      </c>
      <c r="B24" s="8">
        <v>191152222.14</v>
      </c>
    </row>
    <row r="25" spans="1:2">
      <c r="A25" s="7" t="s">
        <v>161</v>
      </c>
      <c r="B25" s="8">
        <v>4989089.19</v>
      </c>
    </row>
    <row r="26" spans="1:2">
      <c r="A26" s="7" t="s">
        <v>162</v>
      </c>
      <c r="B26" s="8">
        <v>0</v>
      </c>
    </row>
    <row r="27" spans="1:2">
      <c r="A27" s="7" t="s">
        <v>163</v>
      </c>
      <c r="B27" s="8">
        <v>5574309.75</v>
      </c>
    </row>
    <row r="28" spans="1:2">
      <c r="A28" s="9" t="s">
        <v>164</v>
      </c>
      <c r="B28" s="10">
        <f>SUM(B24:B27)</f>
        <v>201715621.08</v>
      </c>
    </row>
    <row r="29" spans="1:2">
      <c r="A29" s="7" t="s">
        <v>165</v>
      </c>
      <c r="B29" s="8">
        <v>18543240.33</v>
      </c>
    </row>
    <row r="30" spans="1:2">
      <c r="A30" s="7" t="s">
        <v>166</v>
      </c>
      <c r="B30" s="8">
        <v>45943065.64</v>
      </c>
    </row>
    <row r="31" spans="1:2">
      <c r="A31" s="7" t="s">
        <v>167</v>
      </c>
      <c r="B31" s="8">
        <v>0</v>
      </c>
    </row>
    <row r="32" spans="1:2">
      <c r="A32" s="7" t="s">
        <v>168</v>
      </c>
      <c r="B32" s="8">
        <f>现金流量表!B32</f>
        <v>0</v>
      </c>
    </row>
    <row r="33" spans="1:2">
      <c r="A33" s="9" t="s">
        <v>169</v>
      </c>
      <c r="B33" s="10">
        <f>SUM(B29:B32)</f>
        <v>64486305.97</v>
      </c>
    </row>
    <row r="34" spans="1:2">
      <c r="A34" s="9" t="s">
        <v>170</v>
      </c>
      <c r="B34" s="10">
        <f>B28-B33</f>
        <v>137229315.11</v>
      </c>
    </row>
    <row r="35" spans="1:2">
      <c r="A35" s="7" t="s">
        <v>171</v>
      </c>
      <c r="B35" s="8"/>
    </row>
    <row r="36" spans="1:2">
      <c r="A36" s="7" t="s">
        <v>172</v>
      </c>
      <c r="B36" s="8">
        <v>1200000000</v>
      </c>
    </row>
    <row r="37" spans="1:2">
      <c r="A37" s="7" t="s">
        <v>173</v>
      </c>
      <c r="B37" s="8">
        <v>0</v>
      </c>
    </row>
    <row r="38" spans="1:2">
      <c r="A38" s="7" t="s">
        <v>174</v>
      </c>
      <c r="B38" s="8">
        <v>270594213509.89</v>
      </c>
    </row>
    <row r="39" spans="1:2">
      <c r="A39" s="7" t="s">
        <v>175</v>
      </c>
      <c r="B39" s="8">
        <v>0</v>
      </c>
    </row>
    <row r="40" spans="1:2">
      <c r="A40" s="7" t="s">
        <v>176</v>
      </c>
      <c r="B40" s="8">
        <v>0</v>
      </c>
    </row>
    <row r="41" spans="1:2">
      <c r="A41" s="9" t="s">
        <v>177</v>
      </c>
      <c r="B41" s="10">
        <f>SUM(B36:B40)</f>
        <v>271794213509.89</v>
      </c>
    </row>
    <row r="42" spans="1:2">
      <c r="A42" s="7" t="s">
        <v>178</v>
      </c>
      <c r="B42" s="8">
        <v>270496173509.89</v>
      </c>
    </row>
    <row r="43" spans="1:2">
      <c r="A43" s="7" t="s">
        <v>179</v>
      </c>
      <c r="B43" s="8">
        <v>179087572.35</v>
      </c>
    </row>
    <row r="44" spans="1:2">
      <c r="A44" s="7" t="s">
        <v>180</v>
      </c>
      <c r="B44" s="8">
        <v>0</v>
      </c>
    </row>
    <row r="45" spans="1:2">
      <c r="A45" s="7" t="s">
        <v>181</v>
      </c>
      <c r="B45" s="8">
        <v>0</v>
      </c>
    </row>
    <row r="46" spans="1:2">
      <c r="A46" s="9" t="s">
        <v>182</v>
      </c>
      <c r="B46" s="10">
        <f>SUM(B42:B45)</f>
        <v>270675261082.24</v>
      </c>
    </row>
    <row r="47" spans="1:2">
      <c r="A47" s="9" t="s">
        <v>183</v>
      </c>
      <c r="B47" s="10">
        <f>B41-B46</f>
        <v>1118952427.64999</v>
      </c>
    </row>
    <row r="48" spans="1:2">
      <c r="A48" s="9" t="s">
        <v>184</v>
      </c>
      <c r="B48" s="8">
        <v>282286.09</v>
      </c>
    </row>
    <row r="49" spans="1:2">
      <c r="A49" s="9" t="s">
        <v>185</v>
      </c>
      <c r="B49" s="10">
        <f>B48+B47+B34+B22</f>
        <v>3869241214.26999</v>
      </c>
    </row>
    <row r="50" spans="1:2">
      <c r="A50" s="9" t="s">
        <v>186</v>
      </c>
      <c r="B50" s="8">
        <v>7261249796.32</v>
      </c>
    </row>
    <row r="51" ht="14.25" spans="1:3">
      <c r="A51" s="9" t="s">
        <v>187</v>
      </c>
      <c r="B51" s="12">
        <f>B49+B50</f>
        <v>11130491010.59</v>
      </c>
      <c r="C51" s="13">
        <f>B51-合并资产负债表!B6-合并资产负债表!B8</f>
        <v>-409420091.86</v>
      </c>
    </row>
    <row r="52" ht="14.25" spans="1:2">
      <c r="A52" s="14" t="s">
        <v>188</v>
      </c>
      <c r="B52" s="14"/>
    </row>
  </sheetData>
  <mergeCells count="3">
    <mergeCell ref="A2:B2"/>
    <mergeCell ref="A3:B3"/>
    <mergeCell ref="A52:B5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fitToPage="1"/>
  </sheetPr>
  <dimension ref="A2:J55"/>
  <sheetViews>
    <sheetView showZeros="0" topLeftCell="A7" workbookViewId="0">
      <selection activeCell="E55" sqref="E55"/>
    </sheetView>
  </sheetViews>
  <sheetFormatPr defaultColWidth="9" defaultRowHeight="13.5"/>
  <cols>
    <col min="1" max="1" width="24.875" customWidth="1"/>
    <col min="2" max="3" width="19.375" customWidth="1"/>
    <col min="4" max="4" width="29.875" customWidth="1"/>
    <col min="5" max="5" width="21.875" customWidth="1"/>
    <col min="6" max="6" width="23.25" customWidth="1"/>
    <col min="7" max="7" width="22.75" hidden="1" customWidth="1"/>
    <col min="8" max="8" width="9" hidden="1" customWidth="1"/>
    <col min="9" max="9" width="20.375" style="40"/>
  </cols>
  <sheetData>
    <row r="2" ht="18.75" spans="1:6">
      <c r="A2" s="41" t="s">
        <v>189</v>
      </c>
      <c r="B2" s="42"/>
      <c r="C2" s="42"/>
      <c r="D2" s="42"/>
      <c r="E2" s="42"/>
      <c r="F2" s="42"/>
    </row>
    <row r="3" ht="14.25" spans="1:6">
      <c r="A3" s="18" t="str">
        <f>合并损益表!A3</f>
        <v>编制单位：财信证券有限责任公司</v>
      </c>
      <c r="B3" s="18"/>
      <c r="C3" s="43"/>
      <c r="D3" s="44">
        <f>合并资产负债表!D3</f>
        <v>44012</v>
      </c>
      <c r="E3" s="45" t="s">
        <v>2</v>
      </c>
      <c r="F3" s="45" t="s">
        <v>3</v>
      </c>
    </row>
    <row r="4" spans="1:6">
      <c r="A4" s="21" t="s">
        <v>4</v>
      </c>
      <c r="B4" s="22" t="s">
        <v>5</v>
      </c>
      <c r="C4" s="22" t="s">
        <v>6</v>
      </c>
      <c r="D4" s="22" t="s">
        <v>7</v>
      </c>
      <c r="E4" s="22" t="s">
        <v>5</v>
      </c>
      <c r="F4" s="23" t="s">
        <v>6</v>
      </c>
    </row>
    <row r="5" spans="1:6">
      <c r="A5" s="46" t="s">
        <v>8</v>
      </c>
      <c r="B5" s="47"/>
      <c r="C5" s="47"/>
      <c r="D5" s="48" t="s">
        <v>190</v>
      </c>
      <c r="E5" s="47"/>
      <c r="F5" s="49"/>
    </row>
    <row r="6" spans="1:6">
      <c r="A6" s="50" t="s">
        <v>10</v>
      </c>
      <c r="B6" s="51">
        <v>9485997219.64</v>
      </c>
      <c r="C6" s="51">
        <v>8841534630.6</v>
      </c>
      <c r="D6" s="52" t="s">
        <v>11</v>
      </c>
      <c r="E6" s="53">
        <v>0</v>
      </c>
      <c r="F6" s="54"/>
    </row>
    <row r="7" spans="1:6">
      <c r="A7" s="50" t="s">
        <v>12</v>
      </c>
      <c r="B7" s="51">
        <v>8523280231.61</v>
      </c>
      <c r="C7" s="51">
        <v>7070775224.03</v>
      </c>
      <c r="D7" s="52" t="s">
        <v>13</v>
      </c>
      <c r="E7" s="53">
        <v>311955890.41</v>
      </c>
      <c r="F7" s="53">
        <v>14640000</v>
      </c>
    </row>
    <row r="8" spans="1:6">
      <c r="A8" s="50" t="s">
        <v>14</v>
      </c>
      <c r="B8" s="51">
        <v>1168824382.13</v>
      </c>
      <c r="C8" s="51">
        <v>1197965444.41</v>
      </c>
      <c r="D8" s="52" t="s">
        <v>15</v>
      </c>
      <c r="E8" s="53">
        <v>499000000</v>
      </c>
      <c r="F8" s="53">
        <v>500000000</v>
      </c>
    </row>
    <row r="9" spans="1:6">
      <c r="A9" s="50" t="s">
        <v>16</v>
      </c>
      <c r="B9" s="51">
        <v>1012588244.4</v>
      </c>
      <c r="C9" s="51">
        <v>963816642.53</v>
      </c>
      <c r="D9" s="55" t="s">
        <v>17</v>
      </c>
      <c r="E9" s="53">
        <v>0</v>
      </c>
      <c r="F9" s="53">
        <v>0</v>
      </c>
    </row>
    <row r="10" spans="1:6">
      <c r="A10" s="50" t="s">
        <v>18</v>
      </c>
      <c r="B10" s="51">
        <v>0</v>
      </c>
      <c r="C10" s="51">
        <v>0</v>
      </c>
      <c r="D10" s="56" t="s">
        <v>19</v>
      </c>
      <c r="E10" s="53">
        <v>69375</v>
      </c>
      <c r="F10" s="53">
        <v>3310835.64</v>
      </c>
    </row>
    <row r="11" spans="1:6">
      <c r="A11" s="50" t="s">
        <v>20</v>
      </c>
      <c r="B11" s="51">
        <v>0</v>
      </c>
      <c r="C11" s="51">
        <v>0</v>
      </c>
      <c r="D11" s="52" t="s">
        <v>21</v>
      </c>
      <c r="E11" s="53">
        <v>4198071733.44</v>
      </c>
      <c r="F11" s="53">
        <v>3150522782.94</v>
      </c>
    </row>
    <row r="12" spans="1:6">
      <c r="A12" s="57" t="s">
        <v>22</v>
      </c>
      <c r="B12" s="51">
        <v>5281489029.83</v>
      </c>
      <c r="C12" s="51">
        <v>4615404639.75</v>
      </c>
      <c r="D12" s="52" t="str">
        <f>合并资产负债表!D12</f>
        <v>    代理买卖证券款</v>
      </c>
      <c r="E12" s="53">
        <v>9491743807.26</v>
      </c>
      <c r="F12" s="53">
        <v>7705483898.69</v>
      </c>
    </row>
    <row r="13" spans="1:6">
      <c r="A13" s="50" t="s">
        <v>24</v>
      </c>
      <c r="B13" s="51">
        <v>87550</v>
      </c>
      <c r="C13" s="51">
        <v>865405.91</v>
      </c>
      <c r="D13" s="52" t="s">
        <v>25</v>
      </c>
      <c r="E13" s="53">
        <v>0</v>
      </c>
      <c r="F13" s="53">
        <v>0</v>
      </c>
    </row>
    <row r="14" spans="1:6">
      <c r="A14" s="50" t="s">
        <v>26</v>
      </c>
      <c r="B14" s="51">
        <v>69238013.42</v>
      </c>
      <c r="C14" s="51">
        <v>57304876.48</v>
      </c>
      <c r="D14" s="52" t="s">
        <v>27</v>
      </c>
      <c r="E14" s="53">
        <v>249921094.23</v>
      </c>
      <c r="F14" s="53">
        <v>240925315.25</v>
      </c>
    </row>
    <row r="15" spans="1:6">
      <c r="A15" s="50" t="s">
        <v>28</v>
      </c>
      <c r="B15" s="51">
        <v>59086837.11</v>
      </c>
      <c r="C15" s="51">
        <v>80786412.05</v>
      </c>
      <c r="D15" s="52" t="s">
        <v>29</v>
      </c>
      <c r="E15" s="53">
        <v>84725197.09</v>
      </c>
      <c r="F15" s="53">
        <v>62842527.4499995</v>
      </c>
    </row>
    <row r="16" spans="1:6">
      <c r="A16" s="50" t="s">
        <v>30</v>
      </c>
      <c r="B16" s="51">
        <v>0</v>
      </c>
      <c r="C16" s="51">
        <v>0</v>
      </c>
      <c r="D16" s="52" t="s">
        <v>31</v>
      </c>
      <c r="E16" s="53">
        <v>409935470.67</v>
      </c>
      <c r="F16" s="53">
        <v>926755904.01</v>
      </c>
    </row>
    <row r="17" spans="1:6">
      <c r="A17" s="50" t="s">
        <v>32</v>
      </c>
      <c r="B17" s="51">
        <v>737029943.32</v>
      </c>
      <c r="C17" s="51">
        <v>1376568929.34</v>
      </c>
      <c r="D17" s="52" t="s">
        <v>33</v>
      </c>
      <c r="E17" s="53">
        <v>0</v>
      </c>
      <c r="F17" s="53">
        <v>0</v>
      </c>
    </row>
    <row r="18" spans="1:6">
      <c r="A18" s="50" t="s">
        <v>34</v>
      </c>
      <c r="B18" s="51">
        <v>0</v>
      </c>
      <c r="C18" s="51">
        <v>0</v>
      </c>
      <c r="D18" s="52" t="s">
        <v>35</v>
      </c>
      <c r="E18" s="53">
        <v>0</v>
      </c>
      <c r="F18" s="53">
        <v>0</v>
      </c>
    </row>
    <row r="19" spans="1:6">
      <c r="A19" s="50" t="s">
        <v>36</v>
      </c>
      <c r="B19" s="51">
        <v>11569341114.23</v>
      </c>
      <c r="C19" s="51">
        <v>7330231037.84</v>
      </c>
      <c r="D19" s="52" t="s">
        <v>37</v>
      </c>
      <c r="E19" s="53">
        <v>0</v>
      </c>
      <c r="F19" s="53">
        <v>0</v>
      </c>
    </row>
    <row r="20" spans="1:6">
      <c r="A20" s="58" t="s">
        <v>38</v>
      </c>
      <c r="B20" s="51">
        <v>9850208206.41</v>
      </c>
      <c r="C20" s="51">
        <v>6267530252.26</v>
      </c>
      <c r="D20" s="52" t="s">
        <v>39</v>
      </c>
      <c r="E20" s="53">
        <v>0</v>
      </c>
      <c r="F20" s="53">
        <v>0</v>
      </c>
    </row>
    <row r="21" spans="1:6">
      <c r="A21" s="50" t="s">
        <v>40</v>
      </c>
      <c r="B21" s="51">
        <v>0</v>
      </c>
      <c r="C21" s="51">
        <v>0</v>
      </c>
      <c r="D21" s="52" t="s">
        <v>41</v>
      </c>
      <c r="E21" s="53">
        <v>6135142297.52</v>
      </c>
      <c r="F21" s="53">
        <v>3449776211.91</v>
      </c>
    </row>
    <row r="22" spans="1:6">
      <c r="A22" s="50" t="s">
        <v>42</v>
      </c>
      <c r="B22" s="51">
        <v>1613053455.32</v>
      </c>
      <c r="C22" s="51">
        <v>993079824.71</v>
      </c>
      <c r="D22" s="52" t="s">
        <v>43</v>
      </c>
      <c r="E22" s="53">
        <v>0</v>
      </c>
      <c r="F22" s="53">
        <v>0</v>
      </c>
    </row>
    <row r="23" spans="1:6">
      <c r="A23" s="50" t="s">
        <v>44</v>
      </c>
      <c r="B23" s="51">
        <v>106079452.5</v>
      </c>
      <c r="C23" s="51">
        <v>69620960.87</v>
      </c>
      <c r="D23" s="59" t="s">
        <v>45</v>
      </c>
      <c r="E23" s="53">
        <v>0</v>
      </c>
      <c r="F23" s="53">
        <v>0</v>
      </c>
    </row>
    <row r="24" spans="1:6">
      <c r="A24" s="50" t="s">
        <v>46</v>
      </c>
      <c r="B24" s="51">
        <v>610986622.2</v>
      </c>
      <c r="C24" s="51">
        <v>610986622.2</v>
      </c>
      <c r="D24" s="52" t="s">
        <v>47</v>
      </c>
      <c r="E24" s="53">
        <v>0</v>
      </c>
      <c r="F24" s="53">
        <v>0</v>
      </c>
    </row>
    <row r="25" spans="1:6">
      <c r="A25" s="50" t="s">
        <v>48</v>
      </c>
      <c r="B25" s="51">
        <v>0</v>
      </c>
      <c r="C25" s="51">
        <v>0</v>
      </c>
      <c r="D25" s="52" t="s">
        <v>49</v>
      </c>
      <c r="E25" s="53">
        <v>100769341.6</v>
      </c>
      <c r="F25" s="53">
        <v>867743481.9</v>
      </c>
    </row>
    <row r="26" spans="1:6">
      <c r="A26" s="50" t="s">
        <v>50</v>
      </c>
      <c r="B26" s="51">
        <v>80506295.32</v>
      </c>
      <c r="C26" s="51">
        <v>79611290.85</v>
      </c>
      <c r="D26" s="60" t="s">
        <v>51</v>
      </c>
      <c r="E26" s="61">
        <f>SUM(E6:E25)-E22-E23</f>
        <v>21481334207.22</v>
      </c>
      <c r="F26" s="62">
        <f>SUM(F6:F25)-F22-F23</f>
        <v>16922000957.79</v>
      </c>
    </row>
    <row r="27" spans="1:10">
      <c r="A27" s="50" t="s">
        <v>52</v>
      </c>
      <c r="B27" s="51">
        <v>28584531.09</v>
      </c>
      <c r="C27" s="51">
        <v>29280899.48</v>
      </c>
      <c r="D27" s="63" t="s">
        <v>53</v>
      </c>
      <c r="E27" s="64"/>
      <c r="F27" s="65"/>
      <c r="J27" s="88"/>
    </row>
    <row r="28" spans="1:6">
      <c r="A28" s="50" t="s">
        <v>54</v>
      </c>
      <c r="B28" s="51">
        <v>41325635.47</v>
      </c>
      <c r="C28" s="51">
        <v>46642828.75</v>
      </c>
      <c r="D28" s="66" t="s">
        <v>55</v>
      </c>
      <c r="E28" s="67">
        <v>3965005000</v>
      </c>
      <c r="F28" s="67">
        <v>3965005000</v>
      </c>
    </row>
    <row r="29" spans="1:6">
      <c r="A29" s="50" t="s">
        <v>58</v>
      </c>
      <c r="B29" s="51">
        <v>60686625.91</v>
      </c>
      <c r="C29" s="51">
        <v>73831382.45</v>
      </c>
      <c r="D29" s="66" t="s">
        <v>57</v>
      </c>
      <c r="E29" s="67">
        <v>0</v>
      </c>
      <c r="F29" s="67">
        <v>0</v>
      </c>
    </row>
    <row r="30" spans="1:6">
      <c r="A30" s="50" t="s">
        <v>60</v>
      </c>
      <c r="B30" s="51">
        <v>52054031.67</v>
      </c>
      <c r="C30" s="51">
        <v>51768075.2</v>
      </c>
      <c r="D30" s="68" t="s">
        <v>59</v>
      </c>
      <c r="E30" s="67">
        <v>0</v>
      </c>
      <c r="F30" s="67">
        <v>0</v>
      </c>
    </row>
    <row r="31" spans="1:6">
      <c r="A31" s="50"/>
      <c r="B31" s="51"/>
      <c r="C31" s="69"/>
      <c r="D31" s="66" t="s">
        <v>61</v>
      </c>
      <c r="E31" s="67">
        <v>0</v>
      </c>
      <c r="F31" s="67">
        <v>0</v>
      </c>
    </row>
    <row r="32" spans="1:6">
      <c r="A32" s="70"/>
      <c r="B32" s="47"/>
      <c r="C32" s="47"/>
      <c r="D32" s="68" t="s">
        <v>62</v>
      </c>
      <c r="E32" s="67">
        <v>2171216910.85</v>
      </c>
      <c r="F32" s="67">
        <v>2171216910.85</v>
      </c>
    </row>
    <row r="33" spans="1:6">
      <c r="A33" s="71"/>
      <c r="B33" s="47"/>
      <c r="C33" s="47"/>
      <c r="D33" s="66" t="s">
        <v>63</v>
      </c>
      <c r="E33" s="67">
        <v>0</v>
      </c>
      <c r="F33" s="67">
        <v>0</v>
      </c>
    </row>
    <row r="34" spans="1:6">
      <c r="A34" s="72"/>
      <c r="B34" s="47"/>
      <c r="C34" s="47"/>
      <c r="D34" s="73" t="s">
        <v>64</v>
      </c>
      <c r="E34" s="67">
        <v>27645991.03</v>
      </c>
      <c r="F34" s="67">
        <v>-1636479.43</v>
      </c>
    </row>
    <row r="35" spans="1:6">
      <c r="A35" s="70"/>
      <c r="B35" s="47"/>
      <c r="C35" s="47"/>
      <c r="D35" s="66" t="s">
        <v>65</v>
      </c>
      <c r="E35" s="67">
        <v>362722296.69</v>
      </c>
      <c r="F35" s="67">
        <v>362722296.69</v>
      </c>
    </row>
    <row r="36" spans="1:6">
      <c r="A36" s="70"/>
      <c r="B36" s="74"/>
      <c r="C36" s="74"/>
      <c r="D36" s="66" t="s">
        <v>66</v>
      </c>
      <c r="E36" s="67">
        <v>735684876.65</v>
      </c>
      <c r="F36" s="67">
        <v>732581921.51</v>
      </c>
    </row>
    <row r="37" spans="1:6">
      <c r="A37" s="70"/>
      <c r="B37" s="74"/>
      <c r="C37" s="74"/>
      <c r="D37" s="66" t="s">
        <v>67</v>
      </c>
      <c r="E37" s="67">
        <v>501628548.9</v>
      </c>
      <c r="F37" s="67">
        <v>240891867.9</v>
      </c>
    </row>
    <row r="38" spans="1:6">
      <c r="A38" s="70"/>
      <c r="B38" s="74"/>
      <c r="C38" s="74"/>
      <c r="D38" s="75" t="s">
        <v>70</v>
      </c>
      <c r="E38" s="76">
        <f>SUM(E28:E37)</f>
        <v>7763903624.12</v>
      </c>
      <c r="F38" s="77">
        <f>SUM(F28:F37)</f>
        <v>7470781517.52</v>
      </c>
    </row>
    <row r="39" ht="14.25" spans="1:8">
      <c r="A39" s="78" t="s">
        <v>71</v>
      </c>
      <c r="B39" s="79">
        <f>SUM(B6:B38)-B7-B9-B19</f>
        <v>29245237831.34</v>
      </c>
      <c r="C39" s="79">
        <f>SUM(C6:C38)-C7-C9-C19</f>
        <v>24392782475.31</v>
      </c>
      <c r="D39" s="80" t="s">
        <v>72</v>
      </c>
      <c r="E39" s="79">
        <f>E38+E26</f>
        <v>29245237831.34</v>
      </c>
      <c r="F39" s="81">
        <f>F38+F26</f>
        <v>24392782475.31</v>
      </c>
      <c r="G39" s="82">
        <f>B39-E39</f>
        <v>0</v>
      </c>
      <c r="H39" s="13">
        <f>C39-F39</f>
        <v>0</v>
      </c>
    </row>
    <row r="40" spans="1:7">
      <c r="A40" s="83" t="s">
        <v>73</v>
      </c>
      <c r="B40" s="83"/>
      <c r="C40" s="84" t="s">
        <v>74</v>
      </c>
      <c r="D40" s="84"/>
      <c r="E40" s="85" t="s">
        <v>75</v>
      </c>
      <c r="F40" s="85"/>
      <c r="G40" s="86">
        <f>E35+E36+E37-F35-F36-F37-母公司损益表!C33</f>
        <v>-3.87430191040039e-7</v>
      </c>
    </row>
    <row r="42" spans="5:7">
      <c r="E42">
        <f>B39-E39</f>
        <v>0</v>
      </c>
      <c r="G42" s="87">
        <f>E34-F34-母公司损益表!C36</f>
        <v>0</v>
      </c>
    </row>
    <row r="43" spans="5:5">
      <c r="E43">
        <f>C39-F39</f>
        <v>0</v>
      </c>
    </row>
    <row r="44" hidden="1" spans="4:5">
      <c r="D44" t="s">
        <v>191</v>
      </c>
      <c r="E44" s="86">
        <f>F37</f>
        <v>240891867.9</v>
      </c>
    </row>
    <row r="45" hidden="1" spans="4:5">
      <c r="D45" t="s">
        <v>192</v>
      </c>
      <c r="E45" s="86">
        <f>母公司损益表!C33</f>
        <v>263839636.14</v>
      </c>
    </row>
    <row r="46" hidden="1" spans="4:5">
      <c r="D46" t="s">
        <v>193</v>
      </c>
      <c r="E46" s="86">
        <f>E35-F35+E36-F36</f>
        <v>3102955.13999999</v>
      </c>
    </row>
    <row r="47" hidden="1" spans="4:5">
      <c r="D47" t="s">
        <v>194</v>
      </c>
      <c r="E47" s="86">
        <v>930194.56</v>
      </c>
    </row>
    <row r="48" hidden="1" spans="4:5">
      <c r="D48" t="s">
        <v>195</v>
      </c>
      <c r="E48" s="86">
        <f>E44+E45-E46-E47</f>
        <v>500698354.34</v>
      </c>
    </row>
    <row r="49" hidden="1"/>
    <row r="50" hidden="1"/>
    <row r="51" hidden="1"/>
    <row r="52" hidden="1"/>
    <row r="53" hidden="1"/>
    <row r="54" hidden="1"/>
    <row r="55" spans="5:5">
      <c r="E55" s="40">
        <f>ROUND((SUM(E35:E37)-SUM(F35:F37)-母公司损益表!C33),2)</f>
        <v>0</v>
      </c>
    </row>
  </sheetData>
  <mergeCells count="2">
    <mergeCell ref="A2:F2"/>
    <mergeCell ref="C40:D40"/>
  </mergeCells>
  <printOptions horizontalCentered="1"/>
  <pageMargins left="1.37795275590551" right="1.37795275590551" top="0.748031496062992" bottom="0.748031496062992" header="0.31496062992126" footer="0.31496062992126"/>
  <pageSetup paperSize="9" scale="83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pageSetUpPr fitToPage="1"/>
  </sheetPr>
  <dimension ref="A2:F52"/>
  <sheetViews>
    <sheetView showZeros="0" tabSelected="1" topLeftCell="A22" workbookViewId="0">
      <selection activeCell="C56" sqref="C56"/>
    </sheetView>
  </sheetViews>
  <sheetFormatPr defaultColWidth="24.75" defaultRowHeight="13.5" outlineLevelCol="5"/>
  <cols>
    <col min="1" max="1" width="57.375" customWidth="1"/>
    <col min="2" max="2" width="29.75" customWidth="1"/>
    <col min="3" max="3" width="32.375" customWidth="1"/>
    <col min="4" max="6" width="24.75" hidden="1" customWidth="1"/>
  </cols>
  <sheetData>
    <row r="2" ht="18.75" spans="1:3">
      <c r="A2" s="16" t="s">
        <v>196</v>
      </c>
      <c r="B2" s="17"/>
      <c r="C2" s="17"/>
    </row>
    <row r="3" ht="14.25" spans="1:3">
      <c r="A3" s="18" t="str">
        <f>母公司资产负债表!A3</f>
        <v>编制单位：财信证券有限责任公司</v>
      </c>
      <c r="B3" s="19">
        <f>合并损益表!B3</f>
        <v>44012</v>
      </c>
      <c r="C3" s="20" t="s">
        <v>78</v>
      </c>
    </row>
    <row r="4" spans="1:3">
      <c r="A4" s="21" t="s">
        <v>79</v>
      </c>
      <c r="B4" s="22" t="s">
        <v>80</v>
      </c>
      <c r="C4" s="23" t="s">
        <v>81</v>
      </c>
    </row>
    <row r="5" spans="1:6">
      <c r="A5" s="24" t="s">
        <v>82</v>
      </c>
      <c r="B5" s="25">
        <f>B6+B9+B13+B17+B18+B19+B20+B21</f>
        <v>155943542.73</v>
      </c>
      <c r="C5" s="26">
        <f>C6+C9+C13+C17+C18+C19+C20+C21</f>
        <v>870391269.2</v>
      </c>
      <c r="D5">
        <v>241145096.86</v>
      </c>
      <c r="E5" s="13">
        <v>241145096.86</v>
      </c>
      <c r="F5">
        <v>600682863.35</v>
      </c>
    </row>
    <row r="6" spans="1:6">
      <c r="A6" s="27" t="s">
        <v>83</v>
      </c>
      <c r="B6" s="28">
        <v>50534644.25</v>
      </c>
      <c r="C6" s="29">
        <v>154146939.86</v>
      </c>
      <c r="D6">
        <v>37713426.65</v>
      </c>
      <c r="E6" s="13">
        <v>37713426.65</v>
      </c>
      <c r="F6">
        <v>97262056.91</v>
      </c>
    </row>
    <row r="7" spans="1:6">
      <c r="A7" s="27" t="s">
        <v>84</v>
      </c>
      <c r="B7" s="28">
        <v>90899466.34</v>
      </c>
      <c r="C7" s="29">
        <v>347747019.52</v>
      </c>
      <c r="D7">
        <v>93243968.04</v>
      </c>
      <c r="E7" s="13">
        <v>93243968.04</v>
      </c>
      <c r="F7">
        <v>221895539.01</v>
      </c>
    </row>
    <row r="8" spans="1:6">
      <c r="A8" s="27" t="s">
        <v>85</v>
      </c>
      <c r="B8" s="28">
        <v>40364822.09</v>
      </c>
      <c r="C8" s="29">
        <v>193600079.66</v>
      </c>
      <c r="D8">
        <v>55530541.39</v>
      </c>
      <c r="E8" s="13">
        <v>55530541.39</v>
      </c>
      <c r="F8">
        <v>124633482.1</v>
      </c>
    </row>
    <row r="9" spans="1:6">
      <c r="A9" s="27" t="s">
        <v>86</v>
      </c>
      <c r="B9" s="28">
        <v>81578139.34</v>
      </c>
      <c r="C9" s="29">
        <v>463812799.66</v>
      </c>
      <c r="D9">
        <v>133650730.77</v>
      </c>
      <c r="E9" s="13">
        <v>133650730.77</v>
      </c>
      <c r="F9">
        <v>313987746.81</v>
      </c>
    </row>
    <row r="10" spans="1:6">
      <c r="A10" s="27" t="s">
        <v>87</v>
      </c>
      <c r="B10" s="28">
        <v>40506596.65</v>
      </c>
      <c r="C10" s="29">
        <v>291966916.14</v>
      </c>
      <c r="D10">
        <v>98874134.86</v>
      </c>
      <c r="E10" s="13">
        <v>98874134.86</v>
      </c>
      <c r="F10">
        <v>216253507.22</v>
      </c>
    </row>
    <row r="11" spans="1:6">
      <c r="A11" s="27" t="s">
        <v>88</v>
      </c>
      <c r="B11" s="28">
        <v>34268867.93</v>
      </c>
      <c r="C11" s="29">
        <v>125476118.81</v>
      </c>
      <c r="D11">
        <v>14466981.11</v>
      </c>
      <c r="E11" s="13">
        <v>14466981.11</v>
      </c>
      <c r="F11">
        <v>60773037.69</v>
      </c>
    </row>
    <row r="12" spans="1:6">
      <c r="A12" s="27" t="s">
        <v>89</v>
      </c>
      <c r="B12" s="28">
        <v>6329954.23</v>
      </c>
      <c r="C12" s="29">
        <v>45494982.43</v>
      </c>
      <c r="D12">
        <v>20212941.32</v>
      </c>
      <c r="E12" s="13">
        <v>20212941.32</v>
      </c>
      <c r="F12">
        <v>36934628.61</v>
      </c>
    </row>
    <row r="13" spans="1:6">
      <c r="A13" s="27" t="s">
        <v>90</v>
      </c>
      <c r="B13" s="28">
        <v>37906359.58</v>
      </c>
      <c r="C13" s="29">
        <v>171344283.01</v>
      </c>
      <c r="D13">
        <v>50198676.13</v>
      </c>
      <c r="E13" s="13">
        <v>50198676.13</v>
      </c>
      <c r="F13">
        <v>106230439.59</v>
      </c>
    </row>
    <row r="14" spans="1:6">
      <c r="A14" s="27" t="s">
        <v>91</v>
      </c>
      <c r="B14" s="28">
        <v>0</v>
      </c>
      <c r="C14" s="29">
        <v>0</v>
      </c>
      <c r="D14">
        <v>0</v>
      </c>
      <c r="E14" s="13">
        <v>0</v>
      </c>
      <c r="F14">
        <v>0</v>
      </c>
    </row>
    <row r="15" spans="1:6">
      <c r="A15" s="27" t="s">
        <v>92</v>
      </c>
      <c r="B15" s="28">
        <v>0</v>
      </c>
      <c r="C15" s="29">
        <v>0</v>
      </c>
      <c r="D15">
        <v>0</v>
      </c>
      <c r="E15" s="13">
        <v>0</v>
      </c>
      <c r="F15">
        <v>0</v>
      </c>
    </row>
    <row r="16" spans="1:6">
      <c r="A16" s="27" t="s">
        <v>93</v>
      </c>
      <c r="B16" s="28">
        <v>0</v>
      </c>
      <c r="C16" s="29">
        <v>0</v>
      </c>
      <c r="D16">
        <v>0</v>
      </c>
      <c r="E16" s="13">
        <v>0</v>
      </c>
      <c r="F16">
        <v>0</v>
      </c>
    </row>
    <row r="17" spans="1:6">
      <c r="A17" s="27" t="s">
        <v>94</v>
      </c>
      <c r="B17" s="28">
        <v>59817.1899999999</v>
      </c>
      <c r="C17" s="29">
        <v>799499.09</v>
      </c>
      <c r="D17">
        <v>0</v>
      </c>
      <c r="E17" s="13">
        <v>0</v>
      </c>
      <c r="F17">
        <v>209308</v>
      </c>
    </row>
    <row r="18" spans="1:6">
      <c r="A18" s="27" t="s">
        <v>95</v>
      </c>
      <c r="B18" s="28">
        <v>-15706066.2</v>
      </c>
      <c r="C18" s="29">
        <v>69401050.48</v>
      </c>
      <c r="D18">
        <v>19372436.52</v>
      </c>
      <c r="E18" s="13">
        <v>19372436.52</v>
      </c>
      <c r="F18">
        <v>75372778.4</v>
      </c>
    </row>
    <row r="19" spans="1:6">
      <c r="A19" s="27" t="s">
        <v>96</v>
      </c>
      <c r="B19" s="28">
        <v>-109606.45</v>
      </c>
      <c r="C19" s="29">
        <v>254123.22</v>
      </c>
      <c r="D19">
        <v>57434.86</v>
      </c>
      <c r="E19" s="13">
        <v>57434.86</v>
      </c>
      <c r="F19">
        <v>207023.88</v>
      </c>
    </row>
    <row r="20" spans="1:6">
      <c r="A20" s="27" t="s">
        <v>97</v>
      </c>
      <c r="B20" s="28">
        <v>1680255.02</v>
      </c>
      <c r="C20" s="29">
        <v>10617801.15</v>
      </c>
      <c r="D20">
        <v>140881.32</v>
      </c>
      <c r="E20" s="13">
        <v>140881.32</v>
      </c>
      <c r="F20">
        <v>7398737.03</v>
      </c>
    </row>
    <row r="21" spans="1:6">
      <c r="A21" s="27" t="s">
        <v>98</v>
      </c>
      <c r="B21" s="28">
        <v>0</v>
      </c>
      <c r="C21" s="29">
        <v>14772.73</v>
      </c>
      <c r="D21">
        <v>11510.61</v>
      </c>
      <c r="E21" s="13">
        <v>11510.61</v>
      </c>
      <c r="F21">
        <v>14772.73</v>
      </c>
    </row>
    <row r="22" spans="1:6">
      <c r="A22" s="24" t="s">
        <v>99</v>
      </c>
      <c r="B22" s="25">
        <f>SUM(B23:B27)</f>
        <v>118240251.07</v>
      </c>
      <c r="C22" s="26">
        <f>SUM(C23:C27)</f>
        <v>517394598.87</v>
      </c>
      <c r="D22">
        <v>114075004.82</v>
      </c>
      <c r="E22" s="13">
        <v>114075004.82</v>
      </c>
      <c r="F22">
        <v>326516481.98</v>
      </c>
    </row>
    <row r="23" spans="1:6">
      <c r="A23" s="27" t="s">
        <v>100</v>
      </c>
      <c r="B23" s="28">
        <v>1001870.31</v>
      </c>
      <c r="C23" s="29">
        <v>6181997.39</v>
      </c>
      <c r="D23">
        <v>2195337.75</v>
      </c>
      <c r="E23" s="13">
        <v>2195337.75</v>
      </c>
      <c r="F23">
        <v>4346149.02</v>
      </c>
    </row>
    <row r="24" spans="1:6">
      <c r="A24" s="27" t="s">
        <v>101</v>
      </c>
      <c r="B24" s="28">
        <v>68629978.48</v>
      </c>
      <c r="C24" s="29">
        <v>453483691.25</v>
      </c>
      <c r="D24">
        <v>103098607.71</v>
      </c>
      <c r="E24" s="13">
        <v>103098607.71</v>
      </c>
      <c r="F24">
        <v>315200033.91</v>
      </c>
    </row>
    <row r="25" spans="1:6">
      <c r="A25" s="27" t="s">
        <v>102</v>
      </c>
      <c r="B25" s="28">
        <v>48330830.11</v>
      </c>
      <c r="C25" s="29">
        <v>55865318.33</v>
      </c>
      <c r="D25">
        <v>8201360.01</v>
      </c>
      <c r="E25" s="13">
        <v>8201360.01</v>
      </c>
      <c r="F25">
        <v>5599015.96</v>
      </c>
    </row>
    <row r="26" spans="1:6">
      <c r="A26" s="27" t="s">
        <v>103</v>
      </c>
      <c r="B26" s="28">
        <v>0</v>
      </c>
      <c r="C26" s="29">
        <v>0</v>
      </c>
      <c r="D26">
        <v>0</v>
      </c>
      <c r="E26" s="13">
        <v>0</v>
      </c>
      <c r="F26">
        <v>0</v>
      </c>
    </row>
    <row r="27" spans="1:6">
      <c r="A27" s="27" t="s">
        <v>104</v>
      </c>
      <c r="B27" s="28">
        <v>277572.17</v>
      </c>
      <c r="C27" s="29">
        <v>1863591.9</v>
      </c>
      <c r="D27">
        <v>579699.35</v>
      </c>
      <c r="E27" s="13">
        <v>579699.35</v>
      </c>
      <c r="F27">
        <v>1371283.09</v>
      </c>
    </row>
    <row r="28" spans="1:6">
      <c r="A28" s="24" t="s">
        <v>105</v>
      </c>
      <c r="B28" s="25">
        <f>B5-B22</f>
        <v>37703291.66</v>
      </c>
      <c r="C28" s="26">
        <f>C5-C22</f>
        <v>352996670.33</v>
      </c>
      <c r="D28">
        <v>127070092.04</v>
      </c>
      <c r="E28" s="13">
        <v>127070092.04</v>
      </c>
      <c r="F28">
        <v>274166381.37</v>
      </c>
    </row>
    <row r="29" spans="1:6">
      <c r="A29" s="30" t="s">
        <v>106</v>
      </c>
      <c r="B29" s="28">
        <v>758100</v>
      </c>
      <c r="C29" s="29">
        <v>2237288.34</v>
      </c>
      <c r="D29">
        <v>1467636.52</v>
      </c>
      <c r="E29" s="13">
        <v>1467636.52</v>
      </c>
      <c r="F29">
        <v>1476681.57</v>
      </c>
    </row>
    <row r="30" spans="1:6">
      <c r="A30" s="30" t="s">
        <v>107</v>
      </c>
      <c r="B30" s="28">
        <v>859.399999999907</v>
      </c>
      <c r="C30" s="29">
        <v>4112557.46</v>
      </c>
      <c r="D30">
        <v>2018909.2</v>
      </c>
      <c r="E30" s="13">
        <v>2018909.2</v>
      </c>
      <c r="F30">
        <v>2057601.09</v>
      </c>
    </row>
    <row r="31" spans="1:6">
      <c r="A31" s="24" t="s">
        <v>108</v>
      </c>
      <c r="B31" s="25">
        <f>B28+B29-B30</f>
        <v>38460532.26</v>
      </c>
      <c r="C31" s="26">
        <f>C28+C29-C30</f>
        <v>351121401.21</v>
      </c>
      <c r="D31">
        <v>126518819.36</v>
      </c>
      <c r="E31" s="13">
        <v>126518819.36</v>
      </c>
      <c r="F31">
        <v>273585461.85</v>
      </c>
    </row>
    <row r="32" spans="1:6">
      <c r="A32" s="30" t="s">
        <v>109</v>
      </c>
      <c r="B32" s="28">
        <v>8822246.5</v>
      </c>
      <c r="C32" s="29">
        <v>87281765.07</v>
      </c>
      <c r="D32">
        <v>31844126.23</v>
      </c>
      <c r="E32" s="13">
        <v>31844126.23</v>
      </c>
      <c r="F32">
        <v>68695634.94</v>
      </c>
    </row>
    <row r="33" spans="1:6">
      <c r="A33" s="24" t="s">
        <v>110</v>
      </c>
      <c r="B33" s="25">
        <f>B31-B32</f>
        <v>29638285.76</v>
      </c>
      <c r="C33" s="26">
        <f>C31-C32</f>
        <v>263839636.14</v>
      </c>
      <c r="D33">
        <v>94674693.13</v>
      </c>
      <c r="E33" s="13">
        <v>94674693.13</v>
      </c>
      <c r="F33">
        <v>204889826.91</v>
      </c>
    </row>
    <row r="34" spans="1:6">
      <c r="A34" s="30" t="s">
        <v>112</v>
      </c>
      <c r="B34" s="28">
        <f>B33</f>
        <v>29638285.76</v>
      </c>
      <c r="C34" s="29">
        <f>C33</f>
        <v>263839636.14</v>
      </c>
      <c r="D34">
        <v>94674693.13</v>
      </c>
      <c r="E34">
        <v>94674693.13</v>
      </c>
      <c r="F34">
        <v>204889826.91</v>
      </c>
    </row>
    <row r="35" spans="1:3">
      <c r="A35" s="30" t="s">
        <v>113</v>
      </c>
      <c r="B35" s="31"/>
      <c r="C35" s="32"/>
    </row>
    <row r="36" spans="1:6">
      <c r="A36" s="24" t="s">
        <v>117</v>
      </c>
      <c r="B36" s="25">
        <f>B37+B42</f>
        <v>-2944285</v>
      </c>
      <c r="C36" s="26">
        <f>C37+C42</f>
        <v>29282470.46</v>
      </c>
      <c r="D36">
        <v>10597192.79</v>
      </c>
      <c r="E36">
        <v>10597192.79</v>
      </c>
      <c r="F36">
        <v>32226755.46</v>
      </c>
    </row>
    <row r="37" spans="1:6">
      <c r="A37" s="33" t="s">
        <v>119</v>
      </c>
      <c r="B37" s="34">
        <f>B40</f>
        <v>2809270.5</v>
      </c>
      <c r="C37" s="29">
        <f>C40</f>
        <v>27343868.72</v>
      </c>
      <c r="D37">
        <v>2016536.63</v>
      </c>
      <c r="E37">
        <v>2016536.63</v>
      </c>
      <c r="F37">
        <v>24534598.22</v>
      </c>
    </row>
    <row r="38" spans="1:6">
      <c r="A38" s="33" t="s">
        <v>120</v>
      </c>
      <c r="B38" s="35">
        <v>0</v>
      </c>
      <c r="C38" s="29">
        <v>0</v>
      </c>
      <c r="D38">
        <v>0</v>
      </c>
      <c r="E38">
        <v>0</v>
      </c>
      <c r="F38">
        <v>0</v>
      </c>
    </row>
    <row r="39" spans="1:6">
      <c r="A39" s="33" t="s">
        <v>121</v>
      </c>
      <c r="B39" s="35">
        <v>0</v>
      </c>
      <c r="C39" s="29">
        <v>0</v>
      </c>
      <c r="D39">
        <v>0</v>
      </c>
      <c r="E39">
        <v>0</v>
      </c>
      <c r="F39">
        <v>0</v>
      </c>
    </row>
    <row r="40" spans="1:6">
      <c r="A40" s="33" t="s">
        <v>122</v>
      </c>
      <c r="B40" s="28">
        <f>合并损益表!B45</f>
        <v>2809270.5</v>
      </c>
      <c r="C40" s="29">
        <f>合并损益表!C45</f>
        <v>27343868.72</v>
      </c>
      <c r="D40">
        <v>2016536.63</v>
      </c>
      <c r="E40">
        <v>2016536.63</v>
      </c>
      <c r="F40">
        <v>24534598.22</v>
      </c>
    </row>
    <row r="41" spans="1:6">
      <c r="A41" s="33" t="s">
        <v>123</v>
      </c>
      <c r="B41" s="35">
        <v>0</v>
      </c>
      <c r="C41" s="29">
        <v>0</v>
      </c>
      <c r="D41">
        <v>0</v>
      </c>
      <c r="E41">
        <v>0</v>
      </c>
      <c r="F41">
        <v>0</v>
      </c>
    </row>
    <row r="42" spans="1:6">
      <c r="A42" s="33" t="s">
        <v>124</v>
      </c>
      <c r="B42" s="35">
        <f>B44+B46</f>
        <v>-5753555.5</v>
      </c>
      <c r="C42" s="29">
        <f>C44+C46</f>
        <v>1938601.73999999</v>
      </c>
      <c r="D42">
        <v>8580656.16</v>
      </c>
      <c r="E42">
        <v>8580656.16</v>
      </c>
      <c r="F42">
        <v>7692157.24</v>
      </c>
    </row>
    <row r="43" spans="1:6">
      <c r="A43" s="33" t="s">
        <v>125</v>
      </c>
      <c r="B43" s="35">
        <v>0</v>
      </c>
      <c r="C43" s="29">
        <v>0</v>
      </c>
      <c r="D43">
        <v>0</v>
      </c>
      <c r="E43">
        <v>0</v>
      </c>
      <c r="F43">
        <v>0</v>
      </c>
    </row>
    <row r="44" spans="1:6">
      <c r="A44" s="33" t="s">
        <v>126</v>
      </c>
      <c r="B44" s="28">
        <f>合并损益表!B49</f>
        <v>-41602412.75</v>
      </c>
      <c r="C44" s="29">
        <f>合并损益表!C49</f>
        <v>-38894054.45</v>
      </c>
      <c r="D44">
        <v>5119845</v>
      </c>
      <c r="E44">
        <v>5119845</v>
      </c>
      <c r="F44">
        <v>2708358.3</v>
      </c>
    </row>
    <row r="45" spans="1:6">
      <c r="A45" s="33" t="s">
        <v>127</v>
      </c>
      <c r="B45" s="28">
        <f>合并损益表!B50</f>
        <v>0</v>
      </c>
      <c r="C45" s="29">
        <f>合并损益表!C50</f>
        <v>0</v>
      </c>
      <c r="F45">
        <v>0</v>
      </c>
    </row>
    <row r="46" spans="1:6">
      <c r="A46" s="33" t="s">
        <v>128</v>
      </c>
      <c r="B46" s="28">
        <f>合并损益表!B51</f>
        <v>35848857.25</v>
      </c>
      <c r="C46" s="29">
        <f>合并损益表!C51</f>
        <v>40832656.19</v>
      </c>
      <c r="D46">
        <v>3460811.16</v>
      </c>
      <c r="E46">
        <v>3460811.16</v>
      </c>
      <c r="F46">
        <v>4983798.94</v>
      </c>
    </row>
    <row r="47" spans="1:6">
      <c r="A47" s="33" t="s">
        <v>129</v>
      </c>
      <c r="B47" s="35">
        <v>0</v>
      </c>
      <c r="C47" s="29">
        <v>0</v>
      </c>
      <c r="D47">
        <v>0</v>
      </c>
      <c r="E47">
        <v>0</v>
      </c>
      <c r="F47">
        <v>0</v>
      </c>
    </row>
    <row r="48" spans="1:6">
      <c r="A48" s="33" t="s">
        <v>130</v>
      </c>
      <c r="B48" s="35">
        <v>0</v>
      </c>
      <c r="C48" s="29">
        <v>0</v>
      </c>
      <c r="D48">
        <v>0</v>
      </c>
      <c r="E48">
        <v>0</v>
      </c>
      <c r="F48">
        <v>0</v>
      </c>
    </row>
    <row r="49" s="15" customFormat="1" ht="14.25" spans="1:6">
      <c r="A49" s="36" t="s">
        <v>132</v>
      </c>
      <c r="B49" s="37">
        <f>B36+B33</f>
        <v>26694000.76</v>
      </c>
      <c r="C49" s="38">
        <f>C36+C33</f>
        <v>293122106.6</v>
      </c>
      <c r="D49">
        <v>38094266.08</v>
      </c>
      <c r="E49" s="15">
        <v>105271885.92</v>
      </c>
      <c r="F49" s="15">
        <v>237116582.37</v>
      </c>
    </row>
    <row r="52" spans="2:3">
      <c r="B52" s="39"/>
      <c r="C52" s="39"/>
    </row>
  </sheetData>
  <mergeCells count="1">
    <mergeCell ref="A2:C2"/>
  </mergeCells>
  <pageMargins left="2.36220472440945" right="0.708661417322835" top="0.748031496062992" bottom="0.748031496062992" header="0.31496062992126" footer="0.31496062992126"/>
  <pageSetup paperSize="9" scale="84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C52"/>
  <sheetViews>
    <sheetView workbookViewId="0">
      <selection activeCell="E30" sqref="E30"/>
    </sheetView>
  </sheetViews>
  <sheetFormatPr defaultColWidth="43.875" defaultRowHeight="13.5" outlineLevelCol="2"/>
  <cols>
    <col min="1" max="1" width="47.375" customWidth="1"/>
    <col min="2" max="2" width="31.125" customWidth="1"/>
    <col min="3" max="4" width="43.875" hidden="1" customWidth="1"/>
  </cols>
  <sheetData>
    <row r="2" ht="14.25" spans="1:2">
      <c r="A2" s="1" t="s">
        <v>197</v>
      </c>
      <c r="B2" s="1"/>
    </row>
    <row r="3" spans="1:2">
      <c r="A3" s="2"/>
      <c r="B3" s="2"/>
    </row>
    <row r="4" ht="14.25" spans="1:2">
      <c r="A4" s="3" t="s">
        <v>139</v>
      </c>
      <c r="B4" s="4" t="s">
        <v>2</v>
      </c>
    </row>
    <row r="5" ht="14.25" spans="1:2">
      <c r="A5" s="5" t="s">
        <v>198</v>
      </c>
      <c r="B5" s="6" t="s">
        <v>141</v>
      </c>
    </row>
    <row r="6" spans="1:2">
      <c r="A6" s="7" t="s">
        <v>142</v>
      </c>
      <c r="B6" s="8"/>
    </row>
    <row r="7" spans="1:2">
      <c r="A7" s="7" t="s">
        <v>143</v>
      </c>
      <c r="B7" s="8">
        <v>-2684660710.9</v>
      </c>
    </row>
    <row r="8" spans="1:2">
      <c r="A8" s="7" t="s">
        <v>144</v>
      </c>
      <c r="B8" s="8">
        <v>1675436535.28</v>
      </c>
    </row>
    <row r="9" spans="1:2">
      <c r="A9" s="7" t="s">
        <v>145</v>
      </c>
      <c r="B9" s="8">
        <v>500000000</v>
      </c>
    </row>
    <row r="10" spans="1:2">
      <c r="A10" s="7" t="s">
        <v>146</v>
      </c>
      <c r="B10" s="8">
        <v>-597302867.14</v>
      </c>
    </row>
    <row r="11" spans="1:2">
      <c r="A11" s="7" t="s">
        <v>147</v>
      </c>
      <c r="B11" s="8">
        <v>0</v>
      </c>
    </row>
    <row r="12" spans="1:2">
      <c r="A12" s="7" t="s">
        <v>148</v>
      </c>
      <c r="B12" s="8">
        <v>2637164191.75</v>
      </c>
    </row>
    <row r="13" spans="1:2">
      <c r="A13" s="7" t="s">
        <v>149</v>
      </c>
      <c r="B13" s="8">
        <v>2772555249.69</v>
      </c>
    </row>
    <row r="14" spans="1:2">
      <c r="A14" s="9" t="s">
        <v>150</v>
      </c>
      <c r="B14" s="10">
        <f>SUM(B7:B13)</f>
        <v>4303192398.68</v>
      </c>
    </row>
    <row r="15" spans="1:2">
      <c r="A15" s="7" t="s">
        <v>151</v>
      </c>
      <c r="B15" s="8">
        <v>1178362674.77</v>
      </c>
    </row>
    <row r="16" spans="1:2">
      <c r="A16" s="7" t="s">
        <v>152</v>
      </c>
      <c r="B16" s="8">
        <v>0</v>
      </c>
    </row>
    <row r="17" spans="1:2">
      <c r="A17" s="7" t="s">
        <v>153</v>
      </c>
      <c r="B17" s="8">
        <v>264346392.06</v>
      </c>
    </row>
    <row r="18" spans="1:2">
      <c r="A18" s="7" t="s">
        <v>154</v>
      </c>
      <c r="B18" s="8">
        <v>441379953.04</v>
      </c>
    </row>
    <row r="19" spans="1:2">
      <c r="A19" s="7" t="s">
        <v>155</v>
      </c>
      <c r="B19" s="8">
        <v>80616210.91</v>
      </c>
    </row>
    <row r="20" spans="1:2">
      <c r="A20" s="7" t="s">
        <v>156</v>
      </c>
      <c r="B20" s="8">
        <v>277663629.430004</v>
      </c>
    </row>
    <row r="21" spans="1:2">
      <c r="A21" s="9" t="s">
        <v>157</v>
      </c>
      <c r="B21" s="10">
        <f>SUM(B15:B20)</f>
        <v>2242368860.21</v>
      </c>
    </row>
    <row r="22" spans="1:2">
      <c r="A22" s="9" t="s">
        <v>158</v>
      </c>
      <c r="B22" s="10">
        <f>B14-B21</f>
        <v>2060823538.47</v>
      </c>
    </row>
    <row r="23" spans="1:2">
      <c r="A23" s="9" t="s">
        <v>159</v>
      </c>
      <c r="B23" s="11"/>
    </row>
    <row r="24" spans="1:2">
      <c r="A24" s="7" t="s">
        <v>160</v>
      </c>
      <c r="B24" s="8">
        <v>243230481.78</v>
      </c>
    </row>
    <row r="25" spans="1:2">
      <c r="A25" s="7" t="s">
        <v>161</v>
      </c>
      <c r="B25" s="8">
        <v>15000000</v>
      </c>
    </row>
    <row r="26" spans="1:2">
      <c r="A26" s="7" t="s">
        <v>162</v>
      </c>
      <c r="B26" s="8">
        <v>0</v>
      </c>
    </row>
    <row r="27" spans="1:2">
      <c r="A27" s="7" t="s">
        <v>163</v>
      </c>
      <c r="B27" s="8">
        <v>5101395.92</v>
      </c>
    </row>
    <row r="28" spans="1:2">
      <c r="A28" s="9" t="s">
        <v>164</v>
      </c>
      <c r="B28" s="10">
        <f>SUM(B24:B27)</f>
        <v>263331877.7</v>
      </c>
    </row>
    <row r="29" spans="1:2">
      <c r="A29" s="7" t="s">
        <v>165</v>
      </c>
      <c r="B29" s="8">
        <v>100000000</v>
      </c>
    </row>
    <row r="30" spans="1:2">
      <c r="A30" s="7" t="s">
        <v>166</v>
      </c>
      <c r="B30" s="8">
        <v>42707348.51</v>
      </c>
    </row>
    <row r="31" spans="1:2">
      <c r="A31" s="7" t="s">
        <v>167</v>
      </c>
      <c r="B31" s="8"/>
    </row>
    <row r="32" spans="1:2">
      <c r="A32" s="7" t="s">
        <v>168</v>
      </c>
      <c r="B32" s="8"/>
    </row>
    <row r="33" spans="1:2">
      <c r="A33" s="9" t="s">
        <v>169</v>
      </c>
      <c r="B33" s="10">
        <f>SUM(B29:B32)</f>
        <v>142707348.51</v>
      </c>
    </row>
    <row r="34" spans="1:2">
      <c r="A34" s="9" t="s">
        <v>170</v>
      </c>
      <c r="B34" s="10">
        <f>B28-B33</f>
        <v>120624529.19</v>
      </c>
    </row>
    <row r="35" spans="1:2">
      <c r="A35" s="7" t="s">
        <v>171</v>
      </c>
      <c r="B35" s="8"/>
    </row>
    <row r="36" spans="1:2">
      <c r="A36" s="7" t="s">
        <v>172</v>
      </c>
      <c r="B36" s="8">
        <v>1000000000</v>
      </c>
    </row>
    <row r="37" spans="1:2">
      <c r="A37" s="7" t="s">
        <v>173</v>
      </c>
      <c r="B37" s="8">
        <v>0</v>
      </c>
    </row>
    <row r="38" spans="1:2">
      <c r="A38" s="7" t="s">
        <v>174</v>
      </c>
      <c r="B38" s="8">
        <v>270594213509.89</v>
      </c>
    </row>
    <row r="39" spans="1:2">
      <c r="A39" s="7" t="s">
        <v>175</v>
      </c>
      <c r="B39" s="8"/>
    </row>
    <row r="40" spans="1:2">
      <c r="A40" s="7" t="s">
        <v>176</v>
      </c>
      <c r="B40" s="8"/>
    </row>
    <row r="41" spans="1:2">
      <c r="A41" s="9" t="s">
        <v>177</v>
      </c>
      <c r="B41" s="10">
        <f>SUM(B36:B40)</f>
        <v>271594213509.89</v>
      </c>
    </row>
    <row r="42" spans="1:2">
      <c r="A42" s="7" t="s">
        <v>178</v>
      </c>
      <c r="B42" s="8">
        <v>270496173509.89</v>
      </c>
    </row>
    <row r="43" spans="1:2">
      <c r="A43" s="7" t="s">
        <v>179</v>
      </c>
      <c r="B43" s="8">
        <v>179087572.35</v>
      </c>
    </row>
    <row r="44" spans="1:2">
      <c r="A44" s="7" t="s">
        <v>180</v>
      </c>
      <c r="B44" s="8"/>
    </row>
    <row r="45" spans="1:2">
      <c r="A45" s="7" t="s">
        <v>181</v>
      </c>
      <c r="B45" s="8"/>
    </row>
    <row r="46" spans="1:2">
      <c r="A46" s="9" t="s">
        <v>182</v>
      </c>
      <c r="B46" s="10">
        <f>SUM(B42:B45)</f>
        <v>270675261082.24</v>
      </c>
    </row>
    <row r="47" spans="1:2">
      <c r="A47" s="9" t="s">
        <v>183</v>
      </c>
      <c r="B47" s="10">
        <f>B41-B46</f>
        <v>918952427.649994</v>
      </c>
    </row>
    <row r="48" spans="1:2">
      <c r="A48" s="9" t="s">
        <v>184</v>
      </c>
      <c r="B48" s="8">
        <v>282286.09</v>
      </c>
    </row>
    <row r="49" spans="1:2">
      <c r="A49" s="9" t="s">
        <v>185</v>
      </c>
      <c r="B49" s="10">
        <f>B48+B47+B34+B22</f>
        <v>3100682781.39999</v>
      </c>
    </row>
    <row r="50" spans="1:2">
      <c r="A50" s="9" t="s">
        <v>186</v>
      </c>
      <c r="B50" s="8">
        <v>6936234179.72</v>
      </c>
    </row>
    <row r="51" ht="14.25" spans="1:3">
      <c r="A51" s="9" t="s">
        <v>187</v>
      </c>
      <c r="B51" s="12">
        <f>B49+B50</f>
        <v>10036916961.12</v>
      </c>
      <c r="C51" s="13">
        <f>B51-母公司资产负债表!B6-母公司资产负债表!B8</f>
        <v>-617904640.649999</v>
      </c>
    </row>
    <row r="52" ht="14.25" spans="1:2">
      <c r="A52" s="14" t="s">
        <v>188</v>
      </c>
      <c r="B52" s="14"/>
    </row>
  </sheetData>
  <mergeCells count="3">
    <mergeCell ref="A2:B2"/>
    <mergeCell ref="A3:B3"/>
    <mergeCell ref="A52:B5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合并资产负债表</vt:lpstr>
      <vt:lpstr>合并损益表</vt:lpstr>
      <vt:lpstr>合并现金流量表</vt:lpstr>
      <vt:lpstr>母公司资产负债表</vt:lpstr>
      <vt:lpstr>母公司损益表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2020-07-02T02:40:35Z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