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3"/>
  </bookViews>
  <sheets>
    <sheet name="合并资产负债表" sheetId="1" r:id="rId1"/>
    <sheet name="合并损益表" sheetId="2" r:id="rId2"/>
    <sheet name="合并现金流量表" sheetId="6" r:id="rId3"/>
    <sheet name="母公司资产负债表" sheetId="3" r:id="rId4"/>
    <sheet name="母公司损益表" sheetId="4" r:id="rId5"/>
    <sheet name="母公司现金流量表" sheetId="7" r:id="rId6"/>
  </sheets>
  <externalReferences>
    <externalReference r:id="rId7"/>
  </externalReference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<sst xmlns="http://schemas.openxmlformats.org/spreadsheetml/2006/main" count="371" uniqueCount="198">
  <si>
    <t>合 并 资 产 负 债 表</t>
  </si>
  <si>
    <t>编制单位：财信证券有限责任公司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</si>
  <si>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</si>
  <si>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</si>
  <si>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</si>
  <si>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</si>
  <si>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</si>
  <si>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</si>
  <si>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</si>
  <si>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</si>
  <si>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</si>
  <si>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</si>
  <si>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</si>
  <si>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</si>
  <si>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</si>
  <si>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</si>
  <si>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</si>
  <si>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</si>
  <si>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</si>
  <si>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</si>
  <si>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</si>
  <si>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</si>
  <si>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</si>
  <si>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</si>
  <si>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</si>
  <si>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</si>
  <si>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</si>
  <si>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</si>
  <si>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</si>
  <si>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</si>
  <si>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</si>
  <si>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</si>
  <si>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</si>
  <si>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</si>
  <si>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</si>
  <si>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</si>
  <si>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</si>
  <si>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</si>
  <si>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</si>
  <si>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</si>
  <si>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</si>
  <si>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</si>
  <si>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</si>
  <si>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</si>
  <si>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</si>
  <si>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</si>
  <si>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</si>
  <si>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</si>
  <si>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</si>
  <si>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</si>
  <si>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</si>
  <si>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</si>
  <si>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</si>
  <si>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</si>
  <si>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</si>
  <si>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</si>
  <si>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</si>
  <si>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</si>
  <si>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</si>
  <si>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</si>
  <si>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</si>
  <si>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</si>
  <si>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</si>
  <si>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</si>
  <si>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</si>
  <si>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</si>
  <si>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</si>
  <si>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</si>
  <si>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</si>
  <si>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</si>
  <si>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</si>
  <si>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</si>
  <si>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</si>
  <si>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</si>
  <si>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</si>
  <si>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</si>
  <si>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</si>
  <si>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</si>
  <si>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</si>
  <si>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</si>
  <si>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</si>
  <si>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</si>
  <si>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</si>
  <si>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</si>
  <si>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</si>
  <si>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</si>
  <si>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</si>
  <si>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</si>
  <si>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</si>
  <si>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</si>
  <si>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</si>
  <si>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</si>
  <si>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</si>
  <si>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</si>
  <si>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</si>
  <si>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</si>
  <si>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</si>
  <si>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</si>
  <si>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</si>
  <si>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</si>
  <si>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</si>
  <si>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</si>
  <si>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</si>
  <si>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</si>
  <si>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</si>
  <si>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</si>
  <si>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</si>
  <si>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</si>
  <si>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</si>
  <si>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</si>
  <si>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</si>
  <si>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</si>
  <si>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</si>
  <si>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</si>
  <si>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</si>
  <si>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</si>
  <si>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</si>
  <si>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</si>
  <si>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</si>
  <si>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</si>
  <si>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</si>
  <si>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</si>
  <si>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</si>
  <si>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</si>
  <si>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</si>
  <si>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</si>
  <si>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</si>
  <si>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</si>
  <si>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</si>
  <si>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</si>
  <si>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</si>
  <si>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</si>
  <si>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</si>
  <si>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</si>
  <si>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</si>
  <si>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</si>
  <si>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</si>
  <si>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</si>
  <si>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单位：财信证券有限责任公司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</si>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</sst>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#.00"/>
    <numFmt numFmtId="177" formatCode="yyyy&quot;年&quot;m&quot;月&quot;;@"/>
    <numFmt numFmtId="178" formatCode="#,##0.00_ "/>
    <numFmt numFmtId="179" formatCode="yyyy&quot;年&quot;m&quot;月&quot;d&quot;日&quot;;@"/>
    <numFmt numFmtId="180" formatCode="0_);[Red]\(0\)"/>
    <numFmt numFmtId="181" formatCode="#,##0.00;\-#,##0.00;&quot;&quot;"/>
    <numFmt numFmtId="182" formatCode="#,##0.000000_ "/>
    <numFmt numFmtId="183" formatCode="#,##0.0_ "/>
    <numFmt numFmtId="184" formatCode="#,##0.0000000000_ "/>
  </numFmts>
  <fonts count="3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6" fillId="0" borderId="0"/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0" borderId="0"/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21" borderId="22" applyNumberFormat="0" applyAlignment="0" applyProtection="0">
      <alignment vertical="center"/>
    </xf>
    <xf numFmtId="0" fontId="24" fillId="21" borderId="20" applyNumberFormat="0" applyAlignment="0" applyProtection="0">
      <alignment vertical="center"/>
    </xf>
    <xf numFmtId="0" fontId="31" fillId="31" borderId="2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0" borderId="0"/>
    <xf numFmtId="0" fontId="20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/>
    <xf numFmtId="0" fontId="36" fillId="0" borderId="0">
      <alignment vertical="center"/>
    </xf>
  </cellStyleXfs>
  <cellXfs count="138">
    <xf numFmtId="0" fontId="0" fillId="0" borderId="0" xfId="0"/>
    <xf numFmtId="43" fontId="0" fillId="0" borderId="0" xfId="10" applyAlignment="1"/>
    <xf numFmtId="0" fontId="1" fillId="0" borderId="0" xfId="0" applyFont="1" applyAlignment="1">
      <alignment horizontal="center"/>
    </xf>
    <xf numFmtId="5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57" fontId="3" fillId="0" borderId="0" xfId="0" applyNumberFormat="1" applyFont="1" applyBorder="1" applyAlignment="1">
      <alignment horizontal="left"/>
    </xf>
    <xf numFmtId="57" fontId="3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wrapText="1"/>
    </xf>
    <xf numFmtId="178" fontId="5" fillId="0" borderId="4" xfId="0" applyNumberFormat="1" applyFont="1" applyBorder="1"/>
    <xf numFmtId="0" fontId="4" fillId="0" borderId="3" xfId="0" applyFont="1" applyBorder="1" applyAlignment="1">
      <alignment wrapText="1"/>
    </xf>
    <xf numFmtId="43" fontId="6" fillId="2" borderId="5" xfId="10" applyFont="1" applyFill="1" applyBorder="1" applyAlignment="1"/>
    <xf numFmtId="178" fontId="5" fillId="3" borderId="4" xfId="0" applyNumberFormat="1" applyFont="1" applyFill="1" applyBorder="1"/>
    <xf numFmtId="43" fontId="7" fillId="0" borderId="0" xfId="10" applyFont="1" applyAlignment="1"/>
    <xf numFmtId="0" fontId="4" fillId="0" borderId="6" xfId="0" applyFont="1" applyBorder="1" applyAlignment="1">
      <alignment wrapText="1"/>
    </xf>
    <xf numFmtId="178" fontId="4" fillId="2" borderId="7" xfId="0" applyNumberFormat="1" applyFont="1" applyFill="1" applyBorder="1"/>
    <xf numFmtId="178" fontId="0" fillId="0" borderId="0" xfId="0" applyNumberFormat="1"/>
    <xf numFmtId="0" fontId="8" fillId="0" borderId="0" xfId="0" applyFont="1" applyBorder="1" applyAlignment="1">
      <alignment horizontal="left"/>
    </xf>
    <xf numFmtId="0" fontId="0" fillId="2" borderId="0" xfId="0" applyFill="1"/>
    <xf numFmtId="43" fontId="9" fillId="3" borderId="0" xfId="10" applyFont="1" applyFill="1" applyBorder="1" applyAlignment="1">
      <alignment horizontal="center"/>
    </xf>
    <xf numFmtId="43" fontId="10" fillId="3" borderId="0" xfId="10" applyFont="1" applyFill="1" applyBorder="1" applyAlignment="1">
      <alignment horizontal="center"/>
    </xf>
    <xf numFmtId="0" fontId="4" fillId="3" borderId="0" xfId="0" applyFont="1" applyFill="1" applyBorder="1" applyAlignment="1"/>
    <xf numFmtId="177" fontId="4" fillId="3" borderId="0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43" fontId="6" fillId="2" borderId="11" xfId="10" applyNumberFormat="1" applyFont="1" applyFill="1" applyBorder="1" applyAlignment="1"/>
    <xf numFmtId="178" fontId="6" fillId="2" borderId="5" xfId="10" applyNumberFormat="1" applyFont="1" applyFill="1" applyBorder="1" applyAlignment="1"/>
    <xf numFmtId="178" fontId="6" fillId="2" borderId="4" xfId="10" applyNumberFormat="1" applyFont="1" applyFill="1" applyBorder="1" applyAlignment="1"/>
    <xf numFmtId="43" fontId="5" fillId="4" borderId="11" xfId="10" applyNumberFormat="1" applyFont="1" applyFill="1" applyBorder="1" applyAlignment="1"/>
    <xf numFmtId="178" fontId="5" fillId="4" borderId="5" xfId="10" applyNumberFormat="1" applyFont="1" applyFill="1" applyBorder="1" applyAlignment="1"/>
    <xf numFmtId="178" fontId="5" fillId="4" borderId="4" xfId="45" applyNumberFormat="1" applyFont="1" applyFill="1" applyBorder="1" applyAlignment="1">
      <alignment horizontal="right"/>
    </xf>
    <xf numFmtId="178" fontId="5" fillId="0" borderId="11" xfId="0" applyNumberFormat="1" applyFont="1" applyBorder="1" applyAlignment="1">
      <alignment vertical="center"/>
    </xf>
    <xf numFmtId="178" fontId="6" fillId="5" borderId="5" xfId="6" applyNumberFormat="1" applyFont="1" applyFill="1" applyBorder="1" applyAlignment="1">
      <alignment horizontal="right"/>
    </xf>
    <xf numFmtId="178" fontId="6" fillId="5" borderId="4" xfId="6" applyNumberFormat="1" applyFont="1" applyFill="1" applyBorder="1" applyAlignment="1">
      <alignment horizontal="right"/>
    </xf>
    <xf numFmtId="0" fontId="5" fillId="0" borderId="11" xfId="0" applyFont="1" applyBorder="1" applyAlignment="1">
      <alignment vertical="center"/>
    </xf>
    <xf numFmtId="178" fontId="5" fillId="0" borderId="5" xfId="0" applyNumberFormat="1" applyFont="1" applyFill="1" applyBorder="1" applyAlignment="1">
      <alignment horizontal="right"/>
    </xf>
    <xf numFmtId="178" fontId="5" fillId="5" borderId="5" xfId="0" applyNumberFormat="1" applyFont="1" applyFill="1" applyBorder="1" applyAlignment="1">
      <alignment horizontal="right"/>
    </xf>
    <xf numFmtId="0" fontId="5" fillId="2" borderId="12" xfId="0" applyFont="1" applyFill="1" applyBorder="1" applyAlignment="1">
      <alignment vertical="center"/>
    </xf>
    <xf numFmtId="178" fontId="5" fillId="2" borderId="13" xfId="0" applyNumberFormat="1" applyFont="1" applyFill="1" applyBorder="1" applyAlignment="1">
      <alignment horizontal="right"/>
    </xf>
    <xf numFmtId="178" fontId="5" fillId="2" borderId="14" xfId="45" applyNumberFormat="1" applyFont="1" applyFill="1" applyBorder="1" applyAlignment="1">
      <alignment horizontal="right"/>
    </xf>
    <xf numFmtId="43" fontId="0" fillId="0" borderId="0" xfId="10" applyAlignment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/>
    <xf numFmtId="179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11" fillId="6" borderId="11" xfId="0" applyFont="1" applyFill="1" applyBorder="1" applyAlignment="1" applyProtection="1">
      <alignment horizontal="left"/>
      <protection locked="0"/>
    </xf>
    <xf numFmtId="178" fontId="12" fillId="6" borderId="5" xfId="0" applyNumberFormat="1" applyFont="1" applyFill="1" applyBorder="1" applyAlignment="1">
      <alignment horizontal="right"/>
    </xf>
    <xf numFmtId="178" fontId="11" fillId="6" borderId="5" xfId="0" applyNumberFormat="1" applyFont="1" applyFill="1" applyBorder="1" applyAlignment="1" applyProtection="1">
      <protection locked="0"/>
    </xf>
    <xf numFmtId="178" fontId="12" fillId="6" borderId="4" xfId="0" applyNumberFormat="1" applyFont="1" applyFill="1" applyBorder="1" applyAlignment="1">
      <alignment horizontal="right"/>
    </xf>
    <xf numFmtId="180" fontId="12" fillId="6" borderId="11" xfId="0" applyNumberFormat="1" applyFont="1" applyFill="1" applyBorder="1" applyAlignment="1" applyProtection="1">
      <alignment horizontal="left"/>
      <protection locked="0"/>
    </xf>
    <xf numFmtId="181" fontId="12" fillId="6" borderId="5" xfId="54" applyNumberFormat="1" applyFont="1" applyFill="1" applyBorder="1" applyAlignment="1" applyProtection="1">
      <alignment horizontal="right" vertical="center"/>
      <protection locked="0"/>
    </xf>
    <xf numFmtId="178" fontId="12" fillId="6" borderId="5" xfId="0" applyNumberFormat="1" applyFont="1" applyFill="1" applyBorder="1" applyAlignment="1" applyProtection="1">
      <alignment horizontal="left"/>
      <protection locked="0"/>
    </xf>
    <xf numFmtId="181" fontId="12" fillId="6" borderId="5" xfId="54" applyNumberFormat="1" applyFont="1" applyFill="1" applyBorder="1" applyAlignment="1">
      <alignment horizontal="right" vertical="center"/>
    </xf>
    <xf numFmtId="181" fontId="12" fillId="6" borderId="4" xfId="0" applyNumberFormat="1" applyFont="1" applyFill="1" applyBorder="1" applyAlignment="1">
      <alignment horizontal="right"/>
    </xf>
    <xf numFmtId="178" fontId="12" fillId="6" borderId="5" xfId="0" applyNumberFormat="1" applyFont="1" applyFill="1" applyBorder="1" applyAlignment="1" applyProtection="1">
      <alignment horizontal="left" wrapText="1"/>
      <protection locked="0"/>
    </xf>
    <xf numFmtId="0" fontId="12" fillId="6" borderId="5" xfId="52" applyNumberFormat="1" applyFont="1" applyFill="1" applyBorder="1" applyAlignment="1" applyProtection="1">
      <alignment horizontal="left" vertical="center" wrapText="1"/>
    </xf>
    <xf numFmtId="0" fontId="13" fillId="6" borderId="11" xfId="52" applyNumberFormat="1" applyFont="1" applyFill="1" applyBorder="1" applyAlignment="1" applyProtection="1">
      <alignment horizontal="left" vertical="center" wrapText="1"/>
    </xf>
    <xf numFmtId="0" fontId="12" fillId="6" borderId="11" xfId="52" applyNumberFormat="1" applyFont="1" applyFill="1" applyBorder="1" applyAlignment="1" applyProtection="1">
      <alignment horizontal="left" vertical="center"/>
    </xf>
    <xf numFmtId="0" fontId="12" fillId="6" borderId="5" xfId="52" applyNumberFormat="1" applyFont="1" applyFill="1" applyBorder="1" applyAlignment="1" applyProtection="1">
      <alignment horizontal="left" vertical="center"/>
    </xf>
    <xf numFmtId="0" fontId="6" fillId="2" borderId="5" xfId="52" applyNumberFormat="1" applyFont="1" applyFill="1" applyBorder="1" applyAlignment="1" applyProtection="1">
      <alignment horizontal="left" vertical="center"/>
    </xf>
    <xf numFmtId="181" fontId="6" fillId="2" borderId="5" xfId="1" applyNumberFormat="1" applyFont="1" applyFill="1" applyBorder="1" applyAlignment="1">
      <alignment horizontal="right"/>
    </xf>
    <xf numFmtId="181" fontId="6" fillId="2" borderId="4" xfId="1" applyNumberFormat="1" applyFont="1" applyFill="1" applyBorder="1" applyAlignment="1">
      <alignment horizontal="right"/>
    </xf>
    <xf numFmtId="178" fontId="11" fillId="3" borderId="5" xfId="0" applyNumberFormat="1" applyFont="1" applyFill="1" applyBorder="1" applyAlignment="1" applyProtection="1">
      <alignment horizontal="left"/>
      <protection locked="0"/>
    </xf>
    <xf numFmtId="178" fontId="11" fillId="3" borderId="5" xfId="0" applyNumberFormat="1" applyFont="1" applyFill="1" applyBorder="1" applyAlignment="1">
      <alignment horizontal="right"/>
    </xf>
    <xf numFmtId="178" fontId="11" fillId="3" borderId="4" xfId="0" applyNumberFormat="1" applyFont="1" applyFill="1" applyBorder="1" applyAlignment="1">
      <alignment horizontal="right"/>
    </xf>
    <xf numFmtId="178" fontId="12" fillId="4" borderId="5" xfId="0" applyNumberFormat="1" applyFont="1" applyFill="1" applyBorder="1" applyAlignment="1" applyProtection="1">
      <alignment horizontal="left"/>
      <protection locked="0"/>
    </xf>
    <xf numFmtId="181" fontId="12" fillId="0" borderId="5" xfId="54" applyNumberFormat="1" applyFont="1" applyBorder="1" applyAlignment="1">
      <alignment horizontal="right" vertical="center"/>
    </xf>
    <xf numFmtId="0" fontId="12" fillId="0" borderId="5" xfId="52" applyNumberFormat="1" applyFont="1" applyFill="1" applyBorder="1" applyAlignment="1" applyProtection="1">
      <alignment horizontal="left" vertical="center"/>
    </xf>
    <xf numFmtId="181" fontId="12" fillId="6" borderId="5" xfId="0" applyNumberFormat="1" applyFont="1" applyFill="1" applyBorder="1" applyAlignment="1">
      <alignment horizontal="right"/>
    </xf>
    <xf numFmtId="0" fontId="12" fillId="6" borderId="11" xfId="0" applyFont="1" applyFill="1" applyBorder="1" applyAlignment="1" applyProtection="1">
      <alignment horizontal="left"/>
      <protection locked="0"/>
    </xf>
    <xf numFmtId="0" fontId="5" fillId="6" borderId="11" xfId="0" applyFont="1" applyFill="1" applyBorder="1" applyAlignment="1">
      <alignment vertical="center"/>
    </xf>
    <xf numFmtId="178" fontId="12" fillId="6" borderId="11" xfId="0" applyNumberFormat="1" applyFont="1" applyFill="1" applyBorder="1" applyAlignment="1" applyProtection="1">
      <alignment horizontal="left"/>
      <protection locked="0"/>
    </xf>
    <xf numFmtId="0" fontId="5" fillId="0" borderId="5" xfId="0" applyFont="1" applyBorder="1" applyAlignment="1">
      <alignment vertical="center"/>
    </xf>
    <xf numFmtId="176" fontId="12" fillId="6" borderId="5" xfId="0" applyNumberFormat="1" applyFont="1" applyFill="1" applyBorder="1" applyAlignment="1">
      <alignment horizontal="right"/>
    </xf>
    <xf numFmtId="178" fontId="11" fillId="2" borderId="5" xfId="0" applyNumberFormat="1" applyFont="1" applyFill="1" applyBorder="1" applyAlignment="1" applyProtection="1">
      <alignment horizontal="left" vertical="center"/>
      <protection locked="0"/>
    </xf>
    <xf numFmtId="176" fontId="11" fillId="2" borderId="5" xfId="0" applyNumberFormat="1" applyFont="1" applyFill="1" applyBorder="1" applyAlignment="1">
      <alignment horizontal="right"/>
    </xf>
    <xf numFmtId="176" fontId="11" fillId="2" borderId="4" xfId="0" applyNumberFormat="1" applyFont="1" applyFill="1" applyBorder="1" applyAlignment="1">
      <alignment horizontal="right"/>
    </xf>
    <xf numFmtId="0" fontId="11" fillId="2" borderId="12" xfId="0" applyFont="1" applyFill="1" applyBorder="1" applyAlignment="1" applyProtection="1">
      <alignment horizontal="left"/>
      <protection locked="0"/>
    </xf>
    <xf numFmtId="176" fontId="11" fillId="2" borderId="13" xfId="0" applyNumberFormat="1" applyFont="1" applyFill="1" applyBorder="1" applyAlignment="1">
      <alignment horizontal="right"/>
    </xf>
    <xf numFmtId="178" fontId="11" fillId="2" borderId="13" xfId="0" applyNumberFormat="1" applyFont="1" applyFill="1" applyBorder="1" applyAlignment="1" applyProtection="1">
      <alignment horizontal="left" vertical="center"/>
      <protection locked="0"/>
    </xf>
    <xf numFmtId="176" fontId="11" fillId="2" borderId="14" xfId="0" applyNumberFormat="1" applyFont="1" applyFill="1" applyBorder="1" applyAlignment="1">
      <alignment horizontal="right"/>
    </xf>
    <xf numFmtId="182" fontId="0" fillId="0" borderId="0" xfId="0" applyNumberFormat="1"/>
    <xf numFmtId="0" fontId="14" fillId="3" borderId="0" xfId="0" applyFont="1" applyFill="1"/>
    <xf numFmtId="0" fontId="14" fillId="3" borderId="15" xfId="0" applyFont="1" applyFill="1" applyBorder="1" applyAlignment="1">
      <alignment horizontal="left"/>
    </xf>
    <xf numFmtId="0" fontId="14" fillId="3" borderId="15" xfId="0" applyFont="1" applyFill="1" applyBorder="1" applyAlignment="1"/>
    <xf numFmtId="43" fontId="0" fillId="0" borderId="0" xfId="0" applyNumberFormat="1"/>
    <xf numFmtId="183" fontId="0" fillId="0" borderId="0" xfId="0" applyNumberFormat="1"/>
    <xf numFmtId="4" fontId="0" fillId="0" borderId="0" xfId="0" applyNumberFormat="1"/>
    <xf numFmtId="57" fontId="3" fillId="0" borderId="16" xfId="0" applyNumberFormat="1" applyFont="1" applyBorder="1" applyAlignment="1">
      <alignment horizontal="left"/>
    </xf>
    <xf numFmtId="57" fontId="3" fillId="0" borderId="16" xfId="0" applyNumberFormat="1" applyFont="1" applyBorder="1" applyAlignment="1">
      <alignment horizontal="right"/>
    </xf>
    <xf numFmtId="178" fontId="4" fillId="2" borderId="4" xfId="0" applyNumberFormat="1" applyFont="1" applyFill="1" applyBorder="1"/>
    <xf numFmtId="0" fontId="8" fillId="0" borderId="17" xfId="0" applyFont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43" fontId="3" fillId="0" borderId="0" xfId="0" applyNumberFormat="1" applyFont="1"/>
    <xf numFmtId="43" fontId="0" fillId="0" borderId="0" xfId="10"/>
    <xf numFmtId="178" fontId="12" fillId="0" borderId="5" xfId="10" applyNumberFormat="1" applyFont="1" applyBorder="1" applyProtection="1">
      <alignment vertical="center"/>
      <protection locked="0"/>
    </xf>
    <xf numFmtId="178" fontId="12" fillId="0" borderId="4" xfId="10" applyNumberFormat="1" applyFont="1" applyBorder="1" applyProtection="1">
      <alignment vertical="center"/>
      <protection locked="0"/>
    </xf>
    <xf numFmtId="0" fontId="5" fillId="4" borderId="11" xfId="0" applyFont="1" applyFill="1" applyBorder="1" applyAlignment="1">
      <alignment horizontal="left"/>
    </xf>
    <xf numFmtId="0" fontId="12" fillId="0" borderId="11" xfId="52" applyNumberFormat="1" applyFont="1" applyFill="1" applyBorder="1" applyAlignment="1" applyProtection="1">
      <alignment horizontal="left" vertical="center"/>
    </xf>
    <xf numFmtId="178" fontId="15" fillId="0" borderId="5" xfId="10" applyNumberFormat="1" applyFont="1" applyBorder="1" applyAlignment="1">
      <alignment vertical="center" shrinkToFit="1"/>
    </xf>
    <xf numFmtId="0" fontId="12" fillId="0" borderId="11" xfId="52" applyNumberFormat="1" applyFont="1" applyFill="1" applyBorder="1" applyAlignment="1" applyProtection="1">
      <alignment horizontal="left" vertical="center" wrapText="1"/>
    </xf>
    <xf numFmtId="0" fontId="12" fillId="0" borderId="12" xfId="52" applyNumberFormat="1" applyFont="1" applyFill="1" applyBorder="1" applyAlignment="1" applyProtection="1">
      <alignment horizontal="left" vertical="center"/>
    </xf>
    <xf numFmtId="178" fontId="12" fillId="0" borderId="13" xfId="10" applyNumberFormat="1" applyFont="1" applyBorder="1" applyProtection="1">
      <alignment vertical="center"/>
      <protection locked="0"/>
    </xf>
    <xf numFmtId="178" fontId="12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4" fillId="3" borderId="0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31" fontId="4" fillId="3" borderId="0" xfId="0" applyNumberFormat="1" applyFont="1" applyFill="1" applyBorder="1" applyAlignment="1">
      <alignment horizontal="left"/>
    </xf>
    <xf numFmtId="0" fontId="4" fillId="3" borderId="18" xfId="0" applyFont="1" applyFill="1" applyBorder="1" applyAlignment="1">
      <alignment horizontal="right"/>
    </xf>
    <xf numFmtId="0" fontId="11" fillId="4" borderId="11" xfId="0" applyFont="1" applyFill="1" applyBorder="1" applyAlignment="1" applyProtection="1">
      <alignment horizontal="left"/>
      <protection locked="0"/>
    </xf>
    <xf numFmtId="178" fontId="12" fillId="4" borderId="5" xfId="0" applyNumberFormat="1" applyFont="1" applyFill="1" applyBorder="1" applyAlignment="1">
      <alignment horizontal="right"/>
    </xf>
    <xf numFmtId="178" fontId="11" fillId="4" borderId="5" xfId="0" applyNumberFormat="1" applyFont="1" applyFill="1" applyBorder="1" applyAlignment="1" applyProtection="1">
      <alignment horizontal="left"/>
      <protection locked="0"/>
    </xf>
    <xf numFmtId="178" fontId="12" fillId="4" borderId="4" xfId="0" applyNumberFormat="1" applyFont="1" applyFill="1" applyBorder="1" applyAlignment="1">
      <alignment horizontal="right"/>
    </xf>
    <xf numFmtId="181" fontId="13" fillId="4" borderId="5" xfId="1" applyNumberFormat="1" applyFont="1" applyFill="1" applyBorder="1" applyAlignment="1">
      <alignment horizontal="right"/>
    </xf>
    <xf numFmtId="181" fontId="12" fillId="4" borderId="4" xfId="0" applyNumberFormat="1" applyFont="1" applyFill="1" applyBorder="1" applyAlignment="1">
      <alignment horizontal="right"/>
    </xf>
    <xf numFmtId="181" fontId="13" fillId="4" borderId="5" xfId="1" applyNumberFormat="1" applyFont="1" applyFill="1" applyBorder="1"/>
    <xf numFmtId="181" fontId="13" fillId="4" borderId="4" xfId="1" applyNumberFormat="1" applyFont="1" applyFill="1" applyBorder="1" applyAlignment="1">
      <alignment horizontal="right"/>
    </xf>
    <xf numFmtId="181" fontId="13" fillId="4" borderId="4" xfId="1" applyNumberFormat="1" applyFont="1" applyFill="1" applyBorder="1"/>
    <xf numFmtId="181" fontId="13" fillId="4" borderId="4" xfId="10" applyNumberFormat="1" applyFont="1" applyFill="1" applyBorder="1" applyAlignment="1"/>
    <xf numFmtId="181" fontId="13" fillId="2" borderId="5" xfId="1" applyNumberFormat="1" applyFont="1" applyFill="1" applyBorder="1" applyAlignment="1">
      <alignment horizontal="right"/>
    </xf>
    <xf numFmtId="178" fontId="12" fillId="4" borderId="11" xfId="0" applyNumberFormat="1" applyFont="1" applyFill="1" applyBorder="1" applyAlignment="1" applyProtection="1">
      <alignment horizontal="left"/>
      <protection locked="0"/>
    </xf>
    <xf numFmtId="180" fontId="12" fillId="4" borderId="11" xfId="0" applyNumberFormat="1" applyFont="1" applyFill="1" applyBorder="1" applyAlignment="1" applyProtection="1">
      <alignment horizontal="left"/>
      <protection locked="0"/>
    </xf>
    <xf numFmtId="178" fontId="13" fillId="4" borderId="5" xfId="1" applyNumberFormat="1" applyFont="1" applyFill="1" applyBorder="1" applyAlignment="1">
      <alignment horizontal="right"/>
    </xf>
    <xf numFmtId="178" fontId="13" fillId="4" borderId="5" xfId="53" applyNumberFormat="1" applyFont="1" applyFill="1" applyBorder="1" applyAlignment="1">
      <alignment horizontal="right"/>
    </xf>
    <xf numFmtId="178" fontId="11" fillId="2" borderId="5" xfId="7" applyNumberFormat="1" applyFont="1" applyFill="1" applyBorder="1" applyAlignment="1">
      <alignment horizontal="right"/>
    </xf>
    <xf numFmtId="178" fontId="11" fillId="4" borderId="5" xfId="0" applyNumberFormat="1" applyFont="1" applyFill="1" applyBorder="1" applyAlignment="1" applyProtection="1">
      <alignment horizontal="left" vertical="center"/>
      <protection locked="0"/>
    </xf>
    <xf numFmtId="178" fontId="12" fillId="4" borderId="4" xfId="7" applyNumberFormat="1" applyFont="1" applyFill="1" applyBorder="1" applyAlignment="1">
      <alignment horizontal="right"/>
    </xf>
    <xf numFmtId="0" fontId="11" fillId="2" borderId="5" xfId="0" applyFont="1" applyFill="1" applyBorder="1" applyAlignment="1" applyProtection="1">
      <alignment horizontal="left" vertical="center"/>
      <protection locked="0"/>
    </xf>
    <xf numFmtId="0" fontId="11" fillId="2" borderId="13" xfId="0" applyFont="1" applyFill="1" applyBorder="1" applyAlignment="1" applyProtection="1">
      <alignment horizontal="left" vertical="center"/>
      <protection locked="0"/>
    </xf>
    <xf numFmtId="184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&#36130;&#20449;&#37329;&#25511;&#26032;&#25253;&#34920;&#26684;&#24335;-202003%20-%20&#23457;&#23450;&#24180;&#2102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资产负债表"/>
      <sheetName val="利润表"/>
      <sheetName val="Sheet1"/>
      <sheetName val="现金流量表 "/>
      <sheetName val="监管报表"/>
    </sheetNames>
    <sheetDataSet>
      <sheetData sheetId="0"/>
      <sheetData sheetId="1"/>
      <sheetData sheetId="2">
        <row r="14">
          <cell r="D14">
            <v>514482016.96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workbookViewId="0">
      <selection activeCell="G7" sqref="G7:G41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9"/>
      <c r="B1" s="110"/>
      <c r="C1" s="109"/>
      <c r="D1" s="109"/>
      <c r="E1" s="109"/>
      <c r="F1" s="109"/>
      <c r="I1" s="137"/>
    </row>
    <row r="2" spans="1:6">
      <c r="A2" s="111" t="s">
        <v>0</v>
      </c>
      <c r="B2" s="111"/>
      <c r="C2" s="111"/>
      <c r="D2" s="111"/>
      <c r="E2" s="111"/>
      <c r="F2" s="112"/>
    </row>
    <row r="3" ht="14.25" spans="1:6">
      <c r="A3" s="113" t="s">
        <v>1</v>
      </c>
      <c r="B3" s="22"/>
      <c r="C3" s="22"/>
      <c r="D3" s="114">
        <v>43921</v>
      </c>
      <c r="E3" s="24" t="s">
        <v>2</v>
      </c>
      <c r="F3" s="115" t="s">
        <v>3</v>
      </c>
    </row>
    <row r="4" spans="1:6">
      <c r="A4" s="25" t="s">
        <v>4</v>
      </c>
      <c r="B4" s="26" t="s">
        <v>5</v>
      </c>
      <c r="C4" s="26" t="s">
        <v>6</v>
      </c>
      <c r="D4" s="26" t="s">
        <v>7</v>
      </c>
      <c r="E4" s="26" t="s">
        <v>5</v>
      </c>
      <c r="F4" s="27" t="s">
        <v>6</v>
      </c>
    </row>
    <row r="5" spans="1:6">
      <c r="A5" s="116" t="s">
        <v>8</v>
      </c>
      <c r="B5" s="117"/>
      <c r="C5" s="117"/>
      <c r="D5" s="118" t="s">
        <v>9</v>
      </c>
      <c r="E5" s="117"/>
      <c r="F5" s="119"/>
    </row>
    <row r="6" spans="1:6">
      <c r="A6" s="69" t="s">
        <v>10</v>
      </c>
      <c r="B6" s="120">
        <v>10428086728.74</v>
      </c>
      <c r="C6" s="120">
        <v>9734229504.44</v>
      </c>
      <c r="D6" s="69" t="s">
        <v>11</v>
      </c>
      <c r="E6" s="120">
        <v>0</v>
      </c>
      <c r="F6" s="121"/>
    </row>
    <row r="7" spans="1:6">
      <c r="A7" s="69" t="s">
        <v>12</v>
      </c>
      <c r="B7" s="120">
        <v>8944676921.46</v>
      </c>
      <c r="C7" s="120">
        <v>7441854475.45</v>
      </c>
      <c r="D7" s="69" t="s">
        <v>13</v>
      </c>
      <c r="E7" s="120">
        <v>312005890.41</v>
      </c>
      <c r="F7" s="121">
        <v>14640000</v>
      </c>
    </row>
    <row r="8" spans="1:6">
      <c r="A8" s="69" t="s">
        <v>14</v>
      </c>
      <c r="B8" s="120">
        <v>1814247452.15</v>
      </c>
      <c r="C8" s="120">
        <v>1463441219.16</v>
      </c>
      <c r="D8" s="69" t="s">
        <v>15</v>
      </c>
      <c r="E8" s="120">
        <v>800000000</v>
      </c>
      <c r="F8" s="121">
        <v>500000000</v>
      </c>
    </row>
    <row r="9" spans="1:6">
      <c r="A9" s="69" t="s">
        <v>16</v>
      </c>
      <c r="B9" s="120">
        <v>1685002084.55</v>
      </c>
      <c r="C9" s="120">
        <v>1229292216.23</v>
      </c>
      <c r="D9" s="69" t="s">
        <v>17</v>
      </c>
      <c r="E9" s="120">
        <v>836590342.7</v>
      </c>
      <c r="F9" s="121">
        <v>874652322.48</v>
      </c>
    </row>
    <row r="10" spans="1:6">
      <c r="A10" s="69" t="s">
        <v>18</v>
      </c>
      <c r="B10" s="122">
        <v>0</v>
      </c>
      <c r="C10" s="122"/>
      <c r="D10" s="69" t="s">
        <v>19</v>
      </c>
      <c r="E10" s="120">
        <v>0</v>
      </c>
      <c r="F10" s="121">
        <v>3310835.64</v>
      </c>
    </row>
    <row r="11" spans="1:6">
      <c r="A11" s="69" t="s">
        <v>20</v>
      </c>
      <c r="B11" s="120">
        <v>0</v>
      </c>
      <c r="C11" s="120"/>
      <c r="D11" s="69" t="s">
        <v>21</v>
      </c>
      <c r="E11" s="120">
        <v>3681593042.61</v>
      </c>
      <c r="F11" s="121">
        <v>3150522782.94</v>
      </c>
    </row>
    <row r="12" spans="1:6">
      <c r="A12" s="69" t="s">
        <v>22</v>
      </c>
      <c r="B12" s="120">
        <v>5101888306.74</v>
      </c>
      <c r="C12" s="120">
        <v>4615404639.75</v>
      </c>
      <c r="D12" s="69" t="s">
        <v>23</v>
      </c>
      <c r="E12" s="120">
        <v>10921653314.35</v>
      </c>
      <c r="F12" s="123">
        <v>8723275827.14</v>
      </c>
    </row>
    <row r="13" spans="1:6">
      <c r="A13" s="69" t="s">
        <v>24</v>
      </c>
      <c r="B13" s="120">
        <v>0</v>
      </c>
      <c r="C13" s="120">
        <v>865405.91</v>
      </c>
      <c r="D13" s="69" t="s">
        <v>25</v>
      </c>
      <c r="E13" s="120">
        <v>0</v>
      </c>
      <c r="F13" s="123"/>
    </row>
    <row r="14" spans="1:6">
      <c r="A14" s="69" t="s">
        <v>26</v>
      </c>
      <c r="B14" s="120">
        <v>589570658.14</v>
      </c>
      <c r="C14" s="120">
        <v>507214592.32</v>
      </c>
      <c r="D14" s="69" t="s">
        <v>27</v>
      </c>
      <c r="E14" s="120">
        <v>274870740.44</v>
      </c>
      <c r="F14" s="124">
        <v>258673321.48</v>
      </c>
    </row>
    <row r="15" spans="1:6">
      <c r="A15" s="69" t="s">
        <v>28</v>
      </c>
      <c r="B15" s="120">
        <v>71306002.33</v>
      </c>
      <c r="C15" s="120">
        <v>112016212.69</v>
      </c>
      <c r="D15" s="69" t="s">
        <v>29</v>
      </c>
      <c r="E15" s="120">
        <v>86346977.31</v>
      </c>
      <c r="F15" s="123">
        <v>65282037.5</v>
      </c>
    </row>
    <row r="16" spans="1:6">
      <c r="A16" s="69" t="s">
        <v>30</v>
      </c>
      <c r="B16" s="120">
        <v>0</v>
      </c>
      <c r="C16" s="120"/>
      <c r="D16" s="69" t="s">
        <v>31</v>
      </c>
      <c r="E16" s="120">
        <v>707933564.53</v>
      </c>
      <c r="F16" s="123">
        <v>926806205.27</v>
      </c>
    </row>
    <row r="17" spans="1:6">
      <c r="A17" s="69" t="s">
        <v>32</v>
      </c>
      <c r="B17" s="120">
        <v>2300404070.86</v>
      </c>
      <c r="C17" s="120">
        <v>2114653631.82</v>
      </c>
      <c r="D17" s="69" t="s">
        <v>33</v>
      </c>
      <c r="E17" s="120">
        <v>0</v>
      </c>
      <c r="F17" s="123"/>
    </row>
    <row r="18" spans="1:6">
      <c r="A18" s="69" t="s">
        <v>34</v>
      </c>
      <c r="B18" s="120">
        <v>0</v>
      </c>
      <c r="C18" s="120"/>
      <c r="D18" s="69" t="s">
        <v>35</v>
      </c>
      <c r="E18" s="120">
        <v>0</v>
      </c>
      <c r="F18" s="123"/>
    </row>
    <row r="19" spans="1:6">
      <c r="A19" s="69" t="s">
        <v>36</v>
      </c>
      <c r="B19" s="120">
        <v>9808200256.59</v>
      </c>
      <c r="C19" s="120">
        <v>7567192965.7</v>
      </c>
      <c r="D19" s="69" t="s">
        <v>37</v>
      </c>
      <c r="E19" s="120">
        <v>0</v>
      </c>
      <c r="F19" s="123"/>
    </row>
    <row r="20" spans="1:6">
      <c r="A20" s="69" t="s">
        <v>38</v>
      </c>
      <c r="B20" s="122">
        <v>8020843302.13</v>
      </c>
      <c r="C20" s="122">
        <v>6503092180.12</v>
      </c>
      <c r="D20" s="69" t="s">
        <v>39</v>
      </c>
      <c r="E20" s="120">
        <v>0</v>
      </c>
      <c r="F20" s="125"/>
    </row>
    <row r="21" spans="1:6">
      <c r="A21" s="69" t="s">
        <v>40</v>
      </c>
      <c r="B21" s="120">
        <v>0</v>
      </c>
      <c r="C21" s="120"/>
      <c r="D21" s="69" t="s">
        <v>41</v>
      </c>
      <c r="E21" s="120">
        <v>4170527688.7</v>
      </c>
      <c r="F21" s="124">
        <v>3449776211.91</v>
      </c>
    </row>
    <row r="22" spans="1:6">
      <c r="A22" s="69" t="s">
        <v>42</v>
      </c>
      <c r="B22" s="122">
        <v>1700385664.59</v>
      </c>
      <c r="C22" s="122">
        <v>993079824.71</v>
      </c>
      <c r="D22" s="69" t="s">
        <v>43</v>
      </c>
      <c r="E22" s="120">
        <v>0</v>
      </c>
      <c r="F22" s="124"/>
    </row>
    <row r="23" spans="1:6">
      <c r="A23" s="69" t="s">
        <v>44</v>
      </c>
      <c r="B23" s="122">
        <v>86971289.87</v>
      </c>
      <c r="C23" s="120">
        <v>71020960.87</v>
      </c>
      <c r="D23" s="69" t="s">
        <v>45</v>
      </c>
      <c r="E23" s="120">
        <v>0</v>
      </c>
      <c r="F23" s="124"/>
    </row>
    <row r="24" spans="1:6">
      <c r="A24" s="69" t="s">
        <v>46</v>
      </c>
      <c r="B24" s="122">
        <v>327266.120000062</v>
      </c>
      <c r="C24" s="120">
        <v>320618.06</v>
      </c>
      <c r="D24" s="69" t="s">
        <v>47</v>
      </c>
      <c r="E24" s="120">
        <v>0</v>
      </c>
      <c r="F24" s="124"/>
    </row>
    <row r="25" spans="1:6">
      <c r="A25" s="69" t="s">
        <v>48</v>
      </c>
      <c r="B25" s="122">
        <v>0</v>
      </c>
      <c r="C25" s="122"/>
      <c r="D25" s="69" t="s">
        <v>49</v>
      </c>
      <c r="E25" s="120">
        <v>942391012.8</v>
      </c>
      <c r="F25" s="123">
        <v>917117954.72</v>
      </c>
    </row>
    <row r="26" spans="1:6">
      <c r="A26" s="69" t="s">
        <v>50</v>
      </c>
      <c r="B26" s="122">
        <v>92097038.1</v>
      </c>
      <c r="C26" s="122">
        <v>92561819.65</v>
      </c>
      <c r="D26" s="63" t="s">
        <v>51</v>
      </c>
      <c r="E26" s="126">
        <f>SUM(E6:E25)-E22-E23</f>
        <v>22733912573.85</v>
      </c>
      <c r="F26" s="126">
        <f>SUM(F6:F25)-F22-F23</f>
        <v>18884057499.08</v>
      </c>
    </row>
    <row r="27" spans="1:6">
      <c r="A27" s="69" t="s">
        <v>52</v>
      </c>
      <c r="B27" s="122">
        <v>29758018.73</v>
      </c>
      <c r="C27" s="122">
        <v>29732449.39</v>
      </c>
      <c r="D27" s="66" t="s">
        <v>53</v>
      </c>
      <c r="E27" s="67"/>
      <c r="F27" s="67"/>
    </row>
    <row r="28" spans="1:6">
      <c r="A28" s="69" t="s">
        <v>54</v>
      </c>
      <c r="B28" s="122">
        <v>43431617.04</v>
      </c>
      <c r="C28" s="122">
        <v>47072939.87</v>
      </c>
      <c r="D28" s="69" t="s">
        <v>55</v>
      </c>
      <c r="E28" s="120">
        <v>3965005000</v>
      </c>
      <c r="F28" s="120">
        <v>3965005000</v>
      </c>
    </row>
    <row r="29" spans="1:6">
      <c r="A29" s="127" t="s">
        <v>56</v>
      </c>
      <c r="B29" s="122">
        <v>4818002.08</v>
      </c>
      <c r="C29" s="122">
        <v>4818002.08</v>
      </c>
      <c r="D29" s="69" t="s">
        <v>57</v>
      </c>
      <c r="E29" s="120">
        <v>0</v>
      </c>
      <c r="F29" s="120"/>
    </row>
    <row r="30" spans="1:6">
      <c r="A30" s="128" t="s">
        <v>58</v>
      </c>
      <c r="B30" s="122">
        <v>89231025.43</v>
      </c>
      <c r="C30" s="120">
        <v>94364597.8</v>
      </c>
      <c r="D30" s="69" t="s">
        <v>59</v>
      </c>
      <c r="E30" s="120">
        <v>0</v>
      </c>
      <c r="F30" s="120"/>
    </row>
    <row r="31" spans="1:6">
      <c r="A31" s="128" t="s">
        <v>60</v>
      </c>
      <c r="B31" s="122">
        <v>65993111.73</v>
      </c>
      <c r="C31" s="120">
        <v>61551853.27</v>
      </c>
      <c r="D31" s="69" t="s">
        <v>61</v>
      </c>
      <c r="E31" s="120">
        <v>0</v>
      </c>
      <c r="F31" s="120"/>
    </row>
    <row r="32" spans="1:6">
      <c r="A32" s="128"/>
      <c r="B32" s="122"/>
      <c r="C32" s="129"/>
      <c r="D32" s="69" t="s">
        <v>62</v>
      </c>
      <c r="E32" s="120">
        <v>2181383212.81</v>
      </c>
      <c r="F32" s="120">
        <v>2181383212.81</v>
      </c>
    </row>
    <row r="33" spans="1:6">
      <c r="A33" s="128"/>
      <c r="B33" s="130"/>
      <c r="C33" s="129"/>
      <c r="D33" s="69" t="s">
        <v>63</v>
      </c>
      <c r="E33" s="120">
        <v>0</v>
      </c>
      <c r="F33" s="120"/>
    </row>
    <row r="34" spans="1:6">
      <c r="A34" s="128"/>
      <c r="B34" s="117"/>
      <c r="C34" s="117"/>
      <c r="D34" s="69" t="s">
        <v>64</v>
      </c>
      <c r="E34" s="120">
        <v>17849049.14</v>
      </c>
      <c r="F34" s="120">
        <v>-1636479.43</v>
      </c>
    </row>
    <row r="35" spans="1:6">
      <c r="A35" s="128"/>
      <c r="B35" s="117"/>
      <c r="C35" s="117"/>
      <c r="D35" s="69" t="s">
        <v>65</v>
      </c>
      <c r="E35" s="120">
        <v>362722296.69</v>
      </c>
      <c r="F35" s="120">
        <v>362722296.69</v>
      </c>
    </row>
    <row r="36" spans="1:6">
      <c r="A36" s="128"/>
      <c r="B36" s="117"/>
      <c r="C36" s="117"/>
      <c r="D36" s="69" t="s">
        <v>66</v>
      </c>
      <c r="E36" s="120">
        <v>736331637.72</v>
      </c>
      <c r="F36" s="120">
        <v>734139002.43</v>
      </c>
    </row>
    <row r="37" spans="1:6">
      <c r="A37" s="128"/>
      <c r="B37" s="117"/>
      <c r="C37" s="117"/>
      <c r="D37" s="69" t="s">
        <v>67</v>
      </c>
      <c r="E37" s="120">
        <v>251982759.49</v>
      </c>
      <c r="F37" s="120">
        <v>130582741.78</v>
      </c>
    </row>
    <row r="38" spans="1:6">
      <c r="A38" s="128"/>
      <c r="B38" s="117"/>
      <c r="C38" s="117"/>
      <c r="D38" s="78" t="s">
        <v>68</v>
      </c>
      <c r="E38" s="79">
        <f>SUM(E28:E37)-E30-E31</f>
        <v>7515273955.85</v>
      </c>
      <c r="F38" s="131">
        <f>SUM(F28:F37)-F30-F31</f>
        <v>7372195774.28</v>
      </c>
    </row>
    <row r="39" spans="1:6">
      <c r="A39" s="128"/>
      <c r="B39" s="117"/>
      <c r="C39" s="117"/>
      <c r="D39" s="132" t="s">
        <v>69</v>
      </c>
      <c r="E39" s="120">
        <v>190173025.08</v>
      </c>
      <c r="F39" s="133">
        <v>189187178.55</v>
      </c>
    </row>
    <row r="40" spans="1:6">
      <c r="A40" s="128"/>
      <c r="B40" s="117"/>
      <c r="C40" s="117"/>
      <c r="D40" s="134" t="s">
        <v>70</v>
      </c>
      <c r="E40" s="79">
        <f>E38+E39</f>
        <v>7705446980.93</v>
      </c>
      <c r="F40" s="79">
        <f>F38+F39</f>
        <v>7561382952.83</v>
      </c>
    </row>
    <row r="41" ht="14.25" spans="1:6">
      <c r="A41" s="81" t="s">
        <v>71</v>
      </c>
      <c r="B41" s="82">
        <f>SUM(B6:B40)-B7-B9-B19</f>
        <v>30439359554.78</v>
      </c>
      <c r="C41" s="82">
        <f>SUM(C6:C40)-C7-C9-C19</f>
        <v>26445440451.91</v>
      </c>
      <c r="D41" s="135" t="s">
        <v>72</v>
      </c>
      <c r="E41" s="82">
        <f>E40+E26</f>
        <v>30439359554.78</v>
      </c>
      <c r="F41" s="82">
        <f>F40+F26</f>
        <v>26445440451.91</v>
      </c>
    </row>
    <row r="42" spans="1:6">
      <c r="A42" s="86" t="s">
        <v>73</v>
      </c>
      <c r="B42" s="86"/>
      <c r="C42" s="87" t="s">
        <v>74</v>
      </c>
      <c r="D42" s="87"/>
      <c r="E42" s="87" t="s">
        <v>75</v>
      </c>
      <c r="F42" s="87"/>
    </row>
    <row r="45" spans="3:5">
      <c r="C45" s="17"/>
      <c r="E45">
        <f>B41-E41</f>
        <v>0</v>
      </c>
    </row>
    <row r="46" spans="3:5">
      <c r="C46" s="136"/>
      <c r="E46">
        <f>C41-F41</f>
        <v>0</v>
      </c>
    </row>
    <row r="47" spans="5:5">
      <c r="E47" s="43">
        <f>SUM(E35:E37)-SUM(F35:F37)-合并损益表!C39</f>
        <v>2.38418579101563e-7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H60"/>
  <sheetViews>
    <sheetView showZeros="0" topLeftCell="A28" workbookViewId="0">
      <selection activeCell="G5" sqref="G5:H57"/>
    </sheetView>
  </sheetViews>
  <sheetFormatPr defaultColWidth="38.375" defaultRowHeight="13.5" outlineLevelCol="7"/>
  <cols>
    <col min="1" max="1" width="66.125" customWidth="1"/>
    <col min="2" max="2" width="35.375" customWidth="1"/>
    <col min="3" max="3" width="33.625" customWidth="1"/>
    <col min="4" max="4" width="18.375" hidden="1" customWidth="1"/>
    <col min="5" max="5" width="19.375" customWidth="1"/>
    <col min="7" max="7" width="12.625" customWidth="1"/>
    <col min="8" max="8" width="2.375" customWidth="1"/>
  </cols>
  <sheetData>
    <row r="2" ht="18.75" spans="1:3">
      <c r="A2" s="96" t="s">
        <v>76</v>
      </c>
      <c r="B2" s="97"/>
      <c r="C2" s="97"/>
    </row>
    <row r="3" ht="14.25" spans="1:3">
      <c r="A3" s="22" t="s">
        <v>1</v>
      </c>
      <c r="B3" s="23">
        <f>合并资产负债表!D3</f>
        <v>43921</v>
      </c>
      <c r="C3" s="24" t="s">
        <v>77</v>
      </c>
    </row>
    <row r="4" spans="1:3">
      <c r="A4" s="25" t="s">
        <v>78</v>
      </c>
      <c r="B4" s="26" t="s">
        <v>79</v>
      </c>
      <c r="C4" s="27" t="s">
        <v>80</v>
      </c>
    </row>
    <row r="5" spans="1:8">
      <c r="A5" s="28" t="s">
        <v>81</v>
      </c>
      <c r="B5" s="29">
        <f>SUM(B6,B9,B13,B17:B21)</f>
        <v>176452086.68</v>
      </c>
      <c r="C5" s="29">
        <f>SUM(C6,C9,C13,C17:C21)</f>
        <v>439246532.09</v>
      </c>
      <c r="D5" s="98">
        <v>262794445.41</v>
      </c>
      <c r="E5" s="89">
        <v>176452086.68</v>
      </c>
      <c r="F5" s="91">
        <v>439246532.09</v>
      </c>
      <c r="G5" s="99">
        <f>B5-E5</f>
        <v>0</v>
      </c>
      <c r="H5" s="99"/>
    </row>
    <row r="6" spans="1:8">
      <c r="A6" s="31" t="s">
        <v>82</v>
      </c>
      <c r="B6" s="100">
        <f>C6-D6</f>
        <v>66129972.94</v>
      </c>
      <c r="C6" s="101">
        <v>113047074.94</v>
      </c>
      <c r="D6" s="98">
        <v>46917102</v>
      </c>
      <c r="E6" s="89">
        <v>66129972.94</v>
      </c>
      <c r="F6" s="91">
        <v>113047074.94</v>
      </c>
      <c r="G6" s="99">
        <f t="shared" ref="G6:G37" si="0">B6-E6</f>
        <v>0</v>
      </c>
      <c r="H6" s="99"/>
    </row>
    <row r="7" spans="1:8">
      <c r="A7" s="31" t="s">
        <v>83</v>
      </c>
      <c r="B7" s="100">
        <f t="shared" ref="B7:B21" si="1">C7-D7</f>
        <v>100496756.39</v>
      </c>
      <c r="C7" s="101">
        <v>203130818.78</v>
      </c>
      <c r="D7" s="98">
        <v>102634062.39</v>
      </c>
      <c r="E7" s="89">
        <v>100496756.39</v>
      </c>
      <c r="F7" s="91">
        <v>203130818.78</v>
      </c>
      <c r="G7" s="99">
        <f t="shared" si="0"/>
        <v>0</v>
      </c>
      <c r="H7" s="99"/>
    </row>
    <row r="8" spans="1:8">
      <c r="A8" s="31" t="s">
        <v>84</v>
      </c>
      <c r="B8" s="100">
        <f t="shared" si="1"/>
        <v>34366783.45</v>
      </c>
      <c r="C8" s="101">
        <v>90083743.84</v>
      </c>
      <c r="D8" s="98">
        <v>55716960.39</v>
      </c>
      <c r="E8" s="89">
        <v>34366783.45</v>
      </c>
      <c r="F8" s="91">
        <v>90083743.84</v>
      </c>
      <c r="G8" s="99">
        <f t="shared" si="0"/>
        <v>0</v>
      </c>
      <c r="H8" s="99"/>
    </row>
    <row r="9" spans="1:8">
      <c r="A9" s="31" t="s">
        <v>85</v>
      </c>
      <c r="B9" s="100">
        <f t="shared" si="1"/>
        <v>112799953.51</v>
      </c>
      <c r="C9" s="101">
        <v>264913129</v>
      </c>
      <c r="D9" s="98">
        <v>152113175.49</v>
      </c>
      <c r="E9" s="89">
        <v>112799953.51</v>
      </c>
      <c r="F9" s="91">
        <v>264913129</v>
      </c>
      <c r="G9" s="99">
        <f t="shared" si="0"/>
        <v>0</v>
      </c>
      <c r="H9" s="99"/>
    </row>
    <row r="10" spans="1:8">
      <c r="A10" s="31" t="s">
        <v>86</v>
      </c>
      <c r="B10" s="100">
        <f t="shared" si="1"/>
        <v>83645485.81</v>
      </c>
      <c r="C10" s="101">
        <v>202836431.96</v>
      </c>
      <c r="D10" s="98">
        <v>119190946.15</v>
      </c>
      <c r="E10" s="89">
        <v>83645485.81</v>
      </c>
      <c r="F10" s="91">
        <v>202836431.96</v>
      </c>
      <c r="G10" s="99">
        <f t="shared" si="0"/>
        <v>0</v>
      </c>
      <c r="H10" s="99"/>
    </row>
    <row r="11" spans="1:8">
      <c r="A11" s="31" t="s">
        <v>87</v>
      </c>
      <c r="B11" s="100">
        <f t="shared" si="1"/>
        <v>20894056.59</v>
      </c>
      <c r="C11" s="101">
        <v>35361037.7</v>
      </c>
      <c r="D11" s="98">
        <v>14466981.11</v>
      </c>
      <c r="E11" s="89">
        <v>20894056.59</v>
      </c>
      <c r="F11" s="91">
        <v>35361037.7</v>
      </c>
      <c r="G11" s="99">
        <f t="shared" si="0"/>
        <v>0</v>
      </c>
      <c r="H11" s="99"/>
    </row>
    <row r="12" spans="1:8">
      <c r="A12" s="31" t="s">
        <v>88</v>
      </c>
      <c r="B12" s="100">
        <f t="shared" si="1"/>
        <v>8461756.93</v>
      </c>
      <c r="C12" s="101">
        <v>26947130.66</v>
      </c>
      <c r="D12" s="98">
        <v>18485373.73</v>
      </c>
      <c r="E12" s="89">
        <v>8461756.93</v>
      </c>
      <c r="F12" s="91">
        <v>26947130.66</v>
      </c>
      <c r="G12" s="99">
        <f t="shared" si="0"/>
        <v>0</v>
      </c>
      <c r="H12" s="99"/>
    </row>
    <row r="13" spans="1:8">
      <c r="A13" s="31" t="s">
        <v>89</v>
      </c>
      <c r="B13" s="100">
        <f t="shared" si="1"/>
        <v>14014053.68</v>
      </c>
      <c r="C13" s="101">
        <v>64735236.34</v>
      </c>
      <c r="D13" s="98">
        <v>50721182.66</v>
      </c>
      <c r="E13" s="89">
        <v>14014053.68</v>
      </c>
      <c r="F13" s="91">
        <v>64735236.34</v>
      </c>
      <c r="G13" s="99">
        <f t="shared" si="0"/>
        <v>0</v>
      </c>
      <c r="H13" s="99"/>
    </row>
    <row r="14" spans="1:8">
      <c r="A14" s="31" t="s">
        <v>90</v>
      </c>
      <c r="B14" s="100">
        <f t="shared" si="1"/>
        <v>6648.06</v>
      </c>
      <c r="C14" s="101">
        <v>6648.06</v>
      </c>
      <c r="D14" s="98">
        <v>0</v>
      </c>
      <c r="E14" s="89">
        <v>6648.06</v>
      </c>
      <c r="F14" s="91">
        <v>6648.06</v>
      </c>
      <c r="G14" s="99">
        <f t="shared" si="0"/>
        <v>0</v>
      </c>
      <c r="H14" s="99"/>
    </row>
    <row r="15" spans="1:8">
      <c r="A15" s="31" t="s">
        <v>91</v>
      </c>
      <c r="B15" s="100">
        <f t="shared" si="1"/>
        <v>0</v>
      </c>
      <c r="C15" s="101">
        <v>0</v>
      </c>
      <c r="D15" s="98">
        <v>0</v>
      </c>
      <c r="E15" s="89"/>
      <c r="G15" s="99">
        <f t="shared" si="0"/>
        <v>0</v>
      </c>
      <c r="H15" s="99"/>
    </row>
    <row r="16" spans="1:8">
      <c r="A16" s="31" t="s">
        <v>92</v>
      </c>
      <c r="B16" s="100">
        <f t="shared" si="1"/>
        <v>0</v>
      </c>
      <c r="C16" s="101">
        <v>0</v>
      </c>
      <c r="D16" s="98">
        <v>0</v>
      </c>
      <c r="E16" s="89"/>
      <c r="G16" s="99">
        <f t="shared" si="0"/>
        <v>0</v>
      </c>
      <c r="H16" s="99"/>
    </row>
    <row r="17" spans="1:8">
      <c r="A17" s="31" t="s">
        <v>93</v>
      </c>
      <c r="B17" s="100">
        <f t="shared" si="1"/>
        <v>206629.78</v>
      </c>
      <c r="C17" s="101">
        <v>209196.78</v>
      </c>
      <c r="D17" s="98">
        <v>2567</v>
      </c>
      <c r="E17" s="89">
        <v>206629.78</v>
      </c>
      <c r="F17" s="91">
        <v>209196.78</v>
      </c>
      <c r="G17" s="99">
        <f t="shared" si="0"/>
        <v>0</v>
      </c>
      <c r="H17" s="99"/>
    </row>
    <row r="18" spans="1:8">
      <c r="A18" s="31" t="s">
        <v>94</v>
      </c>
      <c r="B18" s="100">
        <f t="shared" si="1"/>
        <v>-21097607.28</v>
      </c>
      <c r="C18" s="101">
        <v>-8322676.18999999</v>
      </c>
      <c r="D18" s="98">
        <v>12774931.09</v>
      </c>
      <c r="E18" s="89">
        <v>-21097607.28</v>
      </c>
      <c r="F18" s="91">
        <v>-8322676.19</v>
      </c>
      <c r="G18" s="99">
        <f t="shared" si="0"/>
        <v>0</v>
      </c>
      <c r="H18" s="99"/>
    </row>
    <row r="19" spans="1:8">
      <c r="A19" s="31" t="s">
        <v>95</v>
      </c>
      <c r="B19" s="100">
        <f t="shared" si="1"/>
        <v>205435.5</v>
      </c>
      <c r="C19" s="101">
        <v>262870.36</v>
      </c>
      <c r="D19" s="98">
        <v>57434.86</v>
      </c>
      <c r="E19" s="89">
        <v>205435.5</v>
      </c>
      <c r="F19" s="91">
        <v>262870.36</v>
      </c>
      <c r="G19" s="99">
        <f t="shared" si="0"/>
        <v>0</v>
      </c>
      <c r="H19" s="99"/>
    </row>
    <row r="20" spans="1:8">
      <c r="A20" s="31" t="s">
        <v>96</v>
      </c>
      <c r="B20" s="100">
        <f t="shared" si="1"/>
        <v>4191515.25</v>
      </c>
      <c r="C20" s="101">
        <v>4388056.95</v>
      </c>
      <c r="D20" s="98">
        <v>196541.7</v>
      </c>
      <c r="E20" s="89">
        <v>4191515.25</v>
      </c>
      <c r="F20" s="91">
        <v>4388056.95</v>
      </c>
      <c r="G20" s="99">
        <f t="shared" si="0"/>
        <v>0</v>
      </c>
      <c r="H20" s="99"/>
    </row>
    <row r="21" spans="1:8">
      <c r="A21" s="31" t="s">
        <v>97</v>
      </c>
      <c r="B21" s="100">
        <f t="shared" si="1"/>
        <v>2133.3</v>
      </c>
      <c r="C21" s="101">
        <v>13643.91</v>
      </c>
      <c r="D21" s="98">
        <v>11510.61</v>
      </c>
      <c r="E21" s="89">
        <v>2133.3</v>
      </c>
      <c r="F21" s="91">
        <v>13643.91</v>
      </c>
      <c r="G21" s="99">
        <f t="shared" si="0"/>
        <v>0</v>
      </c>
      <c r="H21" s="99"/>
    </row>
    <row r="22" spans="1:8">
      <c r="A22" s="28" t="s">
        <v>98</v>
      </c>
      <c r="B22" s="29">
        <f>SUM(B23:B27)</f>
        <v>133452626.9</v>
      </c>
      <c r="C22" s="29">
        <f>SUM(C23:C27)</f>
        <v>272070023.33</v>
      </c>
      <c r="D22" s="98">
        <v>138617396.43</v>
      </c>
      <c r="E22" s="89">
        <v>133452626.9</v>
      </c>
      <c r="F22" s="91">
        <v>272070023.33</v>
      </c>
      <c r="G22" s="99">
        <f t="shared" si="0"/>
        <v>0</v>
      </c>
      <c r="H22" s="99"/>
    </row>
    <row r="23" spans="1:8">
      <c r="A23" s="31" t="s">
        <v>99</v>
      </c>
      <c r="B23" s="100">
        <f t="shared" ref="B23:B27" si="2">C23-D23</f>
        <v>1247518.63</v>
      </c>
      <c r="C23" s="101">
        <v>3565568.58</v>
      </c>
      <c r="D23" s="98">
        <v>2318049.95</v>
      </c>
      <c r="E23" s="89">
        <v>1247518.63</v>
      </c>
      <c r="F23" s="91">
        <v>3565568.58</v>
      </c>
      <c r="G23" s="99">
        <f t="shared" si="0"/>
        <v>0</v>
      </c>
      <c r="H23" s="99"/>
    </row>
    <row r="24" spans="1:8">
      <c r="A24" s="31" t="s">
        <v>100</v>
      </c>
      <c r="B24" s="100">
        <f t="shared" si="2"/>
        <v>132961397.17</v>
      </c>
      <c r="C24" s="101">
        <v>260479684.29</v>
      </c>
      <c r="D24" s="98">
        <v>127518287.12</v>
      </c>
      <c r="E24" s="89">
        <v>132961397.17</v>
      </c>
      <c r="F24" s="91">
        <v>260479684.29</v>
      </c>
      <c r="G24" s="99">
        <f t="shared" si="0"/>
        <v>0</v>
      </c>
      <c r="H24" s="99"/>
    </row>
    <row r="25" spans="1:8">
      <c r="A25" s="31" t="s">
        <v>101</v>
      </c>
      <c r="B25" s="100">
        <f t="shared" si="2"/>
        <v>-1244409.28</v>
      </c>
      <c r="C25" s="101">
        <v>6956950.73</v>
      </c>
      <c r="D25" s="98">
        <v>8201360.01</v>
      </c>
      <c r="E25" s="89">
        <v>-1244409.28</v>
      </c>
      <c r="F25" s="91">
        <v>6956950.73</v>
      </c>
      <c r="G25" s="99">
        <f t="shared" si="0"/>
        <v>0</v>
      </c>
      <c r="H25" s="99"/>
    </row>
    <row r="26" spans="1:8">
      <c r="A26" s="31" t="s">
        <v>102</v>
      </c>
      <c r="B26" s="100">
        <f t="shared" si="2"/>
        <v>0</v>
      </c>
      <c r="C26" s="101">
        <v>0</v>
      </c>
      <c r="D26" s="98">
        <v>0</v>
      </c>
      <c r="E26" s="89"/>
      <c r="G26" s="99">
        <f t="shared" si="0"/>
        <v>0</v>
      </c>
      <c r="H26" s="99"/>
    </row>
    <row r="27" spans="1:8">
      <c r="A27" s="31" t="s">
        <v>103</v>
      </c>
      <c r="B27" s="100">
        <f t="shared" si="2"/>
        <v>488120.38</v>
      </c>
      <c r="C27" s="101">
        <v>1067819.73</v>
      </c>
      <c r="D27" s="98">
        <v>579699.35</v>
      </c>
      <c r="E27" s="89">
        <v>488120.38</v>
      </c>
      <c r="F27" s="91">
        <v>1067819.73</v>
      </c>
      <c r="G27" s="99">
        <f t="shared" si="0"/>
        <v>0</v>
      </c>
      <c r="H27" s="99"/>
    </row>
    <row r="28" spans="1:8">
      <c r="A28" s="28" t="s">
        <v>104</v>
      </c>
      <c r="B28" s="29">
        <f>B5-B22</f>
        <v>42999459.78</v>
      </c>
      <c r="C28" s="29">
        <f>C5-C22</f>
        <v>167176508.76</v>
      </c>
      <c r="D28" s="98">
        <v>124177048.98</v>
      </c>
      <c r="E28" s="89">
        <v>42999459.78</v>
      </c>
      <c r="F28" s="91">
        <v>167176508.76</v>
      </c>
      <c r="G28" s="99">
        <f t="shared" si="0"/>
        <v>0</v>
      </c>
      <c r="H28" s="99"/>
    </row>
    <row r="29" spans="1:8">
      <c r="A29" s="31" t="s">
        <v>105</v>
      </c>
      <c r="B29" s="100">
        <f t="shared" ref="B29:B32" si="3">C29-D29</f>
        <v>9928.52000000002</v>
      </c>
      <c r="C29" s="101">
        <v>1478686.44</v>
      </c>
      <c r="D29" s="98">
        <v>1468757.92</v>
      </c>
      <c r="E29" s="89">
        <v>9928.52</v>
      </c>
      <c r="F29" s="91">
        <v>1478686.44</v>
      </c>
      <c r="G29" s="99">
        <f t="shared" si="0"/>
        <v>2.00088834390044e-11</v>
      </c>
      <c r="H29" s="99"/>
    </row>
    <row r="30" spans="1:8">
      <c r="A30" s="31" t="s">
        <v>106</v>
      </c>
      <c r="B30" s="100">
        <f t="shared" si="3"/>
        <v>35775.7300000002</v>
      </c>
      <c r="C30" s="101">
        <v>2104689.49</v>
      </c>
      <c r="D30" s="98">
        <v>2068913.76</v>
      </c>
      <c r="E30" s="89">
        <v>35775.73</v>
      </c>
      <c r="F30" s="91">
        <v>2104689.49</v>
      </c>
      <c r="G30" s="99">
        <f t="shared" si="0"/>
        <v>1.96450855582952e-10</v>
      </c>
      <c r="H30" s="99"/>
    </row>
    <row r="31" spans="1:8">
      <c r="A31" s="28" t="s">
        <v>107</v>
      </c>
      <c r="B31" s="29">
        <f>B28+B29-B30</f>
        <v>42973612.57</v>
      </c>
      <c r="C31" s="29">
        <f>C28+C29-C30</f>
        <v>166550505.71</v>
      </c>
      <c r="D31" s="98">
        <v>123576893.14</v>
      </c>
      <c r="E31" s="89">
        <v>42973612.57</v>
      </c>
      <c r="F31" s="91">
        <v>166550505.71</v>
      </c>
      <c r="G31" s="99">
        <f t="shared" si="0"/>
        <v>0</v>
      </c>
      <c r="H31" s="99"/>
    </row>
    <row r="32" spans="1:8">
      <c r="A32" s="31" t="s">
        <v>108</v>
      </c>
      <c r="B32" s="100">
        <f t="shared" si="3"/>
        <v>9304333.38</v>
      </c>
      <c r="C32" s="101">
        <v>41972006.18</v>
      </c>
      <c r="D32" s="98">
        <v>32667672.8</v>
      </c>
      <c r="E32" s="89">
        <v>9304333.38</v>
      </c>
      <c r="F32" s="91">
        <v>41972006.18</v>
      </c>
      <c r="G32" s="99">
        <f t="shared" si="0"/>
        <v>0</v>
      </c>
      <c r="H32" s="99"/>
    </row>
    <row r="33" spans="1:8">
      <c r="A33" s="28" t="s">
        <v>109</v>
      </c>
      <c r="B33" s="29">
        <f>B31-B32</f>
        <v>33669279.19</v>
      </c>
      <c r="C33" s="29">
        <f>C31-C32</f>
        <v>124578499.53</v>
      </c>
      <c r="D33" s="98">
        <v>90909220.34</v>
      </c>
      <c r="E33" s="89">
        <v>33669279.19</v>
      </c>
      <c r="F33" s="91">
        <v>124578499.53</v>
      </c>
      <c r="G33" s="99">
        <f t="shared" si="0"/>
        <v>0</v>
      </c>
      <c r="H33" s="99"/>
    </row>
    <row r="34" spans="1:8">
      <c r="A34" s="28" t="s">
        <v>110</v>
      </c>
      <c r="B34" s="29"/>
      <c r="C34" s="29"/>
      <c r="D34" s="98"/>
      <c r="E34" s="89"/>
      <c r="G34" s="99">
        <f t="shared" si="0"/>
        <v>0</v>
      </c>
      <c r="H34" s="99"/>
    </row>
    <row r="35" spans="1:8">
      <c r="A35" s="102" t="s">
        <v>111</v>
      </c>
      <c r="B35" s="100">
        <f>B33</f>
        <v>33669279.19</v>
      </c>
      <c r="C35" s="100">
        <f>C33</f>
        <v>124578499.53</v>
      </c>
      <c r="D35" s="98">
        <v>90909220.34</v>
      </c>
      <c r="E35" s="89">
        <v>33669279.19</v>
      </c>
      <c r="F35" s="91">
        <v>124578499.53</v>
      </c>
      <c r="G35" s="99">
        <f t="shared" si="0"/>
        <v>0</v>
      </c>
      <c r="H35" s="99"/>
    </row>
    <row r="36" spans="1:8">
      <c r="A36" s="102" t="s">
        <v>112</v>
      </c>
      <c r="B36" s="100"/>
      <c r="C36" s="100"/>
      <c r="D36" s="98"/>
      <c r="E36" s="89"/>
      <c r="G36" s="99">
        <f t="shared" si="0"/>
        <v>0</v>
      </c>
      <c r="H36" s="99"/>
    </row>
    <row r="37" spans="1:8">
      <c r="A37" s="28" t="s">
        <v>113</v>
      </c>
      <c r="B37" s="29"/>
      <c r="C37" s="29"/>
      <c r="D37" s="98"/>
      <c r="E37" s="89"/>
      <c r="G37" s="99">
        <f t="shared" si="0"/>
        <v>0</v>
      </c>
      <c r="H37" s="99"/>
    </row>
    <row r="38" spans="1:8">
      <c r="A38" s="31" t="s">
        <v>114</v>
      </c>
      <c r="B38" s="100">
        <f>C38-D38</f>
        <v>934964.21</v>
      </c>
      <c r="C38" s="101">
        <v>985846.53</v>
      </c>
      <c r="D38" s="98">
        <v>50882.32</v>
      </c>
      <c r="E38" s="89">
        <v>934964.21</v>
      </c>
      <c r="F38" s="91">
        <v>985846.53</v>
      </c>
      <c r="G38" s="99">
        <f t="shared" ref="G38:G57" si="4">B38-E38</f>
        <v>0</v>
      </c>
      <c r="H38" s="99"/>
    </row>
    <row r="39" spans="1:8">
      <c r="A39" s="31" t="s">
        <v>115</v>
      </c>
      <c r="B39" s="100">
        <f>B35-B38</f>
        <v>32734314.98</v>
      </c>
      <c r="C39" s="101">
        <f>C35-C38</f>
        <v>123592653</v>
      </c>
      <c r="D39" s="98">
        <v>90858338.02</v>
      </c>
      <c r="E39" s="89">
        <v>32734314.98</v>
      </c>
      <c r="F39" s="91">
        <v>123592653</v>
      </c>
      <c r="G39" s="99">
        <f t="shared" si="4"/>
        <v>0</v>
      </c>
      <c r="H39" s="99"/>
    </row>
    <row r="40" spans="1:8">
      <c r="A40" s="28" t="s">
        <v>116</v>
      </c>
      <c r="B40" s="29">
        <f>B41+B54</f>
        <v>8888335.78</v>
      </c>
      <c r="C40" s="29">
        <f>C41+C54</f>
        <v>19485528.57</v>
      </c>
      <c r="D40" s="98">
        <v>10597192.79</v>
      </c>
      <c r="E40" s="89">
        <v>8888335.78</v>
      </c>
      <c r="F40" s="91">
        <v>19485528.57</v>
      </c>
      <c r="G40" s="99">
        <f t="shared" si="4"/>
        <v>0</v>
      </c>
      <c r="H40" s="99"/>
    </row>
    <row r="41" spans="1:8">
      <c r="A41" s="103" t="s">
        <v>117</v>
      </c>
      <c r="B41" s="104">
        <f>B42+B47</f>
        <v>8888335.78</v>
      </c>
      <c r="C41" s="104">
        <f>C42+C47</f>
        <v>19485528.57</v>
      </c>
      <c r="D41" s="98">
        <v>10597192.79</v>
      </c>
      <c r="E41" s="89">
        <v>8888335.78</v>
      </c>
      <c r="F41" s="91">
        <v>19485528.57</v>
      </c>
      <c r="G41" s="99">
        <f t="shared" si="4"/>
        <v>0</v>
      </c>
      <c r="H41" s="99"/>
    </row>
    <row r="42" spans="1:8">
      <c r="A42" s="28" t="s">
        <v>118</v>
      </c>
      <c r="B42" s="29">
        <f>B43+B44+B45+B46</f>
        <v>9946210.12</v>
      </c>
      <c r="C42" s="29">
        <f>C43+C44+C45+C46</f>
        <v>11962746.75</v>
      </c>
      <c r="D42" s="98">
        <v>2016536.63</v>
      </c>
      <c r="E42" s="89">
        <v>9946210.12</v>
      </c>
      <c r="F42" s="91">
        <v>11962746.75</v>
      </c>
      <c r="G42" s="99">
        <f t="shared" si="4"/>
        <v>0</v>
      </c>
      <c r="H42" s="99"/>
    </row>
    <row r="43" spans="1:8">
      <c r="A43" s="31" t="s">
        <v>119</v>
      </c>
      <c r="B43" s="100">
        <v>0</v>
      </c>
      <c r="C43" s="101">
        <v>0</v>
      </c>
      <c r="D43" s="98">
        <v>0</v>
      </c>
      <c r="E43" s="89"/>
      <c r="G43" s="99">
        <f t="shared" si="4"/>
        <v>0</v>
      </c>
      <c r="H43" s="99"/>
    </row>
    <row r="44" spans="1:8">
      <c r="A44" s="31" t="s">
        <v>120</v>
      </c>
      <c r="B44" s="100">
        <v>0</v>
      </c>
      <c r="C44" s="101">
        <v>0</v>
      </c>
      <c r="D44" s="98">
        <v>0</v>
      </c>
      <c r="E44" s="89"/>
      <c r="G44" s="99">
        <f t="shared" si="4"/>
        <v>0</v>
      </c>
      <c r="H44" s="99"/>
    </row>
    <row r="45" spans="1:8">
      <c r="A45" s="31" t="s">
        <v>121</v>
      </c>
      <c r="B45" s="100">
        <f t="shared" ref="B45:B51" si="5">C45-D45</f>
        <v>9946210.12</v>
      </c>
      <c r="C45" s="101">
        <v>11962746.75</v>
      </c>
      <c r="D45" s="98">
        <v>2016536.63</v>
      </c>
      <c r="E45" s="89">
        <v>9946210.12</v>
      </c>
      <c r="F45" s="91">
        <v>11962746.75</v>
      </c>
      <c r="G45" s="99">
        <f t="shared" si="4"/>
        <v>0</v>
      </c>
      <c r="H45" s="99"/>
    </row>
    <row r="46" spans="1:8">
      <c r="A46" s="31" t="s">
        <v>122</v>
      </c>
      <c r="B46" s="100">
        <v>0</v>
      </c>
      <c r="C46" s="101">
        <v>0</v>
      </c>
      <c r="D46" s="98">
        <v>0</v>
      </c>
      <c r="E46" s="89"/>
      <c r="G46" s="99">
        <f t="shared" si="4"/>
        <v>0</v>
      </c>
      <c r="H46" s="99"/>
    </row>
    <row r="47" spans="1:8">
      <c r="A47" s="28" t="s">
        <v>123</v>
      </c>
      <c r="B47" s="29">
        <f>B48+B49+B50+B51+B52+B53</f>
        <v>-1057874.34</v>
      </c>
      <c r="C47" s="29">
        <f>C48+C49+C50+C51+C52+C53</f>
        <v>7522781.82</v>
      </c>
      <c r="D47" s="98">
        <v>8580656.16</v>
      </c>
      <c r="E47" s="89">
        <v>-1057874.34</v>
      </c>
      <c r="F47" s="91">
        <v>7522781.82</v>
      </c>
      <c r="G47" s="99">
        <f t="shared" si="4"/>
        <v>0</v>
      </c>
      <c r="H47" s="99"/>
    </row>
    <row r="48" spans="1:8">
      <c r="A48" s="31" t="s">
        <v>124</v>
      </c>
      <c r="B48" s="100">
        <v>0</v>
      </c>
      <c r="C48" s="101">
        <v>0</v>
      </c>
      <c r="D48" s="98">
        <v>0</v>
      </c>
      <c r="E48" s="89"/>
      <c r="G48" s="99">
        <f t="shared" si="4"/>
        <v>0</v>
      </c>
      <c r="H48" s="99"/>
    </row>
    <row r="49" spans="1:8">
      <c r="A49" s="31" t="s">
        <v>125</v>
      </c>
      <c r="B49" s="100">
        <f t="shared" si="5"/>
        <v>-926253.75</v>
      </c>
      <c r="C49" s="101">
        <v>4193591.25</v>
      </c>
      <c r="D49" s="98">
        <v>5119845</v>
      </c>
      <c r="E49" s="89">
        <v>-926253.75</v>
      </c>
      <c r="F49" s="91">
        <v>4193591.25</v>
      </c>
      <c r="G49" s="99">
        <f t="shared" si="4"/>
        <v>0</v>
      </c>
      <c r="H49" s="99"/>
    </row>
    <row r="50" spans="1:8">
      <c r="A50" s="31" t="s">
        <v>126</v>
      </c>
      <c r="B50" s="100">
        <f t="shared" si="5"/>
        <v>0</v>
      </c>
      <c r="C50" s="101">
        <v>0</v>
      </c>
      <c r="D50" s="98">
        <v>0</v>
      </c>
      <c r="E50" s="89"/>
      <c r="G50" s="99">
        <f t="shared" si="4"/>
        <v>0</v>
      </c>
      <c r="H50" s="99"/>
    </row>
    <row r="51" spans="1:8">
      <c r="A51" s="31" t="s">
        <v>127</v>
      </c>
      <c r="B51" s="100">
        <f t="shared" si="5"/>
        <v>-131620.59</v>
      </c>
      <c r="C51" s="101">
        <v>3329190.57</v>
      </c>
      <c r="D51" s="98">
        <v>3460811.16</v>
      </c>
      <c r="E51" s="89">
        <v>-131620.59</v>
      </c>
      <c r="F51" s="91">
        <v>3329190.57</v>
      </c>
      <c r="G51" s="99">
        <f t="shared" si="4"/>
        <v>0</v>
      </c>
      <c r="H51" s="99"/>
    </row>
    <row r="52" spans="1:8">
      <c r="A52" s="31" t="s">
        <v>128</v>
      </c>
      <c r="B52" s="100">
        <v>0</v>
      </c>
      <c r="C52" s="101">
        <v>0</v>
      </c>
      <c r="D52" s="98">
        <v>0</v>
      </c>
      <c r="E52" s="89"/>
      <c r="G52" s="99">
        <f t="shared" si="4"/>
        <v>0</v>
      </c>
      <c r="H52" s="99"/>
    </row>
    <row r="53" spans="1:8">
      <c r="A53" s="31" t="s">
        <v>129</v>
      </c>
      <c r="B53" s="100">
        <v>0</v>
      </c>
      <c r="C53" s="101">
        <v>0</v>
      </c>
      <c r="D53" s="98">
        <v>0</v>
      </c>
      <c r="E53" s="89"/>
      <c r="G53" s="99">
        <f t="shared" si="4"/>
        <v>0</v>
      </c>
      <c r="H53" s="99"/>
    </row>
    <row r="54" spans="1:8">
      <c r="A54" s="105" t="s">
        <v>130</v>
      </c>
      <c r="B54" s="100">
        <v>0</v>
      </c>
      <c r="C54" s="101">
        <v>0</v>
      </c>
      <c r="D54" s="98">
        <v>0</v>
      </c>
      <c r="E54" s="89"/>
      <c r="G54" s="99">
        <f t="shared" si="4"/>
        <v>0</v>
      </c>
      <c r="H54" s="99"/>
    </row>
    <row r="55" spans="1:8">
      <c r="A55" s="28" t="s">
        <v>131</v>
      </c>
      <c r="B55" s="29">
        <f>B56+B57</f>
        <v>42557614.97</v>
      </c>
      <c r="C55" s="29">
        <f>C56+C57</f>
        <v>144064028.1</v>
      </c>
      <c r="D55" s="98">
        <v>101506413.13</v>
      </c>
      <c r="E55" s="89">
        <v>42557614.97</v>
      </c>
      <c r="F55" s="91">
        <v>144064028.1</v>
      </c>
      <c r="G55" s="99">
        <f t="shared" si="4"/>
        <v>0</v>
      </c>
      <c r="H55" s="99"/>
    </row>
    <row r="56" spans="1:8">
      <c r="A56" s="103" t="s">
        <v>132</v>
      </c>
      <c r="B56" s="100">
        <f>B41+B39</f>
        <v>41622650.76</v>
      </c>
      <c r="C56" s="101">
        <f>C41+C39</f>
        <v>143078181.57</v>
      </c>
      <c r="D56" s="98">
        <v>101455530.81</v>
      </c>
      <c r="E56" s="89">
        <v>41622650.76</v>
      </c>
      <c r="F56" s="91">
        <v>143078181.57</v>
      </c>
      <c r="G56" s="99">
        <f t="shared" si="4"/>
        <v>0</v>
      </c>
      <c r="H56" s="99"/>
    </row>
    <row r="57" spans="1:8">
      <c r="A57" s="103" t="s">
        <v>133</v>
      </c>
      <c r="B57" s="100">
        <f>B38</f>
        <v>934964.21</v>
      </c>
      <c r="C57" s="101">
        <f>C38</f>
        <v>985846.53</v>
      </c>
      <c r="D57" s="98">
        <v>50882.32</v>
      </c>
      <c r="E57" s="91">
        <v>934964.21</v>
      </c>
      <c r="F57" s="91">
        <v>985846.53</v>
      </c>
      <c r="G57" s="99">
        <f t="shared" si="4"/>
        <v>0</v>
      </c>
      <c r="H57" s="99"/>
    </row>
    <row r="58" spans="1:4">
      <c r="A58" s="105" t="s">
        <v>134</v>
      </c>
      <c r="B58" s="100"/>
      <c r="C58" s="101"/>
      <c r="D58" s="98"/>
    </row>
    <row r="59" spans="1:4">
      <c r="A59" s="103" t="s">
        <v>135</v>
      </c>
      <c r="B59" s="100"/>
      <c r="C59" s="101"/>
      <c r="D59" s="98"/>
    </row>
    <row r="60" ht="14.25" spans="1:4">
      <c r="A60" s="106" t="s">
        <v>136</v>
      </c>
      <c r="B60" s="107"/>
      <c r="C60" s="108"/>
      <c r="D60" s="98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E52"/>
  <sheetViews>
    <sheetView topLeftCell="A18" workbookViewId="0">
      <selection activeCell="E18" sqref="E$1:G$1048576"/>
    </sheetView>
  </sheetViews>
  <sheetFormatPr defaultColWidth="43.875" defaultRowHeight="13.5" outlineLevelCol="4"/>
  <cols>
    <col min="1" max="1" width="47.375" customWidth="1"/>
    <col min="2" max="2" width="31.125" customWidth="1"/>
    <col min="3" max="4" width="43.875" hidden="1" customWidth="1"/>
    <col min="5" max="5" width="21.5" customWidth="1"/>
    <col min="6" max="6" width="2.375" customWidth="1"/>
  </cols>
  <sheetData>
    <row r="2" ht="14.25" spans="1:2">
      <c r="A2" s="4" t="s">
        <v>137</v>
      </c>
      <c r="B2" s="4"/>
    </row>
    <row r="3" spans="1:2">
      <c r="A3" s="6">
        <v>43891</v>
      </c>
      <c r="B3" s="6"/>
    </row>
    <row r="4" spans="1:2">
      <c r="A4" s="92" t="s">
        <v>138</v>
      </c>
      <c r="B4" s="93" t="s">
        <v>2</v>
      </c>
    </row>
    <row r="5" spans="1:2">
      <c r="A5" s="7" t="s">
        <v>139</v>
      </c>
      <c r="B5" s="8" t="s">
        <v>140</v>
      </c>
    </row>
    <row r="6" spans="1:2">
      <c r="A6" s="9" t="s">
        <v>141</v>
      </c>
      <c r="B6" s="10"/>
    </row>
    <row r="7" spans="1:5">
      <c r="A7" s="9" t="s">
        <v>142</v>
      </c>
      <c r="B7" s="10">
        <v>-1521515717.41</v>
      </c>
      <c r="E7" s="91"/>
    </row>
    <row r="8" spans="1:5">
      <c r="A8" s="9" t="s">
        <v>143</v>
      </c>
      <c r="B8" s="10">
        <f>[1]Sheet1!$D$14</f>
        <v>514482016.96</v>
      </c>
      <c r="E8" s="91"/>
    </row>
    <row r="9" spans="1:5">
      <c r="A9" s="9" t="s">
        <v>144</v>
      </c>
      <c r="B9" s="10">
        <v>300000000</v>
      </c>
      <c r="E9" s="91"/>
    </row>
    <row r="10" spans="1:5">
      <c r="A10" s="9" t="s">
        <v>145</v>
      </c>
      <c r="B10" s="10">
        <v>342443490.37</v>
      </c>
      <c r="E10" s="91"/>
    </row>
    <row r="11" spans="1:2">
      <c r="A11" s="9" t="s">
        <v>146</v>
      </c>
      <c r="B11" s="10">
        <v>0</v>
      </c>
    </row>
    <row r="12" spans="1:5">
      <c r="A12" s="9" t="s">
        <v>147</v>
      </c>
      <c r="B12" s="10">
        <v>2231037450.35</v>
      </c>
      <c r="E12" s="91"/>
    </row>
    <row r="13" spans="1:5">
      <c r="A13" s="9" t="s">
        <v>148</v>
      </c>
      <c r="B13" s="10">
        <v>34185413.98</v>
      </c>
      <c r="E13" s="91"/>
    </row>
    <row r="14" spans="1:5">
      <c r="A14" s="11" t="s">
        <v>149</v>
      </c>
      <c r="B14" s="12">
        <f>SUM(B7:B13)</f>
        <v>1900632654.25</v>
      </c>
      <c r="E14" s="91"/>
    </row>
    <row r="15" spans="1:5">
      <c r="A15" s="9" t="s">
        <v>150</v>
      </c>
      <c r="B15" s="10">
        <v>491078207.79</v>
      </c>
      <c r="E15" s="91"/>
    </row>
    <row r="16" spans="1:2">
      <c r="A16" s="9" t="s">
        <v>151</v>
      </c>
      <c r="B16" s="10">
        <v>0</v>
      </c>
    </row>
    <row r="17" spans="1:5">
      <c r="A17" s="9" t="s">
        <v>152</v>
      </c>
      <c r="B17" s="10">
        <v>79339750.58</v>
      </c>
      <c r="E17" s="91"/>
    </row>
    <row r="18" spans="1:5">
      <c r="A18" s="9" t="s">
        <v>153</v>
      </c>
      <c r="B18" s="10">
        <v>120330390.92</v>
      </c>
      <c r="E18" s="91"/>
    </row>
    <row r="19" spans="1:5">
      <c r="A19" s="9" t="s">
        <v>154</v>
      </c>
      <c r="B19" s="10">
        <v>37416836.27</v>
      </c>
      <c r="E19" s="91"/>
    </row>
    <row r="20" spans="1:5">
      <c r="A20" s="9" t="s">
        <v>155</v>
      </c>
      <c r="B20" s="10">
        <v>1085199260.08</v>
      </c>
      <c r="E20" s="91"/>
    </row>
    <row r="21" spans="1:5">
      <c r="A21" s="11" t="s">
        <v>156</v>
      </c>
      <c r="B21" s="12">
        <f>SUM(B15:B20)</f>
        <v>1813364445.64</v>
      </c>
      <c r="E21" s="91"/>
    </row>
    <row r="22" spans="1:5">
      <c r="A22" s="11" t="s">
        <v>157</v>
      </c>
      <c r="B22" s="12">
        <f>B14-B21</f>
        <v>87268208.6099999</v>
      </c>
      <c r="E22" s="91"/>
    </row>
    <row r="23" spans="1:2">
      <c r="A23" s="11" t="s">
        <v>158</v>
      </c>
      <c r="B23" s="13"/>
    </row>
    <row r="24" spans="1:5">
      <c r="A24" s="9" t="s">
        <v>159</v>
      </c>
      <c r="B24" s="10">
        <v>16001116.61</v>
      </c>
      <c r="E24" s="91"/>
    </row>
    <row r="25" spans="1:5">
      <c r="A25" s="9" t="s">
        <v>160</v>
      </c>
      <c r="B25" s="10">
        <v>2283.12</v>
      </c>
      <c r="E25" s="91"/>
    </row>
    <row r="26" spans="1:2">
      <c r="A26" s="9" t="s">
        <v>161</v>
      </c>
      <c r="B26" s="10">
        <v>0</v>
      </c>
    </row>
    <row r="27" spans="1:5">
      <c r="A27" s="9" t="s">
        <v>162</v>
      </c>
      <c r="B27" s="10">
        <v>175896.88</v>
      </c>
      <c r="E27" s="91"/>
    </row>
    <row r="28" spans="1:5">
      <c r="A28" s="11" t="s">
        <v>163</v>
      </c>
      <c r="B28" s="12">
        <f>SUM(B24:B27)</f>
        <v>16179296.61</v>
      </c>
      <c r="E28" s="91"/>
    </row>
    <row r="29" spans="1:5">
      <c r="A29" s="9" t="s">
        <v>164</v>
      </c>
      <c r="B29" s="10">
        <v>14000000</v>
      </c>
      <c r="E29" s="91"/>
    </row>
    <row r="30" spans="1:5">
      <c r="A30" s="9" t="s">
        <v>165</v>
      </c>
      <c r="B30" s="10">
        <v>5202266.73</v>
      </c>
      <c r="E30" s="91"/>
    </row>
    <row r="31" spans="1:2">
      <c r="A31" s="9" t="s">
        <v>166</v>
      </c>
      <c r="B31" s="10">
        <v>0</v>
      </c>
    </row>
    <row r="32" spans="1:2">
      <c r="A32" s="9" t="s">
        <v>167</v>
      </c>
      <c r="B32" s="10">
        <v>0</v>
      </c>
    </row>
    <row r="33" spans="1:5">
      <c r="A33" s="11" t="s">
        <v>168</v>
      </c>
      <c r="B33" s="12">
        <f>SUM(B29:B32)</f>
        <v>19202266.73</v>
      </c>
      <c r="E33" s="91"/>
    </row>
    <row r="34" spans="1:5">
      <c r="A34" s="11" t="s">
        <v>169</v>
      </c>
      <c r="B34" s="12">
        <f>B28-B33</f>
        <v>-3022970.12</v>
      </c>
      <c r="E34" s="91"/>
    </row>
    <row r="35" spans="1:2">
      <c r="A35" s="9" t="s">
        <v>170</v>
      </c>
      <c r="B35" s="10"/>
    </row>
    <row r="36" spans="1:2">
      <c r="A36" s="9" t="s">
        <v>171</v>
      </c>
      <c r="B36" s="10">
        <v>0</v>
      </c>
    </row>
    <row r="37" spans="1:2">
      <c r="A37" s="9" t="s">
        <v>172</v>
      </c>
      <c r="B37" s="10">
        <v>0</v>
      </c>
    </row>
    <row r="38" spans="1:5">
      <c r="A38" s="9" t="s">
        <v>173</v>
      </c>
      <c r="B38" s="10">
        <v>58833451637.59</v>
      </c>
      <c r="E38" s="91"/>
    </row>
    <row r="39" spans="1:2">
      <c r="A39" s="9" t="s">
        <v>174</v>
      </c>
      <c r="B39" s="10">
        <v>0</v>
      </c>
    </row>
    <row r="40" spans="1:2">
      <c r="A40" s="9" t="s">
        <v>175</v>
      </c>
      <c r="B40" s="10">
        <v>0</v>
      </c>
    </row>
    <row r="41" spans="1:5">
      <c r="A41" s="11" t="s">
        <v>176</v>
      </c>
      <c r="B41" s="12">
        <f>SUM(B36:B40)</f>
        <v>58833451637.59</v>
      </c>
      <c r="E41" s="91"/>
    </row>
    <row r="42" spans="1:5">
      <c r="A42" s="9" t="s">
        <v>177</v>
      </c>
      <c r="B42" s="10">
        <v>57828905637.59</v>
      </c>
      <c r="E42" s="91"/>
    </row>
    <row r="43" spans="1:5">
      <c r="A43" s="9" t="s">
        <v>178</v>
      </c>
      <c r="B43" s="10">
        <v>39811672.96</v>
      </c>
      <c r="E43" s="91"/>
    </row>
    <row r="44" spans="1:2">
      <c r="A44" s="9" t="s">
        <v>179</v>
      </c>
      <c r="B44" s="10">
        <v>0</v>
      </c>
    </row>
    <row r="45" spans="1:2">
      <c r="A45" s="9" t="s">
        <v>180</v>
      </c>
      <c r="B45" s="10">
        <v>0</v>
      </c>
    </row>
    <row r="46" spans="1:5">
      <c r="A46" s="11" t="s">
        <v>181</v>
      </c>
      <c r="B46" s="12">
        <f>SUM(B42:B45)</f>
        <v>57868717310.55</v>
      </c>
      <c r="E46" s="91"/>
    </row>
    <row r="47" spans="1:5">
      <c r="A47" s="11" t="s">
        <v>182</v>
      </c>
      <c r="B47" s="12">
        <f>B41-B46</f>
        <v>964734327.040001</v>
      </c>
      <c r="E47" s="91"/>
    </row>
    <row r="48" spans="1:5">
      <c r="A48" s="11" t="s">
        <v>183</v>
      </c>
      <c r="B48" s="10">
        <v>262870.36</v>
      </c>
      <c r="E48" s="91"/>
    </row>
    <row r="49" spans="1:5">
      <c r="A49" s="11" t="s">
        <v>184</v>
      </c>
      <c r="B49" s="12">
        <f>B48+B47+B34+B22</f>
        <v>1049242435.89</v>
      </c>
      <c r="E49" s="91"/>
    </row>
    <row r="50" spans="1:5">
      <c r="A50" s="11" t="s">
        <v>185</v>
      </c>
      <c r="B50" s="10">
        <v>11193091745</v>
      </c>
      <c r="E50" s="1"/>
    </row>
    <row r="51" ht="14.25" spans="1:5">
      <c r="A51" s="11" t="s">
        <v>186</v>
      </c>
      <c r="B51" s="94">
        <f>B49+B50</f>
        <v>12242334180.89</v>
      </c>
      <c r="C51" s="17">
        <f>B51-合并资产负债表!B6-合并资产负债表!B8</f>
        <v>0</v>
      </c>
      <c r="E51" s="91"/>
    </row>
    <row r="52" ht="14.25" spans="1:2">
      <c r="A52" s="95" t="s">
        <v>187</v>
      </c>
      <c r="B52" s="95"/>
    </row>
  </sheetData>
  <mergeCells count="1">
    <mergeCell ref="A2:B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abSelected="1" workbookViewId="0">
      <selection activeCell="J21" sqref="J21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43"/>
    <col min="10" max="10" width="19.375" customWidth="1"/>
    <col min="11" max="11" width="12.625"/>
  </cols>
  <sheetData>
    <row r="2" ht="18.75" spans="1:6">
      <c r="A2" s="44" t="s">
        <v>188</v>
      </c>
      <c r="B2" s="45"/>
      <c r="C2" s="45"/>
      <c r="D2" s="45"/>
      <c r="E2" s="45"/>
      <c r="F2" s="45"/>
    </row>
    <row r="3" spans="1:6">
      <c r="A3" s="22" t="str">
        <f>合并损益表!A3</f>
        <v>编制单位：财信证券有限责任公司</v>
      </c>
      <c r="B3" s="22"/>
      <c r="C3" s="46"/>
      <c r="D3" s="47">
        <f>合并资产负债表!D3</f>
        <v>43921</v>
      </c>
      <c r="E3" s="48" t="s">
        <v>2</v>
      </c>
      <c r="F3" s="48" t="s">
        <v>3</v>
      </c>
    </row>
    <row r="4" spans="1:6">
      <c r="A4" s="25" t="s">
        <v>4</v>
      </c>
      <c r="B4" s="26" t="s">
        <v>5</v>
      </c>
      <c r="C4" s="26" t="s">
        <v>6</v>
      </c>
      <c r="D4" s="26" t="s">
        <v>7</v>
      </c>
      <c r="E4" s="26" t="s">
        <v>5</v>
      </c>
      <c r="F4" s="27" t="s">
        <v>6</v>
      </c>
    </row>
    <row r="5" spans="1:6">
      <c r="A5" s="49" t="s">
        <v>8</v>
      </c>
      <c r="B5" s="50"/>
      <c r="C5" s="50"/>
      <c r="D5" s="51" t="s">
        <v>189</v>
      </c>
      <c r="E5" s="50"/>
      <c r="F5" s="52"/>
    </row>
    <row r="6" spans="1:10">
      <c r="A6" s="53" t="s">
        <v>10</v>
      </c>
      <c r="B6" s="54">
        <v>9821856571.21</v>
      </c>
      <c r="C6" s="54">
        <v>8841534630.6</v>
      </c>
      <c r="D6" s="55" t="s">
        <v>11</v>
      </c>
      <c r="E6" s="56">
        <v>0</v>
      </c>
      <c r="F6" s="57"/>
      <c r="J6" s="91"/>
    </row>
    <row r="7" spans="1:10">
      <c r="A7" s="53" t="s">
        <v>12</v>
      </c>
      <c r="B7" s="54">
        <v>8427187373.86</v>
      </c>
      <c r="C7" s="54">
        <v>7070775224.03</v>
      </c>
      <c r="D7" s="55" t="s">
        <v>13</v>
      </c>
      <c r="E7" s="56">
        <v>312005890.41</v>
      </c>
      <c r="F7" s="56">
        <v>14640000</v>
      </c>
      <c r="J7" s="91"/>
    </row>
    <row r="8" spans="1:10">
      <c r="A8" s="53" t="s">
        <v>14</v>
      </c>
      <c r="B8" s="54">
        <v>1525116613.94</v>
      </c>
      <c r="C8" s="54">
        <v>1197965444.41</v>
      </c>
      <c r="D8" s="55" t="s">
        <v>15</v>
      </c>
      <c r="E8" s="56">
        <v>800000000</v>
      </c>
      <c r="F8" s="56">
        <v>500000000</v>
      </c>
      <c r="J8" s="91"/>
    </row>
    <row r="9" spans="1:10">
      <c r="A9" s="53" t="s">
        <v>16</v>
      </c>
      <c r="B9" s="54">
        <v>1395872214.06</v>
      </c>
      <c r="C9" s="54">
        <v>963816642.53</v>
      </c>
      <c r="D9" s="58" t="s">
        <v>17</v>
      </c>
      <c r="E9" s="56">
        <v>0</v>
      </c>
      <c r="F9" s="56"/>
      <c r="J9" s="91"/>
    </row>
    <row r="10" spans="1:10">
      <c r="A10" s="53" t="s">
        <v>18</v>
      </c>
      <c r="B10" s="54">
        <v>0</v>
      </c>
      <c r="C10" s="54"/>
      <c r="D10" s="59" t="s">
        <v>19</v>
      </c>
      <c r="E10" s="56">
        <v>0</v>
      </c>
      <c r="F10" s="56">
        <v>3310835.64</v>
      </c>
      <c r="J10" s="91"/>
    </row>
    <row r="11" spans="1:10">
      <c r="A11" s="53" t="s">
        <v>20</v>
      </c>
      <c r="B11" s="54">
        <v>0</v>
      </c>
      <c r="C11" s="54"/>
      <c r="D11" s="55" t="s">
        <v>21</v>
      </c>
      <c r="E11" s="56">
        <v>3676588521.64</v>
      </c>
      <c r="F11" s="56">
        <v>3150522782.94</v>
      </c>
      <c r="J11" s="91"/>
    </row>
    <row r="12" spans="1:10">
      <c r="A12" s="60" t="s">
        <v>22</v>
      </c>
      <c r="B12" s="54">
        <v>5101888306.74</v>
      </c>
      <c r="C12" s="54">
        <v>4615404639.75</v>
      </c>
      <c r="D12" s="55" t="str">
        <f>合并资产负债表!D12</f>
        <v>    代理买卖证券款</v>
      </c>
      <c r="E12" s="56">
        <v>9665599196.15</v>
      </c>
      <c r="F12" s="56">
        <v>7705483898.69</v>
      </c>
      <c r="J12" s="91"/>
    </row>
    <row r="13" spans="1:10">
      <c r="A13" s="53" t="s">
        <v>24</v>
      </c>
      <c r="B13" s="54">
        <v>0</v>
      </c>
      <c r="C13" s="54">
        <v>865405.91</v>
      </c>
      <c r="D13" s="55" t="s">
        <v>25</v>
      </c>
      <c r="E13" s="56">
        <v>0</v>
      </c>
      <c r="F13" s="56"/>
      <c r="J13" s="91"/>
    </row>
    <row r="14" spans="1:10">
      <c r="A14" s="53" t="s">
        <v>26</v>
      </c>
      <c r="B14" s="54">
        <v>58901588.57</v>
      </c>
      <c r="C14" s="54">
        <v>57304876.48</v>
      </c>
      <c r="D14" s="55" t="s">
        <v>27</v>
      </c>
      <c r="E14" s="56">
        <v>258313519.49</v>
      </c>
      <c r="F14" s="56">
        <v>240925315.25</v>
      </c>
      <c r="J14" s="91"/>
    </row>
    <row r="15" spans="1:10">
      <c r="A15" s="53" t="s">
        <v>28</v>
      </c>
      <c r="B15" s="54">
        <v>38723808.71</v>
      </c>
      <c r="C15" s="54">
        <v>80786412.05</v>
      </c>
      <c r="D15" s="55" t="s">
        <v>29</v>
      </c>
      <c r="E15" s="56">
        <v>86308656</v>
      </c>
      <c r="F15" s="56">
        <v>62842527.45</v>
      </c>
      <c r="J15" s="91"/>
    </row>
    <row r="16" spans="1:10">
      <c r="A16" s="53" t="s">
        <v>30</v>
      </c>
      <c r="B16" s="54">
        <v>0</v>
      </c>
      <c r="C16" s="54"/>
      <c r="D16" s="55" t="s">
        <v>31</v>
      </c>
      <c r="E16" s="56">
        <v>687870169.09</v>
      </c>
      <c r="F16" s="56">
        <v>926755904.01</v>
      </c>
      <c r="J16" s="91"/>
    </row>
    <row r="17" spans="1:10">
      <c r="A17" s="53" t="s">
        <v>32</v>
      </c>
      <c r="B17" s="54">
        <v>1291882714.37</v>
      </c>
      <c r="C17" s="54">
        <v>1376568929.34</v>
      </c>
      <c r="D17" s="55" t="s">
        <v>33</v>
      </c>
      <c r="E17" s="56">
        <v>0</v>
      </c>
      <c r="F17" s="56"/>
      <c r="J17" s="91"/>
    </row>
    <row r="18" spans="1:6">
      <c r="A18" s="53" t="s">
        <v>34</v>
      </c>
      <c r="B18" s="54">
        <v>0</v>
      </c>
      <c r="C18" s="54"/>
      <c r="D18" s="55" t="s">
        <v>35</v>
      </c>
      <c r="E18" s="56">
        <v>0</v>
      </c>
      <c r="F18" s="56"/>
    </row>
    <row r="19" spans="1:10">
      <c r="A19" s="53" t="s">
        <v>36</v>
      </c>
      <c r="B19" s="54">
        <v>9445175566</v>
      </c>
      <c r="C19" s="54">
        <v>7330231037.84</v>
      </c>
      <c r="D19" s="55" t="s">
        <v>37</v>
      </c>
      <c r="E19" s="56">
        <v>0</v>
      </c>
      <c r="F19" s="56"/>
      <c r="J19" s="91"/>
    </row>
    <row r="20" spans="1:10">
      <c r="A20" s="61" t="s">
        <v>38</v>
      </c>
      <c r="B20" s="54">
        <v>7659218611.54</v>
      </c>
      <c r="C20" s="54">
        <v>6267530252.26</v>
      </c>
      <c r="D20" s="55" t="s">
        <v>39</v>
      </c>
      <c r="E20" s="56">
        <v>0</v>
      </c>
      <c r="F20" s="56"/>
      <c r="J20" s="91"/>
    </row>
    <row r="21" spans="1:10">
      <c r="A21" s="53" t="s">
        <v>40</v>
      </c>
      <c r="B21" s="54">
        <v>0</v>
      </c>
      <c r="C21" s="54"/>
      <c r="D21" s="55" t="s">
        <v>41</v>
      </c>
      <c r="E21" s="56">
        <v>4170527688.7</v>
      </c>
      <c r="F21" s="56">
        <v>3449776211.91</v>
      </c>
      <c r="J21" s="91"/>
    </row>
    <row r="22" spans="1:10">
      <c r="A22" s="53" t="s">
        <v>42</v>
      </c>
      <c r="B22" s="54">
        <v>1700385664.59</v>
      </c>
      <c r="C22" s="54">
        <v>993079824.71</v>
      </c>
      <c r="D22" s="55" t="s">
        <v>43</v>
      </c>
      <c r="E22" s="56">
        <v>0</v>
      </c>
      <c r="F22" s="56"/>
      <c r="J22" s="91"/>
    </row>
    <row r="23" spans="1:10">
      <c r="A23" s="53" t="s">
        <v>44</v>
      </c>
      <c r="B23" s="54">
        <v>85571289.87</v>
      </c>
      <c r="C23" s="54">
        <v>69620960.87</v>
      </c>
      <c r="D23" s="62" t="s">
        <v>45</v>
      </c>
      <c r="E23" s="56">
        <v>0</v>
      </c>
      <c r="F23" s="56"/>
      <c r="J23" s="91"/>
    </row>
    <row r="24" spans="1:10">
      <c r="A24" s="53" t="s">
        <v>46</v>
      </c>
      <c r="B24" s="54">
        <v>610986622.2</v>
      </c>
      <c r="C24" s="54">
        <v>610986622.2</v>
      </c>
      <c r="D24" s="55" t="s">
        <v>47</v>
      </c>
      <c r="E24" s="56">
        <v>0</v>
      </c>
      <c r="F24" s="56"/>
      <c r="J24" s="91"/>
    </row>
    <row r="25" spans="1:10">
      <c r="A25" s="53" t="s">
        <v>48</v>
      </c>
      <c r="B25" s="54">
        <v>0</v>
      </c>
      <c r="C25" s="54"/>
      <c r="D25" s="55" t="s">
        <v>49</v>
      </c>
      <c r="E25" s="56">
        <v>893297964.86</v>
      </c>
      <c r="F25" s="56">
        <v>867743481.9</v>
      </c>
      <c r="J25" s="91"/>
    </row>
    <row r="26" spans="1:10">
      <c r="A26" s="53" t="s">
        <v>50</v>
      </c>
      <c r="B26" s="54">
        <v>79142456.16</v>
      </c>
      <c r="C26" s="54">
        <v>79611290.85</v>
      </c>
      <c r="D26" s="63" t="s">
        <v>51</v>
      </c>
      <c r="E26" s="64">
        <f>SUM(E6:E25)-E22-E23</f>
        <v>20550511606.34</v>
      </c>
      <c r="F26" s="65">
        <f>SUM(F6:F25)-F22-F23</f>
        <v>16922000957.79</v>
      </c>
      <c r="J26" s="91"/>
    </row>
    <row r="27" spans="1:10">
      <c r="A27" s="53" t="s">
        <v>52</v>
      </c>
      <c r="B27" s="54">
        <v>29668396.09</v>
      </c>
      <c r="C27" s="54">
        <v>29280899.48</v>
      </c>
      <c r="D27" s="66" t="s">
        <v>53</v>
      </c>
      <c r="E27" s="67"/>
      <c r="F27" s="68"/>
      <c r="J27" s="91"/>
    </row>
    <row r="28" spans="1:10">
      <c r="A28" s="53" t="s">
        <v>54</v>
      </c>
      <c r="B28" s="54">
        <v>43085406.47</v>
      </c>
      <c r="C28" s="54">
        <v>46642828.75</v>
      </c>
      <c r="D28" s="69" t="s">
        <v>55</v>
      </c>
      <c r="E28" s="70">
        <v>3965005000</v>
      </c>
      <c r="F28" s="70">
        <v>3965005000</v>
      </c>
      <c r="J28" s="91"/>
    </row>
    <row r="29" spans="1:10">
      <c r="A29" s="53" t="s">
        <v>58</v>
      </c>
      <c r="B29" s="54">
        <v>67364826.25</v>
      </c>
      <c r="C29" s="54">
        <v>73831382.45</v>
      </c>
      <c r="D29" s="69" t="s">
        <v>57</v>
      </c>
      <c r="E29" s="70">
        <v>0</v>
      </c>
      <c r="F29" s="70">
        <v>0</v>
      </c>
      <c r="J29" s="91"/>
    </row>
    <row r="30" spans="1:10">
      <c r="A30" s="53" t="s">
        <v>60</v>
      </c>
      <c r="B30" s="54">
        <v>56156914.76</v>
      </c>
      <c r="C30" s="54">
        <v>51768075.2</v>
      </c>
      <c r="D30" s="71" t="s">
        <v>59</v>
      </c>
      <c r="E30" s="70">
        <v>0</v>
      </c>
      <c r="F30" s="70">
        <v>0</v>
      </c>
      <c r="J30" s="91"/>
    </row>
    <row r="31" spans="1:6">
      <c r="A31" s="53"/>
      <c r="B31" s="54"/>
      <c r="C31" s="72"/>
      <c r="D31" s="69" t="s">
        <v>61</v>
      </c>
      <c r="E31" s="70">
        <v>0</v>
      </c>
      <c r="F31" s="70">
        <v>0</v>
      </c>
    </row>
    <row r="32" spans="1:10">
      <c r="A32" s="73"/>
      <c r="B32" s="50"/>
      <c r="C32" s="50"/>
      <c r="D32" s="71" t="s">
        <v>62</v>
      </c>
      <c r="E32" s="70">
        <v>2171216910.85</v>
      </c>
      <c r="F32" s="70">
        <v>2171216910.85</v>
      </c>
      <c r="J32" s="91"/>
    </row>
    <row r="33" spans="1:6">
      <c r="A33" s="74"/>
      <c r="B33" s="50"/>
      <c r="C33" s="50"/>
      <c r="D33" s="69" t="s">
        <v>63</v>
      </c>
      <c r="E33" s="70">
        <v>0</v>
      </c>
      <c r="F33" s="70"/>
    </row>
    <row r="34" spans="1:10">
      <c r="A34" s="75"/>
      <c r="B34" s="50"/>
      <c r="C34" s="50"/>
      <c r="D34" s="76" t="s">
        <v>64</v>
      </c>
      <c r="E34" s="70">
        <v>17849049.14</v>
      </c>
      <c r="F34" s="70">
        <v>-1636479.43</v>
      </c>
      <c r="J34" s="91"/>
    </row>
    <row r="35" spans="1:10">
      <c r="A35" s="73"/>
      <c r="B35" s="50"/>
      <c r="C35" s="50"/>
      <c r="D35" s="69" t="s">
        <v>65</v>
      </c>
      <c r="E35" s="70">
        <v>362722296.69</v>
      </c>
      <c r="F35" s="70">
        <v>362722296.69</v>
      </c>
      <c r="J35" s="91"/>
    </row>
    <row r="36" spans="1:10">
      <c r="A36" s="73"/>
      <c r="B36" s="77"/>
      <c r="C36" s="77"/>
      <c r="D36" s="69" t="s">
        <v>66</v>
      </c>
      <c r="E36" s="70">
        <v>734774556.8</v>
      </c>
      <c r="F36" s="70">
        <v>732581921.51</v>
      </c>
      <c r="J36" s="91"/>
    </row>
    <row r="37" spans="1:10">
      <c r="A37" s="73"/>
      <c r="B37" s="77"/>
      <c r="C37" s="77"/>
      <c r="D37" s="69" t="s">
        <v>67</v>
      </c>
      <c r="E37" s="70">
        <v>367870371.65</v>
      </c>
      <c r="F37" s="70">
        <v>240891867.9</v>
      </c>
      <c r="J37" s="91"/>
    </row>
    <row r="38" spans="1:10">
      <c r="A38" s="73"/>
      <c r="B38" s="77"/>
      <c r="C38" s="77"/>
      <c r="D38" s="78" t="s">
        <v>70</v>
      </c>
      <c r="E38" s="79">
        <f>SUM(E28:E37)</f>
        <v>7619438185.13</v>
      </c>
      <c r="F38" s="80">
        <f>SUM(F28:F37)</f>
        <v>7470781517.52</v>
      </c>
      <c r="J38" s="91"/>
    </row>
    <row r="39" ht="14.25" spans="1:10">
      <c r="A39" s="81" t="s">
        <v>71</v>
      </c>
      <c r="B39" s="82">
        <f>SUM(B6:B38)-B7-B9-B19</f>
        <v>28169949791.47</v>
      </c>
      <c r="C39" s="82">
        <f>SUM(C6:C38)-C7-C9-C19</f>
        <v>24392782475.31</v>
      </c>
      <c r="D39" s="83" t="s">
        <v>72</v>
      </c>
      <c r="E39" s="82">
        <f>E38+E26</f>
        <v>28169949791.47</v>
      </c>
      <c r="F39" s="84">
        <f>F38+F26</f>
        <v>24392782475.31</v>
      </c>
      <c r="G39" s="85">
        <f>B39-E39</f>
        <v>0</v>
      </c>
      <c r="H39" s="17">
        <f>C39-F39</f>
        <v>0</v>
      </c>
      <c r="J39" s="91"/>
    </row>
    <row r="40" spans="1:7">
      <c r="A40" s="86" t="s">
        <v>73</v>
      </c>
      <c r="B40" s="86"/>
      <c r="C40" s="87" t="s">
        <v>74</v>
      </c>
      <c r="D40" s="87"/>
      <c r="E40" s="88" t="s">
        <v>75</v>
      </c>
      <c r="F40" s="88"/>
      <c r="G40" s="89">
        <f>E35+E36+E37-F35-F36-F37-母公司损益表!C33</f>
        <v>-1.9371509552002e-7</v>
      </c>
    </row>
    <row r="42" spans="5:7">
      <c r="E42">
        <f>B39-E39</f>
        <v>0</v>
      </c>
      <c r="G42" s="90">
        <f>E34-F34-母公司损益表!C36</f>
        <v>0</v>
      </c>
    </row>
    <row r="43" spans="5:5">
      <c r="E43">
        <f>C39-F39</f>
        <v>0</v>
      </c>
    </row>
    <row r="44" hidden="1" spans="4:5">
      <c r="D44" t="s">
        <v>190</v>
      </c>
      <c r="E44" s="89">
        <f>F37</f>
        <v>240891867.9</v>
      </c>
    </row>
    <row r="45" hidden="1" spans="4:5">
      <c r="D45" t="s">
        <v>191</v>
      </c>
      <c r="E45" s="89">
        <f>母公司损益表!C33</f>
        <v>129171139.04</v>
      </c>
    </row>
    <row r="46" hidden="1" spans="4:5">
      <c r="D46" t="s">
        <v>192</v>
      </c>
      <c r="E46" s="89">
        <f>E35-F35+E36-F36</f>
        <v>2192635.29000008</v>
      </c>
    </row>
    <row r="47" hidden="1" spans="4:5">
      <c r="D47" t="s">
        <v>193</v>
      </c>
      <c r="E47" s="89">
        <v>930194.56</v>
      </c>
    </row>
    <row r="48" hidden="1" spans="4:5">
      <c r="D48" t="s">
        <v>194</v>
      </c>
      <c r="E48" s="89">
        <f>E44+E45-E46-E47</f>
        <v>366940177.09</v>
      </c>
    </row>
    <row r="49" hidden="1"/>
    <row r="50" hidden="1"/>
    <row r="51" hidden="1"/>
    <row r="52" hidden="1"/>
    <row r="53" hidden="1"/>
    <row r="54" hidden="1"/>
    <row r="55" spans="5:5">
      <c r="E55" s="43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25" workbookViewId="0">
      <selection activeCell="B14" sqref="B14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  <col min="4" max="5" width="24.75" hidden="1" customWidth="1"/>
  </cols>
  <sheetData>
    <row r="2" ht="18.75" spans="1:3">
      <c r="A2" s="20" t="s">
        <v>195</v>
      </c>
      <c r="B2" s="21"/>
      <c r="C2" s="21"/>
    </row>
    <row r="3" ht="14.25" spans="1:3">
      <c r="A3" s="22" t="str">
        <f>母公司资产负债表!A3</f>
        <v>编制单位：财信证券有限责任公司</v>
      </c>
      <c r="B3" s="23">
        <f>合并损益表!B3</f>
        <v>43921</v>
      </c>
      <c r="C3" s="24" t="s">
        <v>77</v>
      </c>
    </row>
    <row r="4" spans="1:3">
      <c r="A4" s="25" t="s">
        <v>78</v>
      </c>
      <c r="B4" s="26" t="s">
        <v>79</v>
      </c>
      <c r="C4" s="27" t="s">
        <v>80</v>
      </c>
    </row>
    <row r="5" spans="1:5">
      <c r="A5" s="28" t="s">
        <v>81</v>
      </c>
      <c r="B5" s="29">
        <f>B6+B9+B13+B17+B18+B19+B20+B21</f>
        <v>156829547.62</v>
      </c>
      <c r="C5" s="30">
        <f>C6+C9+C13+C17+C18+C19+C20+C21</f>
        <v>397974644.48</v>
      </c>
      <c r="D5">
        <v>241145096.86</v>
      </c>
      <c r="E5" s="17">
        <v>241145096.86</v>
      </c>
    </row>
    <row r="6" spans="1:5">
      <c r="A6" s="31" t="s">
        <v>82</v>
      </c>
      <c r="B6" s="32">
        <f>C6-D6</f>
        <v>58087011.99</v>
      </c>
      <c r="C6" s="33">
        <v>95800438.64</v>
      </c>
      <c r="D6">
        <v>37713426.65</v>
      </c>
      <c r="E6" s="17">
        <v>37713426.65</v>
      </c>
    </row>
    <row r="7" spans="1:5">
      <c r="A7" s="31" t="s">
        <v>83</v>
      </c>
      <c r="B7" s="32">
        <f t="shared" ref="B7:B21" si="0">C7-D7</f>
        <v>92893531.71</v>
      </c>
      <c r="C7" s="33">
        <v>186137499.75</v>
      </c>
      <c r="D7">
        <v>93243968.04</v>
      </c>
      <c r="E7" s="17">
        <v>93243968.04</v>
      </c>
    </row>
    <row r="8" spans="1:5">
      <c r="A8" s="31" t="s">
        <v>84</v>
      </c>
      <c r="B8" s="32">
        <f t="shared" si="0"/>
        <v>34806519.72</v>
      </c>
      <c r="C8" s="33">
        <v>90337061.11</v>
      </c>
      <c r="D8">
        <v>55530541.39</v>
      </c>
      <c r="E8" s="17">
        <v>55530541.39</v>
      </c>
    </row>
    <row r="9" spans="1:5">
      <c r="A9" s="31" t="s">
        <v>85</v>
      </c>
      <c r="B9" s="32">
        <f t="shared" si="0"/>
        <v>94067021.16</v>
      </c>
      <c r="C9" s="33">
        <v>227717751.93</v>
      </c>
      <c r="D9">
        <v>133650730.77</v>
      </c>
      <c r="E9" s="17">
        <v>133650730.77</v>
      </c>
    </row>
    <row r="10" spans="1:5">
      <c r="A10" s="31" t="s">
        <v>86</v>
      </c>
      <c r="B10" s="32">
        <f t="shared" si="0"/>
        <v>64068169.77</v>
      </c>
      <c r="C10" s="33">
        <v>162942304.63</v>
      </c>
      <c r="D10">
        <v>98874134.86</v>
      </c>
      <c r="E10" s="17">
        <v>98874134.86</v>
      </c>
    </row>
    <row r="11" spans="1:5">
      <c r="A11" s="31" t="s">
        <v>87</v>
      </c>
      <c r="B11" s="32">
        <f t="shared" si="0"/>
        <v>20894056.59</v>
      </c>
      <c r="C11" s="33">
        <v>35361037.7</v>
      </c>
      <c r="D11">
        <v>14466981.11</v>
      </c>
      <c r="E11" s="17">
        <v>14466981.11</v>
      </c>
    </row>
    <row r="12" spans="1:5">
      <c r="A12" s="31" t="s">
        <v>88</v>
      </c>
      <c r="B12" s="32">
        <f t="shared" si="0"/>
        <v>9305295.75</v>
      </c>
      <c r="C12" s="33">
        <v>29518237.07</v>
      </c>
      <c r="D12">
        <v>20212941.32</v>
      </c>
      <c r="E12" s="17">
        <v>20212941.32</v>
      </c>
    </row>
    <row r="13" spans="1:5">
      <c r="A13" s="31" t="s">
        <v>89</v>
      </c>
      <c r="B13" s="32">
        <f t="shared" si="0"/>
        <v>12599766.36</v>
      </c>
      <c r="C13" s="33">
        <v>62798442.49</v>
      </c>
      <c r="D13">
        <v>50198676.13</v>
      </c>
      <c r="E13" s="17">
        <v>50198676.13</v>
      </c>
    </row>
    <row r="14" spans="1:5">
      <c r="A14" s="31" t="s">
        <v>90</v>
      </c>
      <c r="B14" s="32">
        <f t="shared" si="0"/>
        <v>0</v>
      </c>
      <c r="C14" s="33">
        <v>0</v>
      </c>
      <c r="D14">
        <v>0</v>
      </c>
      <c r="E14" s="17">
        <v>0</v>
      </c>
    </row>
    <row r="15" spans="1:5">
      <c r="A15" s="31" t="s">
        <v>91</v>
      </c>
      <c r="B15" s="32">
        <f t="shared" si="0"/>
        <v>0</v>
      </c>
      <c r="C15" s="33">
        <v>0</v>
      </c>
      <c r="D15">
        <v>0</v>
      </c>
      <c r="E15" s="17">
        <v>0</v>
      </c>
    </row>
    <row r="16" spans="1:5">
      <c r="A16" s="31" t="s">
        <v>92</v>
      </c>
      <c r="B16" s="32">
        <f t="shared" si="0"/>
        <v>0</v>
      </c>
      <c r="C16" s="33">
        <v>0</v>
      </c>
      <c r="D16">
        <v>0</v>
      </c>
      <c r="E16" s="17">
        <v>0</v>
      </c>
    </row>
    <row r="17" spans="1:5">
      <c r="A17" s="31" t="s">
        <v>93</v>
      </c>
      <c r="B17" s="32">
        <f t="shared" si="0"/>
        <v>206629.78</v>
      </c>
      <c r="C17" s="33">
        <v>206629.78</v>
      </c>
      <c r="D17">
        <v>0</v>
      </c>
      <c r="E17" s="17">
        <v>0</v>
      </c>
    </row>
    <row r="18" spans="1:5">
      <c r="A18" s="31" t="s">
        <v>94</v>
      </c>
      <c r="B18" s="32">
        <f t="shared" si="0"/>
        <v>-12529965.72</v>
      </c>
      <c r="C18" s="33">
        <v>6842470.8</v>
      </c>
      <c r="D18">
        <v>19372436.52</v>
      </c>
      <c r="E18" s="17">
        <v>19372436.52</v>
      </c>
    </row>
    <row r="19" spans="1:5">
      <c r="A19" s="31" t="s">
        <v>95</v>
      </c>
      <c r="B19" s="32">
        <f t="shared" si="0"/>
        <v>205435.5</v>
      </c>
      <c r="C19" s="33">
        <v>262870.36</v>
      </c>
      <c r="D19">
        <v>57434.86</v>
      </c>
      <c r="E19" s="17">
        <v>57434.86</v>
      </c>
    </row>
    <row r="20" spans="1:5">
      <c r="A20" s="31" t="s">
        <v>96</v>
      </c>
      <c r="B20" s="32">
        <f t="shared" si="0"/>
        <v>4191515.25</v>
      </c>
      <c r="C20" s="33">
        <v>4332396.57</v>
      </c>
      <c r="D20">
        <v>140881.32</v>
      </c>
      <c r="E20" s="17">
        <v>140881.32</v>
      </c>
    </row>
    <row r="21" spans="1:5">
      <c r="A21" s="31" t="s">
        <v>97</v>
      </c>
      <c r="B21" s="32">
        <f t="shared" si="0"/>
        <v>2133.3</v>
      </c>
      <c r="C21" s="33">
        <v>13643.91</v>
      </c>
      <c r="D21">
        <v>11510.61</v>
      </c>
      <c r="E21" s="17">
        <v>11510.61</v>
      </c>
    </row>
    <row r="22" spans="1:5">
      <c r="A22" s="28" t="s">
        <v>98</v>
      </c>
      <c r="B22" s="29">
        <f>SUM(B23:B27)</f>
        <v>110866246.71</v>
      </c>
      <c r="C22" s="30">
        <f>SUM(C23:C27)</f>
        <v>224941251.53</v>
      </c>
      <c r="D22">
        <v>114075004.82</v>
      </c>
      <c r="E22" s="17">
        <v>114075004.82</v>
      </c>
    </row>
    <row r="23" spans="1:5">
      <c r="A23" s="31" t="s">
        <v>99</v>
      </c>
      <c r="B23" s="32">
        <f t="shared" ref="B23:B27" si="1">C23-D23</f>
        <v>1176905.39</v>
      </c>
      <c r="C23" s="33">
        <v>3372243.14</v>
      </c>
      <c r="D23">
        <v>2195337.75</v>
      </c>
      <c r="E23" s="17">
        <v>2195337.75</v>
      </c>
    </row>
    <row r="24" spans="1:5">
      <c r="A24" s="31" t="s">
        <v>100</v>
      </c>
      <c r="B24" s="32">
        <f t="shared" si="1"/>
        <v>110445630.22</v>
      </c>
      <c r="C24" s="33">
        <v>213544237.93</v>
      </c>
      <c r="D24">
        <v>103098607.71</v>
      </c>
      <c r="E24" s="17">
        <v>103098607.71</v>
      </c>
    </row>
    <row r="25" spans="1:5">
      <c r="A25" s="31" t="s">
        <v>101</v>
      </c>
      <c r="B25" s="32">
        <f t="shared" si="1"/>
        <v>-1244409.28</v>
      </c>
      <c r="C25" s="33">
        <v>6956950.73</v>
      </c>
      <c r="D25">
        <v>8201360.01</v>
      </c>
      <c r="E25" s="17">
        <v>8201360.01</v>
      </c>
    </row>
    <row r="26" spans="1:5">
      <c r="A26" s="31" t="s">
        <v>102</v>
      </c>
      <c r="B26" s="32">
        <f t="shared" si="1"/>
        <v>0</v>
      </c>
      <c r="C26" s="33">
        <v>0</v>
      </c>
      <c r="D26">
        <v>0</v>
      </c>
      <c r="E26" s="17">
        <v>0</v>
      </c>
    </row>
    <row r="27" spans="1:5">
      <c r="A27" s="31" t="s">
        <v>103</v>
      </c>
      <c r="B27" s="32">
        <f t="shared" si="1"/>
        <v>488120.38</v>
      </c>
      <c r="C27" s="33">
        <v>1067819.73</v>
      </c>
      <c r="D27">
        <v>579699.35</v>
      </c>
      <c r="E27" s="17">
        <v>579699.35</v>
      </c>
    </row>
    <row r="28" spans="1:5">
      <c r="A28" s="28" t="s">
        <v>104</v>
      </c>
      <c r="B28" s="29">
        <f>B5-B22</f>
        <v>45963300.91</v>
      </c>
      <c r="C28" s="30">
        <f>C5-C22</f>
        <v>173033392.95</v>
      </c>
      <c r="D28">
        <v>127070092.04</v>
      </c>
      <c r="E28" s="17">
        <v>127070092.04</v>
      </c>
    </row>
    <row r="29" spans="1:5">
      <c r="A29" s="34" t="s">
        <v>105</v>
      </c>
      <c r="B29" s="32">
        <f t="shared" ref="B29:B32" si="2">C29-D29</f>
        <v>9024.55000000005</v>
      </c>
      <c r="C29" s="33">
        <v>1476661.07</v>
      </c>
      <c r="D29">
        <v>1467636.52</v>
      </c>
      <c r="E29" s="17">
        <v>1467636.52</v>
      </c>
    </row>
    <row r="30" spans="1:5">
      <c r="A30" s="34" t="s">
        <v>106</v>
      </c>
      <c r="B30" s="32">
        <f t="shared" si="2"/>
        <v>35584.9000000001</v>
      </c>
      <c r="C30" s="33">
        <v>2054494.1</v>
      </c>
      <c r="D30">
        <v>2018909.2</v>
      </c>
      <c r="E30" s="17">
        <v>2018909.2</v>
      </c>
    </row>
    <row r="31" spans="1:5">
      <c r="A31" s="28" t="s">
        <v>107</v>
      </c>
      <c r="B31" s="29">
        <f>B28+B29-B30</f>
        <v>45936740.56</v>
      </c>
      <c r="C31" s="30">
        <f>C28+C29-C30</f>
        <v>172455559.92</v>
      </c>
      <c r="D31">
        <v>126518819.36</v>
      </c>
      <c r="E31" s="17">
        <v>126518819.36</v>
      </c>
    </row>
    <row r="32" spans="1:5">
      <c r="A32" s="34" t="s">
        <v>108</v>
      </c>
      <c r="B32" s="32">
        <f t="shared" si="2"/>
        <v>11440294.65</v>
      </c>
      <c r="C32" s="33">
        <v>43284420.88</v>
      </c>
      <c r="D32">
        <v>31844126.23</v>
      </c>
      <c r="E32" s="17">
        <v>31844126.23</v>
      </c>
    </row>
    <row r="33" spans="1:5">
      <c r="A33" s="28" t="s">
        <v>109</v>
      </c>
      <c r="B33" s="29">
        <f>B31-B32</f>
        <v>34496445.91</v>
      </c>
      <c r="C33" s="30">
        <f>C31-C32</f>
        <v>129171139.04</v>
      </c>
      <c r="D33">
        <v>94674693.13</v>
      </c>
      <c r="E33" s="17">
        <v>94674693.13</v>
      </c>
    </row>
    <row r="34" spans="1:5">
      <c r="A34" s="34" t="s">
        <v>111</v>
      </c>
      <c r="B34" s="32">
        <f>C34-D34</f>
        <v>34496445.9100001</v>
      </c>
      <c r="C34" s="33">
        <f>C33</f>
        <v>129171139.04</v>
      </c>
      <c r="D34">
        <v>94674693.13</v>
      </c>
      <c r="E34">
        <v>94674693.13</v>
      </c>
    </row>
    <row r="35" spans="1:3">
      <c r="A35" s="34" t="s">
        <v>112</v>
      </c>
      <c r="B35" s="35"/>
      <c r="C35" s="36"/>
    </row>
    <row r="36" spans="1:5">
      <c r="A36" s="28" t="s">
        <v>116</v>
      </c>
      <c r="B36" s="29">
        <f>B37+B42</f>
        <v>8888335.78</v>
      </c>
      <c r="C36" s="30">
        <f>C37+C42</f>
        <v>19485528.57</v>
      </c>
      <c r="D36">
        <v>10597192.79</v>
      </c>
      <c r="E36">
        <v>10597192.79</v>
      </c>
    </row>
    <row r="37" spans="1:5">
      <c r="A37" s="37" t="s">
        <v>118</v>
      </c>
      <c r="B37" s="38">
        <f>B40</f>
        <v>9946210.12</v>
      </c>
      <c r="C37" s="33">
        <f>C40</f>
        <v>11962746.75</v>
      </c>
      <c r="D37">
        <v>2016536.63</v>
      </c>
      <c r="E37">
        <v>2016536.63</v>
      </c>
    </row>
    <row r="38" spans="1:5">
      <c r="A38" s="37" t="s">
        <v>119</v>
      </c>
      <c r="B38" s="39">
        <v>0</v>
      </c>
      <c r="C38" s="33">
        <v>0</v>
      </c>
      <c r="D38">
        <v>0</v>
      </c>
      <c r="E38">
        <v>0</v>
      </c>
    </row>
    <row r="39" spans="1:5">
      <c r="A39" s="37" t="s">
        <v>120</v>
      </c>
      <c r="B39" s="39">
        <v>0</v>
      </c>
      <c r="C39" s="33">
        <v>0</v>
      </c>
      <c r="D39">
        <v>0</v>
      </c>
      <c r="E39">
        <v>0</v>
      </c>
    </row>
    <row r="40" spans="1:5">
      <c r="A40" s="37" t="s">
        <v>121</v>
      </c>
      <c r="B40" s="32">
        <f>C40-D40</f>
        <v>9946210.12</v>
      </c>
      <c r="C40" s="33">
        <v>11962746.75</v>
      </c>
      <c r="D40">
        <v>2016536.63</v>
      </c>
      <c r="E40">
        <v>2016536.63</v>
      </c>
    </row>
    <row r="41" spans="1:5">
      <c r="A41" s="37" t="s">
        <v>122</v>
      </c>
      <c r="B41" s="39">
        <v>0</v>
      </c>
      <c r="C41" s="33">
        <v>0</v>
      </c>
      <c r="D41">
        <v>0</v>
      </c>
      <c r="E41">
        <v>0</v>
      </c>
    </row>
    <row r="42" spans="1:5">
      <c r="A42" s="37" t="s">
        <v>123</v>
      </c>
      <c r="B42" s="39">
        <f>B44+B46</f>
        <v>-1057874.34</v>
      </c>
      <c r="C42" s="33">
        <f>C44+C46</f>
        <v>7522781.82</v>
      </c>
      <c r="D42">
        <v>8580656.16</v>
      </c>
      <c r="E42">
        <v>8580656.16</v>
      </c>
    </row>
    <row r="43" spans="1:5">
      <c r="A43" s="37" t="s">
        <v>124</v>
      </c>
      <c r="B43" s="39">
        <v>0</v>
      </c>
      <c r="C43" s="33">
        <v>0</v>
      </c>
      <c r="D43">
        <v>0</v>
      </c>
      <c r="E43">
        <v>0</v>
      </c>
    </row>
    <row r="44" spans="1:5">
      <c r="A44" s="37" t="s">
        <v>125</v>
      </c>
      <c r="B44" s="32">
        <f>C44-D44</f>
        <v>-926253.75</v>
      </c>
      <c r="C44" s="33">
        <v>4193591.25</v>
      </c>
      <c r="D44">
        <v>5119845</v>
      </c>
      <c r="E44">
        <v>5119845</v>
      </c>
    </row>
    <row r="45" spans="1:3">
      <c r="A45" s="37" t="s">
        <v>126</v>
      </c>
      <c r="B45" s="39"/>
      <c r="C45" s="33"/>
    </row>
    <row r="46" spans="1:5">
      <c r="A46" s="37" t="s">
        <v>127</v>
      </c>
      <c r="B46" s="32">
        <f>C46-D46</f>
        <v>-131620.59</v>
      </c>
      <c r="C46" s="33">
        <v>3329190.57</v>
      </c>
      <c r="D46">
        <v>3460811.16</v>
      </c>
      <c r="E46">
        <v>3460811.16</v>
      </c>
    </row>
    <row r="47" spans="1:5">
      <c r="A47" s="37" t="s">
        <v>128</v>
      </c>
      <c r="B47" s="39">
        <v>0</v>
      </c>
      <c r="C47" s="33">
        <v>0</v>
      </c>
      <c r="D47">
        <v>0</v>
      </c>
      <c r="E47">
        <v>0</v>
      </c>
    </row>
    <row r="48" spans="1:5">
      <c r="A48" s="37" t="s">
        <v>129</v>
      </c>
      <c r="B48" s="39">
        <v>0</v>
      </c>
      <c r="C48" s="33">
        <v>0</v>
      </c>
      <c r="D48">
        <v>0</v>
      </c>
      <c r="E48">
        <v>0</v>
      </c>
    </row>
    <row r="49" s="19" customFormat="1" ht="14.25" spans="1:5">
      <c r="A49" s="40" t="s">
        <v>131</v>
      </c>
      <c r="B49" s="41">
        <f>B36+B33</f>
        <v>43384781.69</v>
      </c>
      <c r="C49" s="42">
        <f>C36+C33</f>
        <v>148656667.61</v>
      </c>
      <c r="D49">
        <v>38094266.08</v>
      </c>
      <c r="E49" s="19">
        <v>105271885.92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F55"/>
  <sheetViews>
    <sheetView workbookViewId="0">
      <selection activeCell="G49" sqref="G49"/>
    </sheetView>
  </sheetViews>
  <sheetFormatPr defaultColWidth="43.875" defaultRowHeight="13.5" outlineLevelCol="5"/>
  <cols>
    <col min="1" max="1" width="47.375" customWidth="1"/>
    <col min="2" max="2" width="31.125" customWidth="1"/>
    <col min="3" max="4" width="43.875" hidden="1" customWidth="1"/>
    <col min="5" max="5" width="21.5" style="1" customWidth="1"/>
    <col min="6" max="6" width="17.125" customWidth="1"/>
  </cols>
  <sheetData>
    <row r="1" customFormat="1" ht="20.25" spans="1:5">
      <c r="A1" s="2" t="s">
        <v>196</v>
      </c>
      <c r="B1" s="2"/>
      <c r="E1" s="1"/>
    </row>
    <row r="2" customFormat="1" ht="14.25" spans="1:5">
      <c r="A2" s="3">
        <v>43891</v>
      </c>
      <c r="B2" s="4"/>
      <c r="E2" s="1"/>
    </row>
    <row r="3" customFormat="1" ht="14.25" spans="1:5">
      <c r="A3" s="5" t="str">
        <f>合并现金流量表!A4</f>
        <v>单位：财信证券有限责任公司</v>
      </c>
      <c r="B3" s="6" t="s">
        <v>2</v>
      </c>
      <c r="E3" s="1"/>
    </row>
    <row r="4" customFormat="1" ht="14.25" spans="1:5">
      <c r="A4" s="7" t="s">
        <v>197</v>
      </c>
      <c r="B4" s="8" t="s">
        <v>140</v>
      </c>
      <c r="E4" s="1"/>
    </row>
    <row r="5" customFormat="1" spans="1:5">
      <c r="A5" s="9" t="s">
        <v>141</v>
      </c>
      <c r="B5" s="10"/>
      <c r="E5" s="1"/>
    </row>
    <row r="6" customFormat="1" spans="1:6">
      <c r="A6" s="9" t="s">
        <v>142</v>
      </c>
      <c r="B6" s="10">
        <v>-1327239207.19</v>
      </c>
      <c r="E6" s="1"/>
      <c r="F6" s="1"/>
    </row>
    <row r="7" customFormat="1" spans="1:6">
      <c r="A7" s="9" t="s">
        <v>143</v>
      </c>
      <c r="B7" s="10">
        <f>468677128.79+3420288.89</f>
        <v>472097417.68</v>
      </c>
      <c r="E7" s="1"/>
      <c r="F7" s="1"/>
    </row>
    <row r="8" customFormat="1" spans="1:6">
      <c r="A8" s="9" t="s">
        <v>144</v>
      </c>
      <c r="B8" s="10">
        <v>300000000</v>
      </c>
      <c r="E8" s="1"/>
      <c r="F8" s="1"/>
    </row>
    <row r="9" customFormat="1" spans="1:6">
      <c r="A9" s="9" t="s">
        <v>145</v>
      </c>
      <c r="B9" s="10">
        <v>607875623.41</v>
      </c>
      <c r="E9" s="1"/>
      <c r="F9" s="1"/>
    </row>
    <row r="10" customFormat="1" spans="1:6">
      <c r="A10" s="9" t="s">
        <v>146</v>
      </c>
      <c r="B10" s="10">
        <v>0</v>
      </c>
      <c r="E10" s="1"/>
      <c r="F10" s="1"/>
    </row>
    <row r="11" customFormat="1" spans="1:6">
      <c r="A11" s="9" t="s">
        <v>147</v>
      </c>
      <c r="B11" s="10">
        <v>1992775260.6</v>
      </c>
      <c r="E11" s="1"/>
      <c r="F11" s="1"/>
    </row>
    <row r="12" customFormat="1" spans="1:6">
      <c r="A12" s="9" t="s">
        <v>148</v>
      </c>
      <c r="B12" s="10">
        <v>33041832.26</v>
      </c>
      <c r="E12" s="1"/>
      <c r="F12" s="1"/>
    </row>
    <row r="13" customFormat="1" spans="1:6">
      <c r="A13" s="11" t="s">
        <v>149</v>
      </c>
      <c r="B13" s="12">
        <f>SUM(B6:B12)</f>
        <v>2078550926.76</v>
      </c>
      <c r="E13" s="1"/>
      <c r="F13" s="1"/>
    </row>
    <row r="14" customFormat="1" spans="1:6">
      <c r="A14" s="9" t="s">
        <v>150</v>
      </c>
      <c r="B14" s="10">
        <v>491078207.79</v>
      </c>
      <c r="E14" s="1"/>
      <c r="F14" s="1"/>
    </row>
    <row r="15" customFormat="1" spans="1:6">
      <c r="A15" s="9" t="s">
        <v>151</v>
      </c>
      <c r="B15" s="10">
        <v>0</v>
      </c>
      <c r="E15" s="1"/>
      <c r="F15" s="1"/>
    </row>
    <row r="16" customFormat="1" spans="1:6">
      <c r="A16" s="9" t="s">
        <v>152</v>
      </c>
      <c r="B16" s="10">
        <f>79338691.48+3001851.39</f>
        <v>82340542.87</v>
      </c>
      <c r="E16" s="1"/>
      <c r="F16" s="1"/>
    </row>
    <row r="17" customFormat="1" spans="1:6">
      <c r="A17" s="9" t="s">
        <v>153</v>
      </c>
      <c r="B17" s="10">
        <v>112557689.76</v>
      </c>
      <c r="E17" s="1"/>
      <c r="F17" s="1"/>
    </row>
    <row r="18" customFormat="1" spans="1:6">
      <c r="A18" s="9" t="s">
        <v>154</v>
      </c>
      <c r="B18" s="10">
        <v>34775761.1</v>
      </c>
      <c r="E18" s="1"/>
      <c r="F18" s="1"/>
    </row>
    <row r="19" customFormat="1" spans="1:6">
      <c r="A19" s="9" t="s">
        <v>155</v>
      </c>
      <c r="B19" s="10">
        <v>1007818735.83</v>
      </c>
      <c r="E19" s="1"/>
      <c r="F19" s="1"/>
    </row>
    <row r="20" customFormat="1" spans="1:6">
      <c r="A20" s="11" t="s">
        <v>156</v>
      </c>
      <c r="B20" s="12">
        <f>SUM(B14:B19)</f>
        <v>1728570937.35</v>
      </c>
      <c r="E20" s="1"/>
      <c r="F20" s="1"/>
    </row>
    <row r="21" customFormat="1" spans="1:6">
      <c r="A21" s="11" t="s">
        <v>157</v>
      </c>
      <c r="B21" s="12">
        <f>B13-B20</f>
        <v>349979989.41</v>
      </c>
      <c r="E21" s="1"/>
      <c r="F21" s="1"/>
    </row>
    <row r="22" customFormat="1" spans="1:6">
      <c r="A22" s="11" t="s">
        <v>158</v>
      </c>
      <c r="B22" s="13">
        <v>0</v>
      </c>
      <c r="E22" s="1"/>
      <c r="F22" s="1"/>
    </row>
    <row r="23" customFormat="1" spans="1:6">
      <c r="A23" s="9" t="s">
        <v>159</v>
      </c>
      <c r="B23" s="10">
        <v>0</v>
      </c>
      <c r="E23" s="1"/>
      <c r="F23" s="1"/>
    </row>
    <row r="24" customFormat="1" spans="1:6">
      <c r="A24" s="9" t="s">
        <v>160</v>
      </c>
      <c r="B24" s="10">
        <v>0</v>
      </c>
      <c r="E24" s="1"/>
      <c r="F24" s="1"/>
    </row>
    <row r="25" customFormat="1" spans="1:6">
      <c r="A25" s="9" t="s">
        <v>161</v>
      </c>
      <c r="B25" s="10">
        <v>0</v>
      </c>
      <c r="E25" s="1"/>
      <c r="F25" s="1"/>
    </row>
    <row r="26" customFormat="1" spans="1:6">
      <c r="A26" s="9" t="s">
        <v>162</v>
      </c>
      <c r="B26" s="10">
        <v>175215.22</v>
      </c>
      <c r="E26" s="1"/>
      <c r="F26" s="1"/>
    </row>
    <row r="27" customFormat="1" spans="1:6">
      <c r="A27" s="11" t="s">
        <v>163</v>
      </c>
      <c r="B27" s="12">
        <f>SUM(B23:B26)</f>
        <v>175215.22</v>
      </c>
      <c r="E27" s="1"/>
      <c r="F27" s="1"/>
    </row>
    <row r="28" customFormat="1" spans="1:6">
      <c r="A28" s="9" t="s">
        <v>164</v>
      </c>
      <c r="B28" s="10">
        <v>0</v>
      </c>
      <c r="E28" s="1"/>
      <c r="F28" s="1"/>
    </row>
    <row r="29" customFormat="1" spans="1:6">
      <c r="A29" s="9" t="s">
        <v>165</v>
      </c>
      <c r="B29" s="10">
        <v>4677590.5</v>
      </c>
      <c r="E29" s="1"/>
      <c r="F29" s="1"/>
    </row>
    <row r="30" customFormat="1" spans="1:6">
      <c r="A30" s="9" t="s">
        <v>166</v>
      </c>
      <c r="B30" s="10">
        <v>0</v>
      </c>
      <c r="E30" s="1"/>
      <c r="F30" s="1"/>
    </row>
    <row r="31" customFormat="1" spans="1:6">
      <c r="A31" s="9" t="s">
        <v>167</v>
      </c>
      <c r="B31" s="10">
        <v>0</v>
      </c>
      <c r="E31" s="1"/>
      <c r="F31" s="1"/>
    </row>
    <row r="32" customFormat="1" spans="1:6">
      <c r="A32" s="11" t="s">
        <v>168</v>
      </c>
      <c r="B32" s="12">
        <f>SUM(B28:B31)</f>
        <v>4677590.5</v>
      </c>
      <c r="E32" s="1"/>
      <c r="F32" s="1"/>
    </row>
    <row r="33" customFormat="1" spans="1:6">
      <c r="A33" s="11" t="s">
        <v>169</v>
      </c>
      <c r="B33" s="12">
        <f>B27-B32</f>
        <v>-4502375.28</v>
      </c>
      <c r="E33" s="1"/>
      <c r="F33" s="1"/>
    </row>
    <row r="34" customFormat="1" spans="1:6">
      <c r="A34" s="9" t="s">
        <v>170</v>
      </c>
      <c r="B34" s="10"/>
      <c r="E34" s="1"/>
      <c r="F34" s="1"/>
    </row>
    <row r="35" customFormat="1" spans="1:6">
      <c r="A35" s="9" t="s">
        <v>171</v>
      </c>
      <c r="B35" s="10">
        <v>0</v>
      </c>
      <c r="E35" s="1"/>
      <c r="F35" s="1"/>
    </row>
    <row r="36" customFormat="1" spans="1:6">
      <c r="A36" s="9" t="s">
        <v>172</v>
      </c>
      <c r="B36" s="10">
        <v>0</v>
      </c>
      <c r="E36" s="1"/>
      <c r="F36" s="1"/>
    </row>
    <row r="37" customFormat="1" spans="1:6">
      <c r="A37" s="9" t="s">
        <v>173</v>
      </c>
      <c r="B37" s="10">
        <v>58833451637.59</v>
      </c>
      <c r="E37" s="1"/>
      <c r="F37" s="1"/>
    </row>
    <row r="38" customFormat="1" spans="1:6">
      <c r="A38" s="9" t="s">
        <v>174</v>
      </c>
      <c r="B38" s="10">
        <v>0</v>
      </c>
      <c r="E38" s="1"/>
      <c r="F38" s="1"/>
    </row>
    <row r="39" customFormat="1" spans="1:6">
      <c r="A39" s="9" t="s">
        <v>175</v>
      </c>
      <c r="B39" s="10">
        <v>0</v>
      </c>
      <c r="E39" s="1"/>
      <c r="F39" s="1"/>
    </row>
    <row r="40" customFormat="1" spans="1:6">
      <c r="A40" s="11" t="s">
        <v>176</v>
      </c>
      <c r="B40" s="12">
        <f>SUM(B35:B39)</f>
        <v>58833451637.59</v>
      </c>
      <c r="E40" s="1"/>
      <c r="F40" s="1"/>
    </row>
    <row r="41" customFormat="1" spans="1:6">
      <c r="A41" s="9" t="s">
        <v>177</v>
      </c>
      <c r="B41" s="10">
        <v>57828905637.59</v>
      </c>
      <c r="E41" s="1"/>
      <c r="F41" s="1"/>
    </row>
    <row r="42" customFormat="1" spans="1:6">
      <c r="A42" s="9" t="s">
        <v>178</v>
      </c>
      <c r="B42" s="10">
        <v>39811672.96</v>
      </c>
      <c r="E42" s="1"/>
      <c r="F42" s="1"/>
    </row>
    <row r="43" customFormat="1" spans="1:6">
      <c r="A43" s="9" t="s">
        <v>179</v>
      </c>
      <c r="B43" s="10">
        <v>0</v>
      </c>
      <c r="E43" s="1"/>
      <c r="F43" s="1"/>
    </row>
    <row r="44" customFormat="1" spans="1:6">
      <c r="A44" s="9" t="s">
        <v>180</v>
      </c>
      <c r="B44" s="10">
        <v>0</v>
      </c>
      <c r="E44" s="1"/>
      <c r="F44" s="1"/>
    </row>
    <row r="45" customFormat="1" spans="1:6">
      <c r="A45" s="11" t="s">
        <v>181</v>
      </c>
      <c r="B45" s="12">
        <f>SUM(B41:B44)</f>
        <v>57868717310.55</v>
      </c>
      <c r="E45" s="1"/>
      <c r="F45" s="1"/>
    </row>
    <row r="46" customFormat="1" spans="1:6">
      <c r="A46" s="11" t="s">
        <v>182</v>
      </c>
      <c r="B46" s="12">
        <f>B40-B45</f>
        <v>964734327.040001</v>
      </c>
      <c r="E46" s="1"/>
      <c r="F46" s="1"/>
    </row>
    <row r="47" customFormat="1" spans="1:6">
      <c r="A47" s="11" t="s">
        <v>183</v>
      </c>
      <c r="B47" s="10">
        <v>262870.36</v>
      </c>
      <c r="E47" s="14"/>
      <c r="F47" s="1"/>
    </row>
    <row r="48" customFormat="1" spans="1:6">
      <c r="A48" s="11" t="s">
        <v>184</v>
      </c>
      <c r="B48" s="12">
        <f>B47+B46+B33+B21</f>
        <v>1310474811.53</v>
      </c>
      <c r="E48" s="14"/>
      <c r="F48" s="1"/>
    </row>
    <row r="49" customFormat="1" spans="1:6">
      <c r="A49" s="11" t="s">
        <v>185</v>
      </c>
      <c r="B49" s="10">
        <v>10036498373.62</v>
      </c>
      <c r="E49" s="14"/>
      <c r="F49" s="1"/>
    </row>
    <row r="50" customFormat="1" ht="14.25" spans="1:6">
      <c r="A50" s="15" t="s">
        <v>186</v>
      </c>
      <c r="B50" s="16">
        <f>B48+B49</f>
        <v>11346973185.15</v>
      </c>
      <c r="E50" s="14"/>
      <c r="F50" s="1"/>
    </row>
    <row r="51" customFormat="1" ht="14.25" spans="1:5">
      <c r="A51" t="s">
        <v>187</v>
      </c>
      <c r="C51" s="17"/>
      <c r="E51" s="14"/>
    </row>
    <row r="52" customFormat="1" spans="1:5">
      <c r="A52" s="18"/>
      <c r="B52" s="18"/>
      <c r="E52" s="14"/>
    </row>
    <row r="53" spans="2:5">
      <c r="B53" s="1"/>
      <c r="E53" s="14"/>
    </row>
    <row r="54" spans="5:5">
      <c r="E54" s="14"/>
    </row>
    <row r="55" spans="5:5">
      <c r="E55" s="14"/>
    </row>
  </sheetData>
  <mergeCells count="2">
    <mergeCell ref="A1:B1"/>
    <mergeCell ref="A2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母公司现金流量表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2020-06-24T06:57:53Z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