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355B04-BDD4-4B61-90D7-47178888008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eckLoading" sheetId="7" r:id="rId1"/>
    <sheet name="TankLoading" sheetId="3" r:id="rId2"/>
    <sheet name="DeckLoading (2)" sheetId="8" r:id="rId3"/>
    <sheet name="Sheet3" sheetId="5" r:id="rId4"/>
    <sheet name="위치정보" sheetId="1" r:id="rId5"/>
    <sheet name="HGL" sheetId="2" r:id="rId6"/>
    <sheet name="Detail of Car Loading" sheetId="4" r:id="rId7"/>
    <sheet name="Sheet4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8" l="1"/>
  <c r="H9" i="8"/>
  <c r="G48" i="3"/>
  <c r="G47" i="3"/>
  <c r="G29" i="3"/>
  <c r="G17" i="3"/>
  <c r="G14" i="3"/>
  <c r="G9" i="3"/>
  <c r="H48" i="3"/>
  <c r="P9" i="7"/>
  <c r="M66" i="8"/>
  <c r="L66" i="8"/>
  <c r="K66" i="8"/>
  <c r="J66" i="8"/>
  <c r="I66" i="8"/>
  <c r="H66" i="8"/>
  <c r="G66" i="8"/>
  <c r="F66" i="8"/>
  <c r="E66" i="8"/>
  <c r="D66" i="8"/>
  <c r="C66" i="8"/>
  <c r="B66" i="8"/>
  <c r="M49" i="8"/>
  <c r="L49" i="8"/>
  <c r="K49" i="8"/>
  <c r="J49" i="8"/>
  <c r="I49" i="8"/>
  <c r="H49" i="8"/>
  <c r="G49" i="8"/>
  <c r="F49" i="8"/>
  <c r="E49" i="8"/>
  <c r="D49" i="8"/>
  <c r="C49" i="8"/>
  <c r="B49" i="8"/>
  <c r="L32" i="8"/>
  <c r="L31" i="8"/>
  <c r="L30" i="8"/>
  <c r="L29" i="8"/>
  <c r="L28" i="8"/>
  <c r="L27" i="8"/>
  <c r="L26" i="8"/>
  <c r="L25" i="8"/>
  <c r="L24" i="8"/>
  <c r="L23" i="8"/>
  <c r="L22" i="8"/>
  <c r="L21" i="8"/>
  <c r="B16" i="8"/>
  <c r="B15" i="8"/>
  <c r="B14" i="8"/>
  <c r="B13" i="8"/>
  <c r="B12" i="8"/>
  <c r="H11" i="8"/>
  <c r="K11" i="8" s="1"/>
  <c r="C11" i="8" s="1"/>
  <c r="H10" i="8"/>
  <c r="K10" i="8" s="1"/>
  <c r="C10" i="8" s="1"/>
  <c r="C9" i="8"/>
  <c r="H8" i="8"/>
  <c r="K8" i="8" s="1"/>
  <c r="C8" i="8" s="1"/>
  <c r="H7" i="8"/>
  <c r="K7" i="8" s="1"/>
  <c r="C7" i="8" s="1"/>
  <c r="C17" i="8" s="1"/>
  <c r="K6" i="8"/>
  <c r="C6" i="8"/>
  <c r="B16" i="7"/>
  <c r="B15" i="7"/>
  <c r="B14" i="7"/>
  <c r="B13" i="7"/>
  <c r="B12" i="7"/>
  <c r="H8" i="7"/>
  <c r="K8" i="7" s="1"/>
  <c r="C8" i="7" s="1"/>
  <c r="H7" i="7"/>
  <c r="K7" i="7" s="1"/>
  <c r="C7" i="7" s="1"/>
  <c r="H11" i="7"/>
  <c r="K11" i="7" s="1"/>
  <c r="C11" i="7" s="1"/>
  <c r="H10" i="7"/>
  <c r="K10" i="7" s="1"/>
  <c r="C10" i="7" s="1"/>
  <c r="H9" i="7"/>
  <c r="K9" i="7" s="1"/>
  <c r="C9" i="7" s="1"/>
  <c r="K6" i="7"/>
  <c r="C6" i="7" s="1"/>
  <c r="M66" i="7"/>
  <c r="L66" i="7"/>
  <c r="K66" i="7"/>
  <c r="J66" i="7"/>
  <c r="I66" i="7"/>
  <c r="H66" i="7"/>
  <c r="G66" i="7"/>
  <c r="F66" i="7"/>
  <c r="E66" i="7"/>
  <c r="D66" i="7"/>
  <c r="C66" i="7"/>
  <c r="F22" i="7"/>
  <c r="F23" i="7"/>
  <c r="F24" i="7"/>
  <c r="F25" i="7"/>
  <c r="F26" i="7"/>
  <c r="F27" i="7"/>
  <c r="F28" i="7"/>
  <c r="F29" i="7"/>
  <c r="F30" i="7"/>
  <c r="F31" i="7"/>
  <c r="F32" i="7"/>
  <c r="F21" i="7"/>
  <c r="C17" i="7" l="1"/>
  <c r="M49" i="7"/>
  <c r="L49" i="7"/>
  <c r="K49" i="7"/>
  <c r="J49" i="7"/>
  <c r="I49" i="7"/>
  <c r="H49" i="7"/>
  <c r="G49" i="7"/>
  <c r="F49" i="7"/>
  <c r="E49" i="7"/>
  <c r="B66" i="7"/>
  <c r="D49" i="7"/>
  <c r="C49" i="7"/>
  <c r="B49" i="7"/>
  <c r="F62" i="4"/>
  <c r="E62" i="4"/>
  <c r="D62" i="4"/>
  <c r="C62" i="4"/>
  <c r="G61" i="4"/>
  <c r="G60" i="4"/>
  <c r="G59" i="4"/>
  <c r="G58" i="4"/>
  <c r="G57" i="4"/>
  <c r="G56" i="4"/>
  <c r="G55" i="4"/>
  <c r="G54" i="4"/>
  <c r="G53" i="4"/>
  <c r="G52" i="4"/>
  <c r="G51" i="4"/>
  <c r="F47" i="4"/>
  <c r="E47" i="4"/>
  <c r="D47" i="4"/>
  <c r="C47" i="4"/>
  <c r="G46" i="4"/>
  <c r="G45" i="4"/>
  <c r="G44" i="4"/>
  <c r="G43" i="4"/>
  <c r="G42" i="4"/>
  <c r="G41" i="4"/>
  <c r="G40" i="4"/>
  <c r="G39" i="4"/>
  <c r="G38" i="4"/>
  <c r="G37" i="4"/>
  <c r="G36" i="4"/>
  <c r="F30" i="4"/>
  <c r="E30" i="4"/>
  <c r="D30" i="4"/>
  <c r="C30" i="4"/>
  <c r="F15" i="4"/>
  <c r="E15" i="4"/>
  <c r="D15" i="4"/>
  <c r="C15" i="4"/>
  <c r="G14" i="4"/>
  <c r="G13" i="4"/>
  <c r="G12" i="4"/>
  <c r="G11" i="4"/>
  <c r="G10" i="4"/>
  <c r="G9" i="4"/>
  <c r="G8" i="4"/>
  <c r="G7" i="4"/>
  <c r="G6" i="4"/>
  <c r="G5" i="4"/>
  <c r="G4" i="4"/>
  <c r="L19" i="3"/>
  <c r="L20" i="3"/>
  <c r="L21" i="3"/>
  <c r="L22" i="3"/>
  <c r="L23" i="3"/>
  <c r="L24" i="3"/>
  <c r="L25" i="3"/>
  <c r="L26" i="3"/>
  <c r="L27" i="3"/>
  <c r="L28" i="3"/>
  <c r="L29" i="3"/>
  <c r="L30" i="3"/>
  <c r="L18" i="3"/>
  <c r="E4" i="5"/>
  <c r="D4" i="5"/>
  <c r="V12" i="2"/>
  <c r="V11" i="2"/>
  <c r="G29" i="4"/>
  <c r="G28" i="4"/>
  <c r="G27" i="4"/>
  <c r="G26" i="4"/>
  <c r="G25" i="4"/>
  <c r="G24" i="4"/>
  <c r="G30" i="4" s="1"/>
  <c r="G23" i="4"/>
  <c r="G22" i="4"/>
  <c r="G21" i="4"/>
  <c r="G20" i="4"/>
  <c r="G19" i="4"/>
  <c r="G62" i="4" l="1"/>
  <c r="G47" i="4"/>
  <c r="G15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" i="1"/>
  <c r="H15" i="1"/>
  <c r="H2" i="1"/>
  <c r="H12" i="1"/>
  <c r="H13" i="1"/>
  <c r="H14" i="1"/>
  <c r="H11" i="1"/>
  <c r="H10" i="1"/>
  <c r="H9" i="1"/>
  <c r="H8" i="1"/>
  <c r="H7" i="1"/>
  <c r="H6" i="1"/>
  <c r="H5" i="1"/>
  <c r="H4" i="1"/>
  <c r="H3" i="1"/>
  <c r="A3" i="1"/>
  <c r="B235" i="1"/>
  <c r="B236" i="1" s="1"/>
  <c r="B215" i="1"/>
  <c r="B216" i="1"/>
  <c r="B217" i="1"/>
  <c r="B218" i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30" i="1"/>
  <c r="B12" i="1"/>
  <c r="B11" i="1" s="1"/>
  <c r="B10" i="1" s="1"/>
  <c r="B9" i="1" s="1"/>
  <c r="B8" i="1" s="1"/>
  <c r="B7" i="1" s="1"/>
  <c r="B6" i="1" s="1"/>
  <c r="B5" i="1" s="1"/>
  <c r="B4" i="1" s="1"/>
  <c r="B2" i="1" s="1"/>
  <c r="B13" i="1"/>
</calcChain>
</file>

<file path=xl/sharedStrings.xml><?xml version="1.0" encoding="utf-8"?>
<sst xmlns="http://schemas.openxmlformats.org/spreadsheetml/2006/main" count="409" uniqueCount="163">
  <si>
    <t>Frame No.</t>
    <phoneticPr fontId="1" type="noConversion"/>
  </si>
  <si>
    <t>COMDK</t>
    <phoneticPr fontId="1" type="noConversion"/>
  </si>
  <si>
    <t>GRADK</t>
    <phoneticPr fontId="1" type="noConversion"/>
  </si>
  <si>
    <t>SIDE</t>
    <phoneticPr fontId="1" type="noConversion"/>
  </si>
  <si>
    <t>C.L</t>
    <phoneticPr fontId="1" type="noConversion"/>
  </si>
  <si>
    <t>Camber</t>
    <phoneticPr fontId="1" type="noConversion"/>
  </si>
  <si>
    <t>Alloable Longitudinal Strength</t>
    <phoneticPr fontId="1" type="noConversion"/>
  </si>
  <si>
    <t>Position</t>
    <phoneticPr fontId="1" type="noConversion"/>
  </si>
  <si>
    <t>MID</t>
    <phoneticPr fontId="1" type="noConversion"/>
  </si>
  <si>
    <t>At Sea</t>
    <phoneticPr fontId="1" type="noConversion"/>
  </si>
  <si>
    <t>SF(+)</t>
    <phoneticPr fontId="1" type="noConversion"/>
  </si>
  <si>
    <t>SF(-)</t>
    <phoneticPr fontId="1" type="noConversion"/>
  </si>
  <si>
    <t>BM(Max.)</t>
    <phoneticPr fontId="1" type="noConversion"/>
  </si>
  <si>
    <t>BM(Min.)</t>
    <phoneticPr fontId="1" type="noConversion"/>
  </si>
  <si>
    <t>GM</t>
    <phoneticPr fontId="1" type="noConversion"/>
  </si>
  <si>
    <t>Normal Ballast</t>
    <phoneticPr fontId="1" type="noConversion"/>
  </si>
  <si>
    <t>Full Load</t>
    <phoneticPr fontId="1" type="noConversion"/>
  </si>
  <si>
    <t>Draft</t>
    <phoneticPr fontId="1" type="noConversion"/>
  </si>
  <si>
    <t>LW</t>
    <phoneticPr fontId="1" type="noConversion"/>
  </si>
  <si>
    <t>DWT</t>
    <phoneticPr fontId="1" type="noConversion"/>
  </si>
  <si>
    <t>BM</t>
    <phoneticPr fontId="1" type="noConversion"/>
  </si>
  <si>
    <t>Pos.</t>
    <phoneticPr fontId="1" type="noConversion"/>
  </si>
  <si>
    <t>SF</t>
    <phoneticPr fontId="1" type="noConversion"/>
  </si>
  <si>
    <t>LIGHT WEIGHT</t>
    <phoneticPr fontId="1" type="noConversion"/>
  </si>
  <si>
    <t>D.W CONSTANTS</t>
    <phoneticPr fontId="1" type="noConversion"/>
  </si>
  <si>
    <t>F.W.T</t>
    <phoneticPr fontId="1" type="noConversion"/>
  </si>
  <si>
    <t>D.W.T(P)</t>
    <phoneticPr fontId="1" type="noConversion"/>
  </si>
  <si>
    <t>NO.1 F.O.T</t>
    <phoneticPr fontId="1" type="noConversion"/>
  </si>
  <si>
    <t>P</t>
    <phoneticPr fontId="1" type="noConversion"/>
  </si>
  <si>
    <t>S</t>
    <phoneticPr fontId="1" type="noConversion"/>
  </si>
  <si>
    <t>NO.2 F.O.T</t>
    <phoneticPr fontId="1" type="noConversion"/>
  </si>
  <si>
    <t>D. O. T.</t>
    <phoneticPr fontId="1" type="noConversion"/>
  </si>
  <si>
    <t>NO.11 CAR DECK</t>
    <phoneticPr fontId="1" type="noConversion"/>
  </si>
  <si>
    <t>NO.10 CAR DECK</t>
    <phoneticPr fontId="1" type="noConversion"/>
  </si>
  <si>
    <t>NO.9 CAR DECK</t>
  </si>
  <si>
    <t>NO.7 CAR DECK</t>
  </si>
  <si>
    <t>NO.4 CAR DECK</t>
  </si>
  <si>
    <t>NO.3 CAR DECK</t>
  </si>
  <si>
    <t>NO.2 CAR DECK</t>
  </si>
  <si>
    <t>NO.1 CAR DECK</t>
  </si>
  <si>
    <t>NO.8 CAR DECK(Liftable)</t>
    <phoneticPr fontId="1" type="noConversion"/>
  </si>
  <si>
    <t>NO.6 CAR DECK(Liftable)</t>
    <phoneticPr fontId="1" type="noConversion"/>
  </si>
  <si>
    <t>NO.5 CAR DECK(Loading)</t>
    <phoneticPr fontId="1" type="noConversion"/>
  </si>
  <si>
    <t>F. P. T.</t>
    <phoneticPr fontId="1" type="noConversion"/>
  </si>
  <si>
    <t>NO.1 W.B.T</t>
    <phoneticPr fontId="1" type="noConversion"/>
  </si>
  <si>
    <t>NO.2. W.B.T</t>
    <phoneticPr fontId="1" type="noConversion"/>
  </si>
  <si>
    <t>C</t>
    <phoneticPr fontId="1" type="noConversion"/>
  </si>
  <si>
    <t>NO.3. W.B.T</t>
    <phoneticPr fontId="1" type="noConversion"/>
  </si>
  <si>
    <t>NO.4 W.B.T</t>
    <phoneticPr fontId="1" type="noConversion"/>
  </si>
  <si>
    <t>HEELING T.K</t>
    <phoneticPr fontId="1" type="noConversion"/>
  </si>
  <si>
    <t>NO.5 W.B.T</t>
    <phoneticPr fontId="1" type="noConversion"/>
  </si>
  <si>
    <t>NO.6 W.B.T</t>
    <phoneticPr fontId="1" type="noConversion"/>
  </si>
  <si>
    <t>NO.1 D.B.W.B.T</t>
    <phoneticPr fontId="1" type="noConversion"/>
  </si>
  <si>
    <t>NO.2 D.B.W.B.T</t>
    <phoneticPr fontId="1" type="noConversion"/>
  </si>
  <si>
    <t>A.P.T</t>
    <phoneticPr fontId="1" type="noConversion"/>
  </si>
  <si>
    <t>DISP.</t>
    <phoneticPr fontId="1" type="noConversion"/>
  </si>
  <si>
    <t>DECK</t>
    <phoneticPr fontId="1" type="noConversion"/>
  </si>
  <si>
    <t>NO.4 HOLD</t>
    <phoneticPr fontId="1" type="noConversion"/>
  </si>
  <si>
    <t>NO.3 HOLD</t>
    <phoneticPr fontId="1" type="noConversion"/>
  </si>
  <si>
    <t>NO.2 HOLD</t>
    <phoneticPr fontId="1" type="noConversion"/>
  </si>
  <si>
    <t>NO.1 HOLD</t>
    <phoneticPr fontId="1" type="noConversion"/>
  </si>
  <si>
    <t>DECK TOTAL</t>
    <phoneticPr fontId="1" type="noConversion"/>
  </si>
  <si>
    <t>NO.11</t>
    <phoneticPr fontId="1" type="noConversion"/>
  </si>
  <si>
    <t>NO.10</t>
    <phoneticPr fontId="1" type="noConversion"/>
  </si>
  <si>
    <t>NO.9</t>
  </si>
  <si>
    <t>NO.9</t>
    <phoneticPr fontId="1" type="noConversion"/>
  </si>
  <si>
    <t>NO.8</t>
  </si>
  <si>
    <t>NO.8</t>
    <phoneticPr fontId="1" type="noConversion"/>
  </si>
  <si>
    <t>NO.7</t>
  </si>
  <si>
    <t>NO.7</t>
    <phoneticPr fontId="1" type="noConversion"/>
  </si>
  <si>
    <t>NO.6</t>
  </si>
  <si>
    <t>NO.6</t>
    <phoneticPr fontId="1" type="noConversion"/>
  </si>
  <si>
    <t>NO.5</t>
  </si>
  <si>
    <t>NO.5</t>
    <phoneticPr fontId="1" type="noConversion"/>
  </si>
  <si>
    <t>NO.4</t>
  </si>
  <si>
    <t>NO.4</t>
    <phoneticPr fontId="1" type="noConversion"/>
  </si>
  <si>
    <t>NO.3</t>
  </si>
  <si>
    <t>NO.3</t>
    <phoneticPr fontId="1" type="noConversion"/>
  </si>
  <si>
    <t>NO.2</t>
  </si>
  <si>
    <t>NO.2</t>
    <phoneticPr fontId="1" type="noConversion"/>
  </si>
  <si>
    <t>NO.1</t>
  </si>
  <si>
    <t>NO.1</t>
    <phoneticPr fontId="1" type="noConversion"/>
  </si>
  <si>
    <t>HOLD</t>
    <phoneticPr fontId="1" type="noConversion"/>
  </si>
  <si>
    <t>TOTAL</t>
    <phoneticPr fontId="1" type="noConversion"/>
  </si>
  <si>
    <t>AXLE</t>
    <phoneticPr fontId="1" type="noConversion"/>
  </si>
  <si>
    <t>SPREAD</t>
    <phoneticPr fontId="1" type="noConversion"/>
  </si>
  <si>
    <t>TYRE</t>
    <phoneticPr fontId="1" type="noConversion"/>
  </si>
  <si>
    <t>DESIGN S.W.B.M</t>
    <phoneticPr fontId="1" type="noConversion"/>
  </si>
  <si>
    <t>Ms Max</t>
    <phoneticPr fontId="1" type="noConversion"/>
  </si>
  <si>
    <t>kN-m</t>
    <phoneticPr fontId="1" type="noConversion"/>
  </si>
  <si>
    <t>kN</t>
    <phoneticPr fontId="1" type="noConversion"/>
  </si>
  <si>
    <t>kN/mm2</t>
    <phoneticPr fontId="1" type="noConversion"/>
  </si>
  <si>
    <t>u*y (mm)</t>
    <phoneticPr fontId="1" type="noConversion"/>
  </si>
  <si>
    <t>Ls</t>
    <phoneticPr fontId="1" type="noConversion"/>
  </si>
  <si>
    <t>B</t>
    <phoneticPr fontId="1" type="noConversion"/>
  </si>
  <si>
    <t>D</t>
    <phoneticPr fontId="1" type="noConversion"/>
  </si>
  <si>
    <t>11,12,13</t>
    <phoneticPr fontId="1" type="noConversion"/>
  </si>
  <si>
    <t>Condition No. 14, 15, 16 - Full Load Condition</t>
    <phoneticPr fontId="1" type="noConversion"/>
  </si>
  <si>
    <t>* Number of Car</t>
    <phoneticPr fontId="1" type="noConversion"/>
  </si>
  <si>
    <t>* Weight</t>
    <phoneticPr fontId="1" type="noConversion"/>
  </si>
  <si>
    <t>Condition No. 17, 18, 19 - RAV4L</t>
    <phoneticPr fontId="1" type="noConversion"/>
  </si>
  <si>
    <t>14,15,16</t>
    <phoneticPr fontId="1" type="noConversion"/>
  </si>
  <si>
    <t>17,18,19</t>
    <phoneticPr fontId="1" type="noConversion"/>
  </si>
  <si>
    <t>19,20,21</t>
    <phoneticPr fontId="1" type="noConversion"/>
  </si>
  <si>
    <t>23,24,25</t>
    <phoneticPr fontId="1" type="noConversion"/>
  </si>
  <si>
    <t>NO.8L</t>
    <phoneticPr fontId="1" type="noConversion"/>
  </si>
  <si>
    <t>NO.6L</t>
    <phoneticPr fontId="1" type="noConversion"/>
  </si>
  <si>
    <t>26,27,28</t>
    <phoneticPr fontId="1" type="noConversion"/>
  </si>
  <si>
    <t>29,30,31</t>
    <phoneticPr fontId="1" type="noConversion"/>
  </si>
  <si>
    <t>32,33,34</t>
    <phoneticPr fontId="1" type="noConversion"/>
  </si>
  <si>
    <t>35,36,37</t>
    <phoneticPr fontId="1" type="noConversion"/>
  </si>
  <si>
    <t>38,39,40</t>
    <phoneticPr fontId="1" type="noConversion"/>
  </si>
  <si>
    <t>41,42,43</t>
    <phoneticPr fontId="1" type="noConversion"/>
  </si>
  <si>
    <t>44,45,46</t>
    <phoneticPr fontId="1" type="noConversion"/>
  </si>
  <si>
    <t>47,48,49</t>
    <phoneticPr fontId="1" type="noConversion"/>
  </si>
  <si>
    <t>Condition No. 47, 48, 49 - RAV4L Case-6 (U.W=1.54 ton) Load Condition</t>
    <phoneticPr fontId="1" type="noConversion"/>
  </si>
  <si>
    <t>Condition No. 44, 45, 46 - RAV4L Case-5 (U.W=1.54 ton) Load Condition</t>
    <phoneticPr fontId="1" type="noConversion"/>
  </si>
  <si>
    <t>Condition No. 41, 42, 43 - RAV4L Case-4 (U.W=1.54 ton) Load Condition</t>
    <phoneticPr fontId="1" type="noConversion"/>
  </si>
  <si>
    <t>Condition No. 38, 39, 40 - RAV4L Case-3 (U.W=1.54 ton) Load Condition</t>
    <phoneticPr fontId="1" type="noConversion"/>
  </si>
  <si>
    <t>Condition No. 35, 36, 37 - RAV4L Case-2 (U.W=1.54 ton) Load Condition</t>
    <phoneticPr fontId="1" type="noConversion"/>
  </si>
  <si>
    <t>Condition No. 32, 33, 34 - RAV4L Case-1 (U.W=1.54 ton) Load Condition</t>
    <phoneticPr fontId="1" type="noConversion"/>
  </si>
  <si>
    <t>Condition No. 29, 30, 31 - RAV4L/HD200D/FJ40 (U.W =1.54/18/1.9 ton) Case-2 Load Condition</t>
    <phoneticPr fontId="1" type="noConversion"/>
  </si>
  <si>
    <t>Condition No. 26, 27, 28 - RAV4L/HD200D/FJ40 (U.W =1.54/18/1.9 ton) Case-1 Load Condition</t>
    <phoneticPr fontId="1" type="noConversion"/>
  </si>
  <si>
    <t>Condition No. 23, 24, 25 - RAV4L/HD200D/FJ40 (U.W =1.54/18/1.9 ton) Load Condition</t>
    <phoneticPr fontId="1" type="noConversion"/>
  </si>
  <si>
    <t>Condition No. 20, 21, 22 - RAV4L/FJ40 (U.W =1.54/1.9 ton) Load Condition</t>
    <phoneticPr fontId="1" type="noConversion"/>
  </si>
  <si>
    <t>Condition No. 17, 18, 19 - RAV4L Load (U.W = 1.54 ton) Condition</t>
    <phoneticPr fontId="1" type="noConversion"/>
  </si>
  <si>
    <t>Condition No. 14, 15, 16 - Full Load (RT-43, U.W = 1.6 ton) Condition</t>
    <phoneticPr fontId="1" type="noConversion"/>
  </si>
  <si>
    <t>GM</t>
    <phoneticPr fontId="1" type="noConversion"/>
  </si>
  <si>
    <t>TLC(m)</t>
    <phoneticPr fontId="1" type="noConversion"/>
  </si>
  <si>
    <t>DWT</t>
    <phoneticPr fontId="1" type="noConversion"/>
  </si>
  <si>
    <t>DISP</t>
    <phoneticPr fontId="1" type="noConversion"/>
  </si>
  <si>
    <t>LWT</t>
    <phoneticPr fontId="1" type="noConversion"/>
  </si>
  <si>
    <t>* Car Weight</t>
    <phoneticPr fontId="1" type="noConversion"/>
  </si>
  <si>
    <t>* Deck Self Weight</t>
    <phoneticPr fontId="1" type="noConversion"/>
  </si>
  <si>
    <t>Self Weight</t>
    <phoneticPr fontId="1" type="noConversion"/>
  </si>
  <si>
    <t>NO.12</t>
    <phoneticPr fontId="1" type="noConversion"/>
  </si>
  <si>
    <t>NO.13</t>
    <phoneticPr fontId="1" type="noConversion"/>
  </si>
  <si>
    <t>z</t>
    <phoneticPr fontId="1" type="noConversion"/>
  </si>
  <si>
    <t>FR#20~122</t>
    <phoneticPr fontId="1" type="noConversion"/>
  </si>
  <si>
    <t>* Loading Condition List</t>
    <phoneticPr fontId="1" type="noConversion"/>
  </si>
  <si>
    <t>Loading Conditions</t>
    <phoneticPr fontId="1" type="noConversion"/>
  </si>
  <si>
    <t>FR17~101</t>
    <phoneticPr fontId="1" type="noConversion"/>
  </si>
  <si>
    <t>FR101~198</t>
    <phoneticPr fontId="1" type="noConversion"/>
  </si>
  <si>
    <t>FR198~215</t>
    <phoneticPr fontId="1" type="noConversion"/>
  </si>
  <si>
    <t>Deck Steel Weight</t>
    <phoneticPr fontId="1" type="noConversion"/>
  </si>
  <si>
    <t>Outfitting Weight</t>
    <phoneticPr fontId="1" type="noConversion"/>
  </si>
  <si>
    <t>FR#122~198</t>
    <phoneticPr fontId="1" type="noConversion"/>
  </si>
  <si>
    <t>All</t>
    <phoneticPr fontId="1" type="noConversion"/>
  </si>
  <si>
    <t>TOTAL</t>
    <phoneticPr fontId="1" type="noConversion"/>
  </si>
  <si>
    <t>LC-14,15,16</t>
    <phoneticPr fontId="1" type="noConversion"/>
  </si>
  <si>
    <t>LC-17,18,19</t>
    <phoneticPr fontId="1" type="noConversion"/>
  </si>
  <si>
    <t>LC-20,21,22</t>
    <phoneticPr fontId="1" type="noConversion"/>
  </si>
  <si>
    <t>LC-32,33,34</t>
  </si>
  <si>
    <t>LC-35,36,37</t>
  </si>
  <si>
    <t>LC-38,39,40</t>
  </si>
  <si>
    <t>LC-41,42,43</t>
  </si>
  <si>
    <t>LC-44,45,46</t>
  </si>
  <si>
    <t>LC-47,48,49</t>
  </si>
  <si>
    <t>LC-23,24,25</t>
    <phoneticPr fontId="1" type="noConversion"/>
  </si>
  <si>
    <t>LC-26,27,28</t>
    <phoneticPr fontId="1" type="noConversion"/>
  </si>
  <si>
    <t>LC-29,30,31</t>
    <phoneticPr fontId="1" type="noConversion"/>
  </si>
  <si>
    <t>LC</t>
    <phoneticPr fontId="1" type="noConversion"/>
  </si>
  <si>
    <t>Decription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</si>
</sst>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BC8F8F"/>
      <name val="Consolas"/>
      <family val="3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4" borderId="0" xfId="0" applyNumberForma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7" fontId="0" fillId="4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77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3B61-C538-401B-BB8E-AA5BB79B8E65}">
  <dimension ref="A2:P82"/>
  <sheetViews>
    <sheetView tabSelected="1" topLeftCell="A19" zoomScaleNormal="100" workbookViewId="0">
      <selection activeCell="C28" sqref="C28"/>
    </sheetView>
  </sheetViews>
  <sheetFormatPr defaultRowHeight="16.5" x14ac:dyDescent="0.3"/>
  <cols>
    <col min="1" max="1" width="11.625" customWidth="1"/>
    <col min="2" max="2" width="12.625" customWidth="1"/>
    <col min="3" max="6" width="12.625" style="6" customWidth="1"/>
    <col min="7" max="7" width="12.375" style="6" customWidth="1"/>
    <col min="8" max="9" width="11.625" customWidth="1"/>
    <col min="10" max="14" width="10.75" customWidth="1"/>
  </cols>
  <sheetData>
    <row r="2" spans="1:16" x14ac:dyDescent="0.3">
      <c r="A2" s="18" t="s">
        <v>133</v>
      </c>
      <c r="B2" s="6"/>
      <c r="D2"/>
      <c r="E2" s="7" t="s">
        <v>144</v>
      </c>
      <c r="H2" s="6"/>
      <c r="I2" t="s">
        <v>145</v>
      </c>
    </row>
    <row r="3" spans="1:16" x14ac:dyDescent="0.3">
      <c r="A3" s="13" t="s">
        <v>56</v>
      </c>
      <c r="B3" s="13" t="s">
        <v>137</v>
      </c>
      <c r="C3" s="13" t="s">
        <v>134</v>
      </c>
      <c r="E3" s="25" t="s">
        <v>141</v>
      </c>
      <c r="F3" s="25" t="s">
        <v>142</v>
      </c>
      <c r="G3" s="13" t="s">
        <v>143</v>
      </c>
      <c r="H3" s="13" t="s">
        <v>147</v>
      </c>
      <c r="I3" s="13" t="s">
        <v>138</v>
      </c>
      <c r="J3" s="13" t="s">
        <v>146</v>
      </c>
      <c r="K3" s="13" t="s">
        <v>148</v>
      </c>
    </row>
    <row r="4" spans="1:16" x14ac:dyDescent="0.3">
      <c r="A4" s="10" t="s">
        <v>136</v>
      </c>
      <c r="B4" s="15">
        <v>35.94</v>
      </c>
      <c r="C4" s="16">
        <v>0</v>
      </c>
      <c r="E4" s="16"/>
      <c r="F4" s="8">
        <v>436.6</v>
      </c>
      <c r="G4" s="8"/>
      <c r="H4" s="11"/>
      <c r="I4" s="11"/>
      <c r="J4" s="11"/>
      <c r="K4" s="11"/>
    </row>
    <row r="5" spans="1:16" x14ac:dyDescent="0.3">
      <c r="A5" s="10" t="s">
        <v>135</v>
      </c>
      <c r="B5" s="15">
        <v>33.340000000000003</v>
      </c>
      <c r="C5" s="16">
        <v>0</v>
      </c>
      <c r="E5" s="16"/>
      <c r="F5" s="8"/>
      <c r="G5" s="8"/>
      <c r="H5" s="11"/>
      <c r="I5" s="11"/>
      <c r="J5" s="11"/>
      <c r="K5" s="11"/>
    </row>
    <row r="6" spans="1:16" x14ac:dyDescent="0.3">
      <c r="A6" s="8" t="s">
        <v>62</v>
      </c>
      <c r="B6" s="15">
        <v>31.07</v>
      </c>
      <c r="C6" s="17">
        <f>K6</f>
        <v>1156.44</v>
      </c>
      <c r="E6" s="16">
        <v>267.8</v>
      </c>
      <c r="F6" s="8"/>
      <c r="G6" s="8">
        <v>52.04</v>
      </c>
      <c r="H6" s="11"/>
      <c r="I6" s="8">
        <v>200</v>
      </c>
      <c r="J6" s="8">
        <v>200</v>
      </c>
      <c r="K6" s="26">
        <f>SUM(E4:J6)</f>
        <v>1156.44</v>
      </c>
    </row>
    <row r="7" spans="1:16" x14ac:dyDescent="0.3">
      <c r="A7" s="8" t="s">
        <v>63</v>
      </c>
      <c r="B7" s="15">
        <v>28.8</v>
      </c>
      <c r="C7" s="17">
        <f t="shared" ref="C7:C11" si="0">K7</f>
        <v>876.6</v>
      </c>
      <c r="E7" s="17"/>
      <c r="F7" s="8"/>
      <c r="G7" s="8"/>
      <c r="H7" s="8">
        <f>730.5*120%</f>
        <v>876.6</v>
      </c>
      <c r="I7" s="11"/>
      <c r="J7" s="11"/>
      <c r="K7" s="26">
        <f>SUM(E7:J7)</f>
        <v>876.6</v>
      </c>
    </row>
    <row r="8" spans="1:16" x14ac:dyDescent="0.3">
      <c r="A8" s="8" t="s">
        <v>65</v>
      </c>
      <c r="B8" s="15">
        <v>26.4</v>
      </c>
      <c r="C8" s="17">
        <f t="shared" si="0"/>
        <v>561</v>
      </c>
      <c r="E8" s="17"/>
      <c r="F8" s="8"/>
      <c r="G8" s="8"/>
      <c r="H8" s="8">
        <f>467.5*120%</f>
        <v>561</v>
      </c>
      <c r="I8" s="11"/>
      <c r="J8" s="11"/>
      <c r="K8" s="26">
        <f>SUM(E8:J8)</f>
        <v>561</v>
      </c>
    </row>
    <row r="9" spans="1:16" x14ac:dyDescent="0.3">
      <c r="A9" s="8" t="s">
        <v>105</v>
      </c>
      <c r="B9" s="15">
        <v>23.68</v>
      </c>
      <c r="C9" s="17">
        <f t="shared" si="0"/>
        <v>529.07000000000005</v>
      </c>
      <c r="E9" s="17"/>
      <c r="F9" s="8"/>
      <c r="G9" s="8">
        <v>422.7</v>
      </c>
      <c r="H9" s="8">
        <f>96.7*110%</f>
        <v>106.37000000000002</v>
      </c>
      <c r="I9" s="11"/>
      <c r="J9" s="11"/>
      <c r="K9" s="26">
        <f>SUM(E9:J9)</f>
        <v>529.07000000000005</v>
      </c>
      <c r="P9">
        <f>15-8</f>
        <v>7</v>
      </c>
    </row>
    <row r="10" spans="1:16" x14ac:dyDescent="0.3">
      <c r="A10" s="8" t="s">
        <v>69</v>
      </c>
      <c r="B10" s="15">
        <v>20.94</v>
      </c>
      <c r="C10" s="17">
        <f t="shared" si="0"/>
        <v>686.64</v>
      </c>
      <c r="E10" s="17"/>
      <c r="F10" s="8"/>
      <c r="G10" s="8"/>
      <c r="H10" s="8">
        <f>572.2*120%</f>
        <v>686.64</v>
      </c>
      <c r="I10" s="11"/>
      <c r="J10" s="11"/>
      <c r="K10" s="26">
        <f>SUM(E10:J10)</f>
        <v>686.64</v>
      </c>
    </row>
    <row r="11" spans="1:16" x14ac:dyDescent="0.3">
      <c r="A11" s="8" t="s">
        <v>106</v>
      </c>
      <c r="B11" s="15">
        <v>17.945</v>
      </c>
      <c r="C11" s="27">
        <f t="shared" si="0"/>
        <v>558.74</v>
      </c>
      <c r="E11" s="17"/>
      <c r="F11" s="8"/>
      <c r="G11" s="8">
        <v>454.1</v>
      </c>
      <c r="H11" s="8">
        <f>87.2*120%</f>
        <v>104.64</v>
      </c>
      <c r="I11" s="11"/>
      <c r="J11" s="11"/>
      <c r="K11" s="26">
        <f>SUM(E11:J11)</f>
        <v>558.74</v>
      </c>
    </row>
    <row r="12" spans="1:16" x14ac:dyDescent="0.3">
      <c r="A12" s="8" t="s">
        <v>73</v>
      </c>
      <c r="B12" s="15">
        <f>14400/1000</f>
        <v>14.4</v>
      </c>
      <c r="C12" s="8">
        <v>0</v>
      </c>
      <c r="E12" s="17"/>
      <c r="F12" s="8"/>
      <c r="G12" s="8"/>
      <c r="H12" s="11"/>
      <c r="I12" s="11"/>
      <c r="J12" s="11"/>
      <c r="K12" s="11"/>
    </row>
    <row r="13" spans="1:16" x14ac:dyDescent="0.3">
      <c r="A13" s="8" t="s">
        <v>75</v>
      </c>
      <c r="B13" s="15">
        <f>10750/1000</f>
        <v>10.75</v>
      </c>
      <c r="C13" s="8">
        <v>0</v>
      </c>
      <c r="E13" s="17"/>
      <c r="F13" s="8"/>
      <c r="G13" s="8"/>
      <c r="H13" s="11"/>
      <c r="I13" s="11"/>
      <c r="J13" s="11"/>
      <c r="K13" s="11"/>
    </row>
    <row r="14" spans="1:16" x14ac:dyDescent="0.3">
      <c r="A14" s="8" t="s">
        <v>77</v>
      </c>
      <c r="B14" s="15">
        <f>7810/1000</f>
        <v>7.81</v>
      </c>
      <c r="C14" s="8">
        <v>0</v>
      </c>
      <c r="E14" s="17"/>
      <c r="F14" s="8"/>
      <c r="G14" s="8"/>
      <c r="H14" s="11"/>
      <c r="I14" s="11"/>
      <c r="J14" s="11"/>
      <c r="K14" s="11"/>
    </row>
    <row r="15" spans="1:16" x14ac:dyDescent="0.3">
      <c r="A15" s="8" t="s">
        <v>79</v>
      </c>
      <c r="B15" s="15">
        <f>4920/1000</f>
        <v>4.92</v>
      </c>
      <c r="C15" s="8">
        <v>0</v>
      </c>
      <c r="E15" s="17"/>
      <c r="F15" s="8"/>
      <c r="G15" s="8"/>
      <c r="H15" s="11"/>
      <c r="I15" s="11"/>
      <c r="J15" s="11"/>
      <c r="K15" s="11"/>
    </row>
    <row r="16" spans="1:16" x14ac:dyDescent="0.3">
      <c r="A16" s="8" t="s">
        <v>81</v>
      </c>
      <c r="B16" s="15">
        <f>2100/1000</f>
        <v>2.1</v>
      </c>
      <c r="C16" s="8">
        <v>0</v>
      </c>
      <c r="E16" s="17"/>
      <c r="F16" s="8"/>
      <c r="G16" s="8"/>
      <c r="H16" s="11"/>
      <c r="I16" s="11"/>
      <c r="J16" s="11"/>
      <c r="K16" s="11"/>
    </row>
    <row r="17" spans="1:14" x14ac:dyDescent="0.3">
      <c r="A17" s="13" t="s">
        <v>83</v>
      </c>
      <c r="B17" s="13"/>
      <c r="C17" s="13">
        <f t="shared" ref="C17" si="1">SUM(C6:C16)</f>
        <v>4368.49</v>
      </c>
      <c r="E17" s="13"/>
      <c r="F17" s="13"/>
      <c r="G17" s="13"/>
      <c r="H17" s="13"/>
      <c r="I17" s="13"/>
      <c r="J17" s="13"/>
      <c r="K17" s="13"/>
    </row>
    <row r="19" spans="1:14" x14ac:dyDescent="0.3">
      <c r="A19" s="18" t="s">
        <v>139</v>
      </c>
    </row>
    <row r="20" spans="1:14" x14ac:dyDescent="0.3">
      <c r="A20" s="28" t="s">
        <v>161</v>
      </c>
      <c r="B20" s="13" t="s">
        <v>128</v>
      </c>
      <c r="C20" s="13" t="s">
        <v>127</v>
      </c>
      <c r="D20" s="13" t="s">
        <v>131</v>
      </c>
      <c r="E20" s="13" t="s">
        <v>129</v>
      </c>
      <c r="F20" s="13" t="s">
        <v>130</v>
      </c>
      <c r="G20" s="29" t="s">
        <v>162</v>
      </c>
      <c r="H20" s="30"/>
      <c r="I20" s="30"/>
      <c r="J20" s="30"/>
      <c r="K20" s="30"/>
      <c r="L20" s="30"/>
      <c r="M20" s="30"/>
      <c r="N20" s="31"/>
    </row>
    <row r="21" spans="1:14" x14ac:dyDescent="0.3">
      <c r="A21" s="11" t="s">
        <v>149</v>
      </c>
      <c r="B21" s="8">
        <v>8.7200000000000006</v>
      </c>
      <c r="C21" s="8">
        <v>1.48</v>
      </c>
      <c r="D21" s="17">
        <v>12983</v>
      </c>
      <c r="E21" s="17">
        <v>12806</v>
      </c>
      <c r="F21" s="17">
        <f>D21+E21</f>
        <v>25789</v>
      </c>
      <c r="G21" s="19" t="s">
        <v>126</v>
      </c>
      <c r="H21" s="20"/>
      <c r="I21" s="20"/>
      <c r="J21" s="20"/>
      <c r="K21" s="20"/>
      <c r="L21" s="20"/>
      <c r="M21" s="20"/>
      <c r="N21" s="32"/>
    </row>
    <row r="22" spans="1:14" x14ac:dyDescent="0.3">
      <c r="A22" s="11" t="s">
        <v>150</v>
      </c>
      <c r="B22" s="8">
        <v>8.7200000000000006</v>
      </c>
      <c r="C22" s="8">
        <v>1.97</v>
      </c>
      <c r="D22" s="17">
        <v>12983</v>
      </c>
      <c r="E22" s="17">
        <v>12806</v>
      </c>
      <c r="F22" s="17">
        <f t="shared" ref="F22:F32" si="2">D22+E22</f>
        <v>25789</v>
      </c>
      <c r="G22" s="19" t="s">
        <v>125</v>
      </c>
      <c r="H22" s="20"/>
      <c r="I22" s="20"/>
      <c r="J22" s="20"/>
      <c r="K22" s="20"/>
      <c r="L22" s="20"/>
      <c r="M22" s="20"/>
      <c r="N22" s="32"/>
    </row>
    <row r="23" spans="1:14" x14ac:dyDescent="0.3">
      <c r="A23" s="11" t="s">
        <v>151</v>
      </c>
      <c r="B23" s="8">
        <v>8.7200000000000006</v>
      </c>
      <c r="C23" s="8">
        <v>1.48</v>
      </c>
      <c r="D23" s="17">
        <v>12983</v>
      </c>
      <c r="E23" s="17">
        <v>12806</v>
      </c>
      <c r="F23" s="17">
        <f t="shared" si="2"/>
        <v>25789</v>
      </c>
      <c r="G23" s="19" t="s">
        <v>124</v>
      </c>
      <c r="H23" s="20"/>
      <c r="I23" s="20"/>
      <c r="J23" s="20"/>
      <c r="K23" s="20"/>
      <c r="L23" s="20"/>
      <c r="M23" s="20"/>
      <c r="N23" s="32"/>
    </row>
    <row r="24" spans="1:14" x14ac:dyDescent="0.3">
      <c r="A24" s="11" t="s">
        <v>158</v>
      </c>
      <c r="B24" s="8">
        <v>8.7200000000000006</v>
      </c>
      <c r="C24" s="8">
        <v>1.76</v>
      </c>
      <c r="D24" s="17">
        <v>12983</v>
      </c>
      <c r="E24" s="17">
        <v>12806</v>
      </c>
      <c r="F24" s="17">
        <f t="shared" si="2"/>
        <v>25789</v>
      </c>
      <c r="G24" s="19" t="s">
        <v>123</v>
      </c>
      <c r="H24" s="20"/>
      <c r="I24" s="20"/>
      <c r="J24" s="20"/>
      <c r="K24" s="20"/>
      <c r="L24" s="20"/>
      <c r="M24" s="20"/>
      <c r="N24" s="32"/>
    </row>
    <row r="25" spans="1:14" x14ac:dyDescent="0.3">
      <c r="A25" s="11" t="s">
        <v>159</v>
      </c>
      <c r="B25" s="8">
        <v>8.7200000000000006</v>
      </c>
      <c r="C25" s="8">
        <v>2.1</v>
      </c>
      <c r="D25" s="17">
        <v>12983</v>
      </c>
      <c r="E25" s="17">
        <v>12806</v>
      </c>
      <c r="F25" s="17">
        <f t="shared" si="2"/>
        <v>25789</v>
      </c>
      <c r="G25" s="19" t="s">
        <v>122</v>
      </c>
      <c r="H25" s="20"/>
      <c r="I25" s="20"/>
      <c r="J25" s="20"/>
      <c r="K25" s="20"/>
      <c r="L25" s="20"/>
      <c r="M25" s="20"/>
      <c r="N25" s="32"/>
    </row>
    <row r="26" spans="1:14" x14ac:dyDescent="0.3">
      <c r="A26" s="11" t="s">
        <v>160</v>
      </c>
      <c r="B26" s="8">
        <v>8.15</v>
      </c>
      <c r="C26" s="8">
        <v>3.07</v>
      </c>
      <c r="D26" s="17">
        <v>12983</v>
      </c>
      <c r="E26" s="17">
        <v>10370</v>
      </c>
      <c r="F26" s="17">
        <f t="shared" si="2"/>
        <v>23353</v>
      </c>
      <c r="G26" s="19" t="s">
        <v>121</v>
      </c>
      <c r="H26" s="20"/>
      <c r="I26" s="20"/>
      <c r="J26" s="20"/>
      <c r="K26" s="20"/>
      <c r="L26" s="20"/>
      <c r="M26" s="20"/>
      <c r="N26" s="32"/>
    </row>
    <row r="27" spans="1:14" x14ac:dyDescent="0.3">
      <c r="A27" s="11" t="s">
        <v>152</v>
      </c>
      <c r="B27" s="8">
        <v>8.7200000000000006</v>
      </c>
      <c r="C27" s="8">
        <v>1.87</v>
      </c>
      <c r="D27" s="17">
        <v>12983</v>
      </c>
      <c r="E27" s="17">
        <v>12806</v>
      </c>
      <c r="F27" s="17">
        <f t="shared" si="2"/>
        <v>25789</v>
      </c>
      <c r="G27" s="19" t="s">
        <v>120</v>
      </c>
      <c r="H27" s="20"/>
      <c r="I27" s="20"/>
      <c r="J27" s="20"/>
      <c r="K27" s="20"/>
      <c r="L27" s="20"/>
      <c r="M27" s="20"/>
      <c r="N27" s="32"/>
    </row>
    <row r="28" spans="1:14" x14ac:dyDescent="0.3">
      <c r="A28" s="11" t="s">
        <v>153</v>
      </c>
      <c r="B28" s="8">
        <v>8.7200000000000006</v>
      </c>
      <c r="C28" s="8">
        <v>2.0299999999999998</v>
      </c>
      <c r="D28" s="17">
        <v>12983</v>
      </c>
      <c r="E28" s="17">
        <v>12806</v>
      </c>
      <c r="F28" s="17">
        <f t="shared" si="2"/>
        <v>25789</v>
      </c>
      <c r="G28" s="19" t="s">
        <v>119</v>
      </c>
      <c r="H28" s="20"/>
      <c r="I28" s="20"/>
      <c r="J28" s="20"/>
      <c r="K28" s="20"/>
      <c r="L28" s="20"/>
      <c r="M28" s="20"/>
      <c r="N28" s="32"/>
    </row>
    <row r="29" spans="1:14" x14ac:dyDescent="0.3">
      <c r="A29" s="11" t="s">
        <v>154</v>
      </c>
      <c r="B29" s="8">
        <v>8.7200000000000006</v>
      </c>
      <c r="C29" s="8">
        <v>1.98</v>
      </c>
      <c r="D29" s="17">
        <v>12983</v>
      </c>
      <c r="E29" s="17">
        <v>12806</v>
      </c>
      <c r="F29" s="17">
        <f t="shared" si="2"/>
        <v>25789</v>
      </c>
      <c r="G29" s="19" t="s">
        <v>118</v>
      </c>
      <c r="H29" s="20"/>
      <c r="I29" s="20"/>
      <c r="J29" s="20"/>
      <c r="K29" s="20"/>
      <c r="L29" s="20"/>
      <c r="M29" s="20"/>
      <c r="N29" s="32"/>
    </row>
    <row r="30" spans="1:14" x14ac:dyDescent="0.3">
      <c r="A30" s="11" t="s">
        <v>155</v>
      </c>
      <c r="B30" s="8">
        <v>8.7100000000000009</v>
      </c>
      <c r="C30" s="8">
        <v>1.96</v>
      </c>
      <c r="D30" s="17">
        <v>12983</v>
      </c>
      <c r="E30" s="17">
        <v>12750</v>
      </c>
      <c r="F30" s="17">
        <f t="shared" si="2"/>
        <v>25733</v>
      </c>
      <c r="G30" s="19" t="s">
        <v>117</v>
      </c>
      <c r="H30" s="20"/>
      <c r="I30" s="20"/>
      <c r="J30" s="20"/>
      <c r="K30" s="20"/>
      <c r="L30" s="20"/>
      <c r="M30" s="20"/>
      <c r="N30" s="32"/>
    </row>
    <row r="31" spans="1:14" x14ac:dyDescent="0.3">
      <c r="A31" s="11" t="s">
        <v>156</v>
      </c>
      <c r="B31" s="8">
        <v>8.7200000000000006</v>
      </c>
      <c r="C31" s="8">
        <v>1.87</v>
      </c>
      <c r="D31" s="17">
        <v>12983</v>
      </c>
      <c r="E31" s="17">
        <v>12806</v>
      </c>
      <c r="F31" s="17">
        <f t="shared" si="2"/>
        <v>25789</v>
      </c>
      <c r="G31" s="19" t="s">
        <v>116</v>
      </c>
      <c r="H31" s="20"/>
      <c r="I31" s="20"/>
      <c r="J31" s="20"/>
      <c r="K31" s="20"/>
      <c r="L31" s="20"/>
      <c r="M31" s="20"/>
      <c r="N31" s="32"/>
    </row>
    <row r="32" spans="1:14" x14ac:dyDescent="0.3">
      <c r="A32" s="11" t="s">
        <v>157</v>
      </c>
      <c r="B32" s="8">
        <v>8.66</v>
      </c>
      <c r="C32" s="8">
        <v>2.02</v>
      </c>
      <c r="D32" s="17">
        <v>12983</v>
      </c>
      <c r="E32" s="17">
        <v>12552</v>
      </c>
      <c r="F32" s="17">
        <f t="shared" si="2"/>
        <v>25535</v>
      </c>
      <c r="G32" s="19" t="s">
        <v>115</v>
      </c>
      <c r="H32" s="20"/>
      <c r="I32" s="20"/>
      <c r="J32" s="20"/>
      <c r="K32" s="20"/>
      <c r="L32" s="20"/>
      <c r="M32" s="20"/>
      <c r="N32" s="32"/>
    </row>
    <row r="33" spans="1:14" x14ac:dyDescent="0.3">
      <c r="C33"/>
      <c r="D33"/>
      <c r="E33"/>
      <c r="F33"/>
      <c r="G33"/>
    </row>
    <row r="34" spans="1:14" x14ac:dyDescent="0.3">
      <c r="A34" s="5" t="s">
        <v>98</v>
      </c>
    </row>
    <row r="35" spans="1:14" x14ac:dyDescent="0.3">
      <c r="A35" s="13" t="s">
        <v>56</v>
      </c>
      <c r="B35" s="13" t="s">
        <v>101</v>
      </c>
      <c r="C35" s="13" t="s">
        <v>102</v>
      </c>
      <c r="D35" s="13" t="s">
        <v>103</v>
      </c>
      <c r="E35" s="13" t="s">
        <v>104</v>
      </c>
      <c r="F35" s="13" t="s">
        <v>107</v>
      </c>
      <c r="G35" s="13" t="s">
        <v>108</v>
      </c>
      <c r="H35" s="13" t="s">
        <v>109</v>
      </c>
      <c r="I35" s="13" t="s">
        <v>110</v>
      </c>
      <c r="J35" s="13" t="s">
        <v>111</v>
      </c>
      <c r="K35" s="13" t="s">
        <v>112</v>
      </c>
      <c r="L35" s="13" t="s">
        <v>113</v>
      </c>
      <c r="M35" s="13" t="s">
        <v>114</v>
      </c>
    </row>
    <row r="36" spans="1:14" x14ac:dyDescent="0.3">
      <c r="A36" s="10" t="s">
        <v>136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4"/>
    </row>
    <row r="37" spans="1:14" x14ac:dyDescent="0.3">
      <c r="A37" s="10" t="s">
        <v>135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4"/>
    </row>
    <row r="38" spans="1:14" x14ac:dyDescent="0.3">
      <c r="A38" s="8" t="s">
        <v>62</v>
      </c>
      <c r="B38" s="8">
        <v>421</v>
      </c>
      <c r="C38" s="8">
        <v>375</v>
      </c>
      <c r="D38" s="8">
        <v>335</v>
      </c>
      <c r="E38" s="10">
        <v>375</v>
      </c>
      <c r="F38" s="8">
        <v>375</v>
      </c>
      <c r="G38" s="10">
        <v>375</v>
      </c>
      <c r="H38" s="10">
        <v>375</v>
      </c>
      <c r="I38" s="10">
        <v>375</v>
      </c>
      <c r="J38" s="10">
        <v>375</v>
      </c>
      <c r="K38" s="10">
        <v>375</v>
      </c>
      <c r="L38" s="10">
        <v>375</v>
      </c>
      <c r="M38" s="10">
        <v>375</v>
      </c>
      <c r="N38" s="14"/>
    </row>
    <row r="39" spans="1:14" x14ac:dyDescent="0.3">
      <c r="A39" s="8" t="s">
        <v>63</v>
      </c>
      <c r="B39" s="8">
        <v>392</v>
      </c>
      <c r="C39" s="8">
        <v>351</v>
      </c>
      <c r="D39" s="8">
        <v>351</v>
      </c>
      <c r="E39" s="10">
        <v>351</v>
      </c>
      <c r="F39" s="8">
        <v>351</v>
      </c>
      <c r="G39" s="10">
        <v>351</v>
      </c>
      <c r="H39" s="10">
        <v>351</v>
      </c>
      <c r="I39" s="10">
        <v>351</v>
      </c>
      <c r="J39" s="10">
        <v>351</v>
      </c>
      <c r="K39" s="10">
        <v>351</v>
      </c>
      <c r="L39" s="10">
        <v>351</v>
      </c>
      <c r="M39" s="10">
        <v>351</v>
      </c>
      <c r="N39" s="14"/>
    </row>
    <row r="40" spans="1:14" x14ac:dyDescent="0.3">
      <c r="A40" s="8" t="s">
        <v>65</v>
      </c>
      <c r="B40" s="8">
        <v>581</v>
      </c>
      <c r="C40" s="8">
        <v>536</v>
      </c>
      <c r="D40" s="8">
        <v>536</v>
      </c>
      <c r="E40" s="10">
        <v>536</v>
      </c>
      <c r="F40" s="8">
        <v>536</v>
      </c>
      <c r="G40" s="10">
        <v>536</v>
      </c>
      <c r="H40" s="10">
        <v>536</v>
      </c>
      <c r="I40" s="10">
        <v>536</v>
      </c>
      <c r="J40" s="10">
        <v>536</v>
      </c>
      <c r="K40" s="10">
        <v>536</v>
      </c>
      <c r="L40" s="10">
        <v>536</v>
      </c>
      <c r="M40" s="10">
        <v>536</v>
      </c>
      <c r="N40" s="14"/>
    </row>
    <row r="41" spans="1:14" x14ac:dyDescent="0.3">
      <c r="A41" s="8" t="s">
        <v>105</v>
      </c>
      <c r="B41" s="8">
        <v>565</v>
      </c>
      <c r="C41" s="8">
        <v>537</v>
      </c>
      <c r="D41" s="8">
        <v>536</v>
      </c>
      <c r="E41" s="11"/>
      <c r="F41" s="8"/>
      <c r="G41" s="11"/>
      <c r="H41" s="8">
        <v>537</v>
      </c>
      <c r="I41" s="8">
        <v>537</v>
      </c>
      <c r="J41" s="8">
        <v>537</v>
      </c>
      <c r="K41" s="8">
        <v>537</v>
      </c>
      <c r="L41" s="8">
        <v>537</v>
      </c>
      <c r="M41" s="8">
        <v>537</v>
      </c>
      <c r="N41" s="14"/>
    </row>
    <row r="42" spans="1:14" x14ac:dyDescent="0.3">
      <c r="A42" s="8" t="s">
        <v>69</v>
      </c>
      <c r="B42" s="8">
        <v>463</v>
      </c>
      <c r="C42" s="8">
        <v>420</v>
      </c>
      <c r="D42" s="8">
        <v>439</v>
      </c>
      <c r="E42" s="10">
        <v>77</v>
      </c>
      <c r="F42" s="8">
        <v>77</v>
      </c>
      <c r="G42" s="11"/>
      <c r="H42" s="8">
        <v>420</v>
      </c>
      <c r="I42" s="8">
        <v>420</v>
      </c>
      <c r="J42" s="8">
        <v>420</v>
      </c>
      <c r="K42" s="8">
        <v>420</v>
      </c>
      <c r="L42" s="8">
        <v>420</v>
      </c>
      <c r="M42" s="8">
        <v>420</v>
      </c>
      <c r="N42" s="14"/>
    </row>
    <row r="43" spans="1:14" x14ac:dyDescent="0.3">
      <c r="A43" s="8" t="s">
        <v>106</v>
      </c>
      <c r="B43" s="8">
        <v>527</v>
      </c>
      <c r="C43" s="8">
        <v>485</v>
      </c>
      <c r="D43" s="8">
        <v>493</v>
      </c>
      <c r="E43" s="10"/>
      <c r="F43" s="8"/>
      <c r="G43" s="11"/>
      <c r="H43" s="8">
        <v>485</v>
      </c>
      <c r="I43" s="8">
        <v>485</v>
      </c>
      <c r="J43" s="8">
        <v>485</v>
      </c>
      <c r="K43" s="8">
        <v>485</v>
      </c>
      <c r="L43" s="8">
        <v>485</v>
      </c>
      <c r="M43" s="8">
        <v>485</v>
      </c>
      <c r="N43" s="14"/>
    </row>
    <row r="44" spans="1:14" x14ac:dyDescent="0.3">
      <c r="A44" s="8" t="s">
        <v>73</v>
      </c>
      <c r="B44" s="8">
        <v>494</v>
      </c>
      <c r="C44" s="8">
        <v>460</v>
      </c>
      <c r="D44" s="8">
        <v>464</v>
      </c>
      <c r="E44" s="10">
        <v>105</v>
      </c>
      <c r="F44" s="8">
        <v>105</v>
      </c>
      <c r="G44" s="11"/>
      <c r="H44" s="8">
        <v>460</v>
      </c>
      <c r="I44" s="8">
        <v>460</v>
      </c>
      <c r="J44" s="8">
        <v>460</v>
      </c>
      <c r="K44" s="8">
        <v>460</v>
      </c>
      <c r="L44" s="8">
        <v>460</v>
      </c>
      <c r="M44" s="8">
        <v>460</v>
      </c>
      <c r="N44" s="14"/>
    </row>
    <row r="45" spans="1:14" x14ac:dyDescent="0.3">
      <c r="A45" s="8" t="s">
        <v>75</v>
      </c>
      <c r="B45" s="8">
        <v>339</v>
      </c>
      <c r="C45" s="8">
        <v>317</v>
      </c>
      <c r="D45" s="8">
        <v>323</v>
      </c>
      <c r="E45" s="10">
        <v>323</v>
      </c>
      <c r="F45" s="8"/>
      <c r="G45" s="11"/>
      <c r="H45" s="8">
        <v>317</v>
      </c>
      <c r="I45" s="8">
        <v>113</v>
      </c>
      <c r="J45" s="8">
        <v>317</v>
      </c>
      <c r="K45" s="8">
        <v>204</v>
      </c>
      <c r="L45" s="8">
        <v>317</v>
      </c>
      <c r="M45" s="11"/>
      <c r="N45" s="14"/>
    </row>
    <row r="46" spans="1:14" x14ac:dyDescent="0.3">
      <c r="A46" s="8" t="s">
        <v>77</v>
      </c>
      <c r="B46" s="8">
        <v>297</v>
      </c>
      <c r="C46" s="8">
        <v>290</v>
      </c>
      <c r="D46" s="8">
        <v>293</v>
      </c>
      <c r="E46" s="10">
        <v>293</v>
      </c>
      <c r="F46" s="8"/>
      <c r="G46" s="11"/>
      <c r="H46" s="8">
        <v>290</v>
      </c>
      <c r="I46" s="8">
        <v>113</v>
      </c>
      <c r="J46" s="8">
        <v>290</v>
      </c>
      <c r="K46" s="8">
        <v>177</v>
      </c>
      <c r="L46" s="8">
        <v>290</v>
      </c>
      <c r="M46" s="11"/>
      <c r="N46" s="14"/>
    </row>
    <row r="47" spans="1:14" x14ac:dyDescent="0.3">
      <c r="A47" s="8" t="s">
        <v>79</v>
      </c>
      <c r="B47" s="8">
        <v>175</v>
      </c>
      <c r="C47" s="8">
        <v>171</v>
      </c>
      <c r="D47" s="8">
        <v>172</v>
      </c>
      <c r="E47" s="10">
        <v>172</v>
      </c>
      <c r="F47" s="8"/>
      <c r="G47" s="11"/>
      <c r="H47" s="8">
        <v>82</v>
      </c>
      <c r="I47" s="8">
        <v>82</v>
      </c>
      <c r="J47" s="8">
        <v>89</v>
      </c>
      <c r="K47" s="8">
        <v>89</v>
      </c>
      <c r="L47" s="8"/>
      <c r="M47" s="11"/>
      <c r="N47" s="14"/>
    </row>
    <row r="48" spans="1:14" x14ac:dyDescent="0.3">
      <c r="A48" s="8" t="s">
        <v>81</v>
      </c>
      <c r="B48" s="8">
        <v>64</v>
      </c>
      <c r="C48" s="8">
        <v>60</v>
      </c>
      <c r="D48" s="8">
        <v>60</v>
      </c>
      <c r="E48" s="10">
        <v>60</v>
      </c>
      <c r="F48" s="8"/>
      <c r="G48" s="11"/>
      <c r="H48" s="8"/>
      <c r="I48" s="8"/>
      <c r="J48" s="8">
        <v>60</v>
      </c>
      <c r="K48" s="8">
        <v>60</v>
      </c>
      <c r="L48" s="8"/>
      <c r="M48" s="11"/>
      <c r="N48" s="14"/>
    </row>
    <row r="49" spans="1:13" x14ac:dyDescent="0.3">
      <c r="A49" s="13" t="s">
        <v>82</v>
      </c>
      <c r="B49" s="13">
        <f t="shared" ref="B49:K49" si="3">SUM(B38:B48)</f>
        <v>4318</v>
      </c>
      <c r="C49" s="13">
        <f t="shared" si="3"/>
        <v>4002</v>
      </c>
      <c r="D49" s="13">
        <f t="shared" si="3"/>
        <v>4002</v>
      </c>
      <c r="E49" s="13">
        <f t="shared" si="3"/>
        <v>2292</v>
      </c>
      <c r="F49" s="13">
        <f t="shared" si="3"/>
        <v>1444</v>
      </c>
      <c r="G49" s="13">
        <f t="shared" si="3"/>
        <v>1262</v>
      </c>
      <c r="H49" s="13">
        <f t="shared" si="3"/>
        <v>3853</v>
      </c>
      <c r="I49" s="13">
        <f t="shared" si="3"/>
        <v>3472</v>
      </c>
      <c r="J49" s="13">
        <f t="shared" si="3"/>
        <v>3920</v>
      </c>
      <c r="K49" s="13">
        <f t="shared" si="3"/>
        <v>3694</v>
      </c>
      <c r="L49" s="13">
        <f t="shared" ref="L49:M49" si="4">SUM(L38:L48)</f>
        <v>3771</v>
      </c>
      <c r="M49" s="13">
        <f t="shared" si="4"/>
        <v>3164</v>
      </c>
    </row>
    <row r="50" spans="1:13" x14ac:dyDescent="0.3">
      <c r="B50" s="6"/>
      <c r="D50"/>
      <c r="E50"/>
      <c r="F50"/>
      <c r="G50"/>
    </row>
    <row r="51" spans="1:13" x14ac:dyDescent="0.3">
      <c r="A51" s="18" t="s">
        <v>132</v>
      </c>
      <c r="B51" s="6"/>
      <c r="D51"/>
      <c r="E51"/>
      <c r="F51"/>
      <c r="G51"/>
    </row>
    <row r="52" spans="1:13" x14ac:dyDescent="0.3">
      <c r="A52" s="13" t="s">
        <v>56</v>
      </c>
      <c r="B52" s="13" t="s">
        <v>101</v>
      </c>
      <c r="C52" s="13" t="s">
        <v>102</v>
      </c>
      <c r="D52" s="13" t="s">
        <v>103</v>
      </c>
      <c r="E52" s="13" t="s">
        <v>104</v>
      </c>
      <c r="F52" s="13" t="s">
        <v>107</v>
      </c>
      <c r="G52" s="13" t="s">
        <v>108</v>
      </c>
      <c r="H52" s="13" t="s">
        <v>109</v>
      </c>
      <c r="I52" s="13" t="s">
        <v>110</v>
      </c>
      <c r="J52" s="13" t="s">
        <v>111</v>
      </c>
      <c r="K52" s="13" t="s">
        <v>112</v>
      </c>
      <c r="L52" s="13" t="s">
        <v>113</v>
      </c>
      <c r="M52" s="13" t="s">
        <v>114</v>
      </c>
    </row>
    <row r="53" spans="1:13" x14ac:dyDescent="0.3">
      <c r="A53" s="10" t="s">
        <v>136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</row>
    <row r="54" spans="1:13" x14ac:dyDescent="0.3">
      <c r="A54" s="10" t="s">
        <v>135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 x14ac:dyDescent="0.3">
      <c r="A55" s="8" t="s">
        <v>62</v>
      </c>
      <c r="B55" s="17">
        <v>673</v>
      </c>
      <c r="C55" s="17">
        <v>577</v>
      </c>
      <c r="D55" s="17">
        <v>515</v>
      </c>
      <c r="E55" s="17">
        <v>577</v>
      </c>
      <c r="F55" s="17">
        <v>577</v>
      </c>
      <c r="G55" s="16">
        <v>577</v>
      </c>
      <c r="H55" s="16">
        <v>577</v>
      </c>
      <c r="I55" s="16">
        <v>577</v>
      </c>
      <c r="J55" s="16">
        <v>577</v>
      </c>
      <c r="K55" s="16">
        <v>577</v>
      </c>
      <c r="L55" s="16">
        <v>577</v>
      </c>
      <c r="M55" s="16">
        <v>577</v>
      </c>
    </row>
    <row r="56" spans="1:13" x14ac:dyDescent="0.3">
      <c r="A56" s="8" t="s">
        <v>63</v>
      </c>
      <c r="B56" s="17">
        <v>626</v>
      </c>
      <c r="C56" s="17">
        <v>540</v>
      </c>
      <c r="D56" s="17">
        <v>540</v>
      </c>
      <c r="E56" s="17">
        <v>540</v>
      </c>
      <c r="F56" s="17">
        <v>540</v>
      </c>
      <c r="G56" s="16">
        <v>540</v>
      </c>
      <c r="H56" s="16">
        <v>540</v>
      </c>
      <c r="I56" s="16">
        <v>540</v>
      </c>
      <c r="J56" s="16">
        <v>540</v>
      </c>
      <c r="K56" s="16">
        <v>540</v>
      </c>
      <c r="L56" s="16">
        <v>540</v>
      </c>
      <c r="M56" s="16">
        <v>540</v>
      </c>
    </row>
    <row r="57" spans="1:13" x14ac:dyDescent="0.3">
      <c r="A57" s="8" t="s">
        <v>65</v>
      </c>
      <c r="B57" s="17">
        <v>930</v>
      </c>
      <c r="C57" s="17">
        <v>825</v>
      </c>
      <c r="D57" s="17">
        <v>825</v>
      </c>
      <c r="E57" s="17">
        <v>825</v>
      </c>
      <c r="F57" s="17">
        <v>825</v>
      </c>
      <c r="G57" s="16">
        <v>825</v>
      </c>
      <c r="H57" s="16">
        <v>825</v>
      </c>
      <c r="I57" s="16">
        <v>825</v>
      </c>
      <c r="J57" s="16">
        <v>825</v>
      </c>
      <c r="K57" s="16">
        <v>825</v>
      </c>
      <c r="L57" s="16">
        <v>825</v>
      </c>
      <c r="M57" s="16">
        <v>825</v>
      </c>
    </row>
    <row r="58" spans="1:13" x14ac:dyDescent="0.3">
      <c r="A58" s="8" t="s">
        <v>105</v>
      </c>
      <c r="B58" s="17">
        <v>905</v>
      </c>
      <c r="C58" s="17">
        <v>828</v>
      </c>
      <c r="D58" s="17">
        <v>1020</v>
      </c>
      <c r="E58" s="17">
        <v>0</v>
      </c>
      <c r="F58" s="17">
        <v>0</v>
      </c>
      <c r="G58" s="17">
        <v>0</v>
      </c>
      <c r="H58" s="17">
        <v>828</v>
      </c>
      <c r="I58" s="17">
        <v>828</v>
      </c>
      <c r="J58" s="16">
        <v>828</v>
      </c>
      <c r="K58" s="16">
        <v>828</v>
      </c>
      <c r="L58" s="16">
        <v>828</v>
      </c>
      <c r="M58" s="16">
        <v>828</v>
      </c>
    </row>
    <row r="59" spans="1:13" x14ac:dyDescent="0.3">
      <c r="A59" s="8" t="s">
        <v>69</v>
      </c>
      <c r="B59" s="17">
        <v>741</v>
      </c>
      <c r="C59" s="17">
        <v>648</v>
      </c>
      <c r="D59" s="17">
        <v>834</v>
      </c>
      <c r="E59" s="17">
        <v>1386</v>
      </c>
      <c r="F59" s="17">
        <v>1386</v>
      </c>
      <c r="G59" s="17">
        <v>0</v>
      </c>
      <c r="H59" s="17">
        <v>648</v>
      </c>
      <c r="I59" s="17">
        <v>648</v>
      </c>
      <c r="J59" s="16">
        <v>648</v>
      </c>
      <c r="K59" s="16">
        <v>648</v>
      </c>
      <c r="L59" s="16">
        <v>648</v>
      </c>
      <c r="M59" s="16">
        <v>648</v>
      </c>
    </row>
    <row r="60" spans="1:13" x14ac:dyDescent="0.3">
      <c r="A60" s="8" t="s">
        <v>106</v>
      </c>
      <c r="B60" s="17">
        <v>843</v>
      </c>
      <c r="C60" s="17">
        <v>747</v>
      </c>
      <c r="D60" s="17">
        <v>936</v>
      </c>
      <c r="E60" s="17">
        <v>0</v>
      </c>
      <c r="F60" s="17">
        <v>0</v>
      </c>
      <c r="G60" s="17">
        <v>0</v>
      </c>
      <c r="H60" s="17">
        <v>747</v>
      </c>
      <c r="I60" s="17">
        <v>747</v>
      </c>
      <c r="J60" s="16">
        <v>747</v>
      </c>
      <c r="K60" s="16">
        <v>747</v>
      </c>
      <c r="L60" s="16">
        <v>747</v>
      </c>
      <c r="M60" s="16">
        <v>747</v>
      </c>
    </row>
    <row r="61" spans="1:13" x14ac:dyDescent="0.3">
      <c r="A61" s="8" t="s">
        <v>73</v>
      </c>
      <c r="B61" s="17">
        <v>791</v>
      </c>
      <c r="C61" s="17">
        <v>707</v>
      </c>
      <c r="D61" s="17">
        <v>882</v>
      </c>
      <c r="E61" s="17">
        <v>1890</v>
      </c>
      <c r="F61" s="17">
        <v>1890</v>
      </c>
      <c r="G61" s="17">
        <v>0</v>
      </c>
      <c r="H61" s="17">
        <v>707</v>
      </c>
      <c r="I61" s="17">
        <v>707</v>
      </c>
      <c r="J61" s="16">
        <v>707</v>
      </c>
      <c r="K61" s="16">
        <v>707</v>
      </c>
      <c r="L61" s="16">
        <v>707</v>
      </c>
      <c r="M61" s="16">
        <v>707</v>
      </c>
    </row>
    <row r="62" spans="1:13" x14ac:dyDescent="0.3">
      <c r="A62" s="8" t="s">
        <v>75</v>
      </c>
      <c r="B62" s="17">
        <v>543</v>
      </c>
      <c r="C62" s="17">
        <v>488</v>
      </c>
      <c r="D62" s="17">
        <v>614</v>
      </c>
      <c r="E62" s="17">
        <v>614</v>
      </c>
      <c r="F62" s="17">
        <v>0</v>
      </c>
      <c r="G62" s="17">
        <v>0</v>
      </c>
      <c r="H62" s="17">
        <v>488</v>
      </c>
      <c r="I62" s="17">
        <v>174</v>
      </c>
      <c r="J62" s="16">
        <v>488</v>
      </c>
      <c r="K62" s="16">
        <v>314</v>
      </c>
      <c r="L62" s="16">
        <v>488</v>
      </c>
      <c r="M62" s="17">
        <v>0</v>
      </c>
    </row>
    <row r="63" spans="1:13" x14ac:dyDescent="0.3">
      <c r="A63" s="8" t="s">
        <v>77</v>
      </c>
      <c r="B63" s="17">
        <v>475</v>
      </c>
      <c r="C63" s="17">
        <v>447</v>
      </c>
      <c r="D63" s="17">
        <v>556</v>
      </c>
      <c r="E63" s="17">
        <v>556</v>
      </c>
      <c r="F63" s="17">
        <v>0</v>
      </c>
      <c r="G63" s="17">
        <v>0</v>
      </c>
      <c r="H63" s="17">
        <v>447</v>
      </c>
      <c r="I63" s="17">
        <v>174</v>
      </c>
      <c r="J63" s="16">
        <v>447</v>
      </c>
      <c r="K63" s="16">
        <v>273</v>
      </c>
      <c r="L63" s="16">
        <v>447</v>
      </c>
      <c r="M63" s="17">
        <v>0</v>
      </c>
    </row>
    <row r="64" spans="1:13" x14ac:dyDescent="0.3">
      <c r="A64" s="8" t="s">
        <v>79</v>
      </c>
      <c r="B64" s="17">
        <v>280</v>
      </c>
      <c r="C64" s="17">
        <v>263</v>
      </c>
      <c r="D64" s="17">
        <v>327</v>
      </c>
      <c r="E64" s="17">
        <v>327</v>
      </c>
      <c r="F64" s="17">
        <v>0</v>
      </c>
      <c r="G64" s="17">
        <v>0</v>
      </c>
      <c r="H64" s="17">
        <v>126</v>
      </c>
      <c r="I64" s="17">
        <v>126</v>
      </c>
      <c r="J64" s="16">
        <v>137</v>
      </c>
      <c r="K64" s="16">
        <v>137</v>
      </c>
      <c r="L64" s="17">
        <v>0</v>
      </c>
      <c r="M64" s="17">
        <v>0</v>
      </c>
    </row>
    <row r="65" spans="1:13" x14ac:dyDescent="0.3">
      <c r="A65" s="8" t="s">
        <v>81</v>
      </c>
      <c r="B65" s="17">
        <v>102</v>
      </c>
      <c r="C65" s="17">
        <v>92</v>
      </c>
      <c r="D65" s="17">
        <v>114</v>
      </c>
      <c r="E65" s="17">
        <v>114</v>
      </c>
      <c r="F65" s="17">
        <v>0</v>
      </c>
      <c r="G65" s="17">
        <v>0</v>
      </c>
      <c r="H65" s="17">
        <v>0</v>
      </c>
      <c r="I65" s="17">
        <v>0</v>
      </c>
      <c r="J65" s="16">
        <v>92</v>
      </c>
      <c r="K65" s="16">
        <v>92</v>
      </c>
      <c r="L65" s="17">
        <v>0</v>
      </c>
      <c r="M65" s="17">
        <v>0</v>
      </c>
    </row>
    <row r="66" spans="1:13" x14ac:dyDescent="0.3">
      <c r="A66" s="13" t="s">
        <v>83</v>
      </c>
      <c r="B66" s="13">
        <f t="shared" ref="B66" si="5">SUM(B55:B65)</f>
        <v>6909</v>
      </c>
      <c r="C66" s="24">
        <f>SUM(C55:C65)</f>
        <v>6162</v>
      </c>
      <c r="D66" s="24">
        <f>SUM(D55:D65)</f>
        <v>7163</v>
      </c>
      <c r="E66" s="24">
        <f>SUM(E55:E65)</f>
        <v>6829</v>
      </c>
      <c r="F66" s="24">
        <f>SUM(F55:F65)</f>
        <v>5218</v>
      </c>
      <c r="G66" s="24">
        <f>SUM(G55:G65)</f>
        <v>1942</v>
      </c>
      <c r="H66" s="24">
        <f>SUM(H55:H65)</f>
        <v>5933</v>
      </c>
      <c r="I66" s="24">
        <f>SUM(I55:I65)</f>
        <v>5346</v>
      </c>
      <c r="J66" s="24">
        <f>SUM(J55:J65)</f>
        <v>6036</v>
      </c>
      <c r="K66" s="24">
        <f>SUM(K55:K65)</f>
        <v>5688</v>
      </c>
      <c r="L66" s="24">
        <f>SUM(L55:L65)</f>
        <v>5807</v>
      </c>
      <c r="M66" s="24">
        <f>SUM(M55:M65)</f>
        <v>4872</v>
      </c>
    </row>
    <row r="67" spans="1:13" x14ac:dyDescent="0.3">
      <c r="B67" s="6"/>
      <c r="D67"/>
      <c r="E67"/>
      <c r="F67"/>
      <c r="G67"/>
    </row>
    <row r="68" spans="1:13" x14ac:dyDescent="0.3">
      <c r="E68"/>
      <c r="F68"/>
      <c r="G68"/>
    </row>
    <row r="69" spans="1:13" x14ac:dyDescent="0.3">
      <c r="E69"/>
      <c r="F69"/>
      <c r="G69"/>
    </row>
    <row r="70" spans="1:13" x14ac:dyDescent="0.3">
      <c r="E70"/>
      <c r="F70"/>
      <c r="G70"/>
    </row>
    <row r="71" spans="1:13" x14ac:dyDescent="0.3">
      <c r="E71"/>
      <c r="F71"/>
      <c r="G71"/>
    </row>
    <row r="72" spans="1:13" x14ac:dyDescent="0.3">
      <c r="E72"/>
    </row>
    <row r="73" spans="1:13" x14ac:dyDescent="0.3">
      <c r="E73"/>
    </row>
    <row r="74" spans="1:13" x14ac:dyDescent="0.3">
      <c r="E74"/>
    </row>
    <row r="75" spans="1:13" x14ac:dyDescent="0.3">
      <c r="E75"/>
    </row>
    <row r="76" spans="1:13" x14ac:dyDescent="0.3">
      <c r="E76"/>
    </row>
    <row r="77" spans="1:13" x14ac:dyDescent="0.3">
      <c r="E77"/>
    </row>
    <row r="78" spans="1:13" x14ac:dyDescent="0.3">
      <c r="E78"/>
    </row>
    <row r="79" spans="1:13" x14ac:dyDescent="0.3">
      <c r="E79"/>
    </row>
    <row r="80" spans="1:13" x14ac:dyDescent="0.3">
      <c r="E80"/>
    </row>
    <row r="81" spans="5:5" x14ac:dyDescent="0.3">
      <c r="E81"/>
    </row>
    <row r="82" spans="5:5" x14ac:dyDescent="0.3">
      <c r="E82"/>
    </row>
  </sheetData>
  <mergeCells count="1">
    <mergeCell ref="G20:N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3AC2-4E67-4B5B-989A-91FA74375231}">
  <dimension ref="E3:W48"/>
  <sheetViews>
    <sheetView topLeftCell="E37" workbookViewId="0">
      <selection activeCell="H19" sqref="H19"/>
    </sheetView>
  </sheetViews>
  <sheetFormatPr defaultRowHeight="16.5" x14ac:dyDescent="0.3"/>
  <cols>
    <col min="5" max="5" width="22.75" customWidth="1"/>
    <col min="6" max="6" width="6.625" customWidth="1"/>
    <col min="18" max="18" width="9.125" customWidth="1"/>
  </cols>
  <sheetData>
    <row r="3" spans="5:23" x14ac:dyDescent="0.3">
      <c r="G3" s="6" t="s">
        <v>108</v>
      </c>
      <c r="H3" t="s">
        <v>96</v>
      </c>
    </row>
    <row r="4" spans="5:23" x14ac:dyDescent="0.3">
      <c r="E4" t="s">
        <v>23</v>
      </c>
      <c r="G4" s="33">
        <v>12983</v>
      </c>
      <c r="H4">
        <v>12983</v>
      </c>
    </row>
    <row r="5" spans="5:23" x14ac:dyDescent="0.3">
      <c r="E5" t="s">
        <v>24</v>
      </c>
      <c r="G5" s="33">
        <v>235</v>
      </c>
      <c r="H5">
        <v>235</v>
      </c>
    </row>
    <row r="6" spans="5:23" x14ac:dyDescent="0.3">
      <c r="E6" t="s">
        <v>25</v>
      </c>
      <c r="F6" t="s">
        <v>28</v>
      </c>
      <c r="G6">
        <v>75</v>
      </c>
      <c r="H6">
        <v>75</v>
      </c>
    </row>
    <row r="7" spans="5:23" x14ac:dyDescent="0.3">
      <c r="E7" t="s">
        <v>25</v>
      </c>
      <c r="F7" t="s">
        <v>29</v>
      </c>
      <c r="G7">
        <v>75</v>
      </c>
      <c r="H7">
        <v>75</v>
      </c>
    </row>
    <row r="8" spans="5:23" x14ac:dyDescent="0.3">
      <c r="E8" t="s">
        <v>26</v>
      </c>
      <c r="F8" t="s">
        <v>28</v>
      </c>
      <c r="G8">
        <v>101</v>
      </c>
      <c r="H8">
        <v>101</v>
      </c>
    </row>
    <row r="9" spans="5:23" x14ac:dyDescent="0.3">
      <c r="G9" s="35">
        <f>SUM(G6:G8)</f>
        <v>251</v>
      </c>
    </row>
    <row r="10" spans="5:23" x14ac:dyDescent="0.3">
      <c r="E10" t="s">
        <v>27</v>
      </c>
      <c r="F10" t="s">
        <v>28</v>
      </c>
      <c r="G10">
        <v>586</v>
      </c>
      <c r="H10">
        <v>586</v>
      </c>
    </row>
    <row r="11" spans="5:23" x14ac:dyDescent="0.3">
      <c r="E11" t="s">
        <v>27</v>
      </c>
      <c r="F11" t="s">
        <v>29</v>
      </c>
      <c r="G11">
        <v>566</v>
      </c>
      <c r="H11">
        <v>566</v>
      </c>
    </row>
    <row r="12" spans="5:23" x14ac:dyDescent="0.3">
      <c r="E12" t="s">
        <v>30</v>
      </c>
      <c r="F12" t="s">
        <v>28</v>
      </c>
      <c r="G12">
        <v>543</v>
      </c>
      <c r="H12">
        <v>543</v>
      </c>
    </row>
    <row r="13" spans="5:23" x14ac:dyDescent="0.3">
      <c r="E13" t="s">
        <v>30</v>
      </c>
      <c r="F13" t="s">
        <v>29</v>
      </c>
      <c r="G13">
        <v>540</v>
      </c>
      <c r="H13">
        <v>540</v>
      </c>
    </row>
    <row r="14" spans="5:23" x14ac:dyDescent="0.3">
      <c r="G14" s="35">
        <f>SUM(G10:G13)</f>
        <v>2235</v>
      </c>
    </row>
    <row r="15" spans="5:23" x14ac:dyDescent="0.3">
      <c r="E15" t="s">
        <v>31</v>
      </c>
      <c r="F15" t="s">
        <v>28</v>
      </c>
      <c r="G15">
        <v>51</v>
      </c>
      <c r="H15">
        <v>51</v>
      </c>
    </row>
    <row r="16" spans="5:23" ht="18.75" x14ac:dyDescent="0.3">
      <c r="E16" t="s">
        <v>31</v>
      </c>
      <c r="F16" t="s">
        <v>29</v>
      </c>
      <c r="G16">
        <v>38</v>
      </c>
      <c r="H16">
        <v>38</v>
      </c>
      <c r="K16" s="12">
        <v>673</v>
      </c>
      <c r="L16">
        <v>626</v>
      </c>
      <c r="M16">
        <v>930</v>
      </c>
      <c r="N16">
        <v>905</v>
      </c>
      <c r="O16">
        <v>741</v>
      </c>
      <c r="P16">
        <v>843</v>
      </c>
      <c r="Q16">
        <v>791</v>
      </c>
      <c r="R16">
        <v>543</v>
      </c>
      <c r="S16">
        <v>475</v>
      </c>
      <c r="T16">
        <v>280</v>
      </c>
      <c r="U16">
        <v>102</v>
      </c>
      <c r="V16">
        <v>0</v>
      </c>
      <c r="W16">
        <v>0</v>
      </c>
    </row>
    <row r="17" spans="5:23" x14ac:dyDescent="0.3">
      <c r="G17" s="35">
        <f>SUM(G15:G16)</f>
        <v>89</v>
      </c>
    </row>
    <row r="18" spans="5:23" ht="18.75" x14ac:dyDescent="0.3">
      <c r="E18" t="s">
        <v>32</v>
      </c>
      <c r="G18">
        <v>577</v>
      </c>
      <c r="H18">
        <v>673</v>
      </c>
      <c r="K18" s="12">
        <v>673</v>
      </c>
      <c r="L18">
        <f>K18*9.81</f>
        <v>6602.13</v>
      </c>
      <c r="M18">
        <v>6602.13</v>
      </c>
    </row>
    <row r="19" spans="5:23" x14ac:dyDescent="0.3">
      <c r="E19" t="s">
        <v>33</v>
      </c>
      <c r="G19">
        <v>540</v>
      </c>
      <c r="H19">
        <v>626</v>
      </c>
      <c r="K19">
        <v>626</v>
      </c>
      <c r="L19">
        <f t="shared" ref="L19:L30" si="0">K19*9.81</f>
        <v>6141.06</v>
      </c>
      <c r="M19">
        <v>6141.06</v>
      </c>
    </row>
    <row r="20" spans="5:23" x14ac:dyDescent="0.3">
      <c r="E20" t="s">
        <v>34</v>
      </c>
      <c r="G20">
        <v>825</v>
      </c>
      <c r="H20">
        <v>930</v>
      </c>
      <c r="K20">
        <v>930</v>
      </c>
      <c r="L20">
        <f t="shared" si="0"/>
        <v>9123.3000000000011</v>
      </c>
      <c r="M20">
        <v>9123.3000000000011</v>
      </c>
    </row>
    <row r="21" spans="5:23" x14ac:dyDescent="0.3">
      <c r="E21" t="s">
        <v>40</v>
      </c>
      <c r="G21">
        <v>0</v>
      </c>
      <c r="H21">
        <v>905</v>
      </c>
      <c r="K21">
        <v>905</v>
      </c>
      <c r="L21">
        <f t="shared" si="0"/>
        <v>8878.0500000000011</v>
      </c>
      <c r="M21">
        <v>8878.0500000000011</v>
      </c>
    </row>
    <row r="22" spans="5:23" x14ac:dyDescent="0.3">
      <c r="E22" t="s">
        <v>35</v>
      </c>
      <c r="G22">
        <v>0</v>
      </c>
      <c r="H22">
        <v>741</v>
      </c>
      <c r="K22">
        <v>741</v>
      </c>
      <c r="L22">
        <f t="shared" si="0"/>
        <v>7269.21</v>
      </c>
      <c r="M22">
        <v>7269.21</v>
      </c>
    </row>
    <row r="23" spans="5:23" x14ac:dyDescent="0.3">
      <c r="E23" t="s">
        <v>41</v>
      </c>
      <c r="G23">
        <v>0</v>
      </c>
      <c r="H23">
        <v>843</v>
      </c>
      <c r="K23">
        <v>843</v>
      </c>
      <c r="L23">
        <f t="shared" si="0"/>
        <v>8269.83</v>
      </c>
      <c r="M23">
        <v>8269.83</v>
      </c>
    </row>
    <row r="24" spans="5:23" x14ac:dyDescent="0.3">
      <c r="E24" t="s">
        <v>42</v>
      </c>
      <c r="G24">
        <v>0</v>
      </c>
      <c r="H24">
        <v>791</v>
      </c>
      <c r="K24">
        <v>791</v>
      </c>
      <c r="L24">
        <f t="shared" si="0"/>
        <v>7759.71</v>
      </c>
      <c r="M24">
        <v>7759.71</v>
      </c>
    </row>
    <row r="25" spans="5:23" x14ac:dyDescent="0.3">
      <c r="E25" t="s">
        <v>36</v>
      </c>
      <c r="G25">
        <v>0</v>
      </c>
      <c r="H25">
        <v>543</v>
      </c>
      <c r="K25">
        <v>543</v>
      </c>
      <c r="L25">
        <f t="shared" si="0"/>
        <v>5326.83</v>
      </c>
      <c r="M25">
        <v>5326.83</v>
      </c>
    </row>
    <row r="26" spans="5:23" x14ac:dyDescent="0.3">
      <c r="E26" t="s">
        <v>37</v>
      </c>
      <c r="G26">
        <v>0</v>
      </c>
      <c r="H26">
        <v>475</v>
      </c>
      <c r="K26">
        <v>475</v>
      </c>
      <c r="L26">
        <f t="shared" si="0"/>
        <v>4659.75</v>
      </c>
      <c r="M26">
        <v>4659.75</v>
      </c>
    </row>
    <row r="27" spans="5:23" x14ac:dyDescent="0.3">
      <c r="E27" t="s">
        <v>38</v>
      </c>
      <c r="G27">
        <v>0</v>
      </c>
      <c r="H27">
        <v>280</v>
      </c>
      <c r="K27">
        <v>280</v>
      </c>
      <c r="L27">
        <f t="shared" si="0"/>
        <v>2746.8</v>
      </c>
      <c r="M27">
        <v>2746.8</v>
      </c>
    </row>
    <row r="28" spans="5:23" x14ac:dyDescent="0.3">
      <c r="E28" t="s">
        <v>39</v>
      </c>
      <c r="G28">
        <v>0</v>
      </c>
      <c r="H28">
        <v>102</v>
      </c>
      <c r="K28">
        <v>102</v>
      </c>
      <c r="L28">
        <f t="shared" si="0"/>
        <v>1000.62</v>
      </c>
      <c r="M28">
        <v>1000.62</v>
      </c>
    </row>
    <row r="29" spans="5:23" x14ac:dyDescent="0.3">
      <c r="G29" s="35">
        <f>SUM(G18:G28)</f>
        <v>1942</v>
      </c>
      <c r="K29">
        <v>0</v>
      </c>
      <c r="L29">
        <f t="shared" si="0"/>
        <v>0</v>
      </c>
      <c r="M29">
        <v>0</v>
      </c>
    </row>
    <row r="30" spans="5:23" x14ac:dyDescent="0.3">
      <c r="E30" t="s">
        <v>43</v>
      </c>
      <c r="G30">
        <v>0</v>
      </c>
      <c r="H30">
        <v>0</v>
      </c>
      <c r="K30">
        <v>0</v>
      </c>
      <c r="L30">
        <f t="shared" si="0"/>
        <v>0</v>
      </c>
      <c r="M30">
        <v>0</v>
      </c>
    </row>
    <row r="31" spans="5:23" x14ac:dyDescent="0.3">
      <c r="E31" t="s">
        <v>44</v>
      </c>
      <c r="F31" t="s">
        <v>46</v>
      </c>
      <c r="G31">
        <v>0</v>
      </c>
      <c r="H31">
        <v>0</v>
      </c>
    </row>
    <row r="32" spans="5:23" x14ac:dyDescent="0.3">
      <c r="E32" t="s">
        <v>45</v>
      </c>
      <c r="F32" t="s">
        <v>46</v>
      </c>
      <c r="G32">
        <v>0</v>
      </c>
      <c r="H32">
        <v>0</v>
      </c>
      <c r="K32">
        <v>6602.13</v>
      </c>
      <c r="L32">
        <v>6141.06</v>
      </c>
      <c r="M32">
        <v>9123.3000000000011</v>
      </c>
      <c r="N32">
        <v>8878.0500000000011</v>
      </c>
      <c r="O32">
        <v>7269.21</v>
      </c>
      <c r="P32">
        <v>8269.83</v>
      </c>
      <c r="Q32">
        <v>7759.71</v>
      </c>
      <c r="R32">
        <v>5326.83</v>
      </c>
      <c r="S32">
        <v>4659.75</v>
      </c>
      <c r="T32">
        <v>2746.8</v>
      </c>
      <c r="U32">
        <v>1000.62</v>
      </c>
      <c r="V32">
        <v>0</v>
      </c>
      <c r="W32">
        <v>0</v>
      </c>
    </row>
    <row r="33" spans="5:8" x14ac:dyDescent="0.3">
      <c r="E33" t="s">
        <v>47</v>
      </c>
      <c r="F33" t="s">
        <v>46</v>
      </c>
      <c r="G33">
        <v>656</v>
      </c>
      <c r="H33">
        <v>0</v>
      </c>
    </row>
    <row r="34" spans="5:8" x14ac:dyDescent="0.3">
      <c r="E34" t="s">
        <v>48</v>
      </c>
      <c r="F34" t="s">
        <v>28</v>
      </c>
      <c r="G34">
        <v>406</v>
      </c>
      <c r="H34">
        <v>0</v>
      </c>
    </row>
    <row r="35" spans="5:8" x14ac:dyDescent="0.3">
      <c r="E35" t="s">
        <v>48</v>
      </c>
      <c r="F35" t="s">
        <v>29</v>
      </c>
      <c r="G35">
        <v>406</v>
      </c>
      <c r="H35">
        <v>0</v>
      </c>
    </row>
    <row r="36" spans="5:8" x14ac:dyDescent="0.3">
      <c r="E36" t="s">
        <v>49</v>
      </c>
      <c r="F36" t="s">
        <v>28</v>
      </c>
      <c r="G36">
        <v>314</v>
      </c>
      <c r="H36">
        <v>191</v>
      </c>
    </row>
    <row r="37" spans="5:8" x14ac:dyDescent="0.3">
      <c r="E37" t="s">
        <v>49</v>
      </c>
      <c r="F37" t="s">
        <v>29</v>
      </c>
      <c r="G37">
        <v>314</v>
      </c>
      <c r="H37">
        <v>191</v>
      </c>
    </row>
    <row r="38" spans="5:8" x14ac:dyDescent="0.3">
      <c r="E38" t="s">
        <v>50</v>
      </c>
      <c r="F38" t="s">
        <v>28</v>
      </c>
      <c r="G38">
        <v>668</v>
      </c>
      <c r="H38">
        <v>258</v>
      </c>
    </row>
    <row r="39" spans="5:8" x14ac:dyDescent="0.3">
      <c r="E39" t="s">
        <v>50</v>
      </c>
      <c r="F39" t="s">
        <v>29</v>
      </c>
      <c r="G39">
        <v>665</v>
      </c>
      <c r="H39">
        <v>258</v>
      </c>
    </row>
    <row r="40" spans="5:8" x14ac:dyDescent="0.3">
      <c r="E40" t="s">
        <v>51</v>
      </c>
      <c r="F40" t="s">
        <v>28</v>
      </c>
      <c r="G40">
        <v>0</v>
      </c>
      <c r="H40">
        <v>0</v>
      </c>
    </row>
    <row r="41" spans="5:8" x14ac:dyDescent="0.3">
      <c r="E41" t="s">
        <v>51</v>
      </c>
      <c r="F41" t="s">
        <v>29</v>
      </c>
      <c r="G41">
        <v>0</v>
      </c>
      <c r="H41">
        <v>0</v>
      </c>
    </row>
    <row r="42" spans="5:8" x14ac:dyDescent="0.3">
      <c r="E42" t="s">
        <v>52</v>
      </c>
      <c r="F42" t="s">
        <v>28</v>
      </c>
      <c r="G42">
        <v>386</v>
      </c>
      <c r="H42">
        <v>386</v>
      </c>
    </row>
    <row r="43" spans="5:8" x14ac:dyDescent="0.3">
      <c r="E43" t="s">
        <v>52</v>
      </c>
      <c r="F43" t="s">
        <v>29</v>
      </c>
      <c r="G43">
        <v>386</v>
      </c>
      <c r="H43">
        <v>386</v>
      </c>
    </row>
    <row r="44" spans="5:8" x14ac:dyDescent="0.3">
      <c r="E44" t="s">
        <v>53</v>
      </c>
      <c r="F44" t="s">
        <v>46</v>
      </c>
      <c r="G44">
        <v>1417</v>
      </c>
      <c r="H44">
        <v>1417</v>
      </c>
    </row>
    <row r="45" spans="5:8" x14ac:dyDescent="0.3">
      <c r="E45" t="s">
        <v>54</v>
      </c>
      <c r="F45" t="s">
        <v>28</v>
      </c>
      <c r="G45">
        <v>0</v>
      </c>
      <c r="H45">
        <v>0</v>
      </c>
    </row>
    <row r="46" spans="5:8" x14ac:dyDescent="0.3">
      <c r="E46" t="s">
        <v>54</v>
      </c>
      <c r="F46" t="s">
        <v>29</v>
      </c>
      <c r="G46">
        <v>0</v>
      </c>
      <c r="H46">
        <v>0</v>
      </c>
    </row>
    <row r="47" spans="5:8" x14ac:dyDescent="0.3">
      <c r="G47" s="35">
        <f>SUM(G30:G46)</f>
        <v>5618</v>
      </c>
    </row>
    <row r="48" spans="5:8" x14ac:dyDescent="0.3">
      <c r="E48" t="s">
        <v>55</v>
      </c>
      <c r="G48" s="34">
        <f>G4+G5+G9+G14+G17+G29+G47</f>
        <v>23353</v>
      </c>
      <c r="H48">
        <f>SUM(H4:H46)</f>
        <v>25789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8636-5633-4720-915E-0CA19919B4CE}">
  <dimension ref="A2:N82"/>
  <sheetViews>
    <sheetView topLeftCell="A43" zoomScaleNormal="100" workbookViewId="0">
      <selection activeCell="E9" sqref="E9"/>
    </sheetView>
  </sheetViews>
  <sheetFormatPr defaultRowHeight="16.5" x14ac:dyDescent="0.3"/>
  <cols>
    <col min="1" max="2" width="12.625" customWidth="1"/>
    <col min="3" max="6" width="12.625" style="6" customWidth="1"/>
    <col min="7" max="7" width="12.375" style="6" customWidth="1"/>
    <col min="8" max="9" width="11.625" customWidth="1"/>
    <col min="10" max="14" width="10.75" customWidth="1"/>
  </cols>
  <sheetData>
    <row r="2" spans="1:11" x14ac:dyDescent="0.3">
      <c r="A2" s="18" t="s">
        <v>133</v>
      </c>
      <c r="B2" s="6"/>
      <c r="D2"/>
      <c r="E2" s="7" t="s">
        <v>144</v>
      </c>
      <c r="H2" s="6"/>
      <c r="I2" t="s">
        <v>145</v>
      </c>
    </row>
    <row r="3" spans="1:11" x14ac:dyDescent="0.3">
      <c r="A3" s="13" t="s">
        <v>56</v>
      </c>
      <c r="B3" s="13" t="s">
        <v>137</v>
      </c>
      <c r="C3" s="13" t="s">
        <v>134</v>
      </c>
      <c r="D3" s="6">
        <v>1</v>
      </c>
      <c r="E3" s="25" t="s">
        <v>141</v>
      </c>
      <c r="F3" s="25" t="s">
        <v>142</v>
      </c>
      <c r="G3" s="13" t="s">
        <v>143</v>
      </c>
      <c r="H3" s="13" t="s">
        <v>147</v>
      </c>
      <c r="I3" s="13" t="s">
        <v>138</v>
      </c>
      <c r="J3" s="13" t="s">
        <v>146</v>
      </c>
      <c r="K3" s="13" t="s">
        <v>148</v>
      </c>
    </row>
    <row r="4" spans="1:11" x14ac:dyDescent="0.3">
      <c r="A4" s="10" t="s">
        <v>136</v>
      </c>
      <c r="B4" s="15">
        <v>35.94</v>
      </c>
      <c r="C4" s="16">
        <v>0</v>
      </c>
      <c r="D4" s="6">
        <v>2</v>
      </c>
      <c r="E4" s="16"/>
      <c r="F4" s="8">
        <v>436.6</v>
      </c>
      <c r="G4" s="8"/>
      <c r="H4" s="11"/>
      <c r="I4" s="11"/>
      <c r="J4" s="11"/>
      <c r="K4" s="11"/>
    </row>
    <row r="5" spans="1:11" x14ac:dyDescent="0.3">
      <c r="A5" s="10" t="s">
        <v>135</v>
      </c>
      <c r="B5" s="15">
        <v>33.340000000000003</v>
      </c>
      <c r="C5" s="16">
        <v>0</v>
      </c>
      <c r="D5" s="6">
        <v>3</v>
      </c>
      <c r="E5" s="16"/>
      <c r="F5" s="8"/>
      <c r="G5" s="8"/>
      <c r="H5" s="11"/>
      <c r="I5" s="11"/>
      <c r="J5" s="11"/>
      <c r="K5" s="11"/>
    </row>
    <row r="6" spans="1:11" x14ac:dyDescent="0.3">
      <c r="A6" s="8" t="s">
        <v>62</v>
      </c>
      <c r="B6" s="15">
        <v>31.07</v>
      </c>
      <c r="C6" s="17">
        <f>K6</f>
        <v>1156.44</v>
      </c>
      <c r="D6" s="6">
        <v>4</v>
      </c>
      <c r="E6" s="16">
        <v>267.8</v>
      </c>
      <c r="F6" s="8"/>
      <c r="G6" s="8">
        <v>52.04</v>
      </c>
      <c r="H6" s="11"/>
      <c r="I6" s="8">
        <v>200</v>
      </c>
      <c r="J6" s="8">
        <v>200</v>
      </c>
      <c r="K6" s="26">
        <f>SUM(E4:J6)</f>
        <v>1156.44</v>
      </c>
    </row>
    <row r="7" spans="1:11" x14ac:dyDescent="0.3">
      <c r="A7" s="8" t="s">
        <v>63</v>
      </c>
      <c r="B7" s="15">
        <v>28.8</v>
      </c>
      <c r="C7" s="17">
        <f t="shared" ref="C7:C11" si="0">K7</f>
        <v>876.6</v>
      </c>
      <c r="D7" s="6">
        <v>5</v>
      </c>
      <c r="E7" s="17"/>
      <c r="F7" s="8"/>
      <c r="G7" s="8"/>
      <c r="H7" s="8">
        <f>730.5*120%</f>
        <v>876.6</v>
      </c>
      <c r="I7" s="11"/>
      <c r="J7" s="11"/>
      <c r="K7" s="26">
        <f>SUM(E7:J7)</f>
        <v>876.6</v>
      </c>
    </row>
    <row r="8" spans="1:11" x14ac:dyDescent="0.3">
      <c r="A8" s="8" t="s">
        <v>65</v>
      </c>
      <c r="B8" s="15">
        <v>26.4</v>
      </c>
      <c r="C8" s="17">
        <f t="shared" si="0"/>
        <v>561</v>
      </c>
      <c r="D8" s="6">
        <v>6</v>
      </c>
      <c r="E8" s="17"/>
      <c r="F8" s="8"/>
      <c r="G8" s="8"/>
      <c r="H8" s="8">
        <f>467.5*120%</f>
        <v>561</v>
      </c>
      <c r="I8" s="11"/>
      <c r="J8" s="11"/>
      <c r="K8" s="26">
        <f>SUM(E8:J8)</f>
        <v>561</v>
      </c>
    </row>
    <row r="9" spans="1:11" x14ac:dyDescent="0.3">
      <c r="A9" s="8" t="s">
        <v>105</v>
      </c>
      <c r="B9" s="15">
        <v>23.68</v>
      </c>
      <c r="C9" s="17">
        <f t="shared" si="0"/>
        <v>529.07000000000005</v>
      </c>
      <c r="D9" s="6">
        <v>7</v>
      </c>
      <c r="E9" s="17"/>
      <c r="F9" s="8"/>
      <c r="G9" s="8">
        <v>422.7</v>
      </c>
      <c r="H9" s="8">
        <f>96.7*110%</f>
        <v>106.37000000000002</v>
      </c>
      <c r="I9" s="11"/>
      <c r="J9" s="11"/>
      <c r="K9" s="26">
        <f>SUM(E9:J9)</f>
        <v>529.07000000000005</v>
      </c>
    </row>
    <row r="10" spans="1:11" x14ac:dyDescent="0.3">
      <c r="A10" s="8" t="s">
        <v>69</v>
      </c>
      <c r="B10" s="15">
        <v>20.94</v>
      </c>
      <c r="C10" s="17">
        <f t="shared" si="0"/>
        <v>686.64</v>
      </c>
      <c r="D10" s="6">
        <v>8</v>
      </c>
      <c r="E10" s="17"/>
      <c r="F10" s="8"/>
      <c r="G10" s="8"/>
      <c r="H10" s="8">
        <f>572.2*120%</f>
        <v>686.64</v>
      </c>
      <c r="I10" s="11"/>
      <c r="J10" s="11"/>
      <c r="K10" s="26">
        <f>SUM(E10:J10)</f>
        <v>686.64</v>
      </c>
    </row>
    <row r="11" spans="1:11" x14ac:dyDescent="0.3">
      <c r="A11" s="8" t="s">
        <v>106</v>
      </c>
      <c r="B11" s="15">
        <v>17.945</v>
      </c>
      <c r="C11" s="27">
        <f t="shared" si="0"/>
        <v>558.74</v>
      </c>
      <c r="D11" s="6">
        <v>9</v>
      </c>
      <c r="E11" s="17"/>
      <c r="F11" s="8"/>
      <c r="G11" s="8">
        <v>454.1</v>
      </c>
      <c r="H11" s="8">
        <f>87.2*120%</f>
        <v>104.64</v>
      </c>
      <c r="I11" s="11"/>
      <c r="J11" s="11"/>
      <c r="K11" s="26">
        <f>SUM(E11:J11)</f>
        <v>558.74</v>
      </c>
    </row>
    <row r="12" spans="1:11" x14ac:dyDescent="0.3">
      <c r="A12" s="8" t="s">
        <v>73</v>
      </c>
      <c r="B12" s="15">
        <f>14400/1000</f>
        <v>14.4</v>
      </c>
      <c r="C12" s="8">
        <v>0</v>
      </c>
      <c r="D12" s="6">
        <v>10</v>
      </c>
      <c r="E12" s="17"/>
      <c r="F12" s="8"/>
      <c r="G12" s="8"/>
      <c r="H12" s="11"/>
      <c r="I12" s="11"/>
      <c r="J12" s="11"/>
      <c r="K12" s="11"/>
    </row>
    <row r="13" spans="1:11" x14ac:dyDescent="0.3">
      <c r="A13" s="8" t="s">
        <v>75</v>
      </c>
      <c r="B13" s="15">
        <f>10750/1000</f>
        <v>10.75</v>
      </c>
      <c r="C13" s="8">
        <v>0</v>
      </c>
      <c r="D13" s="6">
        <v>11</v>
      </c>
      <c r="E13" s="17"/>
      <c r="F13" s="8"/>
      <c r="G13" s="8"/>
      <c r="H13" s="11"/>
      <c r="I13" s="11"/>
      <c r="J13" s="11"/>
      <c r="K13" s="11"/>
    </row>
    <row r="14" spans="1:11" x14ac:dyDescent="0.3">
      <c r="A14" s="8" t="s">
        <v>77</v>
      </c>
      <c r="B14" s="15">
        <f>7810/1000</f>
        <v>7.81</v>
      </c>
      <c r="C14" s="8">
        <v>0</v>
      </c>
      <c r="D14" s="6">
        <v>12</v>
      </c>
      <c r="E14" s="17"/>
      <c r="F14" s="8"/>
      <c r="G14" s="8"/>
      <c r="H14" s="11"/>
      <c r="I14" s="11"/>
      <c r="J14" s="11"/>
      <c r="K14" s="11"/>
    </row>
    <row r="15" spans="1:11" x14ac:dyDescent="0.3">
      <c r="A15" s="8" t="s">
        <v>79</v>
      </c>
      <c r="B15" s="15">
        <f>4920/1000</f>
        <v>4.92</v>
      </c>
      <c r="C15" s="8">
        <v>0</v>
      </c>
      <c r="D15" s="6">
        <v>13</v>
      </c>
      <c r="E15" s="17"/>
      <c r="F15" s="8"/>
      <c r="G15" s="8"/>
      <c r="H15" s="11"/>
      <c r="I15" s="11"/>
      <c r="J15" s="11"/>
      <c r="K15" s="11"/>
    </row>
    <row r="16" spans="1:11" x14ac:dyDescent="0.3">
      <c r="A16" s="8" t="s">
        <v>81</v>
      </c>
      <c r="B16" s="15">
        <f>2100/1000</f>
        <v>2.1</v>
      </c>
      <c r="C16" s="8">
        <v>0</v>
      </c>
      <c r="D16" s="6">
        <v>14</v>
      </c>
      <c r="E16" s="17"/>
      <c r="F16" s="8"/>
      <c r="G16" s="8"/>
      <c r="H16" s="11"/>
      <c r="I16" s="11"/>
      <c r="J16" s="11"/>
      <c r="K16" s="11"/>
    </row>
    <row r="17" spans="1:12" x14ac:dyDescent="0.3">
      <c r="A17" s="13" t="s">
        <v>83</v>
      </c>
      <c r="B17" s="13"/>
      <c r="C17" s="13">
        <f t="shared" ref="C17" si="1">SUM(C6:C16)</f>
        <v>4368.49</v>
      </c>
      <c r="E17" s="13"/>
      <c r="F17" s="13"/>
      <c r="G17" s="13"/>
      <c r="H17" s="13"/>
      <c r="I17" s="13"/>
      <c r="J17" s="13"/>
      <c r="K17" s="13"/>
    </row>
    <row r="19" spans="1:12" x14ac:dyDescent="0.3">
      <c r="A19" s="18" t="s">
        <v>139</v>
      </c>
    </row>
    <row r="20" spans="1:12" x14ac:dyDescent="0.3">
      <c r="A20" s="23" t="s">
        <v>140</v>
      </c>
      <c r="B20" s="23"/>
      <c r="C20" s="23"/>
      <c r="D20" s="23"/>
      <c r="E20" s="23"/>
      <c r="F20" s="23"/>
      <c r="G20" s="23"/>
      <c r="H20" s="13" t="s">
        <v>128</v>
      </c>
      <c r="I20" s="13" t="s">
        <v>14</v>
      </c>
      <c r="J20" s="13" t="s">
        <v>131</v>
      </c>
      <c r="K20" s="13" t="s">
        <v>129</v>
      </c>
      <c r="L20" s="13" t="s">
        <v>130</v>
      </c>
    </row>
    <row r="21" spans="1:12" x14ac:dyDescent="0.3">
      <c r="A21" s="19" t="s">
        <v>126</v>
      </c>
      <c r="B21" s="20"/>
      <c r="C21" s="21"/>
      <c r="D21" s="21"/>
      <c r="E21" s="21"/>
      <c r="F21" s="21"/>
      <c r="G21" s="22"/>
      <c r="H21" s="8">
        <v>8.7200000000000006</v>
      </c>
      <c r="I21" s="8">
        <v>1.48</v>
      </c>
      <c r="J21" s="17">
        <v>12983</v>
      </c>
      <c r="K21" s="17">
        <v>12806</v>
      </c>
      <c r="L21" s="17">
        <f>J21+K21</f>
        <v>25789</v>
      </c>
    </row>
    <row r="22" spans="1:12" x14ac:dyDescent="0.3">
      <c r="A22" s="19" t="s">
        <v>125</v>
      </c>
      <c r="B22" s="21"/>
      <c r="C22" s="21"/>
      <c r="D22" s="21"/>
      <c r="E22" s="21"/>
      <c r="F22" s="21"/>
      <c r="G22" s="22"/>
      <c r="H22" s="8">
        <v>8.7200000000000006</v>
      </c>
      <c r="I22" s="8">
        <v>1.97</v>
      </c>
      <c r="J22" s="17">
        <v>12983</v>
      </c>
      <c r="K22" s="17">
        <v>12806</v>
      </c>
      <c r="L22" s="17">
        <f t="shared" ref="L22:L32" si="2">J22+K22</f>
        <v>25789</v>
      </c>
    </row>
    <row r="23" spans="1:12" x14ac:dyDescent="0.3">
      <c r="A23" s="19" t="s">
        <v>124</v>
      </c>
      <c r="B23" s="21"/>
      <c r="C23" s="21"/>
      <c r="D23" s="21"/>
      <c r="E23" s="21"/>
      <c r="F23" s="21"/>
      <c r="G23" s="22"/>
      <c r="H23" s="8">
        <v>8.7200000000000006</v>
      </c>
      <c r="I23" s="8">
        <v>1.48</v>
      </c>
      <c r="J23" s="17">
        <v>12983</v>
      </c>
      <c r="K23" s="17">
        <v>12806</v>
      </c>
      <c r="L23" s="17">
        <f t="shared" si="2"/>
        <v>25789</v>
      </c>
    </row>
    <row r="24" spans="1:12" x14ac:dyDescent="0.3">
      <c r="A24" s="19" t="s">
        <v>123</v>
      </c>
      <c r="B24" s="21"/>
      <c r="C24" s="21"/>
      <c r="D24" s="21"/>
      <c r="E24" s="21"/>
      <c r="F24" s="21"/>
      <c r="G24" s="22"/>
      <c r="H24" s="8">
        <v>8.7200000000000006</v>
      </c>
      <c r="I24" s="8">
        <v>1.76</v>
      </c>
      <c r="J24" s="17">
        <v>12983</v>
      </c>
      <c r="K24" s="17">
        <v>12806</v>
      </c>
      <c r="L24" s="17">
        <f t="shared" si="2"/>
        <v>25789</v>
      </c>
    </row>
    <row r="25" spans="1:12" x14ac:dyDescent="0.3">
      <c r="A25" s="19" t="s">
        <v>122</v>
      </c>
      <c r="B25" s="21"/>
      <c r="C25" s="21"/>
      <c r="D25" s="21"/>
      <c r="E25" s="21"/>
      <c r="F25" s="21"/>
      <c r="G25" s="22"/>
      <c r="H25" s="8">
        <v>8.7200000000000006</v>
      </c>
      <c r="I25" s="8">
        <v>2.1</v>
      </c>
      <c r="J25" s="17">
        <v>12983</v>
      </c>
      <c r="K25" s="17">
        <v>12806</v>
      </c>
      <c r="L25" s="17">
        <f t="shared" si="2"/>
        <v>25789</v>
      </c>
    </row>
    <row r="26" spans="1:12" x14ac:dyDescent="0.3">
      <c r="A26" s="19" t="s">
        <v>121</v>
      </c>
      <c r="B26" s="21"/>
      <c r="C26" s="21"/>
      <c r="D26" s="21"/>
      <c r="E26" s="21"/>
      <c r="F26" s="21"/>
      <c r="G26" s="22"/>
      <c r="H26" s="8">
        <v>8.15</v>
      </c>
      <c r="I26" s="8">
        <v>3.07</v>
      </c>
      <c r="J26" s="17">
        <v>12983</v>
      </c>
      <c r="K26" s="17">
        <v>10370</v>
      </c>
      <c r="L26" s="17">
        <f t="shared" si="2"/>
        <v>23353</v>
      </c>
    </row>
    <row r="27" spans="1:12" x14ac:dyDescent="0.3">
      <c r="A27" s="19" t="s">
        <v>120</v>
      </c>
      <c r="B27" s="21"/>
      <c r="C27" s="21"/>
      <c r="D27" s="21"/>
      <c r="E27" s="21"/>
      <c r="F27" s="21"/>
      <c r="G27" s="22"/>
      <c r="H27" s="8">
        <v>8.7200000000000006</v>
      </c>
      <c r="I27" s="8">
        <v>1.87</v>
      </c>
      <c r="J27" s="17">
        <v>12983</v>
      </c>
      <c r="K27" s="17">
        <v>12806</v>
      </c>
      <c r="L27" s="17">
        <f t="shared" si="2"/>
        <v>25789</v>
      </c>
    </row>
    <row r="28" spans="1:12" x14ac:dyDescent="0.3">
      <c r="A28" s="19" t="s">
        <v>119</v>
      </c>
      <c r="B28" s="21"/>
      <c r="C28" s="21"/>
      <c r="D28" s="21"/>
      <c r="E28" s="21"/>
      <c r="F28" s="21"/>
      <c r="G28" s="22"/>
      <c r="H28" s="8">
        <v>8.7200000000000006</v>
      </c>
      <c r="I28" s="8">
        <v>2.0299999999999998</v>
      </c>
      <c r="J28" s="17">
        <v>12983</v>
      </c>
      <c r="K28" s="17">
        <v>12806</v>
      </c>
      <c r="L28" s="17">
        <f t="shared" si="2"/>
        <v>25789</v>
      </c>
    </row>
    <row r="29" spans="1:12" x14ac:dyDescent="0.3">
      <c r="A29" s="19" t="s">
        <v>118</v>
      </c>
      <c r="B29" s="21"/>
      <c r="C29" s="21"/>
      <c r="D29" s="21"/>
      <c r="E29" s="21"/>
      <c r="F29" s="21"/>
      <c r="G29" s="22"/>
      <c r="H29" s="8">
        <v>8.7200000000000006</v>
      </c>
      <c r="I29" s="8">
        <v>1.98</v>
      </c>
      <c r="J29" s="17">
        <v>12983</v>
      </c>
      <c r="K29" s="17">
        <v>12806</v>
      </c>
      <c r="L29" s="17">
        <f t="shared" si="2"/>
        <v>25789</v>
      </c>
    </row>
    <row r="30" spans="1:12" x14ac:dyDescent="0.3">
      <c r="A30" s="19" t="s">
        <v>117</v>
      </c>
      <c r="B30" s="21"/>
      <c r="C30" s="21"/>
      <c r="D30" s="21"/>
      <c r="E30" s="21"/>
      <c r="F30" s="21"/>
      <c r="G30" s="22"/>
      <c r="H30" s="8">
        <v>8.7100000000000009</v>
      </c>
      <c r="I30" s="8">
        <v>1.96</v>
      </c>
      <c r="J30" s="17">
        <v>12983</v>
      </c>
      <c r="K30" s="17">
        <v>12750</v>
      </c>
      <c r="L30" s="17">
        <f t="shared" si="2"/>
        <v>25733</v>
      </c>
    </row>
    <row r="31" spans="1:12" x14ac:dyDescent="0.3">
      <c r="A31" s="19" t="s">
        <v>116</v>
      </c>
      <c r="B31" s="21"/>
      <c r="C31" s="21"/>
      <c r="D31" s="21"/>
      <c r="E31" s="21"/>
      <c r="F31" s="21"/>
      <c r="G31" s="22"/>
      <c r="H31" s="8">
        <v>8.7200000000000006</v>
      </c>
      <c r="I31" s="8">
        <v>1.87</v>
      </c>
      <c r="J31" s="17">
        <v>12983</v>
      </c>
      <c r="K31" s="17">
        <v>12806</v>
      </c>
      <c r="L31" s="17">
        <f t="shared" si="2"/>
        <v>25789</v>
      </c>
    </row>
    <row r="32" spans="1:12" x14ac:dyDescent="0.3">
      <c r="A32" s="19" t="s">
        <v>115</v>
      </c>
      <c r="B32" s="21"/>
      <c r="C32" s="21"/>
      <c r="D32" s="21"/>
      <c r="E32" s="21"/>
      <c r="F32" s="21"/>
      <c r="G32" s="22"/>
      <c r="H32" s="8">
        <v>8.66</v>
      </c>
      <c r="I32" s="8">
        <v>2.02</v>
      </c>
      <c r="J32" s="17">
        <v>12983</v>
      </c>
      <c r="K32" s="17">
        <v>12552</v>
      </c>
      <c r="L32" s="17">
        <f t="shared" si="2"/>
        <v>25535</v>
      </c>
    </row>
    <row r="33" spans="1:14" x14ac:dyDescent="0.3">
      <c r="C33"/>
      <c r="D33"/>
      <c r="E33"/>
      <c r="F33"/>
      <c r="G33"/>
    </row>
    <row r="34" spans="1:14" x14ac:dyDescent="0.3">
      <c r="A34" s="5" t="s">
        <v>98</v>
      </c>
    </row>
    <row r="35" spans="1:14" x14ac:dyDescent="0.3">
      <c r="A35" s="13" t="s">
        <v>56</v>
      </c>
      <c r="B35" s="13" t="s">
        <v>101</v>
      </c>
      <c r="C35" s="13" t="s">
        <v>102</v>
      </c>
      <c r="D35" s="13" t="s">
        <v>103</v>
      </c>
      <c r="E35" s="13" t="s">
        <v>104</v>
      </c>
      <c r="F35" s="13" t="s">
        <v>107</v>
      </c>
      <c r="G35" s="13" t="s">
        <v>108</v>
      </c>
      <c r="H35" s="13" t="s">
        <v>109</v>
      </c>
      <c r="I35" s="13" t="s">
        <v>110</v>
      </c>
      <c r="J35" s="13" t="s">
        <v>111</v>
      </c>
      <c r="K35" s="13" t="s">
        <v>112</v>
      </c>
      <c r="L35" s="13" t="s">
        <v>113</v>
      </c>
      <c r="M35" s="13" t="s">
        <v>114</v>
      </c>
    </row>
    <row r="36" spans="1:14" x14ac:dyDescent="0.3">
      <c r="A36" s="10" t="s">
        <v>136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4"/>
    </row>
    <row r="37" spans="1:14" x14ac:dyDescent="0.3">
      <c r="A37" s="10" t="s">
        <v>135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4"/>
    </row>
    <row r="38" spans="1:14" x14ac:dyDescent="0.3">
      <c r="A38" s="8" t="s">
        <v>62</v>
      </c>
      <c r="B38" s="8">
        <v>421</v>
      </c>
      <c r="C38" s="8">
        <v>375</v>
      </c>
      <c r="D38" s="8">
        <v>335</v>
      </c>
      <c r="E38" s="10">
        <v>375</v>
      </c>
      <c r="F38" s="8">
        <v>375</v>
      </c>
      <c r="G38" s="10">
        <v>375</v>
      </c>
      <c r="H38" s="10">
        <v>375</v>
      </c>
      <c r="I38" s="10">
        <v>375</v>
      </c>
      <c r="J38" s="10">
        <v>375</v>
      </c>
      <c r="K38" s="10">
        <v>375</v>
      </c>
      <c r="L38" s="10">
        <v>375</v>
      </c>
      <c r="M38" s="10">
        <v>375</v>
      </c>
      <c r="N38" s="14"/>
    </row>
    <row r="39" spans="1:14" x14ac:dyDescent="0.3">
      <c r="A39" s="8" t="s">
        <v>63</v>
      </c>
      <c r="B39" s="8">
        <v>392</v>
      </c>
      <c r="C39" s="8">
        <v>351</v>
      </c>
      <c r="D39" s="8">
        <v>351</v>
      </c>
      <c r="E39" s="10">
        <v>351</v>
      </c>
      <c r="F39" s="8">
        <v>351</v>
      </c>
      <c r="G39" s="10">
        <v>351</v>
      </c>
      <c r="H39" s="10">
        <v>351</v>
      </c>
      <c r="I39" s="10">
        <v>351</v>
      </c>
      <c r="J39" s="10">
        <v>351</v>
      </c>
      <c r="K39" s="10">
        <v>351</v>
      </c>
      <c r="L39" s="10">
        <v>351</v>
      </c>
      <c r="M39" s="10">
        <v>351</v>
      </c>
      <c r="N39" s="14"/>
    </row>
    <row r="40" spans="1:14" x14ac:dyDescent="0.3">
      <c r="A40" s="8" t="s">
        <v>65</v>
      </c>
      <c r="B40" s="8">
        <v>581</v>
      </c>
      <c r="C40" s="8">
        <v>536</v>
      </c>
      <c r="D40" s="8">
        <v>536</v>
      </c>
      <c r="E40" s="10">
        <v>536</v>
      </c>
      <c r="F40" s="8">
        <v>536</v>
      </c>
      <c r="G40" s="10">
        <v>536</v>
      </c>
      <c r="H40" s="10">
        <v>536</v>
      </c>
      <c r="I40" s="10">
        <v>536</v>
      </c>
      <c r="J40" s="10">
        <v>536</v>
      </c>
      <c r="K40" s="10">
        <v>536</v>
      </c>
      <c r="L40" s="10">
        <v>536</v>
      </c>
      <c r="M40" s="10">
        <v>536</v>
      </c>
      <c r="N40" s="14"/>
    </row>
    <row r="41" spans="1:14" x14ac:dyDescent="0.3">
      <c r="A41" s="8" t="s">
        <v>105</v>
      </c>
      <c r="B41" s="8">
        <v>565</v>
      </c>
      <c r="C41" s="8">
        <v>537</v>
      </c>
      <c r="D41" s="8">
        <v>536</v>
      </c>
      <c r="E41" s="11"/>
      <c r="F41" s="8"/>
      <c r="G41" s="11"/>
      <c r="H41" s="8">
        <v>537</v>
      </c>
      <c r="I41" s="8">
        <v>537</v>
      </c>
      <c r="J41" s="8">
        <v>537</v>
      </c>
      <c r="K41" s="8">
        <v>537</v>
      </c>
      <c r="L41" s="8">
        <v>537</v>
      </c>
      <c r="M41" s="8">
        <v>537</v>
      </c>
      <c r="N41" s="14"/>
    </row>
    <row r="42" spans="1:14" x14ac:dyDescent="0.3">
      <c r="A42" s="8" t="s">
        <v>69</v>
      </c>
      <c r="B42" s="8">
        <v>463</v>
      </c>
      <c r="C42" s="8">
        <v>420</v>
      </c>
      <c r="D42" s="8">
        <v>439</v>
      </c>
      <c r="E42" s="10">
        <v>77</v>
      </c>
      <c r="F42" s="8">
        <v>77</v>
      </c>
      <c r="G42" s="11"/>
      <c r="H42" s="8">
        <v>420</v>
      </c>
      <c r="I42" s="8">
        <v>420</v>
      </c>
      <c r="J42" s="8">
        <v>420</v>
      </c>
      <c r="K42" s="8">
        <v>420</v>
      </c>
      <c r="L42" s="8">
        <v>420</v>
      </c>
      <c r="M42" s="8">
        <v>420</v>
      </c>
      <c r="N42" s="14"/>
    </row>
    <row r="43" spans="1:14" x14ac:dyDescent="0.3">
      <c r="A43" s="8" t="s">
        <v>106</v>
      </c>
      <c r="B43" s="8">
        <v>527</v>
      </c>
      <c r="C43" s="8">
        <v>485</v>
      </c>
      <c r="D43" s="8">
        <v>493</v>
      </c>
      <c r="E43" s="10"/>
      <c r="F43" s="8"/>
      <c r="G43" s="11"/>
      <c r="H43" s="8">
        <v>485</v>
      </c>
      <c r="I43" s="8">
        <v>485</v>
      </c>
      <c r="J43" s="8">
        <v>485</v>
      </c>
      <c r="K43" s="8">
        <v>485</v>
      </c>
      <c r="L43" s="8">
        <v>485</v>
      </c>
      <c r="M43" s="8">
        <v>485</v>
      </c>
      <c r="N43" s="14"/>
    </row>
    <row r="44" spans="1:14" x14ac:dyDescent="0.3">
      <c r="A44" s="8" t="s">
        <v>73</v>
      </c>
      <c r="B44" s="8">
        <v>494</v>
      </c>
      <c r="C44" s="8">
        <v>460</v>
      </c>
      <c r="D44" s="8">
        <v>464</v>
      </c>
      <c r="E44" s="10">
        <v>105</v>
      </c>
      <c r="F44" s="8">
        <v>105</v>
      </c>
      <c r="G44" s="11"/>
      <c r="H44" s="8">
        <v>460</v>
      </c>
      <c r="I44" s="8">
        <v>460</v>
      </c>
      <c r="J44" s="8">
        <v>460</v>
      </c>
      <c r="K44" s="8">
        <v>460</v>
      </c>
      <c r="L44" s="8">
        <v>460</v>
      </c>
      <c r="M44" s="8">
        <v>460</v>
      </c>
      <c r="N44" s="14"/>
    </row>
    <row r="45" spans="1:14" x14ac:dyDescent="0.3">
      <c r="A45" s="8" t="s">
        <v>75</v>
      </c>
      <c r="B45" s="8">
        <v>339</v>
      </c>
      <c r="C45" s="8">
        <v>317</v>
      </c>
      <c r="D45" s="8">
        <v>323</v>
      </c>
      <c r="E45" s="10">
        <v>323</v>
      </c>
      <c r="F45" s="8"/>
      <c r="G45" s="11"/>
      <c r="H45" s="8">
        <v>317</v>
      </c>
      <c r="I45" s="8">
        <v>113</v>
      </c>
      <c r="J45" s="8">
        <v>317</v>
      </c>
      <c r="K45" s="8">
        <v>204</v>
      </c>
      <c r="L45" s="8">
        <v>317</v>
      </c>
      <c r="M45" s="11"/>
      <c r="N45" s="14"/>
    </row>
    <row r="46" spans="1:14" x14ac:dyDescent="0.3">
      <c r="A46" s="8" t="s">
        <v>77</v>
      </c>
      <c r="B46" s="8">
        <v>297</v>
      </c>
      <c r="C46" s="8">
        <v>290</v>
      </c>
      <c r="D46" s="8">
        <v>293</v>
      </c>
      <c r="E46" s="10">
        <v>293</v>
      </c>
      <c r="F46" s="8"/>
      <c r="G46" s="11"/>
      <c r="H46" s="8">
        <v>290</v>
      </c>
      <c r="I46" s="8">
        <v>113</v>
      </c>
      <c r="J46" s="8">
        <v>290</v>
      </c>
      <c r="K46" s="8">
        <v>177</v>
      </c>
      <c r="L46" s="8">
        <v>290</v>
      </c>
      <c r="M46" s="11"/>
      <c r="N46" s="14"/>
    </row>
    <row r="47" spans="1:14" x14ac:dyDescent="0.3">
      <c r="A47" s="8" t="s">
        <v>79</v>
      </c>
      <c r="B47" s="8">
        <v>175</v>
      </c>
      <c r="C47" s="8">
        <v>171</v>
      </c>
      <c r="D47" s="8">
        <v>172</v>
      </c>
      <c r="E47" s="10">
        <v>172</v>
      </c>
      <c r="F47" s="8"/>
      <c r="G47" s="11"/>
      <c r="H47" s="8">
        <v>82</v>
      </c>
      <c r="I47" s="8">
        <v>82</v>
      </c>
      <c r="J47" s="8">
        <v>89</v>
      </c>
      <c r="K47" s="8">
        <v>89</v>
      </c>
      <c r="L47" s="8"/>
      <c r="M47" s="11"/>
      <c r="N47" s="14"/>
    </row>
    <row r="48" spans="1:14" x14ac:dyDescent="0.3">
      <c r="A48" s="8" t="s">
        <v>81</v>
      </c>
      <c r="B48" s="8">
        <v>64</v>
      </c>
      <c r="C48" s="8">
        <v>60</v>
      </c>
      <c r="D48" s="8">
        <v>60</v>
      </c>
      <c r="E48" s="10">
        <v>60</v>
      </c>
      <c r="F48" s="8"/>
      <c r="G48" s="11"/>
      <c r="H48" s="8"/>
      <c r="I48" s="8"/>
      <c r="J48" s="8">
        <v>60</v>
      </c>
      <c r="K48" s="8">
        <v>60</v>
      </c>
      <c r="L48" s="8"/>
      <c r="M48" s="11"/>
      <c r="N48" s="14"/>
    </row>
    <row r="49" spans="1:13" x14ac:dyDescent="0.3">
      <c r="A49" s="13" t="s">
        <v>82</v>
      </c>
      <c r="B49" s="13">
        <f t="shared" ref="B49:M49" si="3">SUM(B38:B48)</f>
        <v>4318</v>
      </c>
      <c r="C49" s="13">
        <f t="shared" si="3"/>
        <v>4002</v>
      </c>
      <c r="D49" s="13">
        <f t="shared" si="3"/>
        <v>4002</v>
      </c>
      <c r="E49" s="13">
        <f t="shared" si="3"/>
        <v>2292</v>
      </c>
      <c r="F49" s="13">
        <f t="shared" si="3"/>
        <v>1444</v>
      </c>
      <c r="G49" s="13">
        <f t="shared" si="3"/>
        <v>1262</v>
      </c>
      <c r="H49" s="13">
        <f t="shared" si="3"/>
        <v>3853</v>
      </c>
      <c r="I49" s="13">
        <f t="shared" si="3"/>
        <v>3472</v>
      </c>
      <c r="J49" s="13">
        <f t="shared" si="3"/>
        <v>3920</v>
      </c>
      <c r="K49" s="13">
        <f t="shared" si="3"/>
        <v>3694</v>
      </c>
      <c r="L49" s="13">
        <f t="shared" si="3"/>
        <v>3771</v>
      </c>
      <c r="M49" s="13">
        <f t="shared" si="3"/>
        <v>3164</v>
      </c>
    </row>
    <row r="50" spans="1:13" x14ac:dyDescent="0.3">
      <c r="B50" s="6"/>
      <c r="D50"/>
      <c r="E50"/>
      <c r="F50"/>
      <c r="G50"/>
    </row>
    <row r="51" spans="1:13" x14ac:dyDescent="0.3">
      <c r="A51" s="18" t="s">
        <v>132</v>
      </c>
      <c r="B51" s="6"/>
      <c r="D51"/>
      <c r="E51"/>
      <c r="F51"/>
      <c r="G51"/>
    </row>
    <row r="52" spans="1:13" x14ac:dyDescent="0.3">
      <c r="A52" s="13" t="s">
        <v>56</v>
      </c>
      <c r="B52" s="13" t="s">
        <v>101</v>
      </c>
      <c r="C52" s="13" t="s">
        <v>102</v>
      </c>
      <c r="D52" s="13" t="s">
        <v>103</v>
      </c>
      <c r="E52" s="13" t="s">
        <v>104</v>
      </c>
      <c r="F52" s="13" t="s">
        <v>107</v>
      </c>
      <c r="G52" s="13" t="s">
        <v>108</v>
      </c>
      <c r="H52" s="13" t="s">
        <v>109</v>
      </c>
      <c r="I52" s="13" t="s">
        <v>110</v>
      </c>
      <c r="J52" s="13" t="s">
        <v>111</v>
      </c>
      <c r="K52" s="13" t="s">
        <v>112</v>
      </c>
      <c r="L52" s="13" t="s">
        <v>113</v>
      </c>
      <c r="M52" s="13" t="s">
        <v>114</v>
      </c>
    </row>
    <row r="53" spans="1:13" x14ac:dyDescent="0.3">
      <c r="A53" s="10" t="s">
        <v>136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</row>
    <row r="54" spans="1:13" x14ac:dyDescent="0.3">
      <c r="A54" s="10" t="s">
        <v>135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 x14ac:dyDescent="0.3">
      <c r="A55" s="8" t="s">
        <v>62</v>
      </c>
      <c r="B55" s="17">
        <v>673</v>
      </c>
      <c r="C55" s="17">
        <v>577</v>
      </c>
      <c r="D55" s="17">
        <v>515</v>
      </c>
      <c r="E55" s="17">
        <v>577</v>
      </c>
      <c r="F55" s="17">
        <v>577</v>
      </c>
      <c r="G55" s="16">
        <v>577</v>
      </c>
      <c r="H55" s="16">
        <v>577</v>
      </c>
      <c r="I55" s="16">
        <v>577</v>
      </c>
      <c r="J55" s="16">
        <v>577</v>
      </c>
      <c r="K55" s="16">
        <v>577</v>
      </c>
      <c r="L55" s="16">
        <v>577</v>
      </c>
      <c r="M55" s="16">
        <v>577</v>
      </c>
    </row>
    <row r="56" spans="1:13" x14ac:dyDescent="0.3">
      <c r="A56" s="8" t="s">
        <v>63</v>
      </c>
      <c r="B56" s="17">
        <v>626</v>
      </c>
      <c r="C56" s="17">
        <v>540</v>
      </c>
      <c r="D56" s="17">
        <v>540</v>
      </c>
      <c r="E56" s="17">
        <v>540</v>
      </c>
      <c r="F56" s="17">
        <v>540</v>
      </c>
      <c r="G56" s="16">
        <v>540</v>
      </c>
      <c r="H56" s="16">
        <v>540</v>
      </c>
      <c r="I56" s="16">
        <v>540</v>
      </c>
      <c r="J56" s="16">
        <v>540</v>
      </c>
      <c r="K56" s="16">
        <v>540</v>
      </c>
      <c r="L56" s="16">
        <v>540</v>
      </c>
      <c r="M56" s="16">
        <v>540</v>
      </c>
    </row>
    <row r="57" spans="1:13" x14ac:dyDescent="0.3">
      <c r="A57" s="8" t="s">
        <v>65</v>
      </c>
      <c r="B57" s="17">
        <v>930</v>
      </c>
      <c r="C57" s="17">
        <v>825</v>
      </c>
      <c r="D57" s="17">
        <v>825</v>
      </c>
      <c r="E57" s="17">
        <v>825</v>
      </c>
      <c r="F57" s="17">
        <v>825</v>
      </c>
      <c r="G57" s="16">
        <v>825</v>
      </c>
      <c r="H57" s="16">
        <v>825</v>
      </c>
      <c r="I57" s="16">
        <v>825</v>
      </c>
      <c r="J57" s="16">
        <v>825</v>
      </c>
      <c r="K57" s="16">
        <v>825</v>
      </c>
      <c r="L57" s="16">
        <v>825</v>
      </c>
      <c r="M57" s="16">
        <v>825</v>
      </c>
    </row>
    <row r="58" spans="1:13" x14ac:dyDescent="0.3">
      <c r="A58" s="8" t="s">
        <v>105</v>
      </c>
      <c r="B58" s="17">
        <v>905</v>
      </c>
      <c r="C58" s="17">
        <v>828</v>
      </c>
      <c r="D58" s="17">
        <v>1020</v>
      </c>
      <c r="E58" s="17">
        <v>0</v>
      </c>
      <c r="F58" s="17">
        <v>0</v>
      </c>
      <c r="G58" s="17">
        <v>0</v>
      </c>
      <c r="H58" s="17">
        <v>828</v>
      </c>
      <c r="I58" s="17">
        <v>828</v>
      </c>
      <c r="J58" s="16">
        <v>828</v>
      </c>
      <c r="K58" s="16">
        <v>828</v>
      </c>
      <c r="L58" s="16">
        <v>828</v>
      </c>
      <c r="M58" s="16">
        <v>828</v>
      </c>
    </row>
    <row r="59" spans="1:13" x14ac:dyDescent="0.3">
      <c r="A59" s="8" t="s">
        <v>69</v>
      </c>
      <c r="B59" s="17">
        <v>741</v>
      </c>
      <c r="C59" s="17">
        <v>648</v>
      </c>
      <c r="D59" s="17">
        <v>834</v>
      </c>
      <c r="E59" s="17">
        <v>1386</v>
      </c>
      <c r="F59" s="17">
        <v>1386</v>
      </c>
      <c r="G59" s="17">
        <v>0</v>
      </c>
      <c r="H59" s="17">
        <v>648</v>
      </c>
      <c r="I59" s="17">
        <v>648</v>
      </c>
      <c r="J59" s="16">
        <v>648</v>
      </c>
      <c r="K59" s="16">
        <v>648</v>
      </c>
      <c r="L59" s="16">
        <v>648</v>
      </c>
      <c r="M59" s="16">
        <v>648</v>
      </c>
    </row>
    <row r="60" spans="1:13" x14ac:dyDescent="0.3">
      <c r="A60" s="8" t="s">
        <v>106</v>
      </c>
      <c r="B60" s="17">
        <v>843</v>
      </c>
      <c r="C60" s="17">
        <v>747</v>
      </c>
      <c r="D60" s="17">
        <v>936</v>
      </c>
      <c r="E60" s="17">
        <v>0</v>
      </c>
      <c r="F60" s="17">
        <v>0</v>
      </c>
      <c r="G60" s="17">
        <v>0</v>
      </c>
      <c r="H60" s="17">
        <v>747</v>
      </c>
      <c r="I60" s="17">
        <v>747</v>
      </c>
      <c r="J60" s="16">
        <v>747</v>
      </c>
      <c r="K60" s="16">
        <v>747</v>
      </c>
      <c r="L60" s="16">
        <v>747</v>
      </c>
      <c r="M60" s="16">
        <v>747</v>
      </c>
    </row>
    <row r="61" spans="1:13" x14ac:dyDescent="0.3">
      <c r="A61" s="8" t="s">
        <v>73</v>
      </c>
      <c r="B61" s="17">
        <v>791</v>
      </c>
      <c r="C61" s="17">
        <v>707</v>
      </c>
      <c r="D61" s="17">
        <v>882</v>
      </c>
      <c r="E61" s="17">
        <v>1890</v>
      </c>
      <c r="F61" s="17">
        <v>1890</v>
      </c>
      <c r="G61" s="17">
        <v>0</v>
      </c>
      <c r="H61" s="17">
        <v>707</v>
      </c>
      <c r="I61" s="17">
        <v>707</v>
      </c>
      <c r="J61" s="16">
        <v>707</v>
      </c>
      <c r="K61" s="16">
        <v>707</v>
      </c>
      <c r="L61" s="16">
        <v>707</v>
      </c>
      <c r="M61" s="16">
        <v>707</v>
      </c>
    </row>
    <row r="62" spans="1:13" x14ac:dyDescent="0.3">
      <c r="A62" s="8" t="s">
        <v>75</v>
      </c>
      <c r="B62" s="17">
        <v>543</v>
      </c>
      <c r="C62" s="17">
        <v>488</v>
      </c>
      <c r="D62" s="17">
        <v>614</v>
      </c>
      <c r="E62" s="17">
        <v>614</v>
      </c>
      <c r="F62" s="17">
        <v>0</v>
      </c>
      <c r="G62" s="17">
        <v>0</v>
      </c>
      <c r="H62" s="17">
        <v>488</v>
      </c>
      <c r="I62" s="17">
        <v>174</v>
      </c>
      <c r="J62" s="16">
        <v>488</v>
      </c>
      <c r="K62" s="16">
        <v>314</v>
      </c>
      <c r="L62" s="16">
        <v>488</v>
      </c>
      <c r="M62" s="17">
        <v>0</v>
      </c>
    </row>
    <row r="63" spans="1:13" x14ac:dyDescent="0.3">
      <c r="A63" s="8" t="s">
        <v>77</v>
      </c>
      <c r="B63" s="17">
        <v>475</v>
      </c>
      <c r="C63" s="17">
        <v>447</v>
      </c>
      <c r="D63" s="17">
        <v>556</v>
      </c>
      <c r="E63" s="17">
        <v>556</v>
      </c>
      <c r="F63" s="17">
        <v>0</v>
      </c>
      <c r="G63" s="17">
        <v>0</v>
      </c>
      <c r="H63" s="17">
        <v>447</v>
      </c>
      <c r="I63" s="17">
        <v>174</v>
      </c>
      <c r="J63" s="16">
        <v>447</v>
      </c>
      <c r="K63" s="16">
        <v>273</v>
      </c>
      <c r="L63" s="16">
        <v>447</v>
      </c>
      <c r="M63" s="17">
        <v>0</v>
      </c>
    </row>
    <row r="64" spans="1:13" x14ac:dyDescent="0.3">
      <c r="A64" s="8" t="s">
        <v>79</v>
      </c>
      <c r="B64" s="17">
        <v>280</v>
      </c>
      <c r="C64" s="17">
        <v>263</v>
      </c>
      <c r="D64" s="17">
        <v>327</v>
      </c>
      <c r="E64" s="17">
        <v>327</v>
      </c>
      <c r="F64" s="17">
        <v>0</v>
      </c>
      <c r="G64" s="17">
        <v>0</v>
      </c>
      <c r="H64" s="17">
        <v>126</v>
      </c>
      <c r="I64" s="17">
        <v>126</v>
      </c>
      <c r="J64" s="16">
        <v>137</v>
      </c>
      <c r="K64" s="16">
        <v>137</v>
      </c>
      <c r="L64" s="17">
        <v>0</v>
      </c>
      <c r="M64" s="17">
        <v>0</v>
      </c>
    </row>
    <row r="65" spans="1:13" x14ac:dyDescent="0.3">
      <c r="A65" s="8" t="s">
        <v>81</v>
      </c>
      <c r="B65" s="17">
        <v>102</v>
      </c>
      <c r="C65" s="17">
        <v>92</v>
      </c>
      <c r="D65" s="17">
        <v>114</v>
      </c>
      <c r="E65" s="17">
        <v>114</v>
      </c>
      <c r="F65" s="17">
        <v>0</v>
      </c>
      <c r="G65" s="17">
        <v>0</v>
      </c>
      <c r="H65" s="17">
        <v>0</v>
      </c>
      <c r="I65" s="17">
        <v>0</v>
      </c>
      <c r="J65" s="16">
        <v>92</v>
      </c>
      <c r="K65" s="16">
        <v>92</v>
      </c>
      <c r="L65" s="17">
        <v>0</v>
      </c>
      <c r="M65" s="17">
        <v>0</v>
      </c>
    </row>
    <row r="66" spans="1:13" x14ac:dyDescent="0.3">
      <c r="A66" s="13" t="s">
        <v>83</v>
      </c>
      <c r="B66" s="13">
        <f t="shared" ref="B66" si="4">SUM(B55:B65)</f>
        <v>6909</v>
      </c>
      <c r="C66" s="24">
        <f>SUM(C55:C65)</f>
        <v>6162</v>
      </c>
      <c r="D66" s="24">
        <f>SUM(D55:D65)</f>
        <v>7163</v>
      </c>
      <c r="E66" s="24">
        <f>SUM(E55:E65)</f>
        <v>6829</v>
      </c>
      <c r="F66" s="24">
        <f>SUM(F55:F65)</f>
        <v>5218</v>
      </c>
      <c r="G66" s="24">
        <f>SUM(G55:G65)</f>
        <v>1942</v>
      </c>
      <c r="H66" s="24">
        <f>SUM(H55:H65)</f>
        <v>5933</v>
      </c>
      <c r="I66" s="24">
        <f>SUM(I55:I65)</f>
        <v>5346</v>
      </c>
      <c r="J66" s="24">
        <f>SUM(J55:J65)</f>
        <v>6036</v>
      </c>
      <c r="K66" s="24">
        <f>SUM(K55:K65)</f>
        <v>5688</v>
      </c>
      <c r="L66" s="24">
        <f>SUM(L55:L65)</f>
        <v>5807</v>
      </c>
      <c r="M66" s="24">
        <f>SUM(M55:M65)</f>
        <v>4872</v>
      </c>
    </row>
    <row r="67" spans="1:13" x14ac:dyDescent="0.3">
      <c r="B67" s="6"/>
      <c r="D67"/>
      <c r="E67"/>
      <c r="F67"/>
      <c r="G67"/>
    </row>
    <row r="68" spans="1:13" x14ac:dyDescent="0.3">
      <c r="E68"/>
      <c r="F68"/>
      <c r="G68"/>
    </row>
    <row r="69" spans="1:13" x14ac:dyDescent="0.3">
      <c r="E69"/>
      <c r="F69"/>
      <c r="G69"/>
    </row>
    <row r="70" spans="1:13" x14ac:dyDescent="0.3">
      <c r="E70"/>
      <c r="F70"/>
      <c r="G70"/>
    </row>
    <row r="71" spans="1:13" x14ac:dyDescent="0.3">
      <c r="E71"/>
      <c r="F71"/>
      <c r="G71"/>
    </row>
    <row r="72" spans="1:13" x14ac:dyDescent="0.3">
      <c r="E72"/>
    </row>
    <row r="73" spans="1:13" x14ac:dyDescent="0.3">
      <c r="E73"/>
    </row>
    <row r="74" spans="1:13" x14ac:dyDescent="0.3">
      <c r="E74"/>
    </row>
    <row r="75" spans="1:13" x14ac:dyDescent="0.3">
      <c r="E75"/>
    </row>
    <row r="76" spans="1:13" x14ac:dyDescent="0.3">
      <c r="E76"/>
    </row>
    <row r="77" spans="1:13" x14ac:dyDescent="0.3">
      <c r="E77"/>
    </row>
    <row r="78" spans="1:13" x14ac:dyDescent="0.3">
      <c r="E78"/>
    </row>
    <row r="79" spans="1:13" x14ac:dyDescent="0.3">
      <c r="E79"/>
    </row>
    <row r="80" spans="1:13" x14ac:dyDescent="0.3">
      <c r="E80"/>
    </row>
    <row r="81" spans="5:5" x14ac:dyDescent="0.3">
      <c r="E81"/>
    </row>
    <row r="82" spans="5:5" x14ac:dyDescent="0.3">
      <c r="E82"/>
    </row>
  </sheetData>
  <mergeCells count="1">
    <mergeCell ref="A20:G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C8B7-D79D-49CE-AD59-02ABBF6D2FA2}">
  <dimension ref="A2:E29"/>
  <sheetViews>
    <sheetView workbookViewId="0">
      <selection activeCell="C32" sqref="C32"/>
    </sheetView>
  </sheetViews>
  <sheetFormatPr defaultRowHeight="16.5" x14ac:dyDescent="0.3"/>
  <sheetData>
    <row r="2" spans="1:5" x14ac:dyDescent="0.3">
      <c r="A2" t="s">
        <v>93</v>
      </c>
      <c r="B2">
        <v>170.4</v>
      </c>
    </row>
    <row r="3" spans="1:5" x14ac:dyDescent="0.3">
      <c r="A3" t="s">
        <v>94</v>
      </c>
      <c r="B3">
        <v>30.2</v>
      </c>
    </row>
    <row r="4" spans="1:5" x14ac:dyDescent="0.3">
      <c r="A4" t="s">
        <v>95</v>
      </c>
      <c r="D4">
        <f>0.05*B3</f>
        <v>1.51</v>
      </c>
      <c r="E4">
        <f>0.39*B3</f>
        <v>11.778</v>
      </c>
    </row>
    <row r="13" spans="1:5" x14ac:dyDescent="0.3">
      <c r="A13" s="8"/>
      <c r="B13" s="10" t="s">
        <v>84</v>
      </c>
      <c r="C13" s="10" t="s">
        <v>85</v>
      </c>
      <c r="D13" s="10" t="s">
        <v>86</v>
      </c>
      <c r="E13" s="8"/>
    </row>
    <row r="14" spans="1:5" x14ac:dyDescent="0.3">
      <c r="A14" s="8"/>
      <c r="B14" s="8" t="s">
        <v>90</v>
      </c>
      <c r="C14" s="8" t="s">
        <v>91</v>
      </c>
      <c r="D14" s="8" t="s">
        <v>92</v>
      </c>
      <c r="E14" s="8"/>
    </row>
    <row r="15" spans="1:5" x14ac:dyDescent="0.3">
      <c r="A15" s="8" t="s">
        <v>62</v>
      </c>
      <c r="B15" s="10">
        <v>12.76</v>
      </c>
      <c r="C15" s="8">
        <v>2.4529999999999998</v>
      </c>
      <c r="D15" s="8">
        <v>215</v>
      </c>
      <c r="E15" s="8">
        <v>136</v>
      </c>
    </row>
    <row r="16" spans="1:5" x14ac:dyDescent="0.3">
      <c r="A16" s="8" t="s">
        <v>63</v>
      </c>
      <c r="B16" s="10">
        <v>12.76</v>
      </c>
      <c r="C16" s="8">
        <v>2.4529999999999998</v>
      </c>
      <c r="D16" s="8">
        <v>215</v>
      </c>
      <c r="E16" s="8">
        <v>136</v>
      </c>
    </row>
    <row r="17" spans="1:5" x14ac:dyDescent="0.3">
      <c r="A17" s="8" t="s">
        <v>64</v>
      </c>
      <c r="B17" s="10">
        <v>12.76</v>
      </c>
      <c r="C17" s="8">
        <v>2.4529999999999998</v>
      </c>
      <c r="D17" s="8">
        <v>215</v>
      </c>
      <c r="E17" s="8">
        <v>136</v>
      </c>
    </row>
    <row r="18" spans="1:5" x14ac:dyDescent="0.3">
      <c r="A18" s="8" t="s">
        <v>66</v>
      </c>
      <c r="B18" s="10">
        <v>16.68</v>
      </c>
      <c r="C18" s="8">
        <v>2.9430000000000001</v>
      </c>
      <c r="D18" s="8">
        <v>275</v>
      </c>
      <c r="E18" s="8">
        <v>144</v>
      </c>
    </row>
    <row r="19" spans="1:5" x14ac:dyDescent="0.3">
      <c r="A19" s="8" t="s">
        <v>68</v>
      </c>
      <c r="B19" s="10">
        <v>122.63</v>
      </c>
      <c r="C19" s="8">
        <v>9.81</v>
      </c>
      <c r="D19" s="8">
        <v>400</v>
      </c>
      <c r="E19" s="8">
        <v>392</v>
      </c>
    </row>
    <row r="20" spans="1:5" x14ac:dyDescent="0.3">
      <c r="A20" s="8" t="s">
        <v>70</v>
      </c>
      <c r="B20" s="10">
        <v>16.68</v>
      </c>
      <c r="C20" s="8">
        <v>2.9430000000000001</v>
      </c>
      <c r="D20" s="8">
        <v>275</v>
      </c>
      <c r="E20" s="8">
        <v>144</v>
      </c>
    </row>
    <row r="21" spans="1:5" x14ac:dyDescent="0.3">
      <c r="A21" s="8" t="s">
        <v>72</v>
      </c>
      <c r="B21" s="10">
        <v>343.35</v>
      </c>
      <c r="C21" s="8">
        <v>19.62</v>
      </c>
      <c r="D21" s="8">
        <v>680</v>
      </c>
      <c r="E21" s="8">
        <v>655</v>
      </c>
    </row>
    <row r="22" spans="1:5" x14ac:dyDescent="0.3">
      <c r="A22" s="8" t="s">
        <v>74</v>
      </c>
      <c r="B22" s="10">
        <v>15.7</v>
      </c>
      <c r="C22" s="8">
        <v>2.9430000000000001</v>
      </c>
      <c r="D22" s="8">
        <v>275</v>
      </c>
      <c r="E22" s="8">
        <v>144</v>
      </c>
    </row>
    <row r="23" spans="1:5" x14ac:dyDescent="0.3">
      <c r="A23" s="8" t="s">
        <v>76</v>
      </c>
      <c r="B23" s="10">
        <v>15.7</v>
      </c>
      <c r="C23" s="8">
        <v>2.9430000000000001</v>
      </c>
      <c r="D23" s="8">
        <v>275</v>
      </c>
      <c r="E23" s="8">
        <v>144</v>
      </c>
    </row>
    <row r="24" spans="1:5" x14ac:dyDescent="0.3">
      <c r="A24" s="8" t="s">
        <v>78</v>
      </c>
      <c r="B24" s="10">
        <v>15.7</v>
      </c>
      <c r="C24" s="8">
        <v>2.9430000000000001</v>
      </c>
      <c r="D24" s="8">
        <v>275</v>
      </c>
      <c r="E24" s="8">
        <v>144</v>
      </c>
    </row>
    <row r="25" spans="1:5" x14ac:dyDescent="0.3">
      <c r="A25" s="8" t="s">
        <v>80</v>
      </c>
      <c r="B25" s="10">
        <v>15.7</v>
      </c>
      <c r="C25" s="8">
        <v>2.9430000000000001</v>
      </c>
      <c r="D25" s="8">
        <v>275</v>
      </c>
      <c r="E25" s="8">
        <v>144</v>
      </c>
    </row>
    <row r="27" spans="1:5" x14ac:dyDescent="0.3">
      <c r="A27" t="s">
        <v>87</v>
      </c>
    </row>
    <row r="28" spans="1:5" x14ac:dyDescent="0.3">
      <c r="A28" t="s">
        <v>88</v>
      </c>
      <c r="C28">
        <v>1942380</v>
      </c>
      <c r="D28" t="s">
        <v>89</v>
      </c>
    </row>
    <row r="29" spans="1:5" x14ac:dyDescent="0.3">
      <c r="C29">
        <v>392400</v>
      </c>
      <c r="D29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6"/>
  <sheetViews>
    <sheetView workbookViewId="0">
      <selection activeCell="F10" sqref="F10:F14"/>
    </sheetView>
  </sheetViews>
  <sheetFormatPr defaultRowHeight="16.5" x14ac:dyDescent="0.3"/>
  <cols>
    <col min="4" max="4" width="10.25" customWidth="1"/>
  </cols>
  <sheetData>
    <row r="1" spans="1:10" x14ac:dyDescent="0.3">
      <c r="A1" s="5" t="s">
        <v>0</v>
      </c>
      <c r="E1" s="6" t="s">
        <v>3</v>
      </c>
      <c r="G1" s="6" t="s">
        <v>4</v>
      </c>
      <c r="J1" s="6" t="s">
        <v>5</v>
      </c>
    </row>
    <row r="2" spans="1:10" x14ac:dyDescent="0.3">
      <c r="A2" s="3">
        <v>-11</v>
      </c>
      <c r="B2" s="3">
        <f>B4-700</f>
        <v>-7700</v>
      </c>
      <c r="D2" s="6" t="s">
        <v>1</v>
      </c>
      <c r="E2" s="6">
        <v>2600</v>
      </c>
      <c r="F2">
        <f>SUM($E2:E$15)</f>
        <v>35940</v>
      </c>
      <c r="G2" s="6">
        <v>2600</v>
      </c>
      <c r="H2">
        <f>SUM($G2:G$15)</f>
        <v>36040</v>
      </c>
      <c r="J2">
        <f>-F2+H2</f>
        <v>100</v>
      </c>
    </row>
    <row r="3" spans="1:10" x14ac:dyDescent="0.3">
      <c r="A3" s="4">
        <f>A4+(B3-B4)/700</f>
        <v>-10.642857142857142</v>
      </c>
      <c r="B3" s="3">
        <v>-7450</v>
      </c>
      <c r="D3" s="6" t="s">
        <v>2</v>
      </c>
      <c r="E3" s="6">
        <v>2270</v>
      </c>
      <c r="F3">
        <f>SUM($E3:E$15)</f>
        <v>33340</v>
      </c>
      <c r="G3" s="6">
        <v>2270</v>
      </c>
      <c r="H3">
        <f>SUM($G3:G$15)</f>
        <v>33440</v>
      </c>
      <c r="J3">
        <f t="shared" ref="J3:J15" si="0">-F3+H3</f>
        <v>100</v>
      </c>
    </row>
    <row r="4" spans="1:10" x14ac:dyDescent="0.3">
      <c r="A4" s="3">
        <v>-10</v>
      </c>
      <c r="B4" s="3">
        <f t="shared" ref="B4:B12" si="1">B5-700</f>
        <v>-7000</v>
      </c>
      <c r="D4" s="6">
        <v>11</v>
      </c>
      <c r="E4" s="6">
        <v>2270</v>
      </c>
      <c r="F4">
        <f>SUM($E4:E$15)</f>
        <v>31070</v>
      </c>
      <c r="G4" s="6">
        <v>2270</v>
      </c>
      <c r="H4">
        <f>SUM($G4:G$15)</f>
        <v>31170</v>
      </c>
      <c r="J4">
        <f t="shared" si="0"/>
        <v>100</v>
      </c>
    </row>
    <row r="5" spans="1:10" x14ac:dyDescent="0.3">
      <c r="A5" s="3">
        <v>-9</v>
      </c>
      <c r="B5" s="3">
        <f t="shared" si="1"/>
        <v>-6300</v>
      </c>
      <c r="D5" s="6">
        <v>10</v>
      </c>
      <c r="E5" s="6">
        <v>2400</v>
      </c>
      <c r="F5">
        <f>SUM($E5:E$15)</f>
        <v>28800</v>
      </c>
      <c r="G5" s="6">
        <v>2500</v>
      </c>
      <c r="H5">
        <f>SUM($G5:G$15)</f>
        <v>28900</v>
      </c>
      <c r="J5">
        <f t="shared" si="0"/>
        <v>100</v>
      </c>
    </row>
    <row r="6" spans="1:10" x14ac:dyDescent="0.3">
      <c r="A6" s="3">
        <v>-8</v>
      </c>
      <c r="B6" s="3">
        <f t="shared" si="1"/>
        <v>-5600</v>
      </c>
      <c r="D6" s="6">
        <v>9</v>
      </c>
      <c r="E6" s="6">
        <v>2720</v>
      </c>
      <c r="F6">
        <f>SUM($E6:E$15)</f>
        <v>26400</v>
      </c>
      <c r="G6" s="6">
        <v>2720</v>
      </c>
      <c r="H6">
        <f>SUM($G6:G$15)</f>
        <v>26400</v>
      </c>
      <c r="J6">
        <f t="shared" si="0"/>
        <v>0</v>
      </c>
    </row>
    <row r="7" spans="1:10" x14ac:dyDescent="0.3">
      <c r="A7" s="3">
        <v>-7</v>
      </c>
      <c r="B7" s="3">
        <f t="shared" si="1"/>
        <v>-4900</v>
      </c>
      <c r="D7" s="6">
        <v>8</v>
      </c>
      <c r="E7" s="6">
        <v>2740</v>
      </c>
      <c r="F7">
        <f>SUM($E7:E$15)</f>
        <v>23680</v>
      </c>
      <c r="G7" s="6">
        <v>2740</v>
      </c>
      <c r="H7">
        <f>SUM($G7:G$15)</f>
        <v>23680</v>
      </c>
      <c r="J7">
        <f t="shared" si="0"/>
        <v>0</v>
      </c>
    </row>
    <row r="8" spans="1:10" x14ac:dyDescent="0.3">
      <c r="A8" s="3">
        <v>-6</v>
      </c>
      <c r="B8" s="3">
        <f t="shared" si="1"/>
        <v>-4200</v>
      </c>
      <c r="D8" s="6">
        <v>7</v>
      </c>
      <c r="E8" s="6">
        <v>2995</v>
      </c>
      <c r="F8">
        <f>SUM($E8:E$15)</f>
        <v>20940</v>
      </c>
      <c r="G8" s="6">
        <v>2995</v>
      </c>
      <c r="H8">
        <f>SUM($G8:G$15)</f>
        <v>20940</v>
      </c>
      <c r="J8">
        <f t="shared" si="0"/>
        <v>0</v>
      </c>
    </row>
    <row r="9" spans="1:10" x14ac:dyDescent="0.3">
      <c r="A9" s="3">
        <v>-5</v>
      </c>
      <c r="B9" s="3">
        <f t="shared" si="1"/>
        <v>-3500</v>
      </c>
      <c r="D9" s="6">
        <v>6</v>
      </c>
      <c r="E9" s="6">
        <v>3545</v>
      </c>
      <c r="F9">
        <f>SUM($E9:E$15)</f>
        <v>17945</v>
      </c>
      <c r="G9" s="6">
        <v>3545</v>
      </c>
      <c r="H9">
        <f>SUM($G9:G$15)</f>
        <v>17945</v>
      </c>
      <c r="J9">
        <f t="shared" si="0"/>
        <v>0</v>
      </c>
    </row>
    <row r="10" spans="1:10" x14ac:dyDescent="0.3">
      <c r="A10" s="3">
        <v>-4</v>
      </c>
      <c r="B10" s="3">
        <f t="shared" si="1"/>
        <v>-2800</v>
      </c>
      <c r="D10" s="6">
        <v>5</v>
      </c>
      <c r="E10" s="6">
        <v>3650</v>
      </c>
      <c r="F10">
        <f>SUM($E10:E$15)</f>
        <v>14400</v>
      </c>
      <c r="G10" s="6">
        <v>3650</v>
      </c>
      <c r="H10">
        <f>SUM($G10:G$15)</f>
        <v>14400</v>
      </c>
      <c r="J10">
        <f t="shared" si="0"/>
        <v>0</v>
      </c>
    </row>
    <row r="11" spans="1:10" x14ac:dyDescent="0.3">
      <c r="A11" s="3">
        <v>-3</v>
      </c>
      <c r="B11" s="3">
        <f t="shared" si="1"/>
        <v>-2100</v>
      </c>
      <c r="D11" s="6">
        <v>4</v>
      </c>
      <c r="E11" s="6">
        <v>2940</v>
      </c>
      <c r="F11">
        <f>SUM($E11:E$15)</f>
        <v>10750</v>
      </c>
      <c r="G11" s="6">
        <v>2940</v>
      </c>
      <c r="H11">
        <f>SUM($G11:G$15)</f>
        <v>10750</v>
      </c>
      <c r="J11">
        <f t="shared" si="0"/>
        <v>0</v>
      </c>
    </row>
    <row r="12" spans="1:10" x14ac:dyDescent="0.3">
      <c r="A12" s="3">
        <v>-2</v>
      </c>
      <c r="B12" s="3">
        <f t="shared" si="1"/>
        <v>-1400</v>
      </c>
      <c r="D12" s="6">
        <v>3</v>
      </c>
      <c r="E12" s="6">
        <v>2890</v>
      </c>
      <c r="F12">
        <f>SUM($E12:E$15)</f>
        <v>7810</v>
      </c>
      <c r="G12" s="6">
        <v>2890</v>
      </c>
      <c r="H12">
        <f>SUM($G12:G$15)</f>
        <v>7810</v>
      </c>
      <c r="J12">
        <f t="shared" si="0"/>
        <v>0</v>
      </c>
    </row>
    <row r="13" spans="1:10" x14ac:dyDescent="0.3">
      <c r="A13" s="3">
        <v>-1</v>
      </c>
      <c r="B13" s="3">
        <f>B14-700</f>
        <v>-700</v>
      </c>
      <c r="D13" s="6">
        <v>2</v>
      </c>
      <c r="E13" s="6">
        <v>2820</v>
      </c>
      <c r="F13">
        <f>SUM($E13:E$15)</f>
        <v>4920</v>
      </c>
      <c r="G13" s="6">
        <v>2820</v>
      </c>
      <c r="H13">
        <f>SUM($G13:G$15)</f>
        <v>4920</v>
      </c>
      <c r="J13">
        <f t="shared" si="0"/>
        <v>0</v>
      </c>
    </row>
    <row r="14" spans="1:10" x14ac:dyDescent="0.3">
      <c r="A14" s="3">
        <v>0</v>
      </c>
      <c r="B14" s="3">
        <v>0</v>
      </c>
      <c r="D14" s="6">
        <v>1</v>
      </c>
      <c r="E14" s="6">
        <v>2100</v>
      </c>
      <c r="F14">
        <f>SUM($E14:E$15)</f>
        <v>2100</v>
      </c>
      <c r="G14" s="6">
        <v>2100</v>
      </c>
      <c r="H14">
        <f>SUM($G14:G$15)</f>
        <v>2100</v>
      </c>
      <c r="J14">
        <f t="shared" si="0"/>
        <v>0</v>
      </c>
    </row>
    <row r="15" spans="1:10" x14ac:dyDescent="0.3">
      <c r="A15" s="3">
        <v>1</v>
      </c>
      <c r="B15" s="3">
        <v>700</v>
      </c>
      <c r="D15" s="6">
        <v>0</v>
      </c>
      <c r="E15" s="6">
        <v>0</v>
      </c>
      <c r="F15">
        <f>SUM($E$15:E15)</f>
        <v>0</v>
      </c>
      <c r="G15" s="6">
        <v>0</v>
      </c>
      <c r="H15">
        <f>SUM($G$15:G15)</f>
        <v>0</v>
      </c>
      <c r="J15">
        <f t="shared" si="0"/>
        <v>0</v>
      </c>
    </row>
    <row r="16" spans="1:10" x14ac:dyDescent="0.3">
      <c r="A16" s="3">
        <v>2</v>
      </c>
      <c r="B16" s="3">
        <v>1400</v>
      </c>
    </row>
    <row r="17" spans="1:2" x14ac:dyDescent="0.3">
      <c r="A17" s="3">
        <v>3</v>
      </c>
      <c r="B17" s="3">
        <v>2100</v>
      </c>
    </row>
    <row r="18" spans="1:2" x14ac:dyDescent="0.3">
      <c r="A18" s="3">
        <v>4</v>
      </c>
      <c r="B18" s="3">
        <v>2800</v>
      </c>
    </row>
    <row r="19" spans="1:2" x14ac:dyDescent="0.3">
      <c r="A19" s="3">
        <v>5</v>
      </c>
      <c r="B19" s="3">
        <v>3500</v>
      </c>
    </row>
    <row r="20" spans="1:2" x14ac:dyDescent="0.3">
      <c r="A20" s="3">
        <v>6</v>
      </c>
      <c r="B20" s="3">
        <v>4200</v>
      </c>
    </row>
    <row r="21" spans="1:2" x14ac:dyDescent="0.3">
      <c r="A21" s="3">
        <v>7</v>
      </c>
      <c r="B21" s="3">
        <v>4900</v>
      </c>
    </row>
    <row r="22" spans="1:2" x14ac:dyDescent="0.3">
      <c r="A22" s="3">
        <v>8</v>
      </c>
      <c r="B22" s="3">
        <v>5600</v>
      </c>
    </row>
    <row r="23" spans="1:2" x14ac:dyDescent="0.3">
      <c r="A23" s="3">
        <v>9</v>
      </c>
      <c r="B23" s="3">
        <v>6300</v>
      </c>
    </row>
    <row r="24" spans="1:2" x14ac:dyDescent="0.3">
      <c r="A24" s="3">
        <v>10</v>
      </c>
      <c r="B24" s="3">
        <v>7000</v>
      </c>
    </row>
    <row r="25" spans="1:2" x14ac:dyDescent="0.3">
      <c r="A25" s="3">
        <v>11</v>
      </c>
      <c r="B25" s="3">
        <v>7700</v>
      </c>
    </row>
    <row r="26" spans="1:2" x14ac:dyDescent="0.3">
      <c r="A26" s="3">
        <v>12</v>
      </c>
      <c r="B26" s="3">
        <v>8400</v>
      </c>
    </row>
    <row r="27" spans="1:2" x14ac:dyDescent="0.3">
      <c r="A27" s="3">
        <v>13</v>
      </c>
      <c r="B27" s="3">
        <v>9100</v>
      </c>
    </row>
    <row r="28" spans="1:2" x14ac:dyDescent="0.3">
      <c r="A28" s="3">
        <v>14</v>
      </c>
      <c r="B28" s="3">
        <v>9800</v>
      </c>
    </row>
    <row r="29" spans="1:2" x14ac:dyDescent="0.3">
      <c r="A29" s="3">
        <v>15</v>
      </c>
      <c r="B29" s="3">
        <v>10500</v>
      </c>
    </row>
    <row r="30" spans="1:2" x14ac:dyDescent="0.3">
      <c r="A30" s="2">
        <v>16</v>
      </c>
      <c r="B30" s="2">
        <f>B29+820</f>
        <v>11320</v>
      </c>
    </row>
    <row r="31" spans="1:2" x14ac:dyDescent="0.3">
      <c r="A31" s="2">
        <v>17</v>
      </c>
      <c r="B31" s="2">
        <f t="shared" ref="B31:B94" si="2">B30+820</f>
        <v>12140</v>
      </c>
    </row>
    <row r="32" spans="1:2" x14ac:dyDescent="0.3">
      <c r="A32" s="2">
        <v>18</v>
      </c>
      <c r="B32" s="2">
        <f t="shared" si="2"/>
        <v>12960</v>
      </c>
    </row>
    <row r="33" spans="1:2" x14ac:dyDescent="0.3">
      <c r="A33" s="2">
        <v>19</v>
      </c>
      <c r="B33" s="2">
        <f t="shared" si="2"/>
        <v>13780</v>
      </c>
    </row>
    <row r="34" spans="1:2" x14ac:dyDescent="0.3">
      <c r="A34" s="2">
        <v>20</v>
      </c>
      <c r="B34" s="2">
        <f t="shared" si="2"/>
        <v>14600</v>
      </c>
    </row>
    <row r="35" spans="1:2" x14ac:dyDescent="0.3">
      <c r="A35" s="2">
        <v>21</v>
      </c>
      <c r="B35" s="2">
        <f t="shared" si="2"/>
        <v>15420</v>
      </c>
    </row>
    <row r="36" spans="1:2" x14ac:dyDescent="0.3">
      <c r="A36" s="2">
        <v>22</v>
      </c>
      <c r="B36" s="2">
        <f t="shared" si="2"/>
        <v>16240</v>
      </c>
    </row>
    <row r="37" spans="1:2" x14ac:dyDescent="0.3">
      <c r="A37" s="2">
        <v>23</v>
      </c>
      <c r="B37" s="2">
        <f t="shared" si="2"/>
        <v>17060</v>
      </c>
    </row>
    <row r="38" spans="1:2" x14ac:dyDescent="0.3">
      <c r="A38" s="2">
        <v>24</v>
      </c>
      <c r="B38" s="2">
        <f t="shared" si="2"/>
        <v>17880</v>
      </c>
    </row>
    <row r="39" spans="1:2" x14ac:dyDescent="0.3">
      <c r="A39" s="2">
        <v>25</v>
      </c>
      <c r="B39" s="2">
        <f t="shared" si="2"/>
        <v>18700</v>
      </c>
    </row>
    <row r="40" spans="1:2" x14ac:dyDescent="0.3">
      <c r="A40" s="2">
        <v>26</v>
      </c>
      <c r="B40" s="2">
        <f t="shared" si="2"/>
        <v>19520</v>
      </c>
    </row>
    <row r="41" spans="1:2" x14ac:dyDescent="0.3">
      <c r="A41" s="2">
        <v>27</v>
      </c>
      <c r="B41" s="2">
        <f t="shared" si="2"/>
        <v>20340</v>
      </c>
    </row>
    <row r="42" spans="1:2" x14ac:dyDescent="0.3">
      <c r="A42" s="2">
        <v>28</v>
      </c>
      <c r="B42" s="2">
        <f t="shared" si="2"/>
        <v>21160</v>
      </c>
    </row>
    <row r="43" spans="1:2" x14ac:dyDescent="0.3">
      <c r="A43" s="2">
        <v>29</v>
      </c>
      <c r="B43" s="2">
        <f t="shared" si="2"/>
        <v>21980</v>
      </c>
    </row>
    <row r="44" spans="1:2" x14ac:dyDescent="0.3">
      <c r="A44" s="2">
        <v>30</v>
      </c>
      <c r="B44" s="2">
        <f t="shared" si="2"/>
        <v>22800</v>
      </c>
    </row>
    <row r="45" spans="1:2" x14ac:dyDescent="0.3">
      <c r="A45" s="2">
        <v>31</v>
      </c>
      <c r="B45" s="2">
        <f t="shared" si="2"/>
        <v>23620</v>
      </c>
    </row>
    <row r="46" spans="1:2" x14ac:dyDescent="0.3">
      <c r="A46" s="2">
        <v>32</v>
      </c>
      <c r="B46" s="2">
        <f t="shared" si="2"/>
        <v>24440</v>
      </c>
    </row>
    <row r="47" spans="1:2" x14ac:dyDescent="0.3">
      <c r="A47" s="2">
        <v>33</v>
      </c>
      <c r="B47" s="2">
        <f t="shared" si="2"/>
        <v>25260</v>
      </c>
    </row>
    <row r="48" spans="1:2" x14ac:dyDescent="0.3">
      <c r="A48" s="2">
        <v>34</v>
      </c>
      <c r="B48" s="2">
        <f t="shared" si="2"/>
        <v>26080</v>
      </c>
    </row>
    <row r="49" spans="1:2" x14ac:dyDescent="0.3">
      <c r="A49" s="2">
        <v>35</v>
      </c>
      <c r="B49" s="2">
        <f t="shared" si="2"/>
        <v>26900</v>
      </c>
    </row>
    <row r="50" spans="1:2" x14ac:dyDescent="0.3">
      <c r="A50" s="2">
        <v>36</v>
      </c>
      <c r="B50" s="2">
        <f t="shared" si="2"/>
        <v>27720</v>
      </c>
    </row>
    <row r="51" spans="1:2" x14ac:dyDescent="0.3">
      <c r="A51" s="2">
        <v>37</v>
      </c>
      <c r="B51" s="2">
        <f t="shared" si="2"/>
        <v>28540</v>
      </c>
    </row>
    <row r="52" spans="1:2" x14ac:dyDescent="0.3">
      <c r="A52" s="2">
        <v>38</v>
      </c>
      <c r="B52" s="2">
        <f t="shared" si="2"/>
        <v>29360</v>
      </c>
    </row>
    <row r="53" spans="1:2" x14ac:dyDescent="0.3">
      <c r="A53" s="2">
        <v>39</v>
      </c>
      <c r="B53" s="2">
        <f t="shared" si="2"/>
        <v>30180</v>
      </c>
    </row>
    <row r="54" spans="1:2" x14ac:dyDescent="0.3">
      <c r="A54" s="2">
        <v>40</v>
      </c>
      <c r="B54" s="2">
        <f t="shared" si="2"/>
        <v>31000</v>
      </c>
    </row>
    <row r="55" spans="1:2" x14ac:dyDescent="0.3">
      <c r="A55" s="2">
        <v>41</v>
      </c>
      <c r="B55" s="2">
        <f t="shared" si="2"/>
        <v>31820</v>
      </c>
    </row>
    <row r="56" spans="1:2" x14ac:dyDescent="0.3">
      <c r="A56" s="2">
        <v>42</v>
      </c>
      <c r="B56" s="2">
        <f t="shared" si="2"/>
        <v>32640</v>
      </c>
    </row>
    <row r="57" spans="1:2" x14ac:dyDescent="0.3">
      <c r="A57" s="2">
        <v>43</v>
      </c>
      <c r="B57" s="2">
        <f t="shared" si="2"/>
        <v>33460</v>
      </c>
    </row>
    <row r="58" spans="1:2" x14ac:dyDescent="0.3">
      <c r="A58" s="2">
        <v>44</v>
      </c>
      <c r="B58" s="2">
        <f t="shared" si="2"/>
        <v>34280</v>
      </c>
    </row>
    <row r="59" spans="1:2" x14ac:dyDescent="0.3">
      <c r="A59" s="2">
        <v>45</v>
      </c>
      <c r="B59" s="2">
        <f t="shared" si="2"/>
        <v>35100</v>
      </c>
    </row>
    <row r="60" spans="1:2" x14ac:dyDescent="0.3">
      <c r="A60" s="2">
        <v>46</v>
      </c>
      <c r="B60" s="2">
        <f t="shared" si="2"/>
        <v>35920</v>
      </c>
    </row>
    <row r="61" spans="1:2" x14ac:dyDescent="0.3">
      <c r="A61" s="2">
        <v>47</v>
      </c>
      <c r="B61" s="2">
        <f t="shared" si="2"/>
        <v>36740</v>
      </c>
    </row>
    <row r="62" spans="1:2" x14ac:dyDescent="0.3">
      <c r="A62" s="2">
        <v>48</v>
      </c>
      <c r="B62" s="2">
        <f t="shared" si="2"/>
        <v>37560</v>
      </c>
    </row>
    <row r="63" spans="1:2" x14ac:dyDescent="0.3">
      <c r="A63" s="2">
        <v>49</v>
      </c>
      <c r="B63" s="2">
        <f t="shared" si="2"/>
        <v>38380</v>
      </c>
    </row>
    <row r="64" spans="1:2" x14ac:dyDescent="0.3">
      <c r="A64" s="2">
        <v>50</v>
      </c>
      <c r="B64" s="2">
        <f t="shared" si="2"/>
        <v>39200</v>
      </c>
    </row>
    <row r="65" spans="1:2" x14ac:dyDescent="0.3">
      <c r="A65" s="2">
        <v>51</v>
      </c>
      <c r="B65" s="2">
        <f t="shared" si="2"/>
        <v>40020</v>
      </c>
    </row>
    <row r="66" spans="1:2" x14ac:dyDescent="0.3">
      <c r="A66" s="2">
        <v>52</v>
      </c>
      <c r="B66" s="2">
        <f t="shared" si="2"/>
        <v>40840</v>
      </c>
    </row>
    <row r="67" spans="1:2" x14ac:dyDescent="0.3">
      <c r="A67" s="2">
        <v>53</v>
      </c>
      <c r="B67" s="2">
        <f t="shared" si="2"/>
        <v>41660</v>
      </c>
    </row>
    <row r="68" spans="1:2" x14ac:dyDescent="0.3">
      <c r="A68" s="2">
        <v>54</v>
      </c>
      <c r="B68" s="2">
        <f t="shared" si="2"/>
        <v>42480</v>
      </c>
    </row>
    <row r="69" spans="1:2" x14ac:dyDescent="0.3">
      <c r="A69" s="2">
        <v>55</v>
      </c>
      <c r="B69" s="2">
        <f t="shared" si="2"/>
        <v>43300</v>
      </c>
    </row>
    <row r="70" spans="1:2" x14ac:dyDescent="0.3">
      <c r="A70" s="2">
        <v>56</v>
      </c>
      <c r="B70" s="2">
        <f t="shared" si="2"/>
        <v>44120</v>
      </c>
    </row>
    <row r="71" spans="1:2" x14ac:dyDescent="0.3">
      <c r="A71" s="2">
        <v>57</v>
      </c>
      <c r="B71" s="2">
        <f t="shared" si="2"/>
        <v>44940</v>
      </c>
    </row>
    <row r="72" spans="1:2" x14ac:dyDescent="0.3">
      <c r="A72" s="2">
        <v>58</v>
      </c>
      <c r="B72" s="2">
        <f t="shared" si="2"/>
        <v>45760</v>
      </c>
    </row>
    <row r="73" spans="1:2" x14ac:dyDescent="0.3">
      <c r="A73" s="2">
        <v>59</v>
      </c>
      <c r="B73" s="2">
        <f t="shared" si="2"/>
        <v>46580</v>
      </c>
    </row>
    <row r="74" spans="1:2" x14ac:dyDescent="0.3">
      <c r="A74" s="2">
        <v>60</v>
      </c>
      <c r="B74" s="2">
        <f t="shared" si="2"/>
        <v>47400</v>
      </c>
    </row>
    <row r="75" spans="1:2" x14ac:dyDescent="0.3">
      <c r="A75" s="2">
        <v>61</v>
      </c>
      <c r="B75" s="2">
        <f t="shared" si="2"/>
        <v>48220</v>
      </c>
    </row>
    <row r="76" spans="1:2" x14ac:dyDescent="0.3">
      <c r="A76" s="2">
        <v>62</v>
      </c>
      <c r="B76" s="2">
        <f t="shared" si="2"/>
        <v>49040</v>
      </c>
    </row>
    <row r="77" spans="1:2" x14ac:dyDescent="0.3">
      <c r="A77" s="2">
        <v>63</v>
      </c>
      <c r="B77" s="2">
        <f t="shared" si="2"/>
        <v>49860</v>
      </c>
    </row>
    <row r="78" spans="1:2" x14ac:dyDescent="0.3">
      <c r="A78" s="2">
        <v>64</v>
      </c>
      <c r="B78" s="2">
        <f t="shared" si="2"/>
        <v>50680</v>
      </c>
    </row>
    <row r="79" spans="1:2" x14ac:dyDescent="0.3">
      <c r="A79" s="2">
        <v>65</v>
      </c>
      <c r="B79" s="2">
        <f t="shared" si="2"/>
        <v>51500</v>
      </c>
    </row>
    <row r="80" spans="1:2" x14ac:dyDescent="0.3">
      <c r="A80" s="2">
        <v>66</v>
      </c>
      <c r="B80" s="2">
        <f t="shared" si="2"/>
        <v>52320</v>
      </c>
    </row>
    <row r="81" spans="1:2" x14ac:dyDescent="0.3">
      <c r="A81" s="2">
        <v>67</v>
      </c>
      <c r="B81" s="2">
        <f t="shared" si="2"/>
        <v>53140</v>
      </c>
    </row>
    <row r="82" spans="1:2" x14ac:dyDescent="0.3">
      <c r="A82" s="2">
        <v>68</v>
      </c>
      <c r="B82" s="2">
        <f t="shared" si="2"/>
        <v>53960</v>
      </c>
    </row>
    <row r="83" spans="1:2" x14ac:dyDescent="0.3">
      <c r="A83" s="2">
        <v>69</v>
      </c>
      <c r="B83" s="2">
        <f t="shared" si="2"/>
        <v>54780</v>
      </c>
    </row>
    <row r="84" spans="1:2" x14ac:dyDescent="0.3">
      <c r="A84" s="2">
        <v>70</v>
      </c>
      <c r="B84" s="2">
        <f t="shared" si="2"/>
        <v>55600</v>
      </c>
    </row>
    <row r="85" spans="1:2" x14ac:dyDescent="0.3">
      <c r="A85" s="2">
        <v>71</v>
      </c>
      <c r="B85" s="2">
        <f t="shared" si="2"/>
        <v>56420</v>
      </c>
    </row>
    <row r="86" spans="1:2" x14ac:dyDescent="0.3">
      <c r="A86" s="2">
        <v>72</v>
      </c>
      <c r="B86" s="2">
        <f t="shared" si="2"/>
        <v>57240</v>
      </c>
    </row>
    <row r="87" spans="1:2" x14ac:dyDescent="0.3">
      <c r="A87" s="2">
        <v>73</v>
      </c>
      <c r="B87" s="2">
        <f t="shared" si="2"/>
        <v>58060</v>
      </c>
    </row>
    <row r="88" spans="1:2" x14ac:dyDescent="0.3">
      <c r="A88" s="2">
        <v>74</v>
      </c>
      <c r="B88" s="2">
        <f t="shared" si="2"/>
        <v>58880</v>
      </c>
    </row>
    <row r="89" spans="1:2" x14ac:dyDescent="0.3">
      <c r="A89" s="2">
        <v>75</v>
      </c>
      <c r="B89" s="2">
        <f t="shared" si="2"/>
        <v>59700</v>
      </c>
    </row>
    <row r="90" spans="1:2" x14ac:dyDescent="0.3">
      <c r="A90" s="2">
        <v>76</v>
      </c>
      <c r="B90" s="2">
        <f t="shared" si="2"/>
        <v>60520</v>
      </c>
    </row>
    <row r="91" spans="1:2" x14ac:dyDescent="0.3">
      <c r="A91" s="2">
        <v>77</v>
      </c>
      <c r="B91" s="2">
        <f t="shared" si="2"/>
        <v>61340</v>
      </c>
    </row>
    <row r="92" spans="1:2" x14ac:dyDescent="0.3">
      <c r="A92" s="2">
        <v>78</v>
      </c>
      <c r="B92" s="2">
        <f t="shared" si="2"/>
        <v>62160</v>
      </c>
    </row>
    <row r="93" spans="1:2" x14ac:dyDescent="0.3">
      <c r="A93" s="2">
        <v>79</v>
      </c>
      <c r="B93" s="2">
        <f t="shared" si="2"/>
        <v>62980</v>
      </c>
    </row>
    <row r="94" spans="1:2" x14ac:dyDescent="0.3">
      <c r="A94" s="2">
        <v>80</v>
      </c>
      <c r="B94" s="2">
        <f t="shared" si="2"/>
        <v>63800</v>
      </c>
    </row>
    <row r="95" spans="1:2" x14ac:dyDescent="0.3">
      <c r="A95" s="2">
        <v>81</v>
      </c>
      <c r="B95" s="2">
        <f t="shared" ref="B95:B158" si="3">B94+820</f>
        <v>64620</v>
      </c>
    </row>
    <row r="96" spans="1:2" x14ac:dyDescent="0.3">
      <c r="A96" s="2">
        <v>82</v>
      </c>
      <c r="B96" s="2">
        <f t="shared" si="3"/>
        <v>65440</v>
      </c>
    </row>
    <row r="97" spans="1:2" x14ac:dyDescent="0.3">
      <c r="A97" s="2">
        <v>83</v>
      </c>
      <c r="B97" s="2">
        <f t="shared" si="3"/>
        <v>66260</v>
      </c>
    </row>
    <row r="98" spans="1:2" x14ac:dyDescent="0.3">
      <c r="A98" s="2">
        <v>84</v>
      </c>
      <c r="B98" s="2">
        <f t="shared" si="3"/>
        <v>67080</v>
      </c>
    </row>
    <row r="99" spans="1:2" x14ac:dyDescent="0.3">
      <c r="A99" s="2">
        <v>85</v>
      </c>
      <c r="B99" s="2">
        <f t="shared" si="3"/>
        <v>67900</v>
      </c>
    </row>
    <row r="100" spans="1:2" x14ac:dyDescent="0.3">
      <c r="A100" s="2">
        <v>86</v>
      </c>
      <c r="B100" s="2">
        <f t="shared" si="3"/>
        <v>68720</v>
      </c>
    </row>
    <row r="101" spans="1:2" x14ac:dyDescent="0.3">
      <c r="A101" s="2">
        <v>87</v>
      </c>
      <c r="B101" s="2">
        <f t="shared" si="3"/>
        <v>69540</v>
      </c>
    </row>
    <row r="102" spans="1:2" x14ac:dyDescent="0.3">
      <c r="A102" s="2">
        <v>88</v>
      </c>
      <c r="B102" s="2">
        <f t="shared" si="3"/>
        <v>70360</v>
      </c>
    </row>
    <row r="103" spans="1:2" x14ac:dyDescent="0.3">
      <c r="A103" s="2">
        <v>89</v>
      </c>
      <c r="B103" s="2">
        <f t="shared" si="3"/>
        <v>71180</v>
      </c>
    </row>
    <row r="104" spans="1:2" x14ac:dyDescent="0.3">
      <c r="A104" s="2">
        <v>90</v>
      </c>
      <c r="B104" s="2">
        <f t="shared" si="3"/>
        <v>72000</v>
      </c>
    </row>
    <row r="105" spans="1:2" x14ac:dyDescent="0.3">
      <c r="A105" s="2">
        <v>91</v>
      </c>
      <c r="B105" s="2">
        <f t="shared" si="3"/>
        <v>72820</v>
      </c>
    </row>
    <row r="106" spans="1:2" x14ac:dyDescent="0.3">
      <c r="A106" s="2">
        <v>92</v>
      </c>
      <c r="B106" s="2">
        <f t="shared" si="3"/>
        <v>73640</v>
      </c>
    </row>
    <row r="107" spans="1:2" x14ac:dyDescent="0.3">
      <c r="A107" s="2">
        <v>93</v>
      </c>
      <c r="B107" s="2">
        <f t="shared" si="3"/>
        <v>74460</v>
      </c>
    </row>
    <row r="108" spans="1:2" x14ac:dyDescent="0.3">
      <c r="A108" s="2">
        <v>94</v>
      </c>
      <c r="B108" s="2">
        <f t="shared" si="3"/>
        <v>75280</v>
      </c>
    </row>
    <row r="109" spans="1:2" x14ac:dyDescent="0.3">
      <c r="A109" s="2">
        <v>95</v>
      </c>
      <c r="B109" s="2">
        <f t="shared" si="3"/>
        <v>76100</v>
      </c>
    </row>
    <row r="110" spans="1:2" x14ac:dyDescent="0.3">
      <c r="A110" s="2">
        <v>96</v>
      </c>
      <c r="B110" s="2">
        <f t="shared" si="3"/>
        <v>76920</v>
      </c>
    </row>
    <row r="111" spans="1:2" x14ac:dyDescent="0.3">
      <c r="A111" s="2">
        <v>97</v>
      </c>
      <c r="B111" s="2">
        <f t="shared" si="3"/>
        <v>77740</v>
      </c>
    </row>
    <row r="112" spans="1:2" x14ac:dyDescent="0.3">
      <c r="A112" s="2">
        <v>98</v>
      </c>
      <c r="B112" s="2">
        <f t="shared" si="3"/>
        <v>78560</v>
      </c>
    </row>
    <row r="113" spans="1:2" x14ac:dyDescent="0.3">
      <c r="A113" s="2">
        <v>99</v>
      </c>
      <c r="B113" s="2">
        <f t="shared" si="3"/>
        <v>79380</v>
      </c>
    </row>
    <row r="114" spans="1:2" x14ac:dyDescent="0.3">
      <c r="A114" s="2">
        <v>100</v>
      </c>
      <c r="B114" s="2">
        <f t="shared" si="3"/>
        <v>80200</v>
      </c>
    </row>
    <row r="115" spans="1:2" x14ac:dyDescent="0.3">
      <c r="A115" s="2">
        <v>101</v>
      </c>
      <c r="B115" s="2">
        <f t="shared" si="3"/>
        <v>81020</v>
      </c>
    </row>
    <row r="116" spans="1:2" x14ac:dyDescent="0.3">
      <c r="A116" s="2">
        <v>102</v>
      </c>
      <c r="B116" s="2">
        <f t="shared" si="3"/>
        <v>81840</v>
      </c>
    </row>
    <row r="117" spans="1:2" x14ac:dyDescent="0.3">
      <c r="A117" s="2">
        <v>103</v>
      </c>
      <c r="B117" s="2">
        <f t="shared" si="3"/>
        <v>82660</v>
      </c>
    </row>
    <row r="118" spans="1:2" x14ac:dyDescent="0.3">
      <c r="A118" s="2">
        <v>104</v>
      </c>
      <c r="B118" s="2">
        <f t="shared" si="3"/>
        <v>83480</v>
      </c>
    </row>
    <row r="119" spans="1:2" x14ac:dyDescent="0.3">
      <c r="A119" s="2">
        <v>105</v>
      </c>
      <c r="B119" s="2">
        <f t="shared" si="3"/>
        <v>84300</v>
      </c>
    </row>
    <row r="120" spans="1:2" x14ac:dyDescent="0.3">
      <c r="A120" s="2">
        <v>106</v>
      </c>
      <c r="B120" s="2">
        <f t="shared" si="3"/>
        <v>85120</v>
      </c>
    </row>
    <row r="121" spans="1:2" x14ac:dyDescent="0.3">
      <c r="A121" s="2">
        <v>107</v>
      </c>
      <c r="B121" s="2">
        <f t="shared" si="3"/>
        <v>85940</v>
      </c>
    </row>
    <row r="122" spans="1:2" x14ac:dyDescent="0.3">
      <c r="A122" s="2">
        <v>108</v>
      </c>
      <c r="B122" s="2">
        <f t="shared" si="3"/>
        <v>86760</v>
      </c>
    </row>
    <row r="123" spans="1:2" x14ac:dyDescent="0.3">
      <c r="A123" s="2">
        <v>109</v>
      </c>
      <c r="B123" s="2">
        <f t="shared" si="3"/>
        <v>87580</v>
      </c>
    </row>
    <row r="124" spans="1:2" x14ac:dyDescent="0.3">
      <c r="A124" s="2">
        <v>110</v>
      </c>
      <c r="B124" s="2">
        <f t="shared" si="3"/>
        <v>88400</v>
      </c>
    </row>
    <row r="125" spans="1:2" x14ac:dyDescent="0.3">
      <c r="A125" s="2">
        <v>111</v>
      </c>
      <c r="B125" s="2">
        <f t="shared" si="3"/>
        <v>89220</v>
      </c>
    </row>
    <row r="126" spans="1:2" x14ac:dyDescent="0.3">
      <c r="A126" s="2">
        <v>112</v>
      </c>
      <c r="B126" s="2">
        <f t="shared" si="3"/>
        <v>90040</v>
      </c>
    </row>
    <row r="127" spans="1:2" x14ac:dyDescent="0.3">
      <c r="A127" s="2">
        <v>113</v>
      </c>
      <c r="B127" s="2">
        <f t="shared" si="3"/>
        <v>90860</v>
      </c>
    </row>
    <row r="128" spans="1:2" x14ac:dyDescent="0.3">
      <c r="A128" s="2">
        <v>114</v>
      </c>
      <c r="B128" s="2">
        <f t="shared" si="3"/>
        <v>91680</v>
      </c>
    </row>
    <row r="129" spans="1:2" x14ac:dyDescent="0.3">
      <c r="A129" s="2">
        <v>115</v>
      </c>
      <c r="B129" s="2">
        <f t="shared" si="3"/>
        <v>92500</v>
      </c>
    </row>
    <row r="130" spans="1:2" x14ac:dyDescent="0.3">
      <c r="A130" s="2">
        <v>116</v>
      </c>
      <c r="B130" s="2">
        <f t="shared" si="3"/>
        <v>93320</v>
      </c>
    </row>
    <row r="131" spans="1:2" x14ac:dyDescent="0.3">
      <c r="A131" s="2">
        <v>117</v>
      </c>
      <c r="B131" s="2">
        <f t="shared" si="3"/>
        <v>94140</v>
      </c>
    </row>
    <row r="132" spans="1:2" x14ac:dyDescent="0.3">
      <c r="A132" s="2">
        <v>118</v>
      </c>
      <c r="B132" s="2">
        <f t="shared" si="3"/>
        <v>94960</v>
      </c>
    </row>
    <row r="133" spans="1:2" x14ac:dyDescent="0.3">
      <c r="A133" s="2">
        <v>119</v>
      </c>
      <c r="B133" s="2">
        <f t="shared" si="3"/>
        <v>95780</v>
      </c>
    </row>
    <row r="134" spans="1:2" x14ac:dyDescent="0.3">
      <c r="A134" s="2">
        <v>120</v>
      </c>
      <c r="B134" s="2">
        <f t="shared" si="3"/>
        <v>96600</v>
      </c>
    </row>
    <row r="135" spans="1:2" x14ac:dyDescent="0.3">
      <c r="A135" s="2">
        <v>121</v>
      </c>
      <c r="B135" s="2">
        <f t="shared" si="3"/>
        <v>97420</v>
      </c>
    </row>
    <row r="136" spans="1:2" x14ac:dyDescent="0.3">
      <c r="A136" s="2">
        <v>122</v>
      </c>
      <c r="B136" s="2">
        <f t="shared" si="3"/>
        <v>98240</v>
      </c>
    </row>
    <row r="137" spans="1:2" x14ac:dyDescent="0.3">
      <c r="A137" s="2">
        <v>123</v>
      </c>
      <c r="B137" s="2">
        <f t="shared" si="3"/>
        <v>99060</v>
      </c>
    </row>
    <row r="138" spans="1:2" x14ac:dyDescent="0.3">
      <c r="A138" s="2">
        <v>124</v>
      </c>
      <c r="B138" s="2">
        <f t="shared" si="3"/>
        <v>99880</v>
      </c>
    </row>
    <row r="139" spans="1:2" x14ac:dyDescent="0.3">
      <c r="A139" s="2">
        <v>125</v>
      </c>
      <c r="B139" s="2">
        <f t="shared" si="3"/>
        <v>100700</v>
      </c>
    </row>
    <row r="140" spans="1:2" x14ac:dyDescent="0.3">
      <c r="A140" s="2">
        <v>126</v>
      </c>
      <c r="B140" s="2">
        <f t="shared" si="3"/>
        <v>101520</v>
      </c>
    </row>
    <row r="141" spans="1:2" x14ac:dyDescent="0.3">
      <c r="A141" s="2">
        <v>127</v>
      </c>
      <c r="B141" s="2">
        <f t="shared" si="3"/>
        <v>102340</v>
      </c>
    </row>
    <row r="142" spans="1:2" x14ac:dyDescent="0.3">
      <c r="A142" s="2">
        <v>128</v>
      </c>
      <c r="B142" s="2">
        <f t="shared" si="3"/>
        <v>103160</v>
      </c>
    </row>
    <row r="143" spans="1:2" x14ac:dyDescent="0.3">
      <c r="A143" s="2">
        <v>129</v>
      </c>
      <c r="B143" s="2">
        <f t="shared" si="3"/>
        <v>103980</v>
      </c>
    </row>
    <row r="144" spans="1:2" x14ac:dyDescent="0.3">
      <c r="A144" s="2">
        <v>130</v>
      </c>
      <c r="B144" s="2">
        <f t="shared" si="3"/>
        <v>104800</v>
      </c>
    </row>
    <row r="145" spans="1:2" x14ac:dyDescent="0.3">
      <c r="A145" s="2">
        <v>131</v>
      </c>
      <c r="B145" s="2">
        <f t="shared" si="3"/>
        <v>105620</v>
      </c>
    </row>
    <row r="146" spans="1:2" x14ac:dyDescent="0.3">
      <c r="A146" s="2">
        <v>132</v>
      </c>
      <c r="B146" s="2">
        <f t="shared" si="3"/>
        <v>106440</v>
      </c>
    </row>
    <row r="147" spans="1:2" x14ac:dyDescent="0.3">
      <c r="A147" s="2">
        <v>133</v>
      </c>
      <c r="B147" s="2">
        <f t="shared" si="3"/>
        <v>107260</v>
      </c>
    </row>
    <row r="148" spans="1:2" x14ac:dyDescent="0.3">
      <c r="A148" s="2">
        <v>134</v>
      </c>
      <c r="B148" s="2">
        <f t="shared" si="3"/>
        <v>108080</v>
      </c>
    </row>
    <row r="149" spans="1:2" x14ac:dyDescent="0.3">
      <c r="A149" s="2">
        <v>135</v>
      </c>
      <c r="B149" s="2">
        <f t="shared" si="3"/>
        <v>108900</v>
      </c>
    </row>
    <row r="150" spans="1:2" x14ac:dyDescent="0.3">
      <c r="A150" s="2">
        <v>136</v>
      </c>
      <c r="B150" s="2">
        <f t="shared" si="3"/>
        <v>109720</v>
      </c>
    </row>
    <row r="151" spans="1:2" x14ac:dyDescent="0.3">
      <c r="A151" s="2">
        <v>137</v>
      </c>
      <c r="B151" s="2">
        <f t="shared" si="3"/>
        <v>110540</v>
      </c>
    </row>
    <row r="152" spans="1:2" x14ac:dyDescent="0.3">
      <c r="A152" s="2">
        <v>138</v>
      </c>
      <c r="B152" s="2">
        <f t="shared" si="3"/>
        <v>111360</v>
      </c>
    </row>
    <row r="153" spans="1:2" x14ac:dyDescent="0.3">
      <c r="A153" s="2">
        <v>139</v>
      </c>
      <c r="B153" s="2">
        <f t="shared" si="3"/>
        <v>112180</v>
      </c>
    </row>
    <row r="154" spans="1:2" x14ac:dyDescent="0.3">
      <c r="A154" s="2">
        <v>140</v>
      </c>
      <c r="B154" s="2">
        <f t="shared" si="3"/>
        <v>113000</v>
      </c>
    </row>
    <row r="155" spans="1:2" x14ac:dyDescent="0.3">
      <c r="A155" s="2">
        <v>141</v>
      </c>
      <c r="B155" s="2">
        <f t="shared" si="3"/>
        <v>113820</v>
      </c>
    </row>
    <row r="156" spans="1:2" x14ac:dyDescent="0.3">
      <c r="A156" s="2">
        <v>142</v>
      </c>
      <c r="B156" s="2">
        <f t="shared" si="3"/>
        <v>114640</v>
      </c>
    </row>
    <row r="157" spans="1:2" x14ac:dyDescent="0.3">
      <c r="A157" s="2">
        <v>143</v>
      </c>
      <c r="B157" s="2">
        <f t="shared" si="3"/>
        <v>115460</v>
      </c>
    </row>
    <row r="158" spans="1:2" x14ac:dyDescent="0.3">
      <c r="A158" s="2">
        <v>144</v>
      </c>
      <c r="B158" s="2">
        <f t="shared" si="3"/>
        <v>116280</v>
      </c>
    </row>
    <row r="159" spans="1:2" x14ac:dyDescent="0.3">
      <c r="A159" s="2">
        <v>145</v>
      </c>
      <c r="B159" s="2">
        <f t="shared" ref="B159:B200" si="4">B158+820</f>
        <v>117100</v>
      </c>
    </row>
    <row r="160" spans="1:2" x14ac:dyDescent="0.3">
      <c r="A160" s="2">
        <v>146</v>
      </c>
      <c r="B160" s="2">
        <f t="shared" si="4"/>
        <v>117920</v>
      </c>
    </row>
    <row r="161" spans="1:2" x14ac:dyDescent="0.3">
      <c r="A161" s="2">
        <v>147</v>
      </c>
      <c r="B161" s="2">
        <f t="shared" si="4"/>
        <v>118740</v>
      </c>
    </row>
    <row r="162" spans="1:2" x14ac:dyDescent="0.3">
      <c r="A162" s="2">
        <v>148</v>
      </c>
      <c r="B162" s="2">
        <f t="shared" si="4"/>
        <v>119560</v>
      </c>
    </row>
    <row r="163" spans="1:2" x14ac:dyDescent="0.3">
      <c r="A163" s="2">
        <v>149</v>
      </c>
      <c r="B163" s="2">
        <f t="shared" si="4"/>
        <v>120380</v>
      </c>
    </row>
    <row r="164" spans="1:2" x14ac:dyDescent="0.3">
      <c r="A164" s="2">
        <v>150</v>
      </c>
      <c r="B164" s="2">
        <f t="shared" si="4"/>
        <v>121200</v>
      </c>
    </row>
    <row r="165" spans="1:2" x14ac:dyDescent="0.3">
      <c r="A165" s="2">
        <v>151</v>
      </c>
      <c r="B165" s="2">
        <f t="shared" si="4"/>
        <v>122020</v>
      </c>
    </row>
    <row r="166" spans="1:2" x14ac:dyDescent="0.3">
      <c r="A166" s="2">
        <v>152</v>
      </c>
      <c r="B166" s="2">
        <f t="shared" si="4"/>
        <v>122840</v>
      </c>
    </row>
    <row r="167" spans="1:2" x14ac:dyDescent="0.3">
      <c r="A167" s="2">
        <v>153</v>
      </c>
      <c r="B167" s="2">
        <f t="shared" si="4"/>
        <v>123660</v>
      </c>
    </row>
    <row r="168" spans="1:2" x14ac:dyDescent="0.3">
      <c r="A168" s="2">
        <v>154</v>
      </c>
      <c r="B168" s="2">
        <f t="shared" si="4"/>
        <v>124480</v>
      </c>
    </row>
    <row r="169" spans="1:2" x14ac:dyDescent="0.3">
      <c r="A169" s="2">
        <v>155</v>
      </c>
      <c r="B169" s="2">
        <f t="shared" si="4"/>
        <v>125300</v>
      </c>
    </row>
    <row r="170" spans="1:2" x14ac:dyDescent="0.3">
      <c r="A170" s="2">
        <v>156</v>
      </c>
      <c r="B170" s="2">
        <f t="shared" si="4"/>
        <v>126120</v>
      </c>
    </row>
    <row r="171" spans="1:2" x14ac:dyDescent="0.3">
      <c r="A171" s="2">
        <v>157</v>
      </c>
      <c r="B171" s="2">
        <f t="shared" si="4"/>
        <v>126940</v>
      </c>
    </row>
    <row r="172" spans="1:2" x14ac:dyDescent="0.3">
      <c r="A172" s="2">
        <v>158</v>
      </c>
      <c r="B172" s="2">
        <f t="shared" si="4"/>
        <v>127760</v>
      </c>
    </row>
    <row r="173" spans="1:2" x14ac:dyDescent="0.3">
      <c r="A173" s="2">
        <v>159</v>
      </c>
      <c r="B173" s="2">
        <f t="shared" si="4"/>
        <v>128580</v>
      </c>
    </row>
    <row r="174" spans="1:2" x14ac:dyDescent="0.3">
      <c r="A174" s="2">
        <v>160</v>
      </c>
      <c r="B174" s="2">
        <f t="shared" si="4"/>
        <v>129400</v>
      </c>
    </row>
    <row r="175" spans="1:2" x14ac:dyDescent="0.3">
      <c r="A175" s="2">
        <v>161</v>
      </c>
      <c r="B175" s="2">
        <f t="shared" si="4"/>
        <v>130220</v>
      </c>
    </row>
    <row r="176" spans="1:2" x14ac:dyDescent="0.3">
      <c r="A176" s="2">
        <v>162</v>
      </c>
      <c r="B176" s="2">
        <f t="shared" si="4"/>
        <v>131040</v>
      </c>
    </row>
    <row r="177" spans="1:2" x14ac:dyDescent="0.3">
      <c r="A177" s="2">
        <v>163</v>
      </c>
      <c r="B177" s="2">
        <f t="shared" si="4"/>
        <v>131860</v>
      </c>
    </row>
    <row r="178" spans="1:2" x14ac:dyDescent="0.3">
      <c r="A178" s="2">
        <v>164</v>
      </c>
      <c r="B178" s="2">
        <f t="shared" si="4"/>
        <v>132680</v>
      </c>
    </row>
    <row r="179" spans="1:2" x14ac:dyDescent="0.3">
      <c r="A179" s="2">
        <v>165</v>
      </c>
      <c r="B179" s="2">
        <f t="shared" si="4"/>
        <v>133500</v>
      </c>
    </row>
    <row r="180" spans="1:2" x14ac:dyDescent="0.3">
      <c r="A180" s="2">
        <v>166</v>
      </c>
      <c r="B180" s="2">
        <f t="shared" si="4"/>
        <v>134320</v>
      </c>
    </row>
    <row r="181" spans="1:2" x14ac:dyDescent="0.3">
      <c r="A181" s="2">
        <v>167</v>
      </c>
      <c r="B181" s="2">
        <f t="shared" si="4"/>
        <v>135140</v>
      </c>
    </row>
    <row r="182" spans="1:2" x14ac:dyDescent="0.3">
      <c r="A182" s="2">
        <v>168</v>
      </c>
      <c r="B182" s="2">
        <f t="shared" si="4"/>
        <v>135960</v>
      </c>
    </row>
    <row r="183" spans="1:2" x14ac:dyDescent="0.3">
      <c r="A183" s="2">
        <v>169</v>
      </c>
      <c r="B183" s="2">
        <f t="shared" si="4"/>
        <v>136780</v>
      </c>
    </row>
    <row r="184" spans="1:2" x14ac:dyDescent="0.3">
      <c r="A184" s="2">
        <v>170</v>
      </c>
      <c r="B184" s="2">
        <f t="shared" si="4"/>
        <v>137600</v>
      </c>
    </row>
    <row r="185" spans="1:2" x14ac:dyDescent="0.3">
      <c r="A185" s="2">
        <v>171</v>
      </c>
      <c r="B185" s="2">
        <f t="shared" si="4"/>
        <v>138420</v>
      </c>
    </row>
    <row r="186" spans="1:2" x14ac:dyDescent="0.3">
      <c r="A186" s="2">
        <v>172</v>
      </c>
      <c r="B186" s="2">
        <f t="shared" si="4"/>
        <v>139240</v>
      </c>
    </row>
    <row r="187" spans="1:2" x14ac:dyDescent="0.3">
      <c r="A187" s="2">
        <v>173</v>
      </c>
      <c r="B187" s="2">
        <f t="shared" si="4"/>
        <v>140060</v>
      </c>
    </row>
    <row r="188" spans="1:2" x14ac:dyDescent="0.3">
      <c r="A188" s="2">
        <v>174</v>
      </c>
      <c r="B188" s="2">
        <f t="shared" si="4"/>
        <v>140880</v>
      </c>
    </row>
    <row r="189" spans="1:2" x14ac:dyDescent="0.3">
      <c r="A189" s="2">
        <v>175</v>
      </c>
      <c r="B189" s="2">
        <f t="shared" si="4"/>
        <v>141700</v>
      </c>
    </row>
    <row r="190" spans="1:2" x14ac:dyDescent="0.3">
      <c r="A190" s="2">
        <v>176</v>
      </c>
      <c r="B190" s="2">
        <f t="shared" si="4"/>
        <v>142520</v>
      </c>
    </row>
    <row r="191" spans="1:2" x14ac:dyDescent="0.3">
      <c r="A191" s="2">
        <v>177</v>
      </c>
      <c r="B191" s="2">
        <f t="shared" si="4"/>
        <v>143340</v>
      </c>
    </row>
    <row r="192" spans="1:2" x14ac:dyDescent="0.3">
      <c r="A192" s="2">
        <v>178</v>
      </c>
      <c r="B192" s="2">
        <f t="shared" si="4"/>
        <v>144160</v>
      </c>
    </row>
    <row r="193" spans="1:2" x14ac:dyDescent="0.3">
      <c r="A193" s="2">
        <v>179</v>
      </c>
      <c r="B193" s="2">
        <f t="shared" si="4"/>
        <v>144980</v>
      </c>
    </row>
    <row r="194" spans="1:2" x14ac:dyDescent="0.3">
      <c r="A194" s="2">
        <v>180</v>
      </c>
      <c r="B194" s="2">
        <f t="shared" si="4"/>
        <v>145800</v>
      </c>
    </row>
    <row r="195" spans="1:2" x14ac:dyDescent="0.3">
      <c r="A195" s="2">
        <v>181</v>
      </c>
      <c r="B195" s="2">
        <f t="shared" si="4"/>
        <v>146620</v>
      </c>
    </row>
    <row r="196" spans="1:2" x14ac:dyDescent="0.3">
      <c r="A196" s="2">
        <v>182</v>
      </c>
      <c r="B196" s="2">
        <f t="shared" si="4"/>
        <v>147440</v>
      </c>
    </row>
    <row r="197" spans="1:2" x14ac:dyDescent="0.3">
      <c r="A197" s="2">
        <v>183</v>
      </c>
      <c r="B197" s="2">
        <f t="shared" si="4"/>
        <v>148260</v>
      </c>
    </row>
    <row r="198" spans="1:2" x14ac:dyDescent="0.3">
      <c r="A198" s="2">
        <v>184</v>
      </c>
      <c r="B198" s="2">
        <f t="shared" si="4"/>
        <v>149080</v>
      </c>
    </row>
    <row r="199" spans="1:2" x14ac:dyDescent="0.3">
      <c r="A199" s="2">
        <v>185</v>
      </c>
      <c r="B199" s="2">
        <f t="shared" si="4"/>
        <v>149900</v>
      </c>
    </row>
    <row r="200" spans="1:2" x14ac:dyDescent="0.3">
      <c r="A200" s="2">
        <v>186</v>
      </c>
      <c r="B200" s="2">
        <f t="shared" si="4"/>
        <v>150720</v>
      </c>
    </row>
    <row r="201" spans="1:2" x14ac:dyDescent="0.3">
      <c r="A201" s="2">
        <v>187</v>
      </c>
      <c r="B201" s="2">
        <f t="shared" ref="B201:B213" si="5">B200+820</f>
        <v>151540</v>
      </c>
    </row>
    <row r="202" spans="1:2" x14ac:dyDescent="0.3">
      <c r="A202" s="2">
        <v>188</v>
      </c>
      <c r="B202" s="2">
        <f t="shared" si="5"/>
        <v>152360</v>
      </c>
    </row>
    <row r="203" spans="1:2" x14ac:dyDescent="0.3">
      <c r="A203" s="2">
        <v>189</v>
      </c>
      <c r="B203" s="2">
        <f t="shared" si="5"/>
        <v>153180</v>
      </c>
    </row>
    <row r="204" spans="1:2" x14ac:dyDescent="0.3">
      <c r="A204" s="2">
        <v>190</v>
      </c>
      <c r="B204" s="2">
        <f t="shared" si="5"/>
        <v>154000</v>
      </c>
    </row>
    <row r="205" spans="1:2" x14ac:dyDescent="0.3">
      <c r="A205" s="2">
        <v>191</v>
      </c>
      <c r="B205" s="2">
        <f t="shared" si="5"/>
        <v>154820</v>
      </c>
    </row>
    <row r="206" spans="1:2" x14ac:dyDescent="0.3">
      <c r="A206" s="2">
        <v>192</v>
      </c>
      <c r="B206" s="2">
        <f t="shared" si="5"/>
        <v>155640</v>
      </c>
    </row>
    <row r="207" spans="1:2" x14ac:dyDescent="0.3">
      <c r="A207" s="2">
        <v>193</v>
      </c>
      <c r="B207" s="2">
        <f t="shared" si="5"/>
        <v>156460</v>
      </c>
    </row>
    <row r="208" spans="1:2" x14ac:dyDescent="0.3">
      <c r="A208" s="2">
        <v>194</v>
      </c>
      <c r="B208" s="2">
        <f t="shared" si="5"/>
        <v>157280</v>
      </c>
    </row>
    <row r="209" spans="1:2" x14ac:dyDescent="0.3">
      <c r="A209" s="2">
        <v>195</v>
      </c>
      <c r="B209" s="2">
        <f t="shared" si="5"/>
        <v>158100</v>
      </c>
    </row>
    <row r="210" spans="1:2" x14ac:dyDescent="0.3">
      <c r="A210" s="2">
        <v>196</v>
      </c>
      <c r="B210" s="2">
        <f t="shared" si="5"/>
        <v>158920</v>
      </c>
    </row>
    <row r="211" spans="1:2" x14ac:dyDescent="0.3">
      <c r="A211" s="2">
        <v>197</v>
      </c>
      <c r="B211" s="2">
        <f t="shared" si="5"/>
        <v>159740</v>
      </c>
    </row>
    <row r="212" spans="1:2" x14ac:dyDescent="0.3">
      <c r="A212" s="2">
        <v>198</v>
      </c>
      <c r="B212" s="2">
        <f t="shared" si="5"/>
        <v>160560</v>
      </c>
    </row>
    <row r="213" spans="1:2" x14ac:dyDescent="0.3">
      <c r="A213" s="2">
        <v>199</v>
      </c>
      <c r="B213" s="2">
        <f t="shared" si="5"/>
        <v>161380</v>
      </c>
    </row>
    <row r="214" spans="1:2" x14ac:dyDescent="0.3">
      <c r="A214" s="1">
        <v>200</v>
      </c>
      <c r="B214" s="1">
        <f>B213+700</f>
        <v>162080</v>
      </c>
    </row>
    <row r="215" spans="1:2" x14ac:dyDescent="0.3">
      <c r="A215" s="1">
        <v>201</v>
      </c>
      <c r="B215" s="1">
        <f t="shared" ref="B215:B236" si="6">B214+700</f>
        <v>162780</v>
      </c>
    </row>
    <row r="216" spans="1:2" x14ac:dyDescent="0.3">
      <c r="A216" s="1">
        <v>202</v>
      </c>
      <c r="B216" s="1">
        <f t="shared" si="6"/>
        <v>163480</v>
      </c>
    </row>
    <row r="217" spans="1:2" x14ac:dyDescent="0.3">
      <c r="A217" s="1">
        <v>203</v>
      </c>
      <c r="B217" s="1">
        <f t="shared" si="6"/>
        <v>164180</v>
      </c>
    </row>
    <row r="218" spans="1:2" x14ac:dyDescent="0.3">
      <c r="A218" s="1">
        <v>204</v>
      </c>
      <c r="B218" s="1">
        <f t="shared" si="6"/>
        <v>164880</v>
      </c>
    </row>
    <row r="219" spans="1:2" x14ac:dyDescent="0.3">
      <c r="A219" s="1">
        <v>205</v>
      </c>
      <c r="B219" s="1">
        <f t="shared" si="6"/>
        <v>165580</v>
      </c>
    </row>
    <row r="220" spans="1:2" x14ac:dyDescent="0.3">
      <c r="A220" s="1">
        <v>206</v>
      </c>
      <c r="B220" s="1">
        <f t="shared" si="6"/>
        <v>166280</v>
      </c>
    </row>
    <row r="221" spans="1:2" x14ac:dyDescent="0.3">
      <c r="A221" s="1">
        <v>207</v>
      </c>
      <c r="B221" s="1">
        <f t="shared" si="6"/>
        <v>166980</v>
      </c>
    </row>
    <row r="222" spans="1:2" x14ac:dyDescent="0.3">
      <c r="A222" s="1">
        <v>208</v>
      </c>
      <c r="B222" s="1">
        <f t="shared" si="6"/>
        <v>167680</v>
      </c>
    </row>
    <row r="223" spans="1:2" x14ac:dyDescent="0.3">
      <c r="A223" s="1">
        <v>209</v>
      </c>
      <c r="B223" s="1">
        <f t="shared" si="6"/>
        <v>168380</v>
      </c>
    </row>
    <row r="224" spans="1:2" x14ac:dyDescent="0.3">
      <c r="A224" s="1">
        <v>210</v>
      </c>
      <c r="B224" s="1">
        <f t="shared" si="6"/>
        <v>169080</v>
      </c>
    </row>
    <row r="225" spans="1:2" x14ac:dyDescent="0.3">
      <c r="A225" s="1">
        <v>211</v>
      </c>
      <c r="B225" s="1">
        <f t="shared" si="6"/>
        <v>169780</v>
      </c>
    </row>
    <row r="226" spans="1:2" x14ac:dyDescent="0.3">
      <c r="A226" s="1">
        <v>212</v>
      </c>
      <c r="B226" s="1">
        <f t="shared" si="6"/>
        <v>170480</v>
      </c>
    </row>
    <row r="227" spans="1:2" x14ac:dyDescent="0.3">
      <c r="A227" s="1">
        <v>213</v>
      </c>
      <c r="B227" s="1">
        <f t="shared" si="6"/>
        <v>171180</v>
      </c>
    </row>
    <row r="228" spans="1:2" x14ac:dyDescent="0.3">
      <c r="A228" s="1">
        <v>214</v>
      </c>
      <c r="B228" s="1">
        <f t="shared" si="6"/>
        <v>171880</v>
      </c>
    </row>
    <row r="229" spans="1:2" x14ac:dyDescent="0.3">
      <c r="A229" s="1">
        <v>215</v>
      </c>
      <c r="B229" s="1">
        <f t="shared" si="6"/>
        <v>172580</v>
      </c>
    </row>
    <row r="230" spans="1:2" x14ac:dyDescent="0.3">
      <c r="A230" s="1">
        <v>216</v>
      </c>
      <c r="B230" s="1">
        <f t="shared" si="6"/>
        <v>173280</v>
      </c>
    </row>
    <row r="231" spans="1:2" x14ac:dyDescent="0.3">
      <c r="A231" s="1">
        <v>217</v>
      </c>
      <c r="B231" s="1">
        <f t="shared" si="6"/>
        <v>173980</v>
      </c>
    </row>
    <row r="232" spans="1:2" x14ac:dyDescent="0.3">
      <c r="A232" s="1">
        <v>218</v>
      </c>
      <c r="B232" s="1">
        <f t="shared" si="6"/>
        <v>174680</v>
      </c>
    </row>
    <row r="233" spans="1:2" x14ac:dyDescent="0.3">
      <c r="A233" s="1">
        <v>219</v>
      </c>
      <c r="B233" s="1">
        <f t="shared" si="6"/>
        <v>175380</v>
      </c>
    </row>
    <row r="234" spans="1:2" x14ac:dyDescent="0.3">
      <c r="A234" s="1">
        <v>220</v>
      </c>
      <c r="B234" s="1">
        <f t="shared" si="6"/>
        <v>176080</v>
      </c>
    </row>
    <row r="235" spans="1:2" x14ac:dyDescent="0.3">
      <c r="A235" s="1">
        <v>221</v>
      </c>
      <c r="B235" s="1">
        <f t="shared" si="6"/>
        <v>176780</v>
      </c>
    </row>
    <row r="236" spans="1:2" x14ac:dyDescent="0.3">
      <c r="A236" s="1">
        <v>222</v>
      </c>
      <c r="B236" s="1">
        <f t="shared" si="6"/>
        <v>177480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496F-C71A-4F12-8735-70E6814158F3}">
  <dimension ref="A1:V12"/>
  <sheetViews>
    <sheetView workbookViewId="0">
      <selection activeCell="V13" sqref="V13"/>
    </sheetView>
  </sheetViews>
  <sheetFormatPr defaultRowHeight="16.5" x14ac:dyDescent="0.3"/>
  <cols>
    <col min="7" max="7" width="14.125" customWidth="1"/>
  </cols>
  <sheetData>
    <row r="1" spans="1:22" x14ac:dyDescent="0.3">
      <c r="A1" t="s">
        <v>6</v>
      </c>
    </row>
    <row r="3" spans="1:22" x14ac:dyDescent="0.3">
      <c r="A3" t="s">
        <v>9</v>
      </c>
    </row>
    <row r="4" spans="1:22" x14ac:dyDescent="0.3">
      <c r="A4" t="s">
        <v>7</v>
      </c>
      <c r="B4" s="6" t="s">
        <v>10</v>
      </c>
      <c r="C4" s="6" t="s">
        <v>11</v>
      </c>
      <c r="D4" t="s">
        <v>12</v>
      </c>
      <c r="E4" t="s">
        <v>13</v>
      </c>
      <c r="H4" s="7"/>
      <c r="I4" s="6"/>
      <c r="K4" s="6"/>
    </row>
    <row r="5" spans="1:22" x14ac:dyDescent="0.3">
      <c r="A5" s="6">
        <v>49</v>
      </c>
      <c r="B5" s="6">
        <v>4200</v>
      </c>
      <c r="C5" s="6">
        <v>-3800</v>
      </c>
      <c r="D5" s="6">
        <v>80000</v>
      </c>
      <c r="E5" s="6">
        <v>0</v>
      </c>
      <c r="G5" s="6"/>
      <c r="H5" s="6"/>
      <c r="I5" s="6"/>
      <c r="J5" s="7"/>
      <c r="K5" s="6"/>
    </row>
    <row r="6" spans="1:22" x14ac:dyDescent="0.3">
      <c r="A6" s="6">
        <v>73</v>
      </c>
      <c r="B6" s="6">
        <v>4300</v>
      </c>
      <c r="C6" s="6">
        <v>-4100</v>
      </c>
      <c r="D6" s="6">
        <v>163000</v>
      </c>
      <c r="E6" s="6">
        <v>21000</v>
      </c>
      <c r="G6" s="6"/>
      <c r="H6" s="6" t="s">
        <v>17</v>
      </c>
      <c r="I6" s="6" t="s">
        <v>14</v>
      </c>
      <c r="J6" s="6" t="s">
        <v>18</v>
      </c>
      <c r="K6" s="6" t="s">
        <v>19</v>
      </c>
      <c r="L6" s="6" t="s">
        <v>20</v>
      </c>
      <c r="M6" s="6" t="s">
        <v>21</v>
      </c>
      <c r="N6" s="6" t="s">
        <v>22</v>
      </c>
    </row>
    <row r="7" spans="1:22" x14ac:dyDescent="0.3">
      <c r="A7" s="6" t="s">
        <v>8</v>
      </c>
      <c r="B7" s="6">
        <v>4400</v>
      </c>
      <c r="C7" s="6">
        <v>-4400</v>
      </c>
      <c r="D7">
        <v>198000</v>
      </c>
      <c r="E7" s="6">
        <v>40000</v>
      </c>
      <c r="G7" s="7" t="s">
        <v>15</v>
      </c>
      <c r="H7" s="6">
        <v>7.09</v>
      </c>
      <c r="I7" s="6">
        <v>3.71</v>
      </c>
      <c r="J7" s="6">
        <v>12983</v>
      </c>
      <c r="K7" s="6">
        <v>6084</v>
      </c>
    </row>
    <row r="8" spans="1:22" x14ac:dyDescent="0.3">
      <c r="A8" s="6">
        <v>121</v>
      </c>
      <c r="B8" s="6">
        <v>4400</v>
      </c>
      <c r="C8" s="6">
        <v>-4400</v>
      </c>
      <c r="D8" s="6">
        <v>198000</v>
      </c>
      <c r="E8" s="6">
        <v>40000</v>
      </c>
      <c r="G8" s="7" t="s">
        <v>16</v>
      </c>
      <c r="H8" s="6">
        <v>8.7200000000000006</v>
      </c>
      <c r="I8" s="6">
        <v>1.48</v>
      </c>
      <c r="J8" s="6">
        <v>12983</v>
      </c>
      <c r="K8" s="6">
        <v>12806</v>
      </c>
      <c r="L8" s="6">
        <v>198000</v>
      </c>
      <c r="M8" s="6">
        <v>109</v>
      </c>
    </row>
    <row r="9" spans="1:22" x14ac:dyDescent="0.3">
      <c r="A9" s="6">
        <v>145</v>
      </c>
      <c r="B9" s="6">
        <v>3700</v>
      </c>
      <c r="C9" s="6">
        <v>-4000</v>
      </c>
      <c r="D9" s="6">
        <v>155000</v>
      </c>
      <c r="E9" s="6">
        <v>34000</v>
      </c>
      <c r="G9" s="6"/>
      <c r="H9" s="6"/>
      <c r="I9" s="6"/>
      <c r="J9" s="6"/>
      <c r="K9" s="6"/>
    </row>
    <row r="10" spans="1:22" x14ac:dyDescent="0.3">
      <c r="A10" s="6">
        <v>181</v>
      </c>
      <c r="B10" s="6">
        <v>3000</v>
      </c>
      <c r="C10" s="6">
        <v>-3400</v>
      </c>
      <c r="D10" s="6">
        <v>87000</v>
      </c>
      <c r="E10" s="6">
        <v>0</v>
      </c>
      <c r="G10" s="6"/>
      <c r="H10" s="6"/>
      <c r="I10" s="6"/>
      <c r="J10" s="6"/>
      <c r="K10" s="6"/>
    </row>
    <row r="11" spans="1:22" x14ac:dyDescent="0.3">
      <c r="A11" s="6">
        <v>199</v>
      </c>
      <c r="B11" s="6">
        <v>4200</v>
      </c>
      <c r="C11" s="6">
        <v>-4400</v>
      </c>
      <c r="D11" s="6">
        <v>87000</v>
      </c>
      <c r="E11" s="6">
        <v>0</v>
      </c>
      <c r="G11" s="6"/>
      <c r="H11" s="6"/>
      <c r="I11" s="6"/>
      <c r="J11" s="6"/>
      <c r="K11" s="6"/>
      <c r="V11">
        <f>31</f>
        <v>31</v>
      </c>
    </row>
    <row r="12" spans="1:22" x14ac:dyDescent="0.3">
      <c r="V12">
        <f>0.05*V11</f>
        <v>1.55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1409-29D2-4458-B271-6E233F3A578A}">
  <dimension ref="B1:H62"/>
  <sheetViews>
    <sheetView topLeftCell="A55" zoomScaleNormal="100" workbookViewId="0">
      <selection activeCell="D28" sqref="D28"/>
    </sheetView>
  </sheetViews>
  <sheetFormatPr defaultRowHeight="16.5" x14ac:dyDescent="0.3"/>
  <cols>
    <col min="2" max="3" width="12.625" customWidth="1"/>
    <col min="4" max="7" width="12.625" style="6" customWidth="1"/>
    <col min="8" max="8" width="12.375" style="6" customWidth="1"/>
    <col min="11" max="15" width="10.75" customWidth="1"/>
  </cols>
  <sheetData>
    <row r="1" spans="2:8" x14ac:dyDescent="0.3">
      <c r="B1" t="s">
        <v>97</v>
      </c>
    </row>
    <row r="2" spans="2:8" x14ac:dyDescent="0.3">
      <c r="B2" t="s">
        <v>98</v>
      </c>
    </row>
    <row r="3" spans="2:8" x14ac:dyDescent="0.3">
      <c r="B3" s="8" t="s">
        <v>56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/>
    </row>
    <row r="4" spans="2:8" x14ac:dyDescent="0.3">
      <c r="B4" s="8" t="s">
        <v>62</v>
      </c>
      <c r="C4" s="8">
        <v>62</v>
      </c>
      <c r="D4" s="8">
        <v>107</v>
      </c>
      <c r="E4" s="8">
        <v>107</v>
      </c>
      <c r="F4" s="8">
        <v>145</v>
      </c>
      <c r="G4" s="8">
        <f t="shared" ref="G4:G14" si="0">SUM(C4:F4)</f>
        <v>421</v>
      </c>
      <c r="H4"/>
    </row>
    <row r="5" spans="2:8" x14ac:dyDescent="0.3">
      <c r="B5" s="8" t="s">
        <v>63</v>
      </c>
      <c r="C5" s="8">
        <v>62</v>
      </c>
      <c r="D5" s="8">
        <v>102</v>
      </c>
      <c r="E5" s="8">
        <v>94</v>
      </c>
      <c r="F5" s="8">
        <v>134</v>
      </c>
      <c r="G5" s="8">
        <f t="shared" si="0"/>
        <v>392</v>
      </c>
      <c r="H5"/>
    </row>
    <row r="6" spans="2:8" x14ac:dyDescent="0.3">
      <c r="B6" s="8" t="s">
        <v>65</v>
      </c>
      <c r="C6" s="8">
        <v>141</v>
      </c>
      <c r="D6" s="8">
        <v>134</v>
      </c>
      <c r="E6" s="8">
        <v>128</v>
      </c>
      <c r="F6" s="8">
        <v>178</v>
      </c>
      <c r="G6" s="8">
        <f t="shared" si="0"/>
        <v>581</v>
      </c>
      <c r="H6"/>
    </row>
    <row r="7" spans="2:8" x14ac:dyDescent="0.3">
      <c r="B7" s="8" t="s">
        <v>67</v>
      </c>
      <c r="C7" s="8">
        <v>126</v>
      </c>
      <c r="D7" s="8">
        <v>133</v>
      </c>
      <c r="E7" s="8">
        <v>128</v>
      </c>
      <c r="F7" s="8">
        <v>178</v>
      </c>
      <c r="G7" s="8">
        <f t="shared" si="0"/>
        <v>565</v>
      </c>
      <c r="H7"/>
    </row>
    <row r="8" spans="2:8" x14ac:dyDescent="0.3">
      <c r="B8" s="8" t="s">
        <v>69</v>
      </c>
      <c r="C8" s="8">
        <v>92</v>
      </c>
      <c r="D8" s="8">
        <v>119</v>
      </c>
      <c r="E8" s="8">
        <v>126</v>
      </c>
      <c r="F8" s="8">
        <v>126</v>
      </c>
      <c r="G8" s="8">
        <f t="shared" si="0"/>
        <v>463</v>
      </c>
      <c r="H8"/>
    </row>
    <row r="9" spans="2:8" x14ac:dyDescent="0.3">
      <c r="B9" s="8" t="s">
        <v>71</v>
      </c>
      <c r="C9" s="8">
        <v>133</v>
      </c>
      <c r="D9" s="8">
        <v>122</v>
      </c>
      <c r="E9" s="8">
        <v>124</v>
      </c>
      <c r="F9" s="8">
        <v>148</v>
      </c>
      <c r="G9" s="8">
        <f t="shared" si="0"/>
        <v>527</v>
      </c>
      <c r="H9"/>
    </row>
    <row r="10" spans="2:8" x14ac:dyDescent="0.3">
      <c r="B10" s="8" t="s">
        <v>73</v>
      </c>
      <c r="C10" s="8">
        <v>120</v>
      </c>
      <c r="D10" s="8">
        <v>121</v>
      </c>
      <c r="E10" s="8">
        <v>126</v>
      </c>
      <c r="F10" s="8">
        <v>127</v>
      </c>
      <c r="G10" s="8">
        <f t="shared" si="0"/>
        <v>494</v>
      </c>
      <c r="H10"/>
    </row>
    <row r="11" spans="2:8" x14ac:dyDescent="0.3">
      <c r="B11" s="8" t="s">
        <v>75</v>
      </c>
      <c r="C11" s="8"/>
      <c r="D11" s="8">
        <v>123</v>
      </c>
      <c r="E11" s="8">
        <v>128</v>
      </c>
      <c r="F11" s="8">
        <v>88</v>
      </c>
      <c r="G11" s="8">
        <f t="shared" si="0"/>
        <v>339</v>
      </c>
      <c r="H11"/>
    </row>
    <row r="12" spans="2:8" x14ac:dyDescent="0.3">
      <c r="B12" s="8" t="s">
        <v>77</v>
      </c>
      <c r="C12" s="8"/>
      <c r="D12" s="8">
        <v>116</v>
      </c>
      <c r="E12" s="8">
        <v>119</v>
      </c>
      <c r="F12" s="8">
        <v>62</v>
      </c>
      <c r="G12" s="8">
        <f t="shared" si="0"/>
        <v>297</v>
      </c>
      <c r="H12"/>
    </row>
    <row r="13" spans="2:8" x14ac:dyDescent="0.3">
      <c r="B13" s="8" t="s">
        <v>79</v>
      </c>
      <c r="C13" s="8"/>
      <c r="D13" s="8">
        <v>85</v>
      </c>
      <c r="E13" s="8">
        <v>90</v>
      </c>
      <c r="F13" s="8"/>
      <c r="G13" s="8">
        <f t="shared" si="0"/>
        <v>175</v>
      </c>
      <c r="H13"/>
    </row>
    <row r="14" spans="2:8" x14ac:dyDescent="0.3">
      <c r="B14" s="8" t="s">
        <v>81</v>
      </c>
      <c r="C14" s="8"/>
      <c r="D14" s="8"/>
      <c r="E14" s="8">
        <v>64</v>
      </c>
      <c r="F14" s="8"/>
      <c r="G14" s="8">
        <f t="shared" si="0"/>
        <v>64</v>
      </c>
      <c r="H14"/>
    </row>
    <row r="15" spans="2:8" x14ac:dyDescent="0.3">
      <c r="B15" s="8" t="s">
        <v>82</v>
      </c>
      <c r="C15" s="8">
        <f>SUM(C4:C14)</f>
        <v>736</v>
      </c>
      <c r="D15" s="8">
        <f t="shared" ref="D15:G15" si="1">SUM(D4:D14)</f>
        <v>1162</v>
      </c>
      <c r="E15" s="8">
        <f t="shared" si="1"/>
        <v>1234</v>
      </c>
      <c r="F15" s="8">
        <f t="shared" si="1"/>
        <v>1186</v>
      </c>
      <c r="G15" s="8">
        <f t="shared" si="1"/>
        <v>4318</v>
      </c>
      <c r="H15"/>
    </row>
    <row r="17" spans="2:8" x14ac:dyDescent="0.3">
      <c r="B17" s="9" t="s">
        <v>99</v>
      </c>
    </row>
    <row r="18" spans="2:8" x14ac:dyDescent="0.3">
      <c r="B18" s="8" t="s">
        <v>56</v>
      </c>
      <c r="C18" s="8" t="s">
        <v>57</v>
      </c>
      <c r="D18" s="8" t="s">
        <v>58</v>
      </c>
      <c r="E18" s="8" t="s">
        <v>59</v>
      </c>
      <c r="F18" s="8" t="s">
        <v>60</v>
      </c>
      <c r="G18" s="8" t="s">
        <v>61</v>
      </c>
      <c r="H18"/>
    </row>
    <row r="19" spans="2:8" x14ac:dyDescent="0.3">
      <c r="B19" s="8" t="s">
        <v>62</v>
      </c>
      <c r="C19" s="8">
        <v>99</v>
      </c>
      <c r="D19" s="8">
        <v>171</v>
      </c>
      <c r="E19" s="8">
        <v>171</v>
      </c>
      <c r="F19" s="8">
        <v>232</v>
      </c>
      <c r="G19" s="8">
        <f t="shared" ref="G19:G29" si="2">SUM(C19:F19)</f>
        <v>673</v>
      </c>
      <c r="H19"/>
    </row>
    <row r="20" spans="2:8" x14ac:dyDescent="0.3">
      <c r="B20" s="8" t="s">
        <v>63</v>
      </c>
      <c r="C20" s="8">
        <v>99</v>
      </c>
      <c r="D20" s="8">
        <v>163</v>
      </c>
      <c r="E20" s="8">
        <v>150</v>
      </c>
      <c r="F20" s="8">
        <v>214</v>
      </c>
      <c r="G20" s="8">
        <f t="shared" si="2"/>
        <v>626</v>
      </c>
      <c r="H20"/>
    </row>
    <row r="21" spans="2:8" x14ac:dyDescent="0.3">
      <c r="B21" s="8" t="s">
        <v>65</v>
      </c>
      <c r="C21" s="8">
        <v>226</v>
      </c>
      <c r="D21" s="8">
        <v>214</v>
      </c>
      <c r="E21" s="8">
        <v>205</v>
      </c>
      <c r="F21" s="8">
        <v>285</v>
      </c>
      <c r="G21" s="8">
        <f t="shared" si="2"/>
        <v>930</v>
      </c>
      <c r="H21"/>
    </row>
    <row r="22" spans="2:8" x14ac:dyDescent="0.3">
      <c r="B22" s="8" t="s">
        <v>67</v>
      </c>
      <c r="C22" s="8">
        <v>202</v>
      </c>
      <c r="D22" s="8">
        <v>213</v>
      </c>
      <c r="E22" s="8">
        <v>210</v>
      </c>
      <c r="F22" s="8">
        <v>280</v>
      </c>
      <c r="G22" s="8">
        <f t="shared" si="2"/>
        <v>905</v>
      </c>
      <c r="H22"/>
    </row>
    <row r="23" spans="2:8" x14ac:dyDescent="0.3">
      <c r="B23" s="8" t="s">
        <v>69</v>
      </c>
      <c r="C23" s="8">
        <v>147</v>
      </c>
      <c r="D23" s="8">
        <v>190</v>
      </c>
      <c r="E23" s="8">
        <v>202</v>
      </c>
      <c r="F23" s="8">
        <v>202</v>
      </c>
      <c r="G23" s="8">
        <f t="shared" si="2"/>
        <v>741</v>
      </c>
      <c r="H23"/>
    </row>
    <row r="24" spans="2:8" x14ac:dyDescent="0.3">
      <c r="B24" s="8" t="s">
        <v>71</v>
      </c>
      <c r="C24" s="8">
        <v>213</v>
      </c>
      <c r="D24" s="8">
        <v>195</v>
      </c>
      <c r="E24" s="8">
        <v>198</v>
      </c>
      <c r="F24" s="8">
        <v>237</v>
      </c>
      <c r="G24" s="8">
        <f t="shared" si="2"/>
        <v>843</v>
      </c>
      <c r="H24"/>
    </row>
    <row r="25" spans="2:8" x14ac:dyDescent="0.3">
      <c r="B25" s="8" t="s">
        <v>73</v>
      </c>
      <c r="C25" s="8">
        <v>192</v>
      </c>
      <c r="D25" s="8">
        <v>194</v>
      </c>
      <c r="E25" s="8">
        <v>202</v>
      </c>
      <c r="F25" s="8">
        <v>203</v>
      </c>
      <c r="G25" s="8">
        <f t="shared" si="2"/>
        <v>791</v>
      </c>
      <c r="H25"/>
    </row>
    <row r="26" spans="2:8" x14ac:dyDescent="0.3">
      <c r="B26" s="8" t="s">
        <v>75</v>
      </c>
      <c r="C26" s="8"/>
      <c r="D26" s="8">
        <v>197</v>
      </c>
      <c r="E26" s="8">
        <v>205</v>
      </c>
      <c r="F26" s="8">
        <v>141</v>
      </c>
      <c r="G26" s="8">
        <f t="shared" si="2"/>
        <v>543</v>
      </c>
      <c r="H26"/>
    </row>
    <row r="27" spans="2:8" x14ac:dyDescent="0.3">
      <c r="B27" s="8" t="s">
        <v>77</v>
      </c>
      <c r="C27" s="8"/>
      <c r="D27" s="8">
        <v>186</v>
      </c>
      <c r="E27" s="8">
        <v>190</v>
      </c>
      <c r="F27" s="8">
        <v>99</v>
      </c>
      <c r="G27" s="8">
        <f t="shared" si="2"/>
        <v>475</v>
      </c>
      <c r="H27"/>
    </row>
    <row r="28" spans="2:8" x14ac:dyDescent="0.3">
      <c r="B28" s="8" t="s">
        <v>79</v>
      </c>
      <c r="C28" s="8"/>
      <c r="D28" s="8">
        <v>136</v>
      </c>
      <c r="E28" s="8">
        <v>144</v>
      </c>
      <c r="F28" s="8"/>
      <c r="G28" s="8">
        <f t="shared" si="2"/>
        <v>280</v>
      </c>
      <c r="H28"/>
    </row>
    <row r="29" spans="2:8" x14ac:dyDescent="0.3">
      <c r="B29" s="8" t="s">
        <v>81</v>
      </c>
      <c r="C29" s="8"/>
      <c r="D29" s="8"/>
      <c r="E29" s="8">
        <v>102</v>
      </c>
      <c r="F29" s="8"/>
      <c r="G29" s="8">
        <f t="shared" si="2"/>
        <v>102</v>
      </c>
      <c r="H29"/>
    </row>
    <row r="30" spans="2:8" x14ac:dyDescent="0.3">
      <c r="B30" s="10" t="s">
        <v>83</v>
      </c>
      <c r="C30" s="8">
        <f>SUM(C19:C29)</f>
        <v>1178</v>
      </c>
      <c r="D30" s="8">
        <f t="shared" ref="D30:G30" si="3">SUM(D19:D29)</f>
        <v>1859</v>
      </c>
      <c r="E30" s="8">
        <f t="shared" si="3"/>
        <v>1979</v>
      </c>
      <c r="F30" s="8">
        <f t="shared" si="3"/>
        <v>1893</v>
      </c>
      <c r="G30" s="8">
        <f t="shared" si="3"/>
        <v>6909</v>
      </c>
      <c r="H30"/>
    </row>
    <row r="33" spans="2:7" x14ac:dyDescent="0.3">
      <c r="B33" t="s">
        <v>100</v>
      </c>
    </row>
    <row r="34" spans="2:7" x14ac:dyDescent="0.3">
      <c r="B34" t="s">
        <v>98</v>
      </c>
    </row>
    <row r="35" spans="2:7" x14ac:dyDescent="0.3">
      <c r="B35" s="8" t="s">
        <v>56</v>
      </c>
      <c r="C35" s="8" t="s">
        <v>57</v>
      </c>
      <c r="D35" s="8" t="s">
        <v>58</v>
      </c>
      <c r="E35" s="8" t="s">
        <v>59</v>
      </c>
      <c r="F35" s="8" t="s">
        <v>60</v>
      </c>
      <c r="G35" s="8" t="s">
        <v>61</v>
      </c>
    </row>
    <row r="36" spans="2:7" x14ac:dyDescent="0.3">
      <c r="B36" s="8" t="s">
        <v>62</v>
      </c>
      <c r="C36" s="8">
        <v>55</v>
      </c>
      <c r="D36" s="8">
        <v>96</v>
      </c>
      <c r="E36" s="8">
        <v>99</v>
      </c>
      <c r="F36" s="8">
        <v>125</v>
      </c>
      <c r="G36" s="8">
        <f t="shared" ref="G36:G46" si="4">SUM(C36:F36)</f>
        <v>375</v>
      </c>
    </row>
    <row r="37" spans="2:7" x14ac:dyDescent="0.3">
      <c r="B37" s="8" t="s">
        <v>63</v>
      </c>
      <c r="C37" s="8">
        <v>52</v>
      </c>
      <c r="D37" s="8">
        <v>86</v>
      </c>
      <c r="E37" s="8">
        <v>92</v>
      </c>
      <c r="F37" s="8">
        <v>121</v>
      </c>
      <c r="G37" s="8">
        <f t="shared" si="4"/>
        <v>351</v>
      </c>
    </row>
    <row r="38" spans="2:7" x14ac:dyDescent="0.3">
      <c r="B38" s="8" t="s">
        <v>65</v>
      </c>
      <c r="C38" s="8">
        <v>123</v>
      </c>
      <c r="D38" s="8">
        <v>130</v>
      </c>
      <c r="E38" s="8">
        <v>115</v>
      </c>
      <c r="F38" s="8">
        <v>168</v>
      </c>
      <c r="G38" s="8">
        <f t="shared" si="4"/>
        <v>536</v>
      </c>
    </row>
    <row r="39" spans="2:7" x14ac:dyDescent="0.3">
      <c r="B39" s="8" t="s">
        <v>67</v>
      </c>
      <c r="C39" s="8">
        <v>129</v>
      </c>
      <c r="D39" s="8">
        <v>122</v>
      </c>
      <c r="E39" s="8">
        <v>120</v>
      </c>
      <c r="F39" s="8">
        <v>166</v>
      </c>
      <c r="G39" s="8">
        <f t="shared" si="4"/>
        <v>537</v>
      </c>
    </row>
    <row r="40" spans="2:7" x14ac:dyDescent="0.3">
      <c r="B40" s="8" t="s">
        <v>69</v>
      </c>
      <c r="C40" s="8">
        <v>85</v>
      </c>
      <c r="D40" s="8">
        <v>105</v>
      </c>
      <c r="E40" s="8">
        <v>101</v>
      </c>
      <c r="F40" s="8">
        <v>129</v>
      </c>
      <c r="G40" s="8">
        <f t="shared" si="4"/>
        <v>420</v>
      </c>
    </row>
    <row r="41" spans="2:7" x14ac:dyDescent="0.3">
      <c r="B41" s="8" t="s">
        <v>71</v>
      </c>
      <c r="C41" s="8">
        <v>126</v>
      </c>
      <c r="D41" s="8">
        <v>114</v>
      </c>
      <c r="E41" s="8">
        <v>112</v>
      </c>
      <c r="F41" s="8">
        <v>133</v>
      </c>
      <c r="G41" s="8">
        <f t="shared" si="4"/>
        <v>485</v>
      </c>
    </row>
    <row r="42" spans="2:7" x14ac:dyDescent="0.3">
      <c r="B42" s="8" t="s">
        <v>73</v>
      </c>
      <c r="C42" s="8">
        <v>117</v>
      </c>
      <c r="D42" s="8">
        <v>112</v>
      </c>
      <c r="E42" s="8">
        <v>121</v>
      </c>
      <c r="F42" s="8">
        <v>110</v>
      </c>
      <c r="G42" s="8">
        <f t="shared" si="4"/>
        <v>460</v>
      </c>
    </row>
    <row r="43" spans="2:7" x14ac:dyDescent="0.3">
      <c r="B43" s="8" t="s">
        <v>75</v>
      </c>
      <c r="C43" s="8"/>
      <c r="D43" s="8">
        <v>113</v>
      </c>
      <c r="E43" s="8">
        <v>123</v>
      </c>
      <c r="F43" s="8">
        <v>81</v>
      </c>
      <c r="G43" s="8">
        <f t="shared" si="4"/>
        <v>317</v>
      </c>
    </row>
    <row r="44" spans="2:7" x14ac:dyDescent="0.3">
      <c r="B44" s="8" t="s">
        <v>77</v>
      </c>
      <c r="C44" s="8"/>
      <c r="D44" s="8">
        <v>113</v>
      </c>
      <c r="E44" s="8">
        <v>122</v>
      </c>
      <c r="F44" s="8">
        <v>55</v>
      </c>
      <c r="G44" s="8">
        <f t="shared" si="4"/>
        <v>290</v>
      </c>
    </row>
    <row r="45" spans="2:7" x14ac:dyDescent="0.3">
      <c r="B45" s="8" t="s">
        <v>79</v>
      </c>
      <c r="C45" s="8"/>
      <c r="D45" s="8">
        <v>82</v>
      </c>
      <c r="E45" s="8">
        <v>89</v>
      </c>
      <c r="F45" s="8"/>
      <c r="G45" s="8">
        <f t="shared" si="4"/>
        <v>171</v>
      </c>
    </row>
    <row r="46" spans="2:7" x14ac:dyDescent="0.3">
      <c r="B46" s="8" t="s">
        <v>81</v>
      </c>
      <c r="C46" s="8"/>
      <c r="D46" s="8"/>
      <c r="E46" s="8">
        <v>60</v>
      </c>
      <c r="F46" s="8"/>
      <c r="G46" s="8">
        <f t="shared" si="4"/>
        <v>60</v>
      </c>
    </row>
    <row r="47" spans="2:7" x14ac:dyDescent="0.3">
      <c r="B47" s="8" t="s">
        <v>82</v>
      </c>
      <c r="C47" s="8">
        <f>SUM(C36:C46)</f>
        <v>687</v>
      </c>
      <c r="D47" s="8">
        <f t="shared" ref="D47" si="5">SUM(D36:D46)</f>
        <v>1073</v>
      </c>
      <c r="E47" s="8">
        <f t="shared" ref="E47" si="6">SUM(E36:E46)</f>
        <v>1154</v>
      </c>
      <c r="F47" s="8">
        <f t="shared" ref="F47" si="7">SUM(F36:F46)</f>
        <v>1088</v>
      </c>
      <c r="G47" s="8">
        <f t="shared" ref="G47" si="8">SUM(G36:G46)</f>
        <v>4002</v>
      </c>
    </row>
    <row r="49" spans="2:7" x14ac:dyDescent="0.3">
      <c r="B49" s="9" t="s">
        <v>99</v>
      </c>
    </row>
    <row r="50" spans="2:7" x14ac:dyDescent="0.3">
      <c r="B50" s="8" t="s">
        <v>56</v>
      </c>
      <c r="C50" s="8" t="s">
        <v>57</v>
      </c>
      <c r="D50" s="8" t="s">
        <v>58</v>
      </c>
      <c r="E50" s="8" t="s">
        <v>59</v>
      </c>
      <c r="F50" s="8" t="s">
        <v>60</v>
      </c>
      <c r="G50" s="8" t="s">
        <v>61</v>
      </c>
    </row>
    <row r="51" spans="2:7" x14ac:dyDescent="0.3">
      <c r="B51" s="8" t="s">
        <v>62</v>
      </c>
      <c r="C51" s="8">
        <v>85</v>
      </c>
      <c r="D51" s="8">
        <v>148</v>
      </c>
      <c r="E51" s="8">
        <v>152</v>
      </c>
      <c r="F51" s="8">
        <v>192</v>
      </c>
      <c r="G51" s="8">
        <f t="shared" ref="G51:G61" si="9">SUM(C51:F51)</f>
        <v>577</v>
      </c>
    </row>
    <row r="52" spans="2:7" x14ac:dyDescent="0.3">
      <c r="B52" s="8" t="s">
        <v>63</v>
      </c>
      <c r="C52" s="8">
        <v>80</v>
      </c>
      <c r="D52" s="8">
        <v>132</v>
      </c>
      <c r="E52" s="8">
        <v>142</v>
      </c>
      <c r="F52" s="8">
        <v>186</v>
      </c>
      <c r="G52" s="8">
        <f t="shared" si="9"/>
        <v>540</v>
      </c>
    </row>
    <row r="53" spans="2:7" x14ac:dyDescent="0.3">
      <c r="B53" s="8" t="s">
        <v>65</v>
      </c>
      <c r="C53" s="8">
        <v>189</v>
      </c>
      <c r="D53" s="8">
        <v>200</v>
      </c>
      <c r="E53" s="8">
        <v>177</v>
      </c>
      <c r="F53" s="8">
        <v>259</v>
      </c>
      <c r="G53" s="8">
        <f t="shared" si="9"/>
        <v>825</v>
      </c>
    </row>
    <row r="54" spans="2:7" x14ac:dyDescent="0.3">
      <c r="B54" s="8" t="s">
        <v>67</v>
      </c>
      <c r="C54" s="8">
        <v>199</v>
      </c>
      <c r="D54" s="8">
        <v>188</v>
      </c>
      <c r="E54" s="8">
        <v>185</v>
      </c>
      <c r="F54" s="8">
        <v>256</v>
      </c>
      <c r="G54" s="8">
        <f t="shared" si="9"/>
        <v>828</v>
      </c>
    </row>
    <row r="55" spans="2:7" x14ac:dyDescent="0.3">
      <c r="B55" s="8" t="s">
        <v>69</v>
      </c>
      <c r="C55" s="8">
        <v>131</v>
      </c>
      <c r="D55" s="8">
        <v>162</v>
      </c>
      <c r="E55" s="8">
        <v>156</v>
      </c>
      <c r="F55" s="8">
        <v>199</v>
      </c>
      <c r="G55" s="8">
        <f t="shared" si="9"/>
        <v>648</v>
      </c>
    </row>
    <row r="56" spans="2:7" x14ac:dyDescent="0.3">
      <c r="B56" s="8" t="s">
        <v>71</v>
      </c>
      <c r="C56" s="8">
        <v>194</v>
      </c>
      <c r="D56" s="8">
        <v>176</v>
      </c>
      <c r="E56" s="8">
        <v>172</v>
      </c>
      <c r="F56" s="8">
        <v>205</v>
      </c>
      <c r="G56" s="8">
        <f t="shared" si="9"/>
        <v>747</v>
      </c>
    </row>
    <row r="57" spans="2:7" x14ac:dyDescent="0.3">
      <c r="B57" s="8" t="s">
        <v>73</v>
      </c>
      <c r="C57" s="8">
        <v>180</v>
      </c>
      <c r="D57" s="8">
        <v>172</v>
      </c>
      <c r="E57" s="8">
        <v>186</v>
      </c>
      <c r="F57" s="8">
        <v>169</v>
      </c>
      <c r="G57" s="8">
        <f t="shared" si="9"/>
        <v>707</v>
      </c>
    </row>
    <row r="58" spans="2:7" x14ac:dyDescent="0.3">
      <c r="B58" s="8" t="s">
        <v>75</v>
      </c>
      <c r="C58" s="8"/>
      <c r="D58" s="8">
        <v>174</v>
      </c>
      <c r="E58" s="8">
        <v>189</v>
      </c>
      <c r="F58" s="8">
        <v>125</v>
      </c>
      <c r="G58" s="8">
        <f t="shared" si="9"/>
        <v>488</v>
      </c>
    </row>
    <row r="59" spans="2:7" x14ac:dyDescent="0.3">
      <c r="B59" s="8" t="s">
        <v>77</v>
      </c>
      <c r="C59" s="8"/>
      <c r="D59" s="8">
        <v>174</v>
      </c>
      <c r="E59" s="8">
        <v>188</v>
      </c>
      <c r="F59" s="8">
        <v>85</v>
      </c>
      <c r="G59" s="8">
        <f t="shared" si="9"/>
        <v>447</v>
      </c>
    </row>
    <row r="60" spans="2:7" x14ac:dyDescent="0.3">
      <c r="B60" s="8" t="s">
        <v>79</v>
      </c>
      <c r="C60" s="8"/>
      <c r="D60" s="8">
        <v>126</v>
      </c>
      <c r="E60" s="8">
        <v>137</v>
      </c>
      <c r="F60" s="8"/>
      <c r="G60" s="8">
        <f t="shared" si="9"/>
        <v>263</v>
      </c>
    </row>
    <row r="61" spans="2:7" x14ac:dyDescent="0.3">
      <c r="B61" s="8" t="s">
        <v>81</v>
      </c>
      <c r="C61" s="8"/>
      <c r="D61" s="8"/>
      <c r="E61" s="8">
        <v>92</v>
      </c>
      <c r="F61" s="8"/>
      <c r="G61" s="8">
        <f t="shared" si="9"/>
        <v>92</v>
      </c>
    </row>
    <row r="62" spans="2:7" x14ac:dyDescent="0.3">
      <c r="B62" s="10" t="s">
        <v>83</v>
      </c>
      <c r="C62" s="8">
        <f>SUM(C51:C61)</f>
        <v>1058</v>
      </c>
      <c r="D62" s="8">
        <f t="shared" ref="D62" si="10">SUM(D51:D61)</f>
        <v>1652</v>
      </c>
      <c r="E62" s="8">
        <f t="shared" ref="E62" si="11">SUM(E51:E61)</f>
        <v>1776</v>
      </c>
      <c r="F62" s="8">
        <f t="shared" ref="F62" si="12">SUM(F51:F61)</f>
        <v>1676</v>
      </c>
      <c r="G62" s="8">
        <f t="shared" ref="G62" si="13">SUM(G51:G61)</f>
        <v>6162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4526-B113-4058-82DC-B957B6E00E5E}">
  <dimension ref="A1"/>
  <sheetViews>
    <sheetView workbookViewId="0">
      <selection activeCell="J9" sqref="J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DeckLoading</vt:lpstr>
      <vt:lpstr>TankLoading</vt:lpstr>
      <vt:lpstr>DeckLoading (2)</vt:lpstr>
      <vt:lpstr>Sheet3</vt:lpstr>
      <vt:lpstr>위치정보</vt:lpstr>
      <vt:lpstr>HGL</vt:lpstr>
      <vt:lpstr>Detail of Car Loading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2019-05-11T05:22:17Z</dcterms:modified>
</cp:coreProperties>
</file>