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3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fileSharing readOnlyRecommended="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Buckling\"/>
    </mc:Choice>
  </mc:AlternateContent>
  <xr:revisionPtr revIDLastSave="0" documentId="8_{F63EC8C5-24AE-43BF-8D1F-60FAEB516C81}" xr6:coauthVersionLast="45" xr6:coauthVersionMax="45" xr10:uidLastSave="{00000000-0000-0000-0000-000000000000}"/>
  <bookViews>
    <workbookView xWindow="-108" yWindow="-108" windowWidth="23256" windowHeight="12576" tabRatio="950" activeTab="5" xr2:uid="{00000000-000D-0000-FFFF-FFFF00000000}"/>
  </bookViews>
  <sheets>
    <sheet name="Cover" sheetId="11" r:id="rId1"/>
    <sheet name="Definitions" sheetId="7" r:id="rId2"/>
    <sheet name="Compression of panels" sheetId="1" r:id="rId3"/>
    <sheet name="multi axial compr. and shear" sheetId="12" r:id="rId4"/>
    <sheet name="multi axial compr. and shea (2)" sheetId="15" r:id="rId5"/>
    <sheet name="multi axial compr. and shea (3)" sheetId="16" r:id="rId6"/>
    <sheet name="multi axial compr. and shea (4)" sheetId="17" r:id="rId7"/>
    <sheet name="multi axial compr. and shea (5)" sheetId="18" r:id="rId8"/>
    <sheet name="multi axial compr. and shea (6)" sheetId="19" r:id="rId9"/>
    <sheet name="multi axial compr. and shea (7)" sheetId="20" r:id="rId10"/>
    <sheet name="Tubulars" sheetId="3" r:id="rId11"/>
    <sheet name="Sheet1" sheetId="21" r:id="rId12"/>
    <sheet name="Shear of panels" sheetId="5" r:id="rId13"/>
    <sheet name="Built-up pillars" sheetId="8" r:id="rId14"/>
    <sheet name="Rectangular pillars" sheetId="9" r:id="rId15"/>
    <sheet name="Pillars of general section" sheetId="10" r:id="rId16"/>
    <sheet name="compr. and bending on pillars" sheetId="13" r:id="rId17"/>
    <sheet name="Revision history" sheetId="6" r:id="rId18"/>
    <sheet name="bug reporting sheet" sheetId="14" r:id="rId19"/>
  </sheets>
  <definedNames>
    <definedName name="_xlnm.Print_Area" localSheetId="13">'Built-up pillars'!$B$2:$K$46</definedName>
    <definedName name="_xlnm.Print_Area" localSheetId="16">'compr. and bending on pillars'!$B$2:$K$24</definedName>
    <definedName name="_xlnm.Print_Area" localSheetId="2">'Compression of panels'!$B$2:$K$26</definedName>
    <definedName name="_xlnm.Print_Area" localSheetId="4">'multi axial compr. and shea (2)'!$B$2:$K$32</definedName>
    <definedName name="_xlnm.Print_Area" localSheetId="5">'multi axial compr. and shea (3)'!$B$2:$K$32</definedName>
    <definedName name="_xlnm.Print_Area" localSheetId="6">'multi axial compr. and shea (4)'!$B$2:$K$32</definedName>
    <definedName name="_xlnm.Print_Area" localSheetId="7">'multi axial compr. and shea (5)'!$B$2:$K$32</definedName>
    <definedName name="_xlnm.Print_Area" localSheetId="8">'multi axial compr. and shea (6)'!$B$2:$K$32</definedName>
    <definedName name="_xlnm.Print_Area" localSheetId="9">'multi axial compr. and shea (7)'!$B$2:$K$32</definedName>
    <definedName name="_xlnm.Print_Area" localSheetId="3">'multi axial compr. and shear'!$B$2:$K$32</definedName>
    <definedName name="_xlnm.Print_Area" localSheetId="15">'Pillars of general section'!$B$2:$K$22</definedName>
    <definedName name="_xlnm.Print_Area" localSheetId="14">'Rectangular pillars'!$B$2:$K$34</definedName>
    <definedName name="_xlnm.Print_Area" localSheetId="12">'Shear of panels'!$B$2:$K$22</definedName>
    <definedName name="_xlnm.Print_Area" localSheetId="10">Tubulars!$B$2:$K$27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E8" i="3"/>
  <c r="C9" i="3"/>
  <c r="C8" i="3"/>
  <c r="M26" i="21" l="1"/>
  <c r="M23" i="21"/>
  <c r="M27" i="21" s="1"/>
  <c r="S22" i="21"/>
  <c r="G10" i="20" l="1"/>
  <c r="E10" i="20"/>
  <c r="E20" i="20" s="1"/>
  <c r="E36" i="20" s="1"/>
  <c r="J32" i="20"/>
  <c r="J20" i="20"/>
  <c r="J36" i="20" s="1"/>
  <c r="I20" i="20"/>
  <c r="I36" i="20" s="1"/>
  <c r="H20" i="20"/>
  <c r="H25" i="20" s="1"/>
  <c r="G20" i="20"/>
  <c r="G23" i="20" s="1"/>
  <c r="F20" i="20"/>
  <c r="F36" i="20" s="1"/>
  <c r="C20" i="20"/>
  <c r="C36" i="20" s="1"/>
  <c r="J19" i="20"/>
  <c r="I19" i="20"/>
  <c r="H19" i="20"/>
  <c r="H24" i="20" s="1"/>
  <c r="H28" i="20" s="1"/>
  <c r="G19" i="20"/>
  <c r="F19" i="20"/>
  <c r="E19" i="20"/>
  <c r="D19" i="20"/>
  <c r="C19" i="20"/>
  <c r="D20" i="20"/>
  <c r="D36" i="20" s="1"/>
  <c r="F22" i="20" l="1"/>
  <c r="G29" i="20"/>
  <c r="G30" i="20" s="1"/>
  <c r="G22" i="20"/>
  <c r="C22" i="20"/>
  <c r="C23" i="20"/>
  <c r="C29" i="20" s="1"/>
  <c r="C30" i="20" s="1"/>
  <c r="C24" i="20"/>
  <c r="C28" i="20" s="1"/>
  <c r="C25" i="20"/>
  <c r="C35" i="20"/>
  <c r="D22" i="20"/>
  <c r="D23" i="20"/>
  <c r="D29" i="20" s="1"/>
  <c r="D30" i="20" s="1"/>
  <c r="D24" i="20"/>
  <c r="D28" i="20" s="1"/>
  <c r="D25" i="20"/>
  <c r="D35" i="20"/>
  <c r="E22" i="20"/>
  <c r="E23" i="20"/>
  <c r="E29" i="20" s="1"/>
  <c r="E30" i="20" s="1"/>
  <c r="E24" i="20"/>
  <c r="E28" i="20" s="1"/>
  <c r="E25" i="20"/>
  <c r="E35" i="20"/>
  <c r="F24" i="20"/>
  <c r="F28" i="20" s="1"/>
  <c r="F35" i="20"/>
  <c r="G25" i="20"/>
  <c r="G35" i="20"/>
  <c r="G36" i="20"/>
  <c r="H23" i="20"/>
  <c r="H29" i="20" s="1"/>
  <c r="H30" i="20" s="1"/>
  <c r="H35" i="20"/>
  <c r="H36" i="20"/>
  <c r="I22" i="20"/>
  <c r="I23" i="20"/>
  <c r="I29" i="20" s="1"/>
  <c r="I30" i="20" s="1"/>
  <c r="I24" i="20"/>
  <c r="I28" i="20" s="1"/>
  <c r="I25" i="20"/>
  <c r="I35" i="20"/>
  <c r="F23" i="20"/>
  <c r="F29" i="20" s="1"/>
  <c r="F30" i="20" s="1"/>
  <c r="F25" i="20"/>
  <c r="F26" i="20" s="1"/>
  <c r="F27" i="20" s="1"/>
  <c r="G24" i="20"/>
  <c r="G28" i="20" s="1"/>
  <c r="H22" i="20"/>
  <c r="H26" i="20" s="1"/>
  <c r="H27" i="20" s="1"/>
  <c r="J22" i="20"/>
  <c r="J23" i="20"/>
  <c r="J29" i="20" s="1"/>
  <c r="J30" i="20" s="1"/>
  <c r="J24" i="20"/>
  <c r="J28" i="20" s="1"/>
  <c r="J25" i="20"/>
  <c r="J35" i="20"/>
  <c r="D10" i="19"/>
  <c r="D9" i="18"/>
  <c r="D20" i="18" s="1"/>
  <c r="D36" i="18" s="1"/>
  <c r="J9" i="18"/>
  <c r="J20" i="18" s="1"/>
  <c r="J36" i="18" s="1"/>
  <c r="I10" i="18"/>
  <c r="I20" i="18" s="1"/>
  <c r="I36" i="18" s="1"/>
  <c r="H10" i="18"/>
  <c r="H20" i="18" s="1"/>
  <c r="H36" i="18" s="1"/>
  <c r="D22" i="19"/>
  <c r="J20" i="19"/>
  <c r="J36" i="19" s="1"/>
  <c r="I20" i="19"/>
  <c r="I36" i="19" s="1"/>
  <c r="H20" i="19"/>
  <c r="H35" i="19" s="1"/>
  <c r="G20" i="19"/>
  <c r="G36" i="19" s="1"/>
  <c r="F20" i="19"/>
  <c r="F36" i="19" s="1"/>
  <c r="E20" i="19"/>
  <c r="E35" i="19" s="1"/>
  <c r="D20" i="19"/>
  <c r="D36" i="19" s="1"/>
  <c r="C20" i="19"/>
  <c r="C25" i="19" s="1"/>
  <c r="J19" i="19"/>
  <c r="I19" i="19"/>
  <c r="H19" i="19"/>
  <c r="G19" i="19"/>
  <c r="F19" i="19"/>
  <c r="E19" i="19"/>
  <c r="D19" i="19"/>
  <c r="C19" i="19"/>
  <c r="F10" i="18"/>
  <c r="F20" i="18" s="1"/>
  <c r="F35" i="18" s="1"/>
  <c r="E10" i="18"/>
  <c r="E20" i="18" s="1"/>
  <c r="G20" i="18"/>
  <c r="G36" i="18" s="1"/>
  <c r="C20" i="18"/>
  <c r="C36" i="18" s="1"/>
  <c r="J19" i="18"/>
  <c r="I19" i="18"/>
  <c r="H19" i="18"/>
  <c r="G19" i="18"/>
  <c r="F19" i="18"/>
  <c r="E19" i="18"/>
  <c r="D19" i="18"/>
  <c r="C19" i="18"/>
  <c r="J32" i="17"/>
  <c r="I32" i="17"/>
  <c r="J20" i="17"/>
  <c r="J36" i="17" s="1"/>
  <c r="I20" i="17"/>
  <c r="I36" i="17" s="1"/>
  <c r="H20" i="17"/>
  <c r="H35" i="17" s="1"/>
  <c r="G20" i="17"/>
  <c r="G36" i="17" s="1"/>
  <c r="F20" i="17"/>
  <c r="F36" i="17" s="1"/>
  <c r="E20" i="17"/>
  <c r="E36" i="17" s="1"/>
  <c r="D20" i="17"/>
  <c r="D36" i="17" s="1"/>
  <c r="C20" i="17"/>
  <c r="C36" i="17" s="1"/>
  <c r="J19" i="17"/>
  <c r="I19" i="17"/>
  <c r="H19" i="17"/>
  <c r="G19" i="17"/>
  <c r="F19" i="17"/>
  <c r="E19" i="17"/>
  <c r="D19" i="17"/>
  <c r="C19" i="17"/>
  <c r="J26" i="20" l="1"/>
  <c r="J27" i="20" s="1"/>
  <c r="G26" i="20"/>
  <c r="G27" i="20" s="1"/>
  <c r="D22" i="17"/>
  <c r="I26" i="20"/>
  <c r="I27" i="20" s="1"/>
  <c r="I31" i="20" s="1"/>
  <c r="I32" i="20" s="1"/>
  <c r="H31" i="20"/>
  <c r="H32" i="20" s="1"/>
  <c r="E26" i="20"/>
  <c r="E27" i="20" s="1"/>
  <c r="D26" i="20"/>
  <c r="D27" i="20" s="1"/>
  <c r="D31" i="20" s="1"/>
  <c r="D32" i="20" s="1"/>
  <c r="C26" i="20"/>
  <c r="C27" i="20" s="1"/>
  <c r="C31" i="20" s="1"/>
  <c r="C32" i="20" s="1"/>
  <c r="J31" i="20"/>
  <c r="E31" i="20"/>
  <c r="E32" i="20" s="1"/>
  <c r="G31" i="20"/>
  <c r="G32" i="20" s="1"/>
  <c r="F31" i="20"/>
  <c r="F32" i="20" s="1"/>
  <c r="C22" i="19"/>
  <c r="C26" i="19" s="1"/>
  <c r="C27" i="19" s="1"/>
  <c r="C23" i="19"/>
  <c r="C29" i="19" s="1"/>
  <c r="C30" i="19" s="1"/>
  <c r="C36" i="19"/>
  <c r="E24" i="19"/>
  <c r="E28" i="19" s="1"/>
  <c r="E36" i="19"/>
  <c r="F22" i="19"/>
  <c r="F26" i="19" s="1"/>
  <c r="F27" i="19" s="1"/>
  <c r="F23" i="19"/>
  <c r="F29" i="19" s="1"/>
  <c r="F30" i="19" s="1"/>
  <c r="F24" i="19"/>
  <c r="F28" i="19" s="1"/>
  <c r="F25" i="19"/>
  <c r="F35" i="19"/>
  <c r="G22" i="19"/>
  <c r="G23" i="19"/>
  <c r="G29" i="19" s="1"/>
  <c r="G30" i="19" s="1"/>
  <c r="G24" i="19"/>
  <c r="G28" i="19" s="1"/>
  <c r="G25" i="19"/>
  <c r="G35" i="19"/>
  <c r="C24" i="19"/>
  <c r="C28" i="19" s="1"/>
  <c r="C35" i="19"/>
  <c r="D24" i="19"/>
  <c r="D28" i="19" s="1"/>
  <c r="D35" i="19"/>
  <c r="H24" i="19"/>
  <c r="H28" i="19" s="1"/>
  <c r="H36" i="19"/>
  <c r="I22" i="19"/>
  <c r="I26" i="19" s="1"/>
  <c r="I27" i="19" s="1"/>
  <c r="I23" i="19"/>
  <c r="I29" i="19" s="1"/>
  <c r="I30" i="19" s="1"/>
  <c r="I24" i="19"/>
  <c r="I28" i="19" s="1"/>
  <c r="I25" i="19"/>
  <c r="I35" i="19"/>
  <c r="D23" i="19"/>
  <c r="D29" i="19" s="1"/>
  <c r="D30" i="19" s="1"/>
  <c r="D25" i="19"/>
  <c r="D26" i="19" s="1"/>
  <c r="D27" i="19" s="1"/>
  <c r="E22" i="19"/>
  <c r="E23" i="19"/>
  <c r="E29" i="19" s="1"/>
  <c r="E30" i="19" s="1"/>
  <c r="E25" i="19"/>
  <c r="H22" i="19"/>
  <c r="H26" i="19" s="1"/>
  <c r="H27" i="19" s="1"/>
  <c r="H23" i="19"/>
  <c r="H29" i="19" s="1"/>
  <c r="H30" i="19" s="1"/>
  <c r="H25" i="19"/>
  <c r="J22" i="19"/>
  <c r="J23" i="19"/>
  <c r="J29" i="19" s="1"/>
  <c r="J30" i="19" s="1"/>
  <c r="J24" i="19"/>
  <c r="J28" i="19" s="1"/>
  <c r="J25" i="19"/>
  <c r="J35" i="19"/>
  <c r="E36" i="18"/>
  <c r="E22" i="18"/>
  <c r="D22" i="18"/>
  <c r="C22" i="18"/>
  <c r="C23" i="18"/>
  <c r="C29" i="18" s="1"/>
  <c r="C30" i="18" s="1"/>
  <c r="C25" i="18"/>
  <c r="C35" i="18"/>
  <c r="D24" i="18"/>
  <c r="D28" i="18" s="1"/>
  <c r="F22" i="18"/>
  <c r="F23" i="18"/>
  <c r="F29" i="18" s="1"/>
  <c r="F30" i="18" s="1"/>
  <c r="F25" i="18"/>
  <c r="F36" i="18"/>
  <c r="G22" i="18"/>
  <c r="G23" i="18"/>
  <c r="G29" i="18" s="1"/>
  <c r="G30" i="18" s="1"/>
  <c r="G24" i="18"/>
  <c r="G28" i="18" s="1"/>
  <c r="G25" i="18"/>
  <c r="G35" i="18"/>
  <c r="D35" i="18"/>
  <c r="E23" i="18"/>
  <c r="E29" i="18" s="1"/>
  <c r="E30" i="18" s="1"/>
  <c r="F24" i="18"/>
  <c r="F28" i="18" s="1"/>
  <c r="H22" i="18"/>
  <c r="H23" i="18"/>
  <c r="H29" i="18" s="1"/>
  <c r="H30" i="18" s="1"/>
  <c r="H24" i="18"/>
  <c r="H28" i="18" s="1"/>
  <c r="H25" i="18"/>
  <c r="H35" i="18"/>
  <c r="C24" i="18"/>
  <c r="C28" i="18" s="1"/>
  <c r="D23" i="18"/>
  <c r="D29" i="18" s="1"/>
  <c r="D30" i="18" s="1"/>
  <c r="D25" i="18"/>
  <c r="D26" i="18" s="1"/>
  <c r="D27" i="18" s="1"/>
  <c r="E24" i="18"/>
  <c r="E28" i="18" s="1"/>
  <c r="E25" i="18"/>
  <c r="E26" i="18" s="1"/>
  <c r="E27" i="18" s="1"/>
  <c r="E35" i="18"/>
  <c r="I22" i="18"/>
  <c r="I23" i="18"/>
  <c r="I29" i="18" s="1"/>
  <c r="I30" i="18" s="1"/>
  <c r="I24" i="18"/>
  <c r="I28" i="18" s="1"/>
  <c r="I25" i="18"/>
  <c r="I35" i="18"/>
  <c r="J22" i="18"/>
  <c r="J23" i="18"/>
  <c r="J29" i="18" s="1"/>
  <c r="J30" i="18" s="1"/>
  <c r="J24" i="18"/>
  <c r="J28" i="18" s="1"/>
  <c r="J25" i="18"/>
  <c r="J35" i="18"/>
  <c r="C22" i="17"/>
  <c r="E22" i="17"/>
  <c r="E26" i="17" s="1"/>
  <c r="E27" i="17" s="1"/>
  <c r="C24" i="17"/>
  <c r="C28" i="17" s="1"/>
  <c r="C35" i="17"/>
  <c r="D35" i="17"/>
  <c r="E23" i="17"/>
  <c r="E29" i="17" s="1"/>
  <c r="E30" i="17" s="1"/>
  <c r="E25" i="17"/>
  <c r="F22" i="17"/>
  <c r="F23" i="17"/>
  <c r="F29" i="17" s="1"/>
  <c r="F30" i="17" s="1"/>
  <c r="F24" i="17"/>
  <c r="F28" i="17" s="1"/>
  <c r="F25" i="17"/>
  <c r="F35" i="17"/>
  <c r="D25" i="17"/>
  <c r="D26" i="17" s="1"/>
  <c r="D27" i="17" s="1"/>
  <c r="E24" i="17"/>
  <c r="E28" i="17" s="1"/>
  <c r="E35" i="17"/>
  <c r="G22" i="17"/>
  <c r="G23" i="17"/>
  <c r="G29" i="17" s="1"/>
  <c r="G30" i="17" s="1"/>
  <c r="G24" i="17"/>
  <c r="G28" i="17" s="1"/>
  <c r="G25" i="17"/>
  <c r="G35" i="17"/>
  <c r="C25" i="17"/>
  <c r="D24" i="17"/>
  <c r="D28" i="17" s="1"/>
  <c r="H24" i="17"/>
  <c r="H28" i="17" s="1"/>
  <c r="H36" i="17"/>
  <c r="I22" i="17"/>
  <c r="I26" i="17" s="1"/>
  <c r="I27" i="17" s="1"/>
  <c r="I23" i="17"/>
  <c r="I29" i="17" s="1"/>
  <c r="I30" i="17" s="1"/>
  <c r="I24" i="17"/>
  <c r="I28" i="17" s="1"/>
  <c r="I25" i="17"/>
  <c r="I35" i="17"/>
  <c r="C23" i="17"/>
  <c r="C29" i="17" s="1"/>
  <c r="C30" i="17" s="1"/>
  <c r="D23" i="17"/>
  <c r="D29" i="17" s="1"/>
  <c r="D30" i="17" s="1"/>
  <c r="H22" i="17"/>
  <c r="H23" i="17"/>
  <c r="H29" i="17" s="1"/>
  <c r="H30" i="17" s="1"/>
  <c r="H25" i="17"/>
  <c r="H26" i="17" s="1"/>
  <c r="H27" i="17" s="1"/>
  <c r="J22" i="17"/>
  <c r="J23" i="17"/>
  <c r="J29" i="17" s="1"/>
  <c r="J30" i="17" s="1"/>
  <c r="J24" i="17"/>
  <c r="J28" i="17" s="1"/>
  <c r="J25" i="17"/>
  <c r="J35" i="17"/>
  <c r="J26" i="17" l="1"/>
  <c r="J27" i="17" s="1"/>
  <c r="G26" i="17"/>
  <c r="G27" i="17" s="1"/>
  <c r="J26" i="19"/>
  <c r="J27" i="19" s="1"/>
  <c r="J31" i="19" s="1"/>
  <c r="J32" i="19" s="1"/>
  <c r="C26" i="17"/>
  <c r="C27" i="17" s="1"/>
  <c r="H26" i="18"/>
  <c r="H27" i="18" s="1"/>
  <c r="H31" i="18" s="1"/>
  <c r="H32" i="18" s="1"/>
  <c r="G26" i="19"/>
  <c r="G27" i="19" s="1"/>
  <c r="G31" i="19" s="1"/>
  <c r="G32" i="19" s="1"/>
  <c r="E26" i="19"/>
  <c r="E27" i="19" s="1"/>
  <c r="E31" i="19" s="1"/>
  <c r="E32" i="19" s="1"/>
  <c r="H31" i="19"/>
  <c r="H32" i="19" s="1"/>
  <c r="I31" i="19"/>
  <c r="I32" i="19" s="1"/>
  <c r="C31" i="19"/>
  <c r="C32" i="19" s="1"/>
  <c r="D31" i="19"/>
  <c r="D32" i="19" s="1"/>
  <c r="F31" i="19"/>
  <c r="F32" i="19" s="1"/>
  <c r="I26" i="18"/>
  <c r="I27" i="18" s="1"/>
  <c r="I31" i="18" s="1"/>
  <c r="I32" i="18" s="1"/>
  <c r="J26" i="18"/>
  <c r="J27" i="18" s="1"/>
  <c r="J31" i="18" s="1"/>
  <c r="J32" i="18" s="1"/>
  <c r="G26" i="18"/>
  <c r="G27" i="18" s="1"/>
  <c r="G31" i="18" s="1"/>
  <c r="G32" i="18" s="1"/>
  <c r="F26" i="18"/>
  <c r="F27" i="18" s="1"/>
  <c r="F31" i="18" s="1"/>
  <c r="F32" i="18" s="1"/>
  <c r="C26" i="18"/>
  <c r="C27" i="18" s="1"/>
  <c r="C31" i="18" s="1"/>
  <c r="C32" i="18" s="1"/>
  <c r="E31" i="18"/>
  <c r="E32" i="18" s="1"/>
  <c r="D31" i="18"/>
  <c r="D32" i="18" s="1"/>
  <c r="F26" i="17"/>
  <c r="F27" i="17" s="1"/>
  <c r="F31" i="17" s="1"/>
  <c r="F32" i="17" s="1"/>
  <c r="I31" i="17"/>
  <c r="E31" i="17"/>
  <c r="E32" i="17" s="1"/>
  <c r="D31" i="17"/>
  <c r="D32" i="17" s="1"/>
  <c r="G31" i="17"/>
  <c r="G32" i="17" s="1"/>
  <c r="J31" i="17"/>
  <c r="H31" i="17"/>
  <c r="H32" i="17" s="1"/>
  <c r="C31" i="17"/>
  <c r="C32" i="17" s="1"/>
  <c r="J32" i="16" l="1"/>
  <c r="I32" i="16"/>
  <c r="J20" i="16"/>
  <c r="J36" i="16" s="1"/>
  <c r="I20" i="16"/>
  <c r="I36" i="16" s="1"/>
  <c r="H20" i="16"/>
  <c r="H22" i="16" s="1"/>
  <c r="G20" i="16"/>
  <c r="G35" i="16" s="1"/>
  <c r="F20" i="16"/>
  <c r="F25" i="16" s="1"/>
  <c r="E20" i="16"/>
  <c r="E36" i="16" s="1"/>
  <c r="D20" i="16"/>
  <c r="D36" i="16" s="1"/>
  <c r="C20" i="16"/>
  <c r="C36" i="16" s="1"/>
  <c r="J19" i="16"/>
  <c r="J24" i="16" s="1"/>
  <c r="J28" i="16" s="1"/>
  <c r="I19" i="16"/>
  <c r="H19" i="16"/>
  <c r="G19" i="16"/>
  <c r="G24" i="16" s="1"/>
  <c r="G28" i="16" s="1"/>
  <c r="F19" i="16"/>
  <c r="E19" i="16"/>
  <c r="D19" i="16"/>
  <c r="C19" i="16"/>
  <c r="J32" i="15"/>
  <c r="I32" i="15"/>
  <c r="J20" i="15"/>
  <c r="J36" i="15" s="1"/>
  <c r="I20" i="15"/>
  <c r="I36" i="15" s="1"/>
  <c r="H20" i="15"/>
  <c r="H35" i="15" s="1"/>
  <c r="G20" i="15"/>
  <c r="G25" i="15" s="1"/>
  <c r="F20" i="15"/>
  <c r="F36" i="15" s="1"/>
  <c r="E20" i="15"/>
  <c r="E35" i="15" s="1"/>
  <c r="D20" i="15"/>
  <c r="D36" i="15" s="1"/>
  <c r="C20" i="15"/>
  <c r="C36" i="15" s="1"/>
  <c r="J19" i="15"/>
  <c r="I19" i="15"/>
  <c r="H19" i="15"/>
  <c r="G19" i="15"/>
  <c r="G24" i="15" s="1"/>
  <c r="G28" i="15" s="1"/>
  <c r="F19" i="15"/>
  <c r="F24" i="15" s="1"/>
  <c r="F28" i="15" s="1"/>
  <c r="E19" i="15"/>
  <c r="E24" i="15" s="1"/>
  <c r="E28" i="15" s="1"/>
  <c r="D19" i="15"/>
  <c r="C19" i="15"/>
  <c r="H22" i="15" l="1"/>
  <c r="F22" i="15"/>
  <c r="I22" i="15"/>
  <c r="J22" i="15"/>
  <c r="J26" i="15" s="1"/>
  <c r="J27" i="15" s="1"/>
  <c r="G22" i="16"/>
  <c r="F22" i="16"/>
  <c r="F26" i="16" s="1"/>
  <c r="F27" i="16" s="1"/>
  <c r="F24" i="16"/>
  <c r="F28" i="16" s="1"/>
  <c r="H23" i="16"/>
  <c r="H29" i="16" s="1"/>
  <c r="H30" i="16" s="1"/>
  <c r="H24" i="16"/>
  <c r="H28" i="16" s="1"/>
  <c r="H25" i="16"/>
  <c r="H26" i="16" s="1"/>
  <c r="H27" i="16" s="1"/>
  <c r="H35" i="16"/>
  <c r="J22" i="16"/>
  <c r="J26" i="16" s="1"/>
  <c r="J27" i="16" s="1"/>
  <c r="J23" i="16"/>
  <c r="J29" i="16" s="1"/>
  <c r="J30" i="16" s="1"/>
  <c r="J25" i="16"/>
  <c r="J35" i="16"/>
  <c r="C22" i="16"/>
  <c r="C23" i="16"/>
  <c r="C29" i="16" s="1"/>
  <c r="C30" i="16" s="1"/>
  <c r="C24" i="16"/>
  <c r="C28" i="16" s="1"/>
  <c r="C25" i="16"/>
  <c r="C35" i="16"/>
  <c r="F23" i="16"/>
  <c r="F29" i="16" s="1"/>
  <c r="F30" i="16" s="1"/>
  <c r="F35" i="16"/>
  <c r="F36" i="16"/>
  <c r="G23" i="16"/>
  <c r="G29" i="16" s="1"/>
  <c r="G30" i="16" s="1"/>
  <c r="G25" i="16"/>
  <c r="G26" i="16" s="1"/>
  <c r="G27" i="16" s="1"/>
  <c r="G36" i="16"/>
  <c r="H36" i="16"/>
  <c r="D22" i="16"/>
  <c r="D23" i="16"/>
  <c r="D29" i="16" s="1"/>
  <c r="D30" i="16" s="1"/>
  <c r="D24" i="16"/>
  <c r="D28" i="16" s="1"/>
  <c r="D25" i="16"/>
  <c r="D35" i="16"/>
  <c r="E22" i="16"/>
  <c r="E23" i="16"/>
  <c r="E29" i="16" s="1"/>
  <c r="E30" i="16" s="1"/>
  <c r="E24" i="16"/>
  <c r="E28" i="16" s="1"/>
  <c r="E25" i="16"/>
  <c r="E35" i="16"/>
  <c r="I22" i="16"/>
  <c r="I23" i="16"/>
  <c r="I29" i="16" s="1"/>
  <c r="I30" i="16" s="1"/>
  <c r="I24" i="16"/>
  <c r="I28" i="16" s="1"/>
  <c r="I25" i="16"/>
  <c r="I35" i="16"/>
  <c r="C29" i="15"/>
  <c r="C30" i="15" s="1"/>
  <c r="E25" i="15"/>
  <c r="H36" i="15"/>
  <c r="J23" i="15"/>
  <c r="J29" i="15" s="1"/>
  <c r="J30" i="15" s="1"/>
  <c r="J25" i="15"/>
  <c r="C22" i="15"/>
  <c r="C23" i="15"/>
  <c r="C24" i="15"/>
  <c r="C28" i="15" s="1"/>
  <c r="C25" i="15"/>
  <c r="C35" i="15"/>
  <c r="E23" i="15"/>
  <c r="E29" i="15" s="1"/>
  <c r="E30" i="15" s="1"/>
  <c r="E36" i="15"/>
  <c r="F25" i="15"/>
  <c r="F26" i="15" s="1"/>
  <c r="F27" i="15" s="1"/>
  <c r="F35" i="15"/>
  <c r="G23" i="15"/>
  <c r="G29" i="15" s="1"/>
  <c r="G30" i="15" s="1"/>
  <c r="G36" i="15"/>
  <c r="H23" i="15"/>
  <c r="H29" i="15" s="1"/>
  <c r="H30" i="15" s="1"/>
  <c r="H25" i="15"/>
  <c r="H26" i="15" s="1"/>
  <c r="H27" i="15" s="1"/>
  <c r="J24" i="15"/>
  <c r="J28" i="15" s="1"/>
  <c r="D22" i="15"/>
  <c r="D26" i="15" s="1"/>
  <c r="D27" i="15" s="1"/>
  <c r="D23" i="15"/>
  <c r="D29" i="15" s="1"/>
  <c r="D30" i="15" s="1"/>
  <c r="D24" i="15"/>
  <c r="D28" i="15" s="1"/>
  <c r="D25" i="15"/>
  <c r="D35" i="15"/>
  <c r="E22" i="15"/>
  <c r="F23" i="15"/>
  <c r="F29" i="15" s="1"/>
  <c r="F30" i="15" s="1"/>
  <c r="G35" i="15"/>
  <c r="H24" i="15"/>
  <c r="H28" i="15" s="1"/>
  <c r="I23" i="15"/>
  <c r="I29" i="15" s="1"/>
  <c r="I30" i="15" s="1"/>
  <c r="I24" i="15"/>
  <c r="I28" i="15" s="1"/>
  <c r="I25" i="15"/>
  <c r="I26" i="15"/>
  <c r="I27" i="15" s="1"/>
  <c r="I35" i="15"/>
  <c r="G22" i="15"/>
  <c r="G26" i="15" s="1"/>
  <c r="G27" i="15" s="1"/>
  <c r="G31" i="15" s="1"/>
  <c r="G32" i="15" s="1"/>
  <c r="J35" i="15"/>
  <c r="I26" i="16" l="1"/>
  <c r="I27" i="16" s="1"/>
  <c r="C26" i="15"/>
  <c r="C27" i="15" s="1"/>
  <c r="F31" i="15"/>
  <c r="F32" i="15" s="1"/>
  <c r="E26" i="16"/>
  <c r="E27" i="16" s="1"/>
  <c r="E31" i="16" s="1"/>
  <c r="E32" i="16" s="1"/>
  <c r="D26" i="16"/>
  <c r="D27" i="16" s="1"/>
  <c r="D31" i="16" s="1"/>
  <c r="D32" i="16" s="1"/>
  <c r="C26" i="16"/>
  <c r="C27" i="16" s="1"/>
  <c r="C31" i="16" s="1"/>
  <c r="C32" i="16" s="1"/>
  <c r="G31" i="16"/>
  <c r="G32" i="16" s="1"/>
  <c r="J31" i="16"/>
  <c r="I31" i="16"/>
  <c r="H31" i="16"/>
  <c r="H32" i="16" s="1"/>
  <c r="F31" i="16"/>
  <c r="F32" i="16" s="1"/>
  <c r="E26" i="15"/>
  <c r="E27" i="15" s="1"/>
  <c r="E31" i="15" s="1"/>
  <c r="E32" i="15" s="1"/>
  <c r="J31" i="15"/>
  <c r="I31" i="15"/>
  <c r="C31" i="15"/>
  <c r="C32" i="15" s="1"/>
  <c r="H31" i="15"/>
  <c r="H32" i="15" s="1"/>
  <c r="D31" i="15"/>
  <c r="D32" i="15" s="1"/>
  <c r="D19" i="13"/>
  <c r="D20" i="13" s="1"/>
  <c r="D21" i="13" s="1"/>
  <c r="D22" i="13" s="1"/>
  <c r="E19" i="13"/>
  <c r="E20" i="13" s="1"/>
  <c r="E21" i="13" s="1"/>
  <c r="E22" i="13" s="1"/>
  <c r="F19" i="13"/>
  <c r="F20" i="13" s="1"/>
  <c r="F21" i="13" s="1"/>
  <c r="F22" i="13" s="1"/>
  <c r="G19" i="13"/>
  <c r="G20" i="13" s="1"/>
  <c r="G21" i="13" s="1"/>
  <c r="G22" i="13" s="1"/>
  <c r="H19" i="13"/>
  <c r="H20" i="13" s="1"/>
  <c r="H21" i="13" s="1"/>
  <c r="H22" i="13" s="1"/>
  <c r="I19" i="13"/>
  <c r="I20" i="13" s="1"/>
  <c r="I21" i="13" s="1"/>
  <c r="I22" i="13" s="1"/>
  <c r="I24" i="13" s="1"/>
  <c r="J19" i="13"/>
  <c r="J20" i="13" s="1"/>
  <c r="J21" i="13" s="1"/>
  <c r="J22" i="13" s="1"/>
  <c r="D23" i="13"/>
  <c r="E23" i="13"/>
  <c r="F23" i="13"/>
  <c r="G23" i="13"/>
  <c r="H23" i="13"/>
  <c r="I23" i="13"/>
  <c r="J23" i="13"/>
  <c r="H24" i="13" l="1"/>
  <c r="D24" i="13"/>
  <c r="J24" i="13"/>
  <c r="F24" i="13"/>
  <c r="G24" i="13"/>
  <c r="E24" i="13"/>
  <c r="C23" i="13"/>
  <c r="C19" i="13"/>
  <c r="C20" i="12"/>
  <c r="C22" i="12" s="1"/>
  <c r="I32" i="12"/>
  <c r="J20" i="12"/>
  <c r="J36" i="12" s="1"/>
  <c r="I20" i="12"/>
  <c r="I36" i="12" s="1"/>
  <c r="H20" i="12"/>
  <c r="H36" i="12" s="1"/>
  <c r="G20" i="12"/>
  <c r="G36" i="12" s="1"/>
  <c r="F20" i="12"/>
  <c r="F36" i="12" s="1"/>
  <c r="E20" i="12"/>
  <c r="E25" i="12" s="1"/>
  <c r="D20" i="12"/>
  <c r="D35" i="12" s="1"/>
  <c r="J19" i="12"/>
  <c r="J24" i="12" s="1"/>
  <c r="J28" i="12" s="1"/>
  <c r="I19" i="12"/>
  <c r="I24" i="12" s="1"/>
  <c r="I28" i="12" s="1"/>
  <c r="H19" i="12"/>
  <c r="H24" i="12" s="1"/>
  <c r="H28" i="12" s="1"/>
  <c r="G19" i="12"/>
  <c r="G24" i="12" s="1"/>
  <c r="G28" i="12" s="1"/>
  <c r="F19" i="12"/>
  <c r="F24" i="12" s="1"/>
  <c r="F28" i="12" s="1"/>
  <c r="E19" i="12"/>
  <c r="E24" i="12" s="1"/>
  <c r="E28" i="12" s="1"/>
  <c r="D19" i="12"/>
  <c r="D24" i="12" s="1"/>
  <c r="D28" i="12" s="1"/>
  <c r="C19" i="12"/>
  <c r="C24" i="12" s="1"/>
  <c r="C28" i="12" s="1"/>
  <c r="J26" i="1"/>
  <c r="I26" i="1"/>
  <c r="H26" i="1"/>
  <c r="G26" i="1"/>
  <c r="F26" i="1"/>
  <c r="E26" i="1"/>
  <c r="D26" i="1"/>
  <c r="C20" i="1"/>
  <c r="H16" i="10"/>
  <c r="H17" i="10"/>
  <c r="H18" i="10"/>
  <c r="F17" i="10"/>
  <c r="F18" i="10"/>
  <c r="J17" i="10"/>
  <c r="J18" i="10"/>
  <c r="I17" i="10"/>
  <c r="I18" i="10"/>
  <c r="I19" i="10" s="1"/>
  <c r="I20" i="10" s="1"/>
  <c r="I21" i="10" s="1"/>
  <c r="G17" i="10"/>
  <c r="G18" i="10"/>
  <c r="E17" i="10"/>
  <c r="E18" i="10"/>
  <c r="D17" i="10"/>
  <c r="D18" i="10"/>
  <c r="D19" i="10" s="1"/>
  <c r="D20" i="10" s="1"/>
  <c r="D21" i="10" s="1"/>
  <c r="C33" i="9"/>
  <c r="C30" i="9"/>
  <c r="C31" i="9" s="1"/>
  <c r="C32" i="9" s="1"/>
  <c r="C23" i="9"/>
  <c r="C21" i="9"/>
  <c r="C22" i="9"/>
  <c r="C20" i="9"/>
  <c r="C24" i="9"/>
  <c r="C23" i="8"/>
  <c r="C22" i="8" s="1"/>
  <c r="C31" i="8"/>
  <c r="C32" i="8"/>
  <c r="C30" i="8"/>
  <c r="C27" i="8"/>
  <c r="C28" i="8"/>
  <c r="J30" i="8"/>
  <c r="I30" i="8"/>
  <c r="H30" i="8"/>
  <c r="G30" i="8"/>
  <c r="F30" i="8"/>
  <c r="E30" i="8"/>
  <c r="D30" i="8"/>
  <c r="J25" i="3"/>
  <c r="I25" i="3"/>
  <c r="H25" i="3"/>
  <c r="G25" i="3"/>
  <c r="F25" i="3"/>
  <c r="E25" i="3"/>
  <c r="D25" i="3"/>
  <c r="C25" i="3"/>
  <c r="J19" i="3"/>
  <c r="I19" i="3"/>
  <c r="H19" i="3"/>
  <c r="G19" i="3"/>
  <c r="F19" i="3"/>
  <c r="E19" i="3"/>
  <c r="D19" i="3"/>
  <c r="C19" i="3"/>
  <c r="C20" i="3"/>
  <c r="C18" i="3"/>
  <c r="C17" i="3" s="1"/>
  <c r="C21" i="3"/>
  <c r="J18" i="3"/>
  <c r="J17" i="3" s="1"/>
  <c r="I18" i="3"/>
  <c r="H18" i="3"/>
  <c r="H17" i="3" s="1"/>
  <c r="G18" i="3"/>
  <c r="G17" i="3" s="1"/>
  <c r="F18" i="3"/>
  <c r="F17" i="3" s="1"/>
  <c r="E18" i="3"/>
  <c r="E17" i="3" s="1"/>
  <c r="D18" i="3"/>
  <c r="D17" i="3" s="1"/>
  <c r="J18" i="1"/>
  <c r="J20" i="1"/>
  <c r="J21" i="1" s="1"/>
  <c r="J19" i="1"/>
  <c r="J22" i="1" s="1"/>
  <c r="I18" i="1"/>
  <c r="I20" i="1"/>
  <c r="I21" i="1" s="1"/>
  <c r="I19" i="1"/>
  <c r="I30" i="1" s="1"/>
  <c r="H18" i="1"/>
  <c r="H20" i="1"/>
  <c r="H21" i="1" s="1"/>
  <c r="H19" i="1"/>
  <c r="H29" i="1" s="1"/>
  <c r="G18" i="1"/>
  <c r="G20" i="1"/>
  <c r="G21" i="1" s="1"/>
  <c r="G19" i="1"/>
  <c r="G22" i="1" s="1"/>
  <c r="F18" i="1"/>
  <c r="F20" i="1"/>
  <c r="F21" i="1" s="1"/>
  <c r="F19" i="1"/>
  <c r="F29" i="1" s="1"/>
  <c r="F30" i="1"/>
  <c r="E18" i="1"/>
  <c r="E20" i="1"/>
  <c r="E21" i="1" s="1"/>
  <c r="E19" i="1"/>
  <c r="E29" i="1" s="1"/>
  <c r="D18" i="1"/>
  <c r="D20" i="1"/>
  <c r="D21" i="1" s="1"/>
  <c r="D19" i="1"/>
  <c r="D29" i="1" s="1"/>
  <c r="C18" i="1"/>
  <c r="C19" i="1"/>
  <c r="C29" i="1" s="1"/>
  <c r="C17" i="10"/>
  <c r="C18" i="10"/>
  <c r="D33" i="9"/>
  <c r="E33" i="9"/>
  <c r="F33" i="9"/>
  <c r="G33" i="9"/>
  <c r="H33" i="9"/>
  <c r="I33" i="9"/>
  <c r="J33" i="9"/>
  <c r="D45" i="8"/>
  <c r="E45" i="8"/>
  <c r="F45" i="8"/>
  <c r="G45" i="8"/>
  <c r="H45" i="8"/>
  <c r="I45" i="8"/>
  <c r="J45" i="8"/>
  <c r="C45" i="8"/>
  <c r="D16" i="10"/>
  <c r="E16" i="10"/>
  <c r="F16" i="10"/>
  <c r="G16" i="10"/>
  <c r="I16" i="10"/>
  <c r="J16" i="10"/>
  <c r="C16" i="10"/>
  <c r="D30" i="9"/>
  <c r="D31" i="9" s="1"/>
  <c r="D32" i="9" s="1"/>
  <c r="E30" i="9"/>
  <c r="E31" i="9" s="1"/>
  <c r="E32" i="9" s="1"/>
  <c r="F30" i="9"/>
  <c r="F31" i="9"/>
  <c r="F32" i="9" s="1"/>
  <c r="G30" i="9"/>
  <c r="G31" i="9" s="1"/>
  <c r="G32" i="9" s="1"/>
  <c r="H30" i="9"/>
  <c r="H31" i="9" s="1"/>
  <c r="H32" i="9" s="1"/>
  <c r="I30" i="9"/>
  <c r="I31" i="9" s="1"/>
  <c r="I32" i="9" s="1"/>
  <c r="J30" i="9"/>
  <c r="J31" i="9" s="1"/>
  <c r="J32" i="9" s="1"/>
  <c r="D23" i="9"/>
  <c r="D21" i="9"/>
  <c r="D22" i="9"/>
  <c r="D20" i="9"/>
  <c r="D19" i="9" s="1"/>
  <c r="D24" i="9"/>
  <c r="D26" i="9" s="1"/>
  <c r="D27" i="9" s="1"/>
  <c r="D28" i="9" s="1"/>
  <c r="E23" i="9"/>
  <c r="E21" i="9"/>
  <c r="E22" i="9"/>
  <c r="E20" i="9"/>
  <c r="E19" i="9" s="1"/>
  <c r="E24" i="9"/>
  <c r="F23" i="9"/>
  <c r="F21" i="9"/>
  <c r="F22" i="9"/>
  <c r="F20" i="9"/>
  <c r="F19" i="9" s="1"/>
  <c r="F24" i="9"/>
  <c r="G23" i="9"/>
  <c r="G21" i="9"/>
  <c r="G22" i="9"/>
  <c r="G20" i="9"/>
  <c r="G19" i="9" s="1"/>
  <c r="G24" i="9"/>
  <c r="H23" i="9"/>
  <c r="H21" i="9"/>
  <c r="H22" i="9"/>
  <c r="H20" i="9"/>
  <c r="H19" i="9" s="1"/>
  <c r="H24" i="9"/>
  <c r="I23" i="9"/>
  <c r="I21" i="9"/>
  <c r="I22" i="9"/>
  <c r="I20" i="9"/>
  <c r="I19" i="9" s="1"/>
  <c r="I24" i="9"/>
  <c r="J23" i="9"/>
  <c r="J21" i="9"/>
  <c r="J22" i="9"/>
  <c r="J20" i="9"/>
  <c r="J19" i="9" s="1"/>
  <c r="J24" i="9"/>
  <c r="C19" i="9"/>
  <c r="D31" i="8"/>
  <c r="D23" i="8"/>
  <c r="D22" i="8" s="1"/>
  <c r="D32" i="8"/>
  <c r="D27" i="8"/>
  <c r="E23" i="8"/>
  <c r="E24" i="8" s="1"/>
  <c r="E26" i="8" s="1"/>
  <c r="E31" i="8"/>
  <c r="E32" i="8"/>
  <c r="E27" i="8"/>
  <c r="F23" i="8"/>
  <c r="F22" i="8" s="1"/>
  <c r="F31" i="8"/>
  <c r="F32" i="8"/>
  <c r="F27" i="8"/>
  <c r="G23" i="8"/>
  <c r="G22" i="8" s="1"/>
  <c r="G31" i="8"/>
  <c r="G32" i="8"/>
  <c r="G27" i="8"/>
  <c r="H23" i="8"/>
  <c r="H22" i="8" s="1"/>
  <c r="H31" i="8"/>
  <c r="H32" i="8"/>
  <c r="H27" i="8"/>
  <c r="I23" i="8"/>
  <c r="I22" i="8" s="1"/>
  <c r="I31" i="8"/>
  <c r="I32" i="8"/>
  <c r="I27" i="8"/>
  <c r="J23" i="8"/>
  <c r="J24" i="8" s="1"/>
  <c r="J26" i="8" s="1"/>
  <c r="J31" i="8"/>
  <c r="J32" i="8"/>
  <c r="J27" i="8"/>
  <c r="C42" i="8"/>
  <c r="C43" i="8" s="1"/>
  <c r="C44" i="8" s="1"/>
  <c r="C25" i="8"/>
  <c r="J42" i="8"/>
  <c r="J43" i="8"/>
  <c r="J44" i="8" s="1"/>
  <c r="I42" i="8"/>
  <c r="I43" i="8" s="1"/>
  <c r="I44" i="8" s="1"/>
  <c r="H42" i="8"/>
  <c r="H43" i="8" s="1"/>
  <c r="H44" i="8" s="1"/>
  <c r="G42" i="8"/>
  <c r="G43" i="8" s="1"/>
  <c r="G44" i="8" s="1"/>
  <c r="F42" i="8"/>
  <c r="F43" i="8" s="1"/>
  <c r="F44" i="8" s="1"/>
  <c r="E42" i="8"/>
  <c r="E43" i="8" s="1"/>
  <c r="E44" i="8" s="1"/>
  <c r="D42" i="8"/>
  <c r="D43" i="8" s="1"/>
  <c r="D44" i="8" s="1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D21" i="3"/>
  <c r="C17" i="5"/>
  <c r="C18" i="5" s="1"/>
  <c r="J16" i="5"/>
  <c r="J17" i="5"/>
  <c r="J18" i="5" s="1"/>
  <c r="I16" i="5"/>
  <c r="I17" i="5"/>
  <c r="I18" i="5" s="1"/>
  <c r="I19" i="5" s="1"/>
  <c r="I20" i="5" s="1"/>
  <c r="I21" i="5" s="1"/>
  <c r="I22" i="5" s="1"/>
  <c r="H16" i="5"/>
  <c r="H17" i="5"/>
  <c r="H18" i="5" s="1"/>
  <c r="G16" i="5"/>
  <c r="G17" i="5"/>
  <c r="G18" i="5" s="1"/>
  <c r="F16" i="5"/>
  <c r="F17" i="5"/>
  <c r="F18" i="5" s="1"/>
  <c r="E16" i="5"/>
  <c r="E17" i="5"/>
  <c r="E18" i="5" s="1"/>
  <c r="D17" i="5"/>
  <c r="D18" i="5" s="1"/>
  <c r="D16" i="5"/>
  <c r="C16" i="5"/>
  <c r="J20" i="3"/>
  <c r="J21" i="3"/>
  <c r="J22" i="3" s="1"/>
  <c r="J23" i="3" s="1"/>
  <c r="J24" i="3" s="1"/>
  <c r="I17" i="3"/>
  <c r="I20" i="3"/>
  <c r="I21" i="3"/>
  <c r="H20" i="3"/>
  <c r="H21" i="3"/>
  <c r="G20" i="3"/>
  <c r="G21" i="3"/>
  <c r="F20" i="3"/>
  <c r="F21" i="3"/>
  <c r="E20" i="3"/>
  <c r="E21" i="3"/>
  <c r="D20" i="3"/>
  <c r="J29" i="8" l="1"/>
  <c r="I24" i="8"/>
  <c r="I26" i="8" s="1"/>
  <c r="H24" i="8"/>
  <c r="H26" i="8" s="1"/>
  <c r="G19" i="10"/>
  <c r="G20" i="10" s="1"/>
  <c r="G21" i="10" s="1"/>
  <c r="G22" i="10" s="1"/>
  <c r="F26" i="9"/>
  <c r="F27" i="9" s="1"/>
  <c r="F28" i="9" s="1"/>
  <c r="E29" i="8"/>
  <c r="F19" i="10"/>
  <c r="F20" i="10" s="1"/>
  <c r="F21" i="10" s="1"/>
  <c r="H19" i="5"/>
  <c r="H20" i="5" s="1"/>
  <c r="H21" i="5" s="1"/>
  <c r="H22" i="5" s="1"/>
  <c r="E38" i="8"/>
  <c r="E39" i="8" s="1"/>
  <c r="E40" i="8" s="1"/>
  <c r="E22" i="8"/>
  <c r="F22" i="1"/>
  <c r="F23" i="1"/>
  <c r="F24" i="1" s="1"/>
  <c r="F25" i="1" s="1"/>
  <c r="I29" i="1"/>
  <c r="J26" i="3"/>
  <c r="C19" i="10"/>
  <c r="C20" i="10" s="1"/>
  <c r="C21" i="10" s="1"/>
  <c r="C22" i="10" s="1"/>
  <c r="D22" i="10"/>
  <c r="I22" i="10"/>
  <c r="E22" i="3"/>
  <c r="E23" i="3" s="1"/>
  <c r="E24" i="3" s="1"/>
  <c r="E26" i="3" s="1"/>
  <c r="H22" i="3"/>
  <c r="H23" i="3" s="1"/>
  <c r="H24" i="3" s="1"/>
  <c r="H26" i="3" s="1"/>
  <c r="H19" i="10"/>
  <c r="H20" i="10" s="1"/>
  <c r="H21" i="10" s="1"/>
  <c r="H22" i="10" s="1"/>
  <c r="D22" i="3"/>
  <c r="D23" i="3" s="1"/>
  <c r="D24" i="3" s="1"/>
  <c r="D26" i="3" s="1"/>
  <c r="F22" i="12"/>
  <c r="F23" i="12"/>
  <c r="F29" i="12" s="1"/>
  <c r="F30" i="12" s="1"/>
  <c r="C36" i="12"/>
  <c r="C23" i="12"/>
  <c r="E26" i="9"/>
  <c r="E27" i="9" s="1"/>
  <c r="E28" i="9" s="1"/>
  <c r="E34" i="9" s="1"/>
  <c r="J19" i="5"/>
  <c r="J20" i="5" s="1"/>
  <c r="J21" i="5" s="1"/>
  <c r="J22" i="5" s="1"/>
  <c r="E19" i="5"/>
  <c r="E20" i="5" s="1"/>
  <c r="E21" i="5" s="1"/>
  <c r="E22" i="5" s="1"/>
  <c r="J19" i="10"/>
  <c r="J20" i="10" s="1"/>
  <c r="J21" i="10" s="1"/>
  <c r="J22" i="10" s="1"/>
  <c r="E22" i="12"/>
  <c r="E26" i="12" s="1"/>
  <c r="E27" i="12" s="1"/>
  <c r="I26" i="9"/>
  <c r="I27" i="9" s="1"/>
  <c r="I28" i="9" s="1"/>
  <c r="I34" i="9" s="1"/>
  <c r="D34" i="9"/>
  <c r="G23" i="1"/>
  <c r="G24" i="1" s="1"/>
  <c r="G25" i="1" s="1"/>
  <c r="E19" i="10"/>
  <c r="E20" i="10" s="1"/>
  <c r="E21" i="10" s="1"/>
  <c r="E22" i="10" s="1"/>
  <c r="I22" i="3"/>
  <c r="I23" i="3" s="1"/>
  <c r="I24" i="3" s="1"/>
  <c r="I26" i="3" s="1"/>
  <c r="H26" i="9"/>
  <c r="H27" i="9" s="1"/>
  <c r="H28" i="9" s="1"/>
  <c r="H34" i="9" s="1"/>
  <c r="H29" i="8"/>
  <c r="H38" i="8" s="1"/>
  <c r="H39" i="8" s="1"/>
  <c r="H40" i="8" s="1"/>
  <c r="C19" i="5"/>
  <c r="C20" i="5" s="1"/>
  <c r="C21" i="5" s="1"/>
  <c r="C22" i="5" s="1"/>
  <c r="G19" i="5"/>
  <c r="G20" i="5" s="1"/>
  <c r="G21" i="5" s="1"/>
  <c r="G22" i="5" s="1"/>
  <c r="E34" i="8"/>
  <c r="E35" i="8" s="1"/>
  <c r="E36" i="8" s="1"/>
  <c r="G26" i="9"/>
  <c r="G27" i="9" s="1"/>
  <c r="G28" i="9" s="1"/>
  <c r="G34" i="9" s="1"/>
  <c r="E22" i="1"/>
  <c r="E23" i="1" s="1"/>
  <c r="E24" i="1" s="1"/>
  <c r="E25" i="1" s="1"/>
  <c r="H30" i="1"/>
  <c r="C22" i="3"/>
  <c r="C23" i="3" s="1"/>
  <c r="C24" i="3" s="1"/>
  <c r="C26" i="3" s="1"/>
  <c r="G22" i="3"/>
  <c r="G23" i="3" s="1"/>
  <c r="G24" i="3" s="1"/>
  <c r="G26" i="3" s="1"/>
  <c r="H34" i="8"/>
  <c r="H35" i="8" s="1"/>
  <c r="H36" i="8" s="1"/>
  <c r="H46" i="8" s="1"/>
  <c r="I29" i="8"/>
  <c r="I38" i="8" s="1"/>
  <c r="I39" i="8" s="1"/>
  <c r="I40" i="8" s="1"/>
  <c r="H22" i="1"/>
  <c r="H23" i="1" s="1"/>
  <c r="H24" i="1" s="1"/>
  <c r="H25" i="1" s="1"/>
  <c r="C24" i="8"/>
  <c r="C26" i="8" s="1"/>
  <c r="C29" i="8" s="1"/>
  <c r="C38" i="8" s="1"/>
  <c r="C39" i="8" s="1"/>
  <c r="C40" i="8" s="1"/>
  <c r="C26" i="9"/>
  <c r="C27" i="9" s="1"/>
  <c r="C28" i="9" s="1"/>
  <c r="C34" i="9" s="1"/>
  <c r="I22" i="12"/>
  <c r="F22" i="3"/>
  <c r="F23" i="3" s="1"/>
  <c r="F24" i="3" s="1"/>
  <c r="F26" i="3" s="1"/>
  <c r="D19" i="5"/>
  <c r="D20" i="5" s="1"/>
  <c r="D21" i="5" s="1"/>
  <c r="D22" i="5" s="1"/>
  <c r="J38" i="8"/>
  <c r="J39" i="8" s="1"/>
  <c r="J40" i="8" s="1"/>
  <c r="J26" i="9"/>
  <c r="J27" i="9" s="1"/>
  <c r="J28" i="9" s="1"/>
  <c r="J34" i="9" s="1"/>
  <c r="E30" i="1"/>
  <c r="J30" i="1"/>
  <c r="I23" i="12"/>
  <c r="I29" i="12" s="1"/>
  <c r="I30" i="12" s="1"/>
  <c r="F22" i="10"/>
  <c r="D23" i="1"/>
  <c r="D24" i="1" s="1"/>
  <c r="D25" i="1" s="1"/>
  <c r="F19" i="5"/>
  <c r="F20" i="5" s="1"/>
  <c r="F21" i="5" s="1"/>
  <c r="F22" i="5" s="1"/>
  <c r="J34" i="8"/>
  <c r="J35" i="8" s="1"/>
  <c r="J36" i="8" s="1"/>
  <c r="J23" i="1"/>
  <c r="J24" i="1" s="1"/>
  <c r="J25" i="1" s="1"/>
  <c r="F34" i="9"/>
  <c r="I34" i="8"/>
  <c r="I35" i="8" s="1"/>
  <c r="I36" i="8" s="1"/>
  <c r="I46" i="8" s="1"/>
  <c r="F24" i="8"/>
  <c r="F26" i="8" s="1"/>
  <c r="F29" i="8" s="1"/>
  <c r="F38" i="8" s="1"/>
  <c r="F39" i="8" s="1"/>
  <c r="F40" i="8" s="1"/>
  <c r="D24" i="8"/>
  <c r="D26" i="8" s="1"/>
  <c r="D29" i="8" s="1"/>
  <c r="D38" i="8" s="1"/>
  <c r="D39" i="8" s="1"/>
  <c r="D40" i="8" s="1"/>
  <c r="J29" i="1"/>
  <c r="I22" i="1"/>
  <c r="I23" i="1" s="1"/>
  <c r="I24" i="1" s="1"/>
  <c r="I25" i="1" s="1"/>
  <c r="D22" i="1"/>
  <c r="G29" i="1"/>
  <c r="G24" i="8"/>
  <c r="G26" i="8" s="1"/>
  <c r="G29" i="8" s="1"/>
  <c r="G38" i="8" s="1"/>
  <c r="G39" i="8" s="1"/>
  <c r="G40" i="8" s="1"/>
  <c r="G30" i="1"/>
  <c r="H23" i="12"/>
  <c r="H29" i="12" s="1"/>
  <c r="H30" i="12" s="1"/>
  <c r="D30" i="1"/>
  <c r="G23" i="12"/>
  <c r="G29" i="12" s="1"/>
  <c r="G30" i="12" s="1"/>
  <c r="E23" i="12"/>
  <c r="E29" i="12" s="1"/>
  <c r="E30" i="12" s="1"/>
  <c r="J22" i="8"/>
  <c r="G22" i="12"/>
  <c r="H22" i="12"/>
  <c r="C29" i="12"/>
  <c r="C30" i="12" s="1"/>
  <c r="J22" i="12"/>
  <c r="J23" i="12"/>
  <c r="J29" i="12"/>
  <c r="J30" i="12" s="1"/>
  <c r="C20" i="13"/>
  <c r="C21" i="13" s="1"/>
  <c r="C22" i="13" s="1"/>
  <c r="D23" i="12"/>
  <c r="D29" i="12" s="1"/>
  <c r="D30" i="12" s="1"/>
  <c r="D22" i="12"/>
  <c r="C22" i="1"/>
  <c r="C21" i="1"/>
  <c r="C30" i="1"/>
  <c r="H25" i="12"/>
  <c r="D36" i="12"/>
  <c r="I25" i="12"/>
  <c r="E35" i="12"/>
  <c r="I35" i="12"/>
  <c r="E36" i="12"/>
  <c r="C25" i="12"/>
  <c r="C26" i="12" s="1"/>
  <c r="C27" i="12" s="1"/>
  <c r="G25" i="12"/>
  <c r="C35" i="12"/>
  <c r="G35" i="12"/>
  <c r="D25" i="12"/>
  <c r="H35" i="12"/>
  <c r="F25" i="12"/>
  <c r="F26" i="12" s="1"/>
  <c r="F27" i="12" s="1"/>
  <c r="J25" i="12"/>
  <c r="F35" i="12"/>
  <c r="J35" i="12"/>
  <c r="J46" i="8" l="1"/>
  <c r="E46" i="8"/>
  <c r="I26" i="12"/>
  <c r="I27" i="12" s="1"/>
  <c r="J26" i="12"/>
  <c r="J27" i="12" s="1"/>
  <c r="J31" i="12" s="1"/>
  <c r="J32" i="12" s="1"/>
  <c r="E31" i="12"/>
  <c r="E32" i="12" s="1"/>
  <c r="G34" i="8"/>
  <c r="G35" i="8" s="1"/>
  <c r="G36" i="8" s="1"/>
  <c r="G46" i="8" s="1"/>
  <c r="C34" i="8"/>
  <c r="C35" i="8" s="1"/>
  <c r="C36" i="8" s="1"/>
  <c r="C46" i="8" s="1"/>
  <c r="I31" i="12"/>
  <c r="F31" i="12"/>
  <c r="F32" i="12" s="1"/>
  <c r="G26" i="12"/>
  <c r="G27" i="12" s="1"/>
  <c r="G31" i="12" s="1"/>
  <c r="G32" i="12" s="1"/>
  <c r="F34" i="8"/>
  <c r="F35" i="8" s="1"/>
  <c r="F36" i="8" s="1"/>
  <c r="F46" i="8" s="1"/>
  <c r="H26" i="12"/>
  <c r="H27" i="12" s="1"/>
  <c r="H31" i="12" s="1"/>
  <c r="H32" i="12" s="1"/>
  <c r="D34" i="8"/>
  <c r="D35" i="8" s="1"/>
  <c r="D36" i="8" s="1"/>
  <c r="D46" i="8" s="1"/>
  <c r="C31" i="12"/>
  <c r="C32" i="12" s="1"/>
  <c r="C24" i="13"/>
  <c r="D26" i="12"/>
  <c r="D27" i="12" s="1"/>
  <c r="D31" i="12" s="1"/>
  <c r="D32" i="12" s="1"/>
  <c r="C23" i="1"/>
  <c r="C24" i="1" s="1"/>
  <c r="C25" i="1" s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bvandersluijs</author>
    <author>BvanderSluijs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0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side 'b' is the loaded side</t>
        </r>
      </text>
    </comment>
    <comment ref="B12" authorId="0" shapeId="0" xr:uid="{00000000-0006-0000-0200-000003000000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1" shapeId="0" xr:uid="{00000000-0006-0000-0200-000004000000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5" authorId="2" shapeId="0" xr:uid="{00000000-0006-0000-0200-000005000000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6" authorId="2" shapeId="0" xr:uid="{00000000-0006-0000-0200-000006000000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  <comment ref="B20" authorId="2" shapeId="0" xr:uid="{00000000-0006-0000-0200-000007000000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0"/>
            <rFont val="Tahoma"/>
            <family val="2"/>
          </rPr>
          <t>phi will be calculated as s1/s2 or s2/s1, depending on which stress is the highest compressive stress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BvanderSluijs</author>
  </authors>
  <commentList>
    <comment ref="B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4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BvanderSluijs (July 2011 rules):
</t>
        </r>
        <r>
          <rPr>
            <b/>
            <sz val="8"/>
            <color indexed="10"/>
            <rFont val="Tahoma"/>
            <family val="2"/>
          </rPr>
          <t>1.10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1 : steel
2: aluminium
3: stainless steel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1: both ends fixed
2: one end fixed. One end pinned
3: both ends pinned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1 : steel
2: aluminium
3: stainless steel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1: both ends fixed
2: one end fixed. One end pinned
3: both ends pinned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</authors>
  <commentList>
    <comment ref="B6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1 : steel
2: aluminium
3: stainless steel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1: both ends fixed
2: one end fixed. One end pinned
3: both ends pinned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 VAN HOEVE</author>
  </authors>
  <commentList>
    <comment ref="B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1: steel
2: aluminium
3: stainless steel
</t>
        </r>
      </text>
    </comment>
    <comment ref="B1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see picture on the right for several typical cases.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00000000-0006-0000-0300-000002000000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00000000-0006-0000-0300-000003000000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00000000-0006-0000-0300-000004000000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00000000-0006-0000-0300-000005000000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00000000-0006-0000-0300-000006000000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00000000-0006-0000-0300-000007000000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0CF6D207-BF3B-4CEF-9212-3AD07B2B2E9F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20AE73C5-7CBA-4610-AE7C-4AD91A8BBF24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E01A7590-FB2D-4D9F-B9C4-8AC3200CFA29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A04CCC72-45EB-4D22-A646-E4E1AB1DFAC9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FEDB2D0B-D073-49B9-9B47-1A76D1BB6662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F4BBB230-5621-4FF8-86AE-37EBA95DCB0C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99AF5CDB-AC9F-4281-8BE3-C309A450BFEA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9BDB873F-1A5E-4F98-9DF2-197ABF1AFC87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B9F7031B-223F-47FF-918C-912A1046DE9E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6E006EC7-8809-467C-B0DD-D306E05C2AEF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45DA4FDA-D2FF-4938-8A92-8A426519F606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32273D48-04A2-4F55-AEC8-CB6BC9CDFD25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C91629CF-8869-45BF-9F1C-C5AC58D0E86B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8F359EEF-3B47-4CC3-AA3E-99463610C15D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FE046D07-30B8-4F6B-BED0-2DD6A9BCF440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8D840EDA-EFB9-49E9-8087-82F40721F022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148FB067-34BA-4F09-9DB8-0A7A03C24AD5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0C2BC73F-DACA-4A87-AA18-9EFC5C7EB2C3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967DC56F-4A7E-4835-B0CA-4D3E0E3EDD7F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3A066189-EF7C-4BB1-B69C-98CF8532F867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0862B901-772E-4A0F-8F84-4501F37BB206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96D7DB4B-A53E-4D57-A649-4BC4B82B1385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635FE681-E7D1-4C64-AE37-461D32CE88A3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C85D5D0C-626B-4373-A19C-9D6B607B2984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622216A2-A344-454F-94A3-C088AB503BE9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3E79AD03-3201-447F-9FFB-7F0DE2280141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3A95AE62-96A3-4919-8FE4-E28B569FDA44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5B1AC611-934F-47FC-AD5B-E6C3AFC2856D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11F6BB85-5524-4A6F-9F72-7DB852BFA74E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D53E711F-0543-41BB-9518-6320F075C8CF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F67E06C1-0AE3-48E2-B7E8-4D62C7E1B3B3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4E6527B0-8ADB-4076-B4E7-DBF0DE381A52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D3140ED1-4DF4-4678-806D-B221DF62B5C2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13176AEB-7E2B-4CE3-B7CF-E0344C1FE466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D94D038A-FE65-4DA1-8139-BDE6FAE7E0CB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  <author>Ad VAN HOEVE</author>
    <author>bvandersluijs</author>
    <author>BvanderSluijs</author>
  </authors>
  <commentList>
    <comment ref="B6" authorId="0" shapeId="0" xr:uid="{AE60287E-8C9B-443D-83BB-CA2953ADE7B8}">
      <text>
        <r>
          <rPr>
            <b/>
            <sz val="8"/>
            <color indexed="81"/>
            <rFont val="Tahoma"/>
            <family val="2"/>
          </rPr>
          <t xml:space="preserve">steel: 1
aluminium: 2
stainless steel: 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 xr:uid="{59E94AE3-DE99-4E04-996D-515BF01594DB}">
      <text>
        <r>
          <rPr>
            <sz val="9"/>
            <color indexed="81"/>
            <rFont val="Tahoma"/>
            <family val="2"/>
          </rPr>
          <t>shorter side</t>
        </r>
      </text>
    </comment>
    <comment ref="B10" authorId="2" shapeId="0" xr:uid="{3F65EF5D-FFA3-4651-B305-7A0612303D39}">
      <text>
        <r>
          <rPr>
            <b/>
            <sz val="8"/>
            <color indexed="81"/>
            <rFont val="Tahoma"/>
            <family val="2"/>
          </rPr>
          <t>longer side
longer side</t>
        </r>
      </text>
    </comment>
    <comment ref="B12" authorId="0" shapeId="0" xr:uid="{08CD2C51-E82A-4B37-8132-C9AA3377CB59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 xml:space="preserve">s </t>
        </r>
        <r>
          <rPr>
            <b/>
            <sz val="10"/>
            <color indexed="81"/>
            <rFont val="Arial"/>
            <family val="2"/>
          </rPr>
          <t>&lt; 0</t>
        </r>
        <r>
          <rPr>
            <b/>
            <sz val="10"/>
            <color indexed="81"/>
            <rFont val="Symbol"/>
            <family val="1"/>
            <charset val="2"/>
          </rPr>
          <t xml:space="preserve">
</t>
        </r>
      </text>
    </comment>
    <comment ref="B13" authorId="2" shapeId="0" xr:uid="{1E2A72EA-C2EB-43AA-BA25-9B8DFA86B547}">
      <text>
        <r>
          <rPr>
            <b/>
            <sz val="10"/>
            <color indexed="81"/>
            <rFont val="Arial"/>
            <family val="2"/>
          </rPr>
          <t xml:space="preserve">Compression: </t>
        </r>
        <r>
          <rPr>
            <b/>
            <sz val="10"/>
            <color indexed="81"/>
            <rFont val="Symbol"/>
            <family val="1"/>
            <charset val="2"/>
          </rPr>
          <t>s</t>
        </r>
        <r>
          <rPr>
            <b/>
            <sz val="10"/>
            <color indexed="81"/>
            <rFont val="Arial"/>
            <family val="2"/>
          </rPr>
          <t xml:space="preserve"> &lt; 0</t>
        </r>
      </text>
    </comment>
    <comment ref="B16" authorId="3" shapeId="0" xr:uid="{2A20F90A-A4A2-4D5B-857E-F00AFEA86F33}">
      <text>
        <r>
          <rPr>
            <b/>
            <sz val="8"/>
            <color indexed="81"/>
            <rFont val="Tahoma"/>
            <family val="2"/>
          </rPr>
          <t>BvanderSluijs:</t>
        </r>
        <r>
          <rPr>
            <sz val="8"/>
            <color indexed="81"/>
            <rFont val="Tahoma"/>
            <family val="2"/>
          </rPr>
          <t xml:space="preserve">
1.02 for July 2011 rules</t>
        </r>
      </text>
    </comment>
    <comment ref="B17" authorId="3" shapeId="0" xr:uid="{C90AD297-56EF-449F-8FA8-ED51A44D68B3}">
      <text>
        <r>
          <rPr>
            <b/>
            <sz val="8"/>
            <color indexed="81"/>
            <rFont val="Tahoma"/>
            <family val="2"/>
          </rPr>
          <t>BvanderSluijs (July 2011 rules):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1.10 </t>
        </r>
        <r>
          <rPr>
            <sz val="8"/>
            <color indexed="81"/>
            <rFont val="Tahoma"/>
            <family val="2"/>
          </rPr>
          <t xml:space="preserve">for plating check and corrugated bulkhead
</t>
        </r>
        <r>
          <rPr>
            <b/>
            <sz val="8"/>
            <color indexed="10"/>
            <rFont val="Tahoma"/>
            <family val="2"/>
          </rPr>
          <t>1.02</t>
        </r>
        <r>
          <rPr>
            <sz val="8"/>
            <color indexed="81"/>
            <rFont val="Tahoma"/>
            <family val="2"/>
          </rPr>
          <t xml:space="preserve"> for primary members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NDaniels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1 : steel
2: aluminium
3: stainless steel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1: hollow tubular
2: solid tubular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1: both ends fixed
2: one end fixed. One end pinned
3: both ends pinned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<sst xmlns="http://schemas.openxmlformats.org/spreadsheetml/2006/main" count="1022" uniqueCount="180">
  <si>
    <t>E</t>
  </si>
  <si>
    <t>n</t>
  </si>
  <si>
    <t>a</t>
  </si>
  <si>
    <t>b</t>
  </si>
  <si>
    <t>e</t>
  </si>
  <si>
    <t>y</t>
  </si>
  <si>
    <t>dimension</t>
  </si>
  <si>
    <t>value</t>
  </si>
  <si>
    <t>Data</t>
  </si>
  <si>
    <t>t</t>
  </si>
  <si>
    <t>material</t>
  </si>
  <si>
    <t>K1'</t>
  </si>
  <si>
    <t>K1"</t>
  </si>
  <si>
    <t>Material</t>
  </si>
  <si>
    <t>type</t>
  </si>
  <si>
    <t>d</t>
  </si>
  <si>
    <t>l</t>
  </si>
  <si>
    <t>boundary condition</t>
  </si>
  <si>
    <t>F</t>
  </si>
  <si>
    <t>Results</t>
  </si>
  <si>
    <t>s</t>
  </si>
  <si>
    <t>A</t>
  </si>
  <si>
    <t>I</t>
  </si>
  <si>
    <t>f</t>
  </si>
  <si>
    <t>Date</t>
  </si>
  <si>
    <t>Revision</t>
  </si>
  <si>
    <t>Name</t>
  </si>
  <si>
    <t>Modifications</t>
  </si>
  <si>
    <t>v1</t>
  </si>
  <si>
    <t>B.R. van der Sluijs</t>
  </si>
  <si>
    <t>Initiation of version 1. This tool needs to be validated still</t>
  </si>
  <si>
    <t>v2</t>
  </si>
  <si>
    <t>Correction of property calculation of solid tubulars (bug)</t>
  </si>
  <si>
    <t xml:space="preserve">Buckling of flat panels </t>
  </si>
  <si>
    <r>
      <t>s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</si>
  <si>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vertAlign val="subscript"/>
        <sz val="10"/>
        <rFont val="Arial"/>
        <family val="2"/>
      </rPr>
      <t>2</t>
    </r>
    <r>
      <rPr>
        <sz val="10"/>
        <rFont val="Arial"/>
        <family val="2"/>
      </rPr>
      <t/>
    </r>
  </si>
  <si>
    <r>
      <t>R</t>
    </r>
    <r>
      <rPr>
        <b/>
        <vertAlign val="subscript"/>
        <sz val="10"/>
        <rFont val="Arial"/>
        <family val="2"/>
      </rPr>
      <t>eH</t>
    </r>
  </si>
  <si>
    <r>
      <t>g</t>
    </r>
    <r>
      <rPr>
        <b/>
        <vertAlign val="subscript"/>
        <sz val="10"/>
        <rFont val="Arial"/>
        <family val="2"/>
      </rPr>
      <t>m</t>
    </r>
  </si>
  <si>
    <r>
      <t>g</t>
    </r>
    <r>
      <rPr>
        <b/>
        <vertAlign val="subscript"/>
        <sz val="10"/>
        <rFont val="Arial"/>
        <family val="2"/>
      </rPr>
      <t>R</t>
    </r>
  </si>
  <si>
    <r>
      <t>K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</si>
  <si>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vertAlign val="subscript"/>
        <sz val="10"/>
        <rFont val="Arial"/>
        <family val="2"/>
      </rPr>
      <t>e</t>
    </r>
  </si>
  <si>
    <r>
      <t>s</t>
    </r>
    <r>
      <rPr>
        <b/>
        <vertAlign val="subscript"/>
        <sz val="10"/>
        <rFont val="Arial"/>
        <family val="2"/>
      </rPr>
      <t>c</t>
    </r>
  </si>
  <si>
    <r>
      <t>s</t>
    </r>
    <r>
      <rPr>
        <b/>
        <vertAlign val="subscript"/>
        <sz val="10"/>
        <rFont val="Arial"/>
        <family val="2"/>
      </rPr>
      <t>all</t>
    </r>
  </si>
  <si>
    <t>Parameter</t>
  </si>
  <si>
    <t>Stiffening</t>
  </si>
  <si>
    <t>Dimension</t>
  </si>
  <si>
    <t>Definitions</t>
  </si>
  <si>
    <t>Compression without shear</t>
  </si>
  <si>
    <t>Shear</t>
  </si>
  <si>
    <t>Pt B, Ch 7, Sec 1, [5.1.2] &amp; [5.3.1]</t>
  </si>
  <si>
    <t>Pt B, Ch 7, Sec 1, [5.1.3] &amp; [5.3.2]</t>
  </si>
  <si>
    <r>
      <t>t</t>
    </r>
    <r>
      <rPr>
        <b/>
        <vertAlign val="subscript"/>
        <sz val="10"/>
        <rFont val="Symbol"/>
        <family val="1"/>
        <charset val="2"/>
      </rPr>
      <t>1</t>
    </r>
  </si>
  <si>
    <r>
      <t>R</t>
    </r>
    <r>
      <rPr>
        <b/>
        <vertAlign val="subscript"/>
        <sz val="10"/>
        <rFont val="Arial"/>
        <family val="2"/>
      </rPr>
      <t>eh</t>
    </r>
  </si>
  <si>
    <r>
      <t>g</t>
    </r>
    <r>
      <rPr>
        <b/>
        <vertAlign val="subscript"/>
        <sz val="10"/>
        <rFont val="Arial"/>
        <family val="2"/>
      </rPr>
      <t>r</t>
    </r>
  </si>
  <si>
    <r>
      <t>K</t>
    </r>
    <r>
      <rPr>
        <b/>
        <vertAlign val="subscript"/>
        <sz val="10"/>
        <rFont val="Arial"/>
        <family val="2"/>
      </rPr>
      <t>2</t>
    </r>
  </si>
  <si>
    <r>
      <t>t</t>
    </r>
    <r>
      <rPr>
        <b/>
        <vertAlign val="subscript"/>
        <sz val="10"/>
        <rFont val="Arial"/>
        <family val="2"/>
      </rPr>
      <t>e</t>
    </r>
  </si>
  <si>
    <r>
      <t>t</t>
    </r>
    <r>
      <rPr>
        <b/>
        <vertAlign val="subscript"/>
        <sz val="10"/>
        <rFont val="Arial"/>
        <family val="2"/>
      </rPr>
      <t>c</t>
    </r>
  </si>
  <si>
    <r>
      <t>t</t>
    </r>
    <r>
      <rPr>
        <b/>
        <vertAlign val="subscript"/>
        <sz val="10"/>
        <rFont val="Arial"/>
        <family val="2"/>
      </rPr>
      <t>all</t>
    </r>
  </si>
  <si>
    <t>Shear buckling for plane panels</t>
  </si>
  <si>
    <t>v3</t>
  </si>
  <si>
    <r>
      <t>s</t>
    </r>
    <r>
      <rPr>
        <vertAlign val="subscript"/>
        <sz val="10"/>
        <rFont val="Arial"/>
        <family val="2"/>
      </rPr>
      <t>E,1</t>
    </r>
  </si>
  <si>
    <r>
      <t>s</t>
    </r>
    <r>
      <rPr>
        <b/>
        <vertAlign val="subscript"/>
        <sz val="10"/>
        <rFont val="Arial"/>
        <family val="2"/>
      </rPr>
      <t>c,B</t>
    </r>
  </si>
  <si>
    <t>Column buckling of tubulars</t>
  </si>
  <si>
    <t>-</t>
  </si>
  <si>
    <t>mm</t>
  </si>
  <si>
    <t>m</t>
  </si>
  <si>
    <r>
      <t>N/mm</t>
    </r>
    <r>
      <rPr>
        <vertAlign val="superscript"/>
        <sz val="10"/>
        <rFont val="Arial"/>
        <family val="2"/>
      </rPr>
      <t>2</t>
    </r>
  </si>
  <si>
    <t>kN</t>
  </si>
  <si>
    <r>
      <t>cm</t>
    </r>
    <r>
      <rPr>
        <vertAlign val="superscript"/>
        <sz val="10"/>
        <rFont val="Arial"/>
        <family val="2"/>
      </rPr>
      <t>2</t>
    </r>
  </si>
  <si>
    <r>
      <t>cm</t>
    </r>
    <r>
      <rPr>
        <vertAlign val="superscript"/>
        <sz val="10"/>
        <rFont val="Arial"/>
        <family val="2"/>
      </rPr>
      <t>4</t>
    </r>
  </si>
  <si>
    <t>Pillar buckling</t>
  </si>
  <si>
    <t>Pt B, Ch 7, Sec 3, [6.2]</t>
  </si>
  <si>
    <t>Both ends fixed</t>
  </si>
  <si>
    <t>One end fixed, one end pinned</t>
  </si>
  <si>
    <t>Both ends pinned</t>
  </si>
  <si>
    <t>Buckling of built-up pillars</t>
  </si>
  <si>
    <r>
      <t>t</t>
    </r>
    <r>
      <rPr>
        <b/>
        <vertAlign val="subscript"/>
        <sz val="10"/>
        <rFont val="Arial"/>
        <family val="2"/>
      </rPr>
      <t>f,2</t>
    </r>
  </si>
  <si>
    <r>
      <t>b</t>
    </r>
    <r>
      <rPr>
        <b/>
        <vertAlign val="subscript"/>
        <sz val="10"/>
        <rFont val="Arial"/>
        <family val="2"/>
      </rPr>
      <t>f,2</t>
    </r>
  </si>
  <si>
    <r>
      <t>t</t>
    </r>
    <r>
      <rPr>
        <b/>
        <vertAlign val="subscript"/>
        <sz val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</si>
  <si>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w</t>
    </r>
  </si>
  <si>
    <r>
      <t>t</t>
    </r>
    <r>
      <rPr>
        <b/>
        <vertAlign val="subscript"/>
        <sz val="10"/>
        <rFont val="Arial"/>
        <family val="2"/>
      </rPr>
      <t>f,1</t>
    </r>
  </si>
  <si>
    <r>
      <t>b</t>
    </r>
    <r>
      <rPr>
        <b/>
        <vertAlign val="subscript"/>
        <sz val="10"/>
        <rFont val="Arial"/>
        <family val="2"/>
      </rPr>
      <t>f,1</t>
    </r>
  </si>
  <si>
    <r>
      <t>I</t>
    </r>
    <r>
      <rPr>
        <b/>
        <vertAlign val="subscript"/>
        <sz val="10"/>
        <rFont val="Arial"/>
        <family val="2"/>
      </rPr>
      <t>xx</t>
    </r>
  </si>
  <si>
    <r>
      <t>I</t>
    </r>
    <r>
      <rPr>
        <b/>
        <vertAlign val="subscript"/>
        <sz val="10"/>
        <rFont val="Arial"/>
        <family val="2"/>
      </rPr>
      <t>yy</t>
    </r>
  </si>
  <si>
    <t>cm4</t>
  </si>
  <si>
    <t>Column buckling check</t>
  </si>
  <si>
    <t>Torsional buckling check</t>
  </si>
  <si>
    <r>
      <t>I</t>
    </r>
    <r>
      <rPr>
        <b/>
        <vertAlign val="subscript"/>
        <sz val="10"/>
        <rFont val="Arial"/>
        <family val="2"/>
      </rPr>
      <t>t</t>
    </r>
  </si>
  <si>
    <r>
      <t>I</t>
    </r>
    <r>
      <rPr>
        <b/>
        <vertAlign val="subscript"/>
        <sz val="10"/>
        <rFont val="Arial"/>
        <family val="2"/>
      </rPr>
      <t>p</t>
    </r>
  </si>
  <si>
    <r>
      <t>I</t>
    </r>
    <r>
      <rPr>
        <b/>
        <vertAlign val="subscript"/>
        <sz val="10"/>
        <rFont val="Arial"/>
        <family val="2"/>
      </rPr>
      <t>w</t>
    </r>
  </si>
  <si>
    <t>h</t>
  </si>
  <si>
    <t>cm6</t>
  </si>
  <si>
    <t>Local buckling</t>
  </si>
  <si>
    <t>Local buckling check</t>
  </si>
  <si>
    <r>
      <t>s</t>
    </r>
    <r>
      <rPr>
        <vertAlign val="subscript"/>
        <sz val="10"/>
        <rFont val="Arial"/>
        <family val="2"/>
      </rPr>
      <t>E,2</t>
    </r>
  </si>
  <si>
    <r>
      <t>s</t>
    </r>
    <r>
      <rPr>
        <b/>
        <vertAlign val="subscript"/>
        <sz val="10"/>
        <rFont val="Arial"/>
        <family val="2"/>
      </rPr>
      <t>c,T</t>
    </r>
  </si>
  <si>
    <r>
      <t>s</t>
    </r>
    <r>
      <rPr>
        <vertAlign val="subscript"/>
        <sz val="10"/>
        <rFont val="Arial"/>
        <family val="2"/>
      </rPr>
      <t>E,3</t>
    </r>
  </si>
  <si>
    <r>
      <t>s</t>
    </r>
    <r>
      <rPr>
        <b/>
        <vertAlign val="subscript"/>
        <sz val="10"/>
        <rFont val="Arial"/>
        <family val="2"/>
      </rPr>
      <t>c,L</t>
    </r>
  </si>
  <si>
    <r>
      <t>g</t>
    </r>
    <r>
      <rPr>
        <b/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   </t>
    </r>
    <r>
      <rPr>
        <i/>
        <sz val="10"/>
        <rFont val="Arial"/>
        <family val="2"/>
      </rPr>
      <t>Column buckling</t>
    </r>
    <r>
      <rPr>
        <sz val="10"/>
        <rFont val="Arial"/>
        <family val="2"/>
      </rPr>
      <t xml:space="preserve"> </t>
    </r>
    <r>
      <rPr>
        <b/>
        <sz val="10"/>
        <rFont val="Symbol"/>
        <family val="1"/>
        <charset val="2"/>
      </rPr>
      <t/>
    </r>
  </si>
  <si>
    <t>Torsional buckling</t>
  </si>
  <si>
    <t>Buckling of hollow rectangular pillars</t>
  </si>
  <si>
    <r>
      <t>t</t>
    </r>
    <r>
      <rPr>
        <b/>
        <vertAlign val="subscript"/>
        <sz val="10"/>
        <rFont val="Arial"/>
        <family val="2"/>
      </rPr>
      <t>1</t>
    </r>
  </si>
  <si>
    <r>
      <t>t</t>
    </r>
    <r>
      <rPr>
        <b/>
        <vertAlign val="subscript"/>
        <sz val="10"/>
        <rFont val="Arial"/>
        <family val="2"/>
      </rPr>
      <t>2</t>
    </r>
  </si>
  <si>
    <t>v4</t>
  </si>
  <si>
    <t>Added two sheets: buckling of built-up pillars and buckling of rectangular pillars</t>
  </si>
  <si>
    <t>Changed some calculations for user-friendlyness. 
Resistance factor for column buckling has been kept to 2 (i.s.o the allowed 1.15)!</t>
  </si>
  <si>
    <t>Column buckling of pillars of general cross section</t>
  </si>
  <si>
    <r>
      <t>I</t>
    </r>
    <r>
      <rPr>
        <b/>
        <vertAlign val="subscript"/>
        <sz val="10"/>
        <rFont val="Arial"/>
        <family val="2"/>
      </rPr>
      <t>min</t>
    </r>
  </si>
  <si>
    <t>Geometric check</t>
  </si>
  <si>
    <t>Buckling check</t>
  </si>
  <si>
    <t>v5</t>
  </si>
  <si>
    <t>Deleted the poisson's ratio entry for pillar buckling. Adjusted the general pillar sheet.</t>
  </si>
  <si>
    <t>Profile type</t>
  </si>
  <si>
    <t>Flat bar</t>
  </si>
  <si>
    <t>Bulb</t>
  </si>
  <si>
    <t>Angle or T</t>
  </si>
  <si>
    <t>Primary</t>
  </si>
  <si>
    <t>Hollow tubular</t>
  </si>
  <si>
    <t>Solid tubular</t>
  </si>
  <si>
    <t>Type</t>
  </si>
  <si>
    <t>v6</t>
  </si>
  <si>
    <t>OFFICIAL VALIDATION OF SHEET</t>
  </si>
  <si>
    <t>v7</t>
  </si>
  <si>
    <t>Removed bug: cell protection for rectangular pillars</t>
  </si>
  <si>
    <t>J.C.C. de Korte</t>
  </si>
  <si>
    <t>Checked for compliance with latest rules, July 2015.</t>
  </si>
  <si>
    <t>Rule reference:</t>
  </si>
  <si>
    <t>Scope of tool:</t>
  </si>
  <si>
    <t>Notes:</t>
  </si>
  <si>
    <t>Tool version:</t>
  </si>
  <si>
    <t>Colour legend</t>
  </si>
  <si>
    <t>Author:</t>
  </si>
  <si>
    <t>Title/header</t>
  </si>
  <si>
    <t>Validation date:</t>
  </si>
  <si>
    <t>Description</t>
  </si>
  <si>
    <t>Input</t>
  </si>
  <si>
    <t>Calculation value</t>
  </si>
  <si>
    <t>output/result cell</t>
  </si>
  <si>
    <t>Buckling</t>
  </si>
  <si>
    <t>v8</t>
  </si>
  <si>
    <t>Password: dpo</t>
  </si>
  <si>
    <t>password: dpo</t>
  </si>
  <si>
    <t>V9.0</t>
  </si>
  <si>
    <t>A.A. van Hoeve</t>
  </si>
  <si>
    <t xml:space="preserve">Multi axial compression and shear of flat panels </t>
  </si>
  <si>
    <r>
      <t>s</t>
    </r>
    <r>
      <rPr>
        <b/>
        <vertAlign val="subscript"/>
        <sz val="10"/>
        <rFont val="Arial"/>
        <family val="2"/>
      </rPr>
      <t>c,b</t>
    </r>
  </si>
  <si>
    <t>β</t>
  </si>
  <si>
    <r>
      <t>s</t>
    </r>
    <r>
      <rPr>
        <b/>
        <vertAlign val="subscript"/>
        <sz val="10"/>
        <rFont val="Arial"/>
        <family val="2"/>
      </rPr>
      <t>c,a</t>
    </r>
  </si>
  <si>
    <t>N/mm2</t>
  </si>
  <si>
    <t>K2</t>
  </si>
  <si>
    <r>
      <rPr>
        <b/>
        <sz val="10"/>
        <rFont val="Calibri"/>
        <family val="2"/>
      </rPr>
      <t>τ</t>
    </r>
    <r>
      <rPr>
        <b/>
        <sz val="8"/>
        <rFont val="Symbol"/>
        <family val="1"/>
        <charset val="2"/>
      </rPr>
      <t>E</t>
    </r>
  </si>
  <si>
    <t>τc</t>
  </si>
  <si>
    <t>sa</t>
  </si>
  <si>
    <t>sb</t>
  </si>
  <si>
    <t>τ</t>
  </si>
  <si>
    <r>
      <t>s</t>
    </r>
    <r>
      <rPr>
        <b/>
        <vertAlign val="subscript"/>
        <sz val="10"/>
        <rFont val="Arial"/>
        <family val="2"/>
      </rPr>
      <t>comb</t>
    </r>
  </si>
  <si>
    <t>cm^3</t>
  </si>
  <si>
    <t>wp</t>
  </si>
  <si>
    <t>Φ</t>
  </si>
  <si>
    <t>cm</t>
  </si>
  <si>
    <t>kNm</t>
  </si>
  <si>
    <t>M</t>
  </si>
  <si>
    <t>v9</t>
  </si>
  <si>
    <t>Column buckling of pillars of general cross section under compression and bending</t>
  </si>
  <si>
    <t>Rules for steel ship, January 2018</t>
  </si>
  <si>
    <t>Added two sheets: multi axial plate bending and combined bending and compression for pillars. Jan 2018 amendments</t>
  </si>
  <si>
    <t>Bug reporting sheet</t>
  </si>
  <si>
    <t>Tool:</t>
  </si>
  <si>
    <t>Tool version</t>
  </si>
  <si>
    <t>Name + LPO</t>
  </si>
  <si>
    <t>Description of found bug</t>
  </si>
  <si>
    <t>23(Amend)</t>
    <phoneticPr fontId="43" type="noConversion"/>
  </si>
  <si>
    <t>27(Amend)</t>
    <phoneticPr fontId="43" type="noConversion"/>
  </si>
  <si>
    <t>19(Amend)</t>
    <phoneticPr fontId="43" type="noConversion"/>
  </si>
  <si>
    <t>52(Amend)</t>
    <phoneticPr fontId="43" type="noConversion"/>
  </si>
  <si>
    <t>53(Amend)</t>
    <phoneticPr fontId="43" type="noConversion"/>
  </si>
  <si>
    <t>Fig. 4-45</t>
    <phoneticPr fontId="0" type="noConversion"/>
  </si>
  <si>
    <t>Fig 4-46</t>
    <phoneticPr fontId="0" type="noConversion"/>
  </si>
  <si>
    <t>Fig 4-47</t>
    <phoneticPr fontId="0" type="noConversion"/>
  </si>
  <si>
    <t>Fig 4-48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</si>
</sst>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&quot;fl&quot;\ * #,##0.00_-;_-&quot;fl&quot;\ * #,##0.00\-;_-&quot;fl&quot;\ * &quot;-&quot;??_-;_-@_-"/>
    <numFmt numFmtId="177" formatCode="0.0"/>
    <numFmt numFmtId="178" formatCode="0.000"/>
    <numFmt numFmtId="179" formatCode="0.0000"/>
    <numFmt numFmtId="180" formatCode="0.0E+00"/>
    <numFmt numFmtId="181" formatCode="0.000000000"/>
  </numFmts>
  <fonts count="44" x14ac:knownFonts="1">
    <font>
      <sz val="10"/>
      <name val="Arial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6"/>
      <name val="Symbol"/>
      <family val="1"/>
      <charset val="2"/>
    </font>
    <font>
      <b/>
      <sz val="10"/>
      <color indexed="1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60"/>
      <name val="Arial"/>
      <family val="2"/>
    </font>
    <font>
      <i/>
      <sz val="10"/>
      <color indexed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1"/>
      <name val="Arial"/>
      <family val="2"/>
    </font>
    <font>
      <b/>
      <sz val="10"/>
      <color indexed="81"/>
      <name val="Symbol"/>
      <family val="1"/>
      <charset val="2"/>
    </font>
    <font>
      <i/>
      <sz val="10"/>
      <name val="Arial"/>
      <family val="2"/>
    </font>
    <font>
      <b/>
      <vertAlign val="sub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sz val="14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Symbol"/>
      <family val="1"/>
      <charset val="2"/>
    </font>
    <font>
      <sz val="14"/>
      <color indexed="12"/>
      <name val="Arial"/>
      <family val="2"/>
    </font>
    <font>
      <sz val="14"/>
      <name val="Arial"/>
      <family val="2"/>
    </font>
    <font>
      <sz val="8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176" fontId="1" fillId="0" borderId="0" applyFont="0" applyFill="0" applyBorder="0" applyAlignment="0" applyProtection="0"/>
    <xf numFmtId="0" fontId="36" fillId="11" borderId="0" applyNumberFormat="0" applyBorder="0" applyAlignment="0" applyProtection="0"/>
    <xf numFmtId="0" fontId="13" fillId="0" borderId="0"/>
  </cellStyleXfs>
  <cellXfs count="30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/>
    <xf numFmtId="0" fontId="10" fillId="2" borderId="0" xfId="0" applyFont="1" applyFill="1"/>
    <xf numFmtId="0" fontId="7" fillId="2" borderId="0" xfId="0" applyFont="1" applyFill="1"/>
    <xf numFmtId="0" fontId="8" fillId="0" borderId="0" xfId="0" applyFont="1"/>
    <xf numFmtId="0" fontId="4" fillId="2" borderId="0" xfId="0" applyFont="1" applyFill="1" applyAlignment="1">
      <alignment horizontal="right"/>
    </xf>
    <xf numFmtId="176" fontId="7" fillId="2" borderId="0" xfId="5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0" fillId="3" borderId="0" xfId="0" applyFill="1"/>
    <xf numFmtId="0" fontId="3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77" fontId="8" fillId="2" borderId="0" xfId="0" applyNumberFormat="1" applyFont="1" applyFill="1"/>
    <xf numFmtId="0" fontId="2" fillId="2" borderId="0" xfId="0" applyFont="1" applyFill="1" applyAlignment="1">
      <alignment horizontal="right"/>
    </xf>
    <xf numFmtId="1" fontId="8" fillId="2" borderId="0" xfId="0" applyNumberFormat="1" applyFont="1" applyFill="1"/>
    <xf numFmtId="0" fontId="2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/>
    </xf>
    <xf numFmtId="177" fontId="7" fillId="2" borderId="0" xfId="0" applyNumberFormat="1" applyFont="1" applyFill="1"/>
    <xf numFmtId="1" fontId="7" fillId="2" borderId="0" xfId="0" applyNumberFormat="1" applyFont="1" applyFill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0" fontId="0" fillId="0" borderId="4" xfId="0" applyBorder="1"/>
    <xf numFmtId="49" fontId="0" fillId="0" borderId="5" xfId="0" applyNumberFormat="1" applyBorder="1" applyAlignment="1">
      <alignment wrapText="1"/>
    </xf>
    <xf numFmtId="0" fontId="0" fillId="0" borderId="6" xfId="0" applyBorder="1"/>
    <xf numFmtId="0" fontId="0" fillId="0" borderId="7" xfId="0" applyBorder="1"/>
    <xf numFmtId="49" fontId="0" fillId="0" borderId="8" xfId="0" applyNumberFormat="1" applyBorder="1" applyAlignment="1">
      <alignment wrapText="1"/>
    </xf>
    <xf numFmtId="14" fontId="0" fillId="0" borderId="4" xfId="0" applyNumberFormat="1" applyBorder="1"/>
    <xf numFmtId="49" fontId="0" fillId="0" borderId="5" xfId="0" applyNumberFormat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1" fillId="4" borderId="9" xfId="0" applyFont="1" applyFill="1" applyBorder="1" applyAlignment="1">
      <alignment horizontal="center" vertical="center"/>
    </xf>
    <xf numFmtId="0" fontId="11" fillId="0" borderId="10" xfId="0" applyFont="1" applyBorder="1" applyAlignment="1" applyProtection="1">
      <alignment horizontal="right" vertical="center"/>
      <protection locked="0"/>
    </xf>
    <xf numFmtId="0" fontId="11" fillId="4" borderId="11" xfId="0" applyFont="1" applyFill="1" applyBorder="1" applyAlignment="1">
      <alignment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right" vertical="center"/>
    </xf>
    <xf numFmtId="0" fontId="13" fillId="0" borderId="13" xfId="0" applyFont="1" applyBorder="1" applyAlignment="1" applyProtection="1">
      <alignment horizontal="right" vertical="center"/>
      <protection locked="0"/>
    </xf>
    <xf numFmtId="0" fontId="13" fillId="4" borderId="14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right" vertical="center"/>
    </xf>
    <xf numFmtId="0" fontId="16" fillId="4" borderId="15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right" vertical="center"/>
    </xf>
    <xf numFmtId="177" fontId="18" fillId="0" borderId="16" xfId="0" applyNumberFormat="1" applyFont="1" applyBorder="1" applyAlignment="1" applyProtection="1">
      <alignment horizontal="right" vertical="center"/>
      <protection locked="0"/>
    </xf>
    <xf numFmtId="0" fontId="18" fillId="4" borderId="15" xfId="0" applyFont="1" applyFill="1" applyBorder="1" applyAlignment="1">
      <alignment horizontal="left" vertical="center"/>
    </xf>
    <xf numFmtId="178" fontId="18" fillId="0" borderId="16" xfId="0" applyNumberFormat="1" applyFont="1" applyBorder="1" applyAlignment="1" applyProtection="1">
      <alignment horizontal="right" vertical="center"/>
      <protection locked="0"/>
    </xf>
    <xf numFmtId="0" fontId="11" fillId="4" borderId="4" xfId="0" applyFont="1" applyFill="1" applyBorder="1" applyAlignment="1">
      <alignment horizontal="right" vertical="center"/>
    </xf>
    <xf numFmtId="0" fontId="13" fillId="0" borderId="16" xfId="0" applyFont="1" applyBorder="1" applyAlignment="1" applyProtection="1">
      <alignment horizontal="right" vertical="center"/>
      <protection locked="0"/>
    </xf>
    <xf numFmtId="0" fontId="13" fillId="4" borderId="15" xfId="0" applyFont="1" applyFill="1" applyBorder="1" applyAlignment="1">
      <alignment horizontal="left" vertical="center"/>
    </xf>
    <xf numFmtId="2" fontId="16" fillId="0" borderId="16" xfId="0" applyNumberFormat="1" applyFont="1" applyBorder="1" applyAlignment="1" applyProtection="1">
      <alignment horizontal="right" vertical="center"/>
      <protection locked="0"/>
    </xf>
    <xf numFmtId="0" fontId="18" fillId="0" borderId="17" xfId="0" applyFont="1" applyBorder="1" applyAlignment="1" applyProtection="1">
      <alignment horizontal="right" vertical="center"/>
      <protection locked="0"/>
    </xf>
    <xf numFmtId="0" fontId="15" fillId="4" borderId="18" xfId="0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right" vertical="center"/>
    </xf>
    <xf numFmtId="0" fontId="16" fillId="4" borderId="20" xfId="0" applyFont="1" applyFill="1" applyBorder="1" applyAlignment="1">
      <alignment horizontal="left" vertical="center"/>
    </xf>
    <xf numFmtId="1" fontId="13" fillId="4" borderId="13" xfId="0" applyNumberFormat="1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left" vertical="center"/>
    </xf>
    <xf numFmtId="178" fontId="16" fillId="4" borderId="16" xfId="0" applyNumberFormat="1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left" vertical="center"/>
    </xf>
    <xf numFmtId="178" fontId="18" fillId="4" borderId="16" xfId="0" applyNumberFormat="1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left" vertical="center"/>
    </xf>
    <xf numFmtId="2" fontId="16" fillId="4" borderId="22" xfId="0" applyNumberFormat="1" applyFont="1" applyFill="1" applyBorder="1" applyAlignment="1">
      <alignment horizontal="right" vertical="center"/>
    </xf>
    <xf numFmtId="0" fontId="16" fillId="4" borderId="2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right" vertical="center"/>
    </xf>
    <xf numFmtId="2" fontId="16" fillId="5" borderId="16" xfId="0" applyNumberFormat="1" applyFont="1" applyFill="1" applyBorder="1" applyAlignment="1">
      <alignment horizontal="right" vertical="center"/>
    </xf>
    <xf numFmtId="0" fontId="16" fillId="5" borderId="5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right" vertical="center"/>
    </xf>
    <xf numFmtId="176" fontId="11" fillId="5" borderId="24" xfId="5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left" vertical="center"/>
    </xf>
    <xf numFmtId="0" fontId="11" fillId="2" borderId="0" xfId="0" applyFont="1" applyFill="1"/>
    <xf numFmtId="0" fontId="0" fillId="2" borderId="25" xfId="0" applyFill="1" applyBorder="1"/>
    <xf numFmtId="0" fontId="23" fillId="2" borderId="0" xfId="0" applyFont="1" applyFill="1"/>
    <xf numFmtId="0" fontId="11" fillId="4" borderId="1" xfId="0" applyFont="1" applyFill="1" applyBorder="1"/>
    <xf numFmtId="0" fontId="11" fillId="4" borderId="2" xfId="0" applyFont="1" applyFill="1" applyBorder="1"/>
    <xf numFmtId="0" fontId="13" fillId="4" borderId="26" xfId="0" applyFont="1" applyFill="1" applyBorder="1"/>
    <xf numFmtId="0" fontId="11" fillId="4" borderId="10" xfId="0" applyFont="1" applyFill="1" applyBorder="1" applyAlignment="1">
      <alignment horizontal="center"/>
    </xf>
    <xf numFmtId="0" fontId="11" fillId="4" borderId="26" xfId="0" applyFont="1" applyFill="1" applyBorder="1"/>
    <xf numFmtId="0" fontId="11" fillId="4" borderId="4" xfId="0" applyFont="1" applyFill="1" applyBorder="1" applyAlignment="1">
      <alignment horizontal="right"/>
    </xf>
    <xf numFmtId="0" fontId="13" fillId="4" borderId="5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right"/>
    </xf>
    <xf numFmtId="0" fontId="16" fillId="4" borderId="5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left"/>
    </xf>
    <xf numFmtId="0" fontId="17" fillId="4" borderId="19" xfId="0" applyFont="1" applyFill="1" applyBorder="1" applyAlignment="1">
      <alignment horizontal="right"/>
    </xf>
    <xf numFmtId="0" fontId="18" fillId="4" borderId="23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right"/>
    </xf>
    <xf numFmtId="11" fontId="13" fillId="4" borderId="13" xfId="0" applyNumberFormat="1" applyFont="1" applyFill="1" applyBorder="1"/>
    <xf numFmtId="0" fontId="13" fillId="4" borderId="14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right"/>
    </xf>
    <xf numFmtId="2" fontId="16" fillId="4" borderId="16" xfId="0" applyNumberFormat="1" applyFont="1" applyFill="1" applyBorder="1"/>
    <xf numFmtId="0" fontId="16" fillId="4" borderId="15" xfId="0" applyFont="1" applyFill="1" applyBorder="1" applyAlignment="1">
      <alignment horizontal="left"/>
    </xf>
    <xf numFmtId="177" fontId="18" fillId="4" borderId="16" xfId="0" applyNumberFormat="1" applyFont="1" applyFill="1" applyBorder="1"/>
    <xf numFmtId="0" fontId="18" fillId="4" borderId="15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right"/>
    </xf>
    <xf numFmtId="177" fontId="16" fillId="5" borderId="13" xfId="0" applyNumberFormat="1" applyFont="1" applyFill="1" applyBorder="1"/>
    <xf numFmtId="0" fontId="16" fillId="5" borderId="5" xfId="0" applyFont="1" applyFill="1" applyBorder="1" applyAlignment="1">
      <alignment horizontal="left"/>
    </xf>
    <xf numFmtId="177" fontId="16" fillId="5" borderId="16" xfId="0" applyNumberFormat="1" applyFont="1" applyFill="1" applyBorder="1"/>
    <xf numFmtId="0" fontId="17" fillId="5" borderId="6" xfId="0" applyFont="1" applyFill="1" applyBorder="1" applyAlignment="1">
      <alignment horizontal="right"/>
    </xf>
    <xf numFmtId="176" fontId="18" fillId="5" borderId="24" xfId="5" applyFont="1" applyFill="1" applyBorder="1"/>
    <xf numFmtId="0" fontId="18" fillId="5" borderId="8" xfId="0" applyFont="1" applyFill="1" applyBorder="1" applyAlignment="1">
      <alignment horizontal="left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left"/>
    </xf>
    <xf numFmtId="0" fontId="14" fillId="4" borderId="15" xfId="0" applyFont="1" applyFill="1" applyBorder="1"/>
    <xf numFmtId="177" fontId="14" fillId="4" borderId="31" xfId="0" applyNumberFormat="1" applyFont="1" applyFill="1" applyBorder="1"/>
    <xf numFmtId="0" fontId="16" fillId="4" borderId="14" xfId="0" applyFont="1" applyFill="1" applyBorder="1"/>
    <xf numFmtId="177" fontId="18" fillId="4" borderId="25" xfId="0" applyNumberFormat="1" applyFont="1" applyFill="1" applyBorder="1"/>
    <xf numFmtId="11" fontId="13" fillId="4" borderId="25" xfId="0" applyNumberFormat="1" applyFont="1" applyFill="1" applyBorder="1"/>
    <xf numFmtId="0" fontId="11" fillId="4" borderId="19" xfId="0" applyFont="1" applyFill="1" applyBorder="1" applyAlignment="1">
      <alignment horizontal="right"/>
    </xf>
    <xf numFmtId="180" fontId="13" fillId="4" borderId="32" xfId="0" applyNumberFormat="1" applyFont="1" applyFill="1" applyBorder="1"/>
    <xf numFmtId="0" fontId="13" fillId="4" borderId="20" xfId="0" applyFont="1" applyFill="1" applyBorder="1" applyAlignment="1">
      <alignment horizontal="left"/>
    </xf>
    <xf numFmtId="1" fontId="16" fillId="5" borderId="25" xfId="0" applyNumberFormat="1" applyFont="1" applyFill="1" applyBorder="1"/>
    <xf numFmtId="0" fontId="16" fillId="5" borderId="15" xfId="0" applyFont="1" applyFill="1" applyBorder="1" applyAlignment="1">
      <alignment horizontal="left"/>
    </xf>
    <xf numFmtId="177" fontId="16" fillId="5" borderId="25" xfId="0" applyNumberFormat="1" applyFont="1" applyFill="1" applyBorder="1"/>
    <xf numFmtId="176" fontId="11" fillId="5" borderId="33" xfId="5" applyFont="1" applyFill="1" applyBorder="1"/>
    <xf numFmtId="0" fontId="13" fillId="5" borderId="34" xfId="0" applyFont="1" applyFill="1" applyBorder="1" applyAlignment="1">
      <alignment horizontal="left"/>
    </xf>
    <xf numFmtId="0" fontId="11" fillId="4" borderId="35" xfId="0" applyFont="1" applyFill="1" applyBorder="1"/>
    <xf numFmtId="0" fontId="11" fillId="4" borderId="36" xfId="0" applyFont="1" applyFill="1" applyBorder="1"/>
    <xf numFmtId="0" fontId="26" fillId="4" borderId="37" xfId="0" applyFont="1" applyFill="1" applyBorder="1" applyAlignment="1">
      <alignment horizontal="right"/>
    </xf>
    <xf numFmtId="0" fontId="26" fillId="4" borderId="3" xfId="0" applyFont="1" applyFill="1" applyBorder="1" applyAlignment="1">
      <alignment horizontal="right" vertical="center"/>
    </xf>
    <xf numFmtId="0" fontId="26" fillId="4" borderId="3" xfId="0" applyFont="1" applyFill="1" applyBorder="1" applyAlignment="1">
      <alignment horizontal="right"/>
    </xf>
    <xf numFmtId="0" fontId="18" fillId="4" borderId="20" xfId="0" applyFont="1" applyFill="1" applyBorder="1" applyAlignment="1">
      <alignment horizontal="left" vertical="center"/>
    </xf>
    <xf numFmtId="0" fontId="17" fillId="4" borderId="29" xfId="0" applyFont="1" applyFill="1" applyBorder="1" applyAlignment="1">
      <alignment horizontal="right" vertical="center"/>
    </xf>
    <xf numFmtId="0" fontId="18" fillId="4" borderId="20" xfId="0" applyFont="1" applyFill="1" applyBorder="1" applyAlignment="1">
      <alignment horizontal="left"/>
    </xf>
    <xf numFmtId="0" fontId="17" fillId="4" borderId="29" xfId="0" applyFont="1" applyFill="1" applyBorder="1" applyAlignment="1">
      <alignment horizontal="right"/>
    </xf>
    <xf numFmtId="0" fontId="16" fillId="0" borderId="16" xfId="0" applyFont="1" applyBorder="1" applyAlignment="1" applyProtection="1">
      <alignment horizontal="right" vertical="center"/>
      <protection locked="0"/>
    </xf>
    <xf numFmtId="0" fontId="0" fillId="2" borderId="38" xfId="0" applyFill="1" applyBorder="1"/>
    <xf numFmtId="0" fontId="0" fillId="2" borderId="32" xfId="0" applyFill="1" applyBorder="1"/>
    <xf numFmtId="0" fontId="13" fillId="0" borderId="10" xfId="0" applyFont="1" applyBorder="1" applyProtection="1">
      <protection locked="0"/>
    </xf>
    <xf numFmtId="0" fontId="13" fillId="0" borderId="31" xfId="0" applyFont="1" applyBorder="1" applyProtection="1">
      <protection locked="0"/>
    </xf>
    <xf numFmtId="0" fontId="13" fillId="0" borderId="13" xfId="0" applyFont="1" applyBorder="1" applyProtection="1">
      <protection locked="0"/>
    </xf>
    <xf numFmtId="0" fontId="16" fillId="0" borderId="25" xfId="0" applyFont="1" applyBorder="1" applyProtection="1">
      <protection locked="0"/>
    </xf>
    <xf numFmtId="0" fontId="16" fillId="0" borderId="16" xfId="0" applyFont="1" applyBorder="1" applyProtection="1">
      <protection locked="0"/>
    </xf>
    <xf numFmtId="0" fontId="18" fillId="0" borderId="25" xfId="0" applyFont="1" applyBorder="1" applyProtection="1">
      <protection locked="0"/>
    </xf>
    <xf numFmtId="0" fontId="18" fillId="0" borderId="16" xfId="0" applyFont="1" applyBorder="1" applyProtection="1">
      <protection locked="0"/>
    </xf>
    <xf numFmtId="0" fontId="18" fillId="0" borderId="32" xfId="0" applyFont="1" applyBorder="1" applyProtection="1">
      <protection locked="0"/>
    </xf>
    <xf numFmtId="0" fontId="18" fillId="0" borderId="22" xfId="0" applyFont="1" applyBorder="1" applyProtection="1">
      <protection locked="0"/>
    </xf>
    <xf numFmtId="0" fontId="13" fillId="0" borderId="30" xfId="0" applyFont="1" applyBorder="1" applyProtection="1">
      <protection locked="0"/>
    </xf>
    <xf numFmtId="0" fontId="13" fillId="0" borderId="25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4" borderId="26" xfId="0" applyFont="1" applyFill="1" applyBorder="1"/>
    <xf numFmtId="0" fontId="1" fillId="0" borderId="25" xfId="0" applyFont="1" applyBorder="1" applyProtection="1">
      <protection locked="0"/>
    </xf>
    <xf numFmtId="0" fontId="1" fillId="4" borderId="15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1" fillId="4" borderId="14" xfId="0" applyFont="1" applyFill="1" applyBorder="1"/>
    <xf numFmtId="11" fontId="1" fillId="4" borderId="25" xfId="0" applyNumberFormat="1" applyFont="1" applyFill="1" applyBorder="1"/>
    <xf numFmtId="180" fontId="1" fillId="4" borderId="32" xfId="0" applyNumberFormat="1" applyFont="1" applyFill="1" applyBorder="1"/>
    <xf numFmtId="0" fontId="1" fillId="5" borderId="15" xfId="0" applyFont="1" applyFill="1" applyBorder="1" applyAlignment="1">
      <alignment horizontal="left"/>
    </xf>
    <xf numFmtId="177" fontId="1" fillId="5" borderId="25" xfId="0" applyNumberFormat="1" applyFont="1" applyFill="1" applyBorder="1"/>
    <xf numFmtId="0" fontId="1" fillId="5" borderId="34" xfId="0" applyFont="1" applyFill="1" applyBorder="1" applyAlignment="1">
      <alignment horizontal="left"/>
    </xf>
    <xf numFmtId="0" fontId="1" fillId="5" borderId="25" xfId="0" applyFont="1" applyFill="1" applyBorder="1"/>
    <xf numFmtId="0" fontId="23" fillId="4" borderId="4" xfId="0" applyFont="1" applyFill="1" applyBorder="1" applyAlignment="1">
      <alignment horizontal="right"/>
    </xf>
    <xf numFmtId="177" fontId="1" fillId="4" borderId="25" xfId="0" applyNumberFormat="1" applyFont="1" applyFill="1" applyBorder="1"/>
    <xf numFmtId="0" fontId="23" fillId="5" borderId="9" xfId="0" applyFont="1" applyFill="1" applyBorder="1" applyAlignment="1">
      <alignment horizontal="left"/>
    </xf>
    <xf numFmtId="180" fontId="1" fillId="5" borderId="39" xfId="0" applyNumberFormat="1" applyFont="1" applyFill="1" applyBorder="1"/>
    <xf numFmtId="0" fontId="1" fillId="5" borderId="11" xfId="0" applyFont="1" applyFill="1" applyBorder="1" applyAlignment="1">
      <alignment horizontal="left"/>
    </xf>
    <xf numFmtId="177" fontId="1" fillId="5" borderId="39" xfId="0" applyNumberFormat="1" applyFont="1" applyFill="1" applyBorder="1"/>
    <xf numFmtId="176" fontId="11" fillId="5" borderId="33" xfId="5" applyFont="1" applyFill="1" applyBorder="1" applyAlignment="1">
      <alignment horizontal="center"/>
    </xf>
    <xf numFmtId="177" fontId="11" fillId="5" borderId="25" xfId="0" applyNumberFormat="1" applyFont="1" applyFill="1" applyBorder="1" applyAlignment="1">
      <alignment horizontal="center"/>
    </xf>
    <xf numFmtId="0" fontId="15" fillId="5" borderId="19" xfId="0" applyFont="1" applyFill="1" applyBorder="1" applyAlignment="1">
      <alignment horizontal="right"/>
    </xf>
    <xf numFmtId="177" fontId="16" fillId="5" borderId="32" xfId="0" applyNumberFormat="1" applyFont="1" applyFill="1" applyBorder="1"/>
    <xf numFmtId="0" fontId="16" fillId="5" borderId="20" xfId="0" applyFont="1" applyFill="1" applyBorder="1" applyAlignment="1">
      <alignment horizontal="left"/>
    </xf>
    <xf numFmtId="0" fontId="23" fillId="5" borderId="4" xfId="0" applyFont="1" applyFill="1" applyBorder="1" applyAlignment="1">
      <alignment horizontal="right"/>
    </xf>
    <xf numFmtId="0" fontId="23" fillId="5" borderId="6" xfId="0" applyFont="1" applyFill="1" applyBorder="1" applyAlignment="1">
      <alignment horizontal="right"/>
    </xf>
    <xf numFmtId="0" fontId="23" fillId="5" borderId="4" xfId="0" applyFont="1" applyFill="1" applyBorder="1" applyAlignment="1">
      <alignment horizontal="left"/>
    </xf>
    <xf numFmtId="0" fontId="23" fillId="5" borderId="6" xfId="0" applyFont="1" applyFill="1" applyBorder="1" applyAlignment="1">
      <alignment horizontal="left"/>
    </xf>
    <xf numFmtId="177" fontId="1" fillId="5" borderId="32" xfId="0" applyNumberFormat="1" applyFont="1" applyFill="1" applyBorder="1"/>
    <xf numFmtId="0" fontId="1" fillId="5" borderId="20" xfId="0" applyFont="1" applyFill="1" applyBorder="1" applyAlignment="1">
      <alignment horizontal="left"/>
    </xf>
    <xf numFmtId="0" fontId="11" fillId="4" borderId="39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2" fontId="16" fillId="0" borderId="40" xfId="0" applyNumberFormat="1" applyFont="1" applyBorder="1" applyAlignment="1" applyProtection="1">
      <alignment horizontal="right" vertical="center"/>
      <protection locked="0"/>
    </xf>
    <xf numFmtId="2" fontId="16" fillId="0" borderId="22" xfId="0" applyNumberFormat="1" applyFont="1" applyBorder="1" applyAlignment="1" applyProtection="1">
      <alignment horizontal="right" vertical="center"/>
      <protection locked="0"/>
    </xf>
    <xf numFmtId="0" fontId="16" fillId="0" borderId="13" xfId="0" applyFont="1" applyBorder="1" applyProtection="1">
      <protection locked="0"/>
    </xf>
    <xf numFmtId="0" fontId="16" fillId="0" borderId="22" xfId="0" applyFont="1" applyBorder="1" applyProtection="1">
      <protection locked="0"/>
    </xf>
    <xf numFmtId="0" fontId="13" fillId="0" borderId="32" xfId="0" applyFont="1" applyBorder="1" applyAlignment="1" applyProtection="1">
      <alignment horizontal="center"/>
      <protection locked="0"/>
    </xf>
    <xf numFmtId="0" fontId="16" fillId="0" borderId="31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2" xfId="0" applyBorder="1" applyProtection="1">
      <protection locked="0"/>
    </xf>
    <xf numFmtId="1" fontId="1" fillId="5" borderId="25" xfId="0" applyNumberFormat="1" applyFont="1" applyFill="1" applyBorder="1"/>
    <xf numFmtId="180" fontId="1" fillId="5" borderId="25" xfId="0" applyNumberFormat="1" applyFont="1" applyFill="1" applyBorder="1"/>
    <xf numFmtId="0" fontId="1" fillId="0" borderId="32" xfId="0" applyFont="1" applyBorder="1" applyProtection="1">
      <protection locked="0"/>
    </xf>
    <xf numFmtId="0" fontId="13" fillId="2" borderId="0" xfId="7" applyFill="1"/>
    <xf numFmtId="0" fontId="13" fillId="0" borderId="0" xfId="7"/>
    <xf numFmtId="0" fontId="29" fillId="2" borderId="0" xfId="7" applyFont="1" applyFill="1" applyAlignment="1">
      <alignment horizontal="center" vertical="center"/>
    </xf>
    <xf numFmtId="0" fontId="11" fillId="0" borderId="30" xfId="7" applyFont="1" applyBorder="1" applyAlignment="1">
      <alignment horizontal="center" vertical="center"/>
    </xf>
    <xf numFmtId="0" fontId="11" fillId="2" borderId="0" xfId="7" applyFont="1" applyFill="1" applyAlignment="1">
      <alignment horizontal="center" vertical="center"/>
    </xf>
    <xf numFmtId="0" fontId="26" fillId="2" borderId="0" xfId="7" applyFont="1" applyFill="1" applyAlignment="1">
      <alignment horizontal="center" vertical="center" wrapText="1"/>
    </xf>
    <xf numFmtId="0" fontId="11" fillId="2" borderId="31" xfId="7" applyFont="1" applyFill="1" applyBorder="1" applyAlignment="1">
      <alignment horizontal="center" vertical="center"/>
    </xf>
    <xf numFmtId="0" fontId="13" fillId="0" borderId="10" xfId="7" applyBorder="1"/>
    <xf numFmtId="0" fontId="0" fillId="0" borderId="10" xfId="0" applyBorder="1"/>
    <xf numFmtId="0" fontId="11" fillId="2" borderId="32" xfId="7" applyFont="1" applyFill="1" applyBorder="1" applyAlignment="1">
      <alignment horizontal="center" vertical="center"/>
    </xf>
    <xf numFmtId="0" fontId="34" fillId="12" borderId="10" xfId="2" applyFill="1" applyBorder="1"/>
    <xf numFmtId="0" fontId="30" fillId="2" borderId="0" xfId="7" applyFont="1" applyFill="1" applyAlignment="1">
      <alignment horizontal="left" vertical="center"/>
    </xf>
    <xf numFmtId="3" fontId="30" fillId="2" borderId="0" xfId="7" applyNumberFormat="1" applyFont="1" applyFill="1" applyAlignment="1">
      <alignment horizontal="left" vertical="center"/>
    </xf>
    <xf numFmtId="0" fontId="11" fillId="2" borderId="0" xfId="7" applyFont="1" applyFill="1" applyAlignment="1">
      <alignment horizontal="left" vertical="center"/>
    </xf>
    <xf numFmtId="0" fontId="13" fillId="2" borderId="0" xfId="7" applyFill="1" applyAlignment="1">
      <alignment vertical="center" wrapText="1"/>
    </xf>
    <xf numFmtId="0" fontId="31" fillId="2" borderId="0" xfId="7" applyFont="1" applyFill="1" applyAlignment="1">
      <alignment vertical="center"/>
    </xf>
    <xf numFmtId="0" fontId="32" fillId="2" borderId="0" xfId="7" applyFont="1" applyFill="1" applyAlignment="1">
      <alignment horizontal="left" vertical="center"/>
    </xf>
    <xf numFmtId="0" fontId="12" fillId="2" borderId="0" xfId="7" applyFont="1" applyFill="1" applyAlignment="1">
      <alignment horizontal="center" vertical="center"/>
    </xf>
    <xf numFmtId="0" fontId="13" fillId="2" borderId="0" xfId="7" applyFill="1" applyAlignment="1">
      <alignment vertical="center"/>
    </xf>
    <xf numFmtId="0" fontId="33" fillId="2" borderId="0" xfId="7" applyFont="1" applyFill="1" applyAlignment="1">
      <alignment horizontal="left" vertical="center"/>
    </xf>
    <xf numFmtId="2" fontId="16" fillId="13" borderId="16" xfId="0" applyNumberFormat="1" applyFont="1" applyFill="1" applyBorder="1" applyAlignment="1">
      <alignment horizontal="right" vertical="center"/>
    </xf>
    <xf numFmtId="0" fontId="35" fillId="13" borderId="10" xfId="4" applyFill="1" applyBorder="1"/>
    <xf numFmtId="178" fontId="16" fillId="14" borderId="16" xfId="0" applyNumberFormat="1" applyFont="1" applyFill="1" applyBorder="1" applyAlignment="1">
      <alignment horizontal="right" vertical="center"/>
    </xf>
    <xf numFmtId="0" fontId="35" fillId="14" borderId="10" xfId="3" applyFill="1" applyBorder="1"/>
    <xf numFmtId="0" fontId="34" fillId="14" borderId="10" xfId="1" applyFill="1" applyBorder="1"/>
    <xf numFmtId="0" fontId="36" fillId="14" borderId="10" xfId="6" applyFill="1" applyBorder="1"/>
    <xf numFmtId="0" fontId="13" fillId="0" borderId="32" xfId="0" applyFont="1" applyBorder="1" applyProtection="1">
      <protection locked="0"/>
    </xf>
    <xf numFmtId="3" fontId="11" fillId="2" borderId="0" xfId="7" applyNumberFormat="1" applyFont="1" applyFill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 wrapText="1"/>
    </xf>
    <xf numFmtId="0" fontId="13" fillId="4" borderId="41" xfId="7" applyFill="1" applyBorder="1" applyAlignment="1">
      <alignment horizontal="center" vertical="center"/>
    </xf>
    <xf numFmtId="0" fontId="11" fillId="2" borderId="25" xfId="7" applyFont="1" applyFill="1" applyBorder="1" applyAlignment="1">
      <alignment horizontal="center" vertical="center"/>
    </xf>
    <xf numFmtId="0" fontId="0" fillId="14" borderId="40" xfId="0" applyFill="1" applyBorder="1" applyAlignment="1">
      <alignment horizontal="center"/>
    </xf>
    <xf numFmtId="14" fontId="13" fillId="4" borderId="17" xfId="7" applyNumberForma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0" fontId="37" fillId="4" borderId="4" xfId="0" applyFont="1" applyFill="1" applyBorder="1" applyAlignment="1">
      <alignment horizontal="right" vertical="center"/>
    </xf>
    <xf numFmtId="0" fontId="13" fillId="4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37" fillId="5" borderId="4" xfId="0" applyFont="1" applyFill="1" applyBorder="1" applyAlignment="1">
      <alignment horizontal="right" vertical="center"/>
    </xf>
    <xf numFmtId="0" fontId="13" fillId="0" borderId="41" xfId="0" applyFont="1" applyBorder="1" applyAlignment="1" applyProtection="1">
      <alignment horizontal="right" vertical="center"/>
      <protection locked="0"/>
    </xf>
    <xf numFmtId="0" fontId="16" fillId="0" borderId="40" xfId="0" applyFont="1" applyBorder="1" applyAlignment="1" applyProtection="1">
      <alignment horizontal="right" vertical="center"/>
      <protection locked="0"/>
    </xf>
    <xf numFmtId="177" fontId="18" fillId="0" borderId="40" xfId="0" applyNumberFormat="1" applyFont="1" applyBorder="1" applyAlignment="1" applyProtection="1">
      <alignment horizontal="right" vertical="center"/>
      <protection locked="0"/>
    </xf>
    <xf numFmtId="178" fontId="18" fillId="0" borderId="40" xfId="0" applyNumberFormat="1" applyFont="1" applyBorder="1" applyAlignment="1" applyProtection="1">
      <alignment horizontal="right" vertical="center"/>
      <protection locked="0"/>
    </xf>
    <xf numFmtId="0" fontId="13" fillId="0" borderId="40" xfId="0" applyFont="1" applyBorder="1" applyAlignment="1" applyProtection="1">
      <alignment horizontal="right" vertical="center"/>
      <protection locked="0"/>
    </xf>
    <xf numFmtId="0" fontId="11" fillId="4" borderId="13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right" vertical="center"/>
    </xf>
    <xf numFmtId="0" fontId="17" fillId="4" borderId="16" xfId="0" applyFont="1" applyFill="1" applyBorder="1" applyAlignment="1">
      <alignment horizontal="right" vertical="center"/>
    </xf>
    <xf numFmtId="0" fontId="11" fillId="4" borderId="16" xfId="0" applyFont="1" applyFill="1" applyBorder="1" applyAlignment="1">
      <alignment horizontal="right" vertical="center"/>
    </xf>
    <xf numFmtId="0" fontId="37" fillId="4" borderId="16" xfId="0" applyFont="1" applyFill="1" applyBorder="1" applyAlignment="1">
      <alignment horizontal="right" vertical="center"/>
    </xf>
    <xf numFmtId="0" fontId="17" fillId="4" borderId="22" xfId="0" applyFont="1" applyFill="1" applyBorder="1" applyAlignment="1">
      <alignment horizontal="right" vertical="center"/>
    </xf>
    <xf numFmtId="0" fontId="13" fillId="2" borderId="0" xfId="0" applyFont="1" applyFill="1"/>
    <xf numFmtId="0" fontId="37" fillId="5" borderId="4" xfId="0" applyFont="1" applyFill="1" applyBorder="1" applyAlignment="1">
      <alignment horizontal="right"/>
    </xf>
    <xf numFmtId="177" fontId="13" fillId="5" borderId="25" xfId="0" applyNumberFormat="1" applyFont="1" applyFill="1" applyBorder="1"/>
    <xf numFmtId="181" fontId="0" fillId="2" borderId="0" xfId="0" applyNumberFormat="1" applyFill="1"/>
    <xf numFmtId="179" fontId="1" fillId="5" borderId="25" xfId="0" applyNumberFormat="1" applyFont="1" applyFill="1" applyBorder="1"/>
    <xf numFmtId="0" fontId="13" fillId="5" borderId="15" xfId="0" applyFont="1" applyFill="1" applyBorder="1" applyAlignment="1">
      <alignment horizontal="left"/>
    </xf>
    <xf numFmtId="0" fontId="15" fillId="13" borderId="4" xfId="0" applyFont="1" applyFill="1" applyBorder="1" applyAlignment="1">
      <alignment horizontal="right"/>
    </xf>
    <xf numFmtId="0" fontId="11" fillId="13" borderId="4" xfId="0" applyFont="1" applyFill="1" applyBorder="1" applyAlignment="1">
      <alignment horizontal="right"/>
    </xf>
    <xf numFmtId="11" fontId="1" fillId="13" borderId="25" xfId="0" applyNumberFormat="1" applyFont="1" applyFill="1" applyBorder="1"/>
    <xf numFmtId="0" fontId="1" fillId="13" borderId="15" xfId="0" applyFont="1" applyFill="1" applyBorder="1" applyAlignment="1">
      <alignment horizontal="left"/>
    </xf>
    <xf numFmtId="2" fontId="13" fillId="0" borderId="40" xfId="0" applyNumberFormat="1" applyFont="1" applyBorder="1" applyAlignment="1" applyProtection="1">
      <alignment horizontal="right" vertical="center"/>
      <protection locked="0"/>
    </xf>
    <xf numFmtId="2" fontId="13" fillId="0" borderId="22" xfId="0" applyNumberFormat="1" applyFont="1" applyBorder="1" applyAlignment="1" applyProtection="1">
      <alignment horizontal="right" vertical="center"/>
      <protection locked="0"/>
    </xf>
    <xf numFmtId="49" fontId="1" fillId="0" borderId="5" xfId="0" applyNumberFormat="1" applyFont="1" applyBorder="1" applyAlignment="1">
      <alignment horizontal="center" vertical="center" wrapText="1"/>
    </xf>
    <xf numFmtId="0" fontId="41" fillId="2" borderId="0" xfId="0" applyFont="1" applyFill="1"/>
    <xf numFmtId="0" fontId="42" fillId="2" borderId="0" xfId="0" applyFont="1" applyFill="1"/>
    <xf numFmtId="0" fontId="41" fillId="2" borderId="4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49" fontId="0" fillId="0" borderId="15" xfId="0" applyNumberFormat="1" applyBorder="1" applyAlignment="1">
      <alignment vertical="center" wrapText="1"/>
    </xf>
    <xf numFmtId="0" fontId="0" fillId="0" borderId="25" xfId="0" applyBorder="1"/>
    <xf numFmtId="0" fontId="0" fillId="0" borderId="33" xfId="0" applyBorder="1"/>
    <xf numFmtId="49" fontId="0" fillId="0" borderId="34" xfId="0" applyNumberFormat="1" applyBorder="1" applyAlignment="1">
      <alignment vertical="center" wrapText="1"/>
    </xf>
    <xf numFmtId="178" fontId="1" fillId="0" borderId="16" xfId="0" applyNumberFormat="1" applyFont="1" applyBorder="1" applyAlignment="1" applyProtection="1">
      <alignment horizontal="right" vertical="center"/>
      <protection locked="0"/>
    </xf>
    <xf numFmtId="11" fontId="0" fillId="0" borderId="0" xfId="0" applyNumberFormat="1"/>
    <xf numFmtId="0" fontId="1" fillId="0" borderId="10" xfId="0" applyFont="1" applyBorder="1" applyProtection="1">
      <protection locked="0"/>
    </xf>
    <xf numFmtId="0" fontId="29" fillId="6" borderId="1" xfId="7" applyFont="1" applyFill="1" applyBorder="1" applyAlignment="1">
      <alignment horizontal="center" vertical="center" wrapText="1"/>
    </xf>
    <xf numFmtId="0" fontId="29" fillId="6" borderId="2" xfId="7" applyFont="1" applyFill="1" applyBorder="1" applyAlignment="1">
      <alignment horizontal="center" vertical="center" wrapText="1"/>
    </xf>
    <xf numFmtId="0" fontId="29" fillId="6" borderId="3" xfId="7" applyFont="1" applyFill="1" applyBorder="1" applyAlignment="1">
      <alignment horizontal="center" vertical="center" wrapText="1"/>
    </xf>
    <xf numFmtId="0" fontId="26" fillId="4" borderId="30" xfId="7" applyFont="1" applyFill="1" applyBorder="1" applyAlignment="1">
      <alignment horizontal="center" vertical="center" wrapText="1"/>
    </xf>
    <xf numFmtId="0" fontId="26" fillId="4" borderId="39" xfId="7" applyFont="1" applyFill="1" applyBorder="1" applyAlignment="1">
      <alignment horizontal="center" vertical="center" wrapText="1"/>
    </xf>
    <xf numFmtId="0" fontId="26" fillId="4" borderId="42" xfId="7" applyFont="1" applyFill="1" applyBorder="1" applyAlignment="1">
      <alignment horizontal="center" vertical="center" wrapText="1"/>
    </xf>
    <xf numFmtId="0" fontId="13" fillId="4" borderId="30" xfId="7" applyFill="1" applyBorder="1" applyAlignment="1">
      <alignment horizontal="left" vertical="center" wrapText="1"/>
    </xf>
    <xf numFmtId="0" fontId="13" fillId="4" borderId="39" xfId="7" applyFill="1" applyBorder="1" applyAlignment="1">
      <alignment horizontal="left" vertical="center" wrapText="1"/>
    </xf>
    <xf numFmtId="0" fontId="13" fillId="4" borderId="42" xfId="7" applyFill="1" applyBorder="1" applyAlignment="1">
      <alignment horizontal="left" vertical="center" wrapText="1"/>
    </xf>
    <xf numFmtId="0" fontId="13" fillId="2" borderId="0" xfId="7" applyFill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36" xfId="0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</cellXfs>
  <cellStyles count="8">
    <cellStyle name="20% - 강조색5" xfId="1" builtinId="46"/>
    <cellStyle name="40% - 강조색5" xfId="2" builtinId="47"/>
    <cellStyle name="Normal 3" xfId="7" xr:uid="{00000000-0005-0000-0000-000002000000}"/>
    <cellStyle name="강조색5" xfId="3" builtinId="45"/>
    <cellStyle name="강조색6" xfId="4" builtinId="49"/>
    <cellStyle name="보통" xfId="6" builtinId="28"/>
    <cellStyle name="통화" xfId="5" builtinId="4"/>
    <cellStyle name="표준" xfId="0" builtinId="0"/>
  </cellStyles>
  <dxfs count="3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0</xdr:rowOff>
    </xdr:from>
    <xdr:to>
      <xdr:col>9</xdr:col>
      <xdr:colOff>161925</xdr:colOff>
      <xdr:row>6</xdr:row>
      <xdr:rowOff>95250</xdr:rowOff>
    </xdr:to>
    <xdr:pic>
      <xdr:nvPicPr>
        <xdr:cNvPr id="9239" name="Picture 438" descr="BV_2006_V2">
          <a:extLst>
            <a:ext uri="{FF2B5EF4-FFF2-40B4-BE49-F238E27FC236}">
              <a16:creationId xmlns:a16="http://schemas.microsoft.com/office/drawing/2014/main" id="{00000000-0008-0000-0000-00001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1400175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9526</xdr:colOff>
      <xdr:row>10</xdr:row>
      <xdr:rowOff>9525</xdr:rowOff>
    </xdr:from>
    <xdr:to>
      <xdr:col>9</xdr:col>
      <xdr:colOff>1</xdr:colOff>
      <xdr:row>10</xdr:row>
      <xdr:rowOff>819150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52601" y="2724150"/>
          <a:ext cx="5962650" cy="8096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Rule buckling calculation of:</a:t>
          </a:r>
        </a:p>
        <a:p>
          <a:r>
            <a:rPr lang="en-US" sz="1100" baseline="0"/>
            <a:t>- Flat plate panels for uniaxial buckling</a:t>
          </a:r>
        </a:p>
        <a:p>
          <a:r>
            <a:rPr lang="en-US" sz="1100" baseline="0"/>
            <a:t>- Shear buckling of flat plate panels</a:t>
          </a:r>
        </a:p>
        <a:p>
          <a:r>
            <a:rPr lang="en-US" sz="1100" baseline="0"/>
            <a:t>- Buckling of hollow, solid, built-up and general pillars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114300</xdr:rowOff>
    </xdr:from>
    <xdr:to>
      <xdr:col>6</xdr:col>
      <xdr:colOff>285750</xdr:colOff>
      <xdr:row>20</xdr:row>
      <xdr:rowOff>95250</xdr:rowOff>
    </xdr:to>
    <xdr:pic>
      <xdr:nvPicPr>
        <xdr:cNvPr id="4279" name="Picture 1" descr="Buckling-sigma2">
          <a:extLst>
            <a:ext uri="{FF2B5EF4-FFF2-40B4-BE49-F238E27FC236}">
              <a16:creationId xmlns:a16="http://schemas.microsoft.com/office/drawing/2014/main" id="{00000000-0008-0000-01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923925"/>
          <a:ext cx="3286125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542925</xdr:colOff>
      <xdr:row>6</xdr:row>
      <xdr:rowOff>152400</xdr:rowOff>
    </xdr:from>
    <xdr:to>
      <xdr:col>12</xdr:col>
      <xdr:colOff>523875</xdr:colOff>
      <xdr:row>21</xdr:row>
      <xdr:rowOff>104775</xdr:rowOff>
    </xdr:to>
    <xdr:pic>
      <xdr:nvPicPr>
        <xdr:cNvPr id="4280" name="Picture 2" descr="Buckling-tau">
          <a:extLst>
            <a:ext uri="{FF2B5EF4-FFF2-40B4-BE49-F238E27FC236}">
              <a16:creationId xmlns:a16="http://schemas.microsoft.com/office/drawing/2014/main" id="{00000000-0008-0000-01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123950"/>
          <a:ext cx="3028950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28</xdr:row>
      <xdr:rowOff>123825</xdr:rowOff>
    </xdr:from>
    <xdr:to>
      <xdr:col>1</xdr:col>
      <xdr:colOff>581025</xdr:colOff>
      <xdr:row>35</xdr:row>
      <xdr:rowOff>85725</xdr:rowOff>
    </xdr:to>
    <xdr:pic>
      <xdr:nvPicPr>
        <xdr:cNvPr id="4281" name="Picture 3" descr="pillar-buckle1">
          <a:extLst>
            <a:ext uri="{FF2B5EF4-FFF2-40B4-BE49-F238E27FC236}">
              <a16:creationId xmlns:a16="http://schemas.microsoft.com/office/drawing/2014/main" id="{00000000-0008-0000-01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4657725"/>
          <a:ext cx="2571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95250</xdr:colOff>
      <xdr:row>28</xdr:row>
      <xdr:rowOff>47625</xdr:rowOff>
    </xdr:from>
    <xdr:to>
      <xdr:col>4</xdr:col>
      <xdr:colOff>352425</xdr:colOff>
      <xdr:row>35</xdr:row>
      <xdr:rowOff>152400</xdr:rowOff>
    </xdr:to>
    <xdr:pic>
      <xdr:nvPicPr>
        <xdr:cNvPr id="4282" name="Picture 4" descr="pillar-buckle2">
          <a:extLst>
            <a:ext uri="{FF2B5EF4-FFF2-40B4-BE49-F238E27FC236}">
              <a16:creationId xmlns:a16="http://schemas.microsoft.com/office/drawing/2014/main" id="{00000000-0008-0000-01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581525"/>
          <a:ext cx="2571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352425</xdr:colOff>
      <xdr:row>28</xdr:row>
      <xdr:rowOff>85725</xdr:rowOff>
    </xdr:from>
    <xdr:to>
      <xdr:col>7</xdr:col>
      <xdr:colOff>571500</xdr:colOff>
      <xdr:row>36</xdr:row>
      <xdr:rowOff>28575</xdr:rowOff>
    </xdr:to>
    <xdr:pic>
      <xdr:nvPicPr>
        <xdr:cNvPr id="4283" name="Picture 5" descr="pillar-buckle3">
          <a:extLst>
            <a:ext uri="{FF2B5EF4-FFF2-40B4-BE49-F238E27FC236}">
              <a16:creationId xmlns:a16="http://schemas.microsoft.com/office/drawing/2014/main" id="{00000000-0008-0000-01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4619625"/>
          <a:ext cx="2190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28</xdr:row>
      <xdr:rowOff>66675</xdr:rowOff>
    </xdr:from>
    <xdr:to>
      <xdr:col>14</xdr:col>
      <xdr:colOff>276225</xdr:colOff>
      <xdr:row>36</xdr:row>
      <xdr:rowOff>133350</xdr:rowOff>
    </xdr:to>
    <xdr:pic>
      <xdr:nvPicPr>
        <xdr:cNvPr id="4284" name="Picture 7" descr="tubular">
          <a:extLst>
            <a:ext uri="{FF2B5EF4-FFF2-40B4-BE49-F238E27FC236}">
              <a16:creationId xmlns:a16="http://schemas.microsoft.com/office/drawing/2014/main" id="{00000000-0008-0000-01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4600575"/>
          <a:ext cx="12668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57150</xdr:colOff>
      <xdr:row>27</xdr:row>
      <xdr:rowOff>38100</xdr:rowOff>
    </xdr:from>
    <xdr:to>
      <xdr:col>17</xdr:col>
      <xdr:colOff>247650</xdr:colOff>
      <xdr:row>37</xdr:row>
      <xdr:rowOff>9525</xdr:rowOff>
    </xdr:to>
    <xdr:pic>
      <xdr:nvPicPr>
        <xdr:cNvPr id="4285" name="Picture 8" descr="rectangular">
          <a:extLst>
            <a:ext uri="{FF2B5EF4-FFF2-40B4-BE49-F238E27FC236}">
              <a16:creationId xmlns:a16="http://schemas.microsoft.com/office/drawing/2014/main" id="{00000000-0008-0000-01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4410075"/>
          <a:ext cx="14097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28</xdr:row>
      <xdr:rowOff>57150</xdr:rowOff>
    </xdr:from>
    <xdr:to>
      <xdr:col>11</xdr:col>
      <xdr:colOff>514350</xdr:colOff>
      <xdr:row>37</xdr:row>
      <xdr:rowOff>28575</xdr:rowOff>
    </xdr:to>
    <xdr:grpSp>
      <xdr:nvGrpSpPr>
        <xdr:cNvPr id="4286" name="Group 13">
          <a:extLst>
            <a:ext uri="{FF2B5EF4-FFF2-40B4-BE49-F238E27FC236}">
              <a16:creationId xmlns:a16="http://schemas.microsoft.com/office/drawing/2014/main" id="{00000000-0008-0000-0100-0000BE100000}"/>
            </a:ext>
          </a:extLst>
        </xdr:cNvPr>
        <xdr:cNvGrpSpPr>
          <a:grpSpLocks/>
        </xdr:cNvGrpSpPr>
      </xdr:nvGrpSpPr>
      <xdr:grpSpPr bwMode="auto">
        <a:xfrm>
          <a:off x="5714440" y="4826374"/>
          <a:ext cx="1702734" cy="1504389"/>
          <a:chOff x="64" y="680"/>
          <a:chExt cx="175" cy="150"/>
        </a:xfrm>
      </xdr:grpSpPr>
      <xdr:pic>
        <xdr:nvPicPr>
          <xdr:cNvPr id="4287" name="Picture 6" descr="built-up">
            <a:extLst>
              <a:ext uri="{FF2B5EF4-FFF2-40B4-BE49-F238E27FC236}">
                <a16:creationId xmlns:a16="http://schemas.microsoft.com/office/drawing/2014/main" id="{00000000-0008-0000-0100-0000BF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" y="680"/>
            <a:ext cx="147" cy="1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105" name="Text Box 9">
            <a:extLst>
              <a:ext uri="{FF2B5EF4-FFF2-40B4-BE49-F238E27FC236}">
                <a16:creationId xmlns:a16="http://schemas.microsoft.com/office/drawing/2014/main" id="{00000000-0008-0000-0100-000009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681"/>
            <a:ext cx="3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4106" name="Text Box 10">
            <a:extLst>
              <a:ext uri="{FF2B5EF4-FFF2-40B4-BE49-F238E27FC236}">
                <a16:creationId xmlns:a16="http://schemas.microsoft.com/office/drawing/2014/main" id="{00000000-0008-0000-0100-00000A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729"/>
            <a:ext cx="3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4107" name="Text Box 11">
            <a:extLst>
              <a:ext uri="{FF2B5EF4-FFF2-40B4-BE49-F238E27FC236}">
                <a16:creationId xmlns:a16="http://schemas.microsoft.com/office/drawing/2014/main" id="{00000000-0008-0000-0100-00000B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" y="804"/>
            <a:ext cx="3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bf2</a:t>
            </a:r>
          </a:p>
        </xdr:txBody>
      </xdr:sp>
      <xdr:sp macro="" textlink="">
        <xdr:nvSpPr>
          <xdr:cNvPr id="4108" name="Text Box 12">
            <a:extLst>
              <a:ext uri="{FF2B5EF4-FFF2-40B4-BE49-F238E27FC236}">
                <a16:creationId xmlns:a16="http://schemas.microsoft.com/office/drawing/2014/main" id="{00000000-0008-0000-0100-00000C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9" y="786"/>
            <a:ext cx="3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tf2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1</xdr:row>
      <xdr:rowOff>47625</xdr:rowOff>
    </xdr:from>
    <xdr:to>
      <xdr:col>15</xdr:col>
      <xdr:colOff>504449</xdr:colOff>
      <xdr:row>26</xdr:row>
      <xdr:rowOff>142329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190500"/>
          <a:ext cx="3009524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92"/>
  <sheetViews>
    <sheetView topLeftCell="A7" workbookViewId="0">
      <selection activeCell="C28" sqref="C28"/>
    </sheetView>
  </sheetViews>
  <sheetFormatPr defaultColWidth="9.109375" defaultRowHeight="13.2" x14ac:dyDescent="0.25"/>
  <cols>
    <col min="1" max="1" width="9.109375" style="194"/>
    <col min="2" max="2" width="17" style="195" customWidth="1"/>
    <col min="3" max="3" width="24.6640625" style="195" customWidth="1"/>
    <col min="4" max="4" width="3.44140625" style="195" customWidth="1"/>
    <col min="5" max="5" width="24.88671875" style="195" customWidth="1"/>
    <col min="6" max="14" width="9.109375" style="195"/>
    <col min="15" max="28" width="9.109375" style="194"/>
    <col min="29" max="16384" width="9.109375" style="195"/>
  </cols>
  <sheetData>
    <row r="1" spans="2:28" x14ac:dyDescent="0.25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AA1" s="195"/>
      <c r="AB1" s="195"/>
    </row>
    <row r="2" spans="2:28" x14ac:dyDescent="0.2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AA2" s="195"/>
      <c r="AB2" s="195"/>
    </row>
    <row r="3" spans="2:28" x14ac:dyDescent="0.25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AA3" s="195"/>
      <c r="AB3" s="195"/>
    </row>
    <row r="4" spans="2:28" x14ac:dyDescent="0.25"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AA4" s="195"/>
      <c r="AB4" s="195"/>
    </row>
    <row r="5" spans="2:28" x14ac:dyDescent="0.25"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AA5" s="195"/>
      <c r="AB5" s="195"/>
    </row>
    <row r="6" spans="2:28" ht="61.5" customHeight="1" thickBot="1" x14ac:dyDescent="0.3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2:28" ht="45" customHeight="1" thickBot="1" x14ac:dyDescent="0.3">
      <c r="B7" s="270" t="s">
        <v>138</v>
      </c>
      <c r="C7" s="271"/>
      <c r="D7" s="271"/>
      <c r="E7" s="271"/>
      <c r="F7" s="271"/>
      <c r="G7" s="271"/>
      <c r="H7" s="271"/>
      <c r="I7" s="272"/>
      <c r="J7" s="194"/>
      <c r="K7" s="194"/>
      <c r="L7" s="194"/>
      <c r="M7" s="194"/>
      <c r="N7" s="194"/>
    </row>
    <row r="8" spans="2:28" ht="17.399999999999999" x14ac:dyDescent="0.25">
      <c r="B8" s="196"/>
      <c r="C8" s="196"/>
      <c r="D8" s="196"/>
      <c r="E8" s="196"/>
      <c r="F8" s="196"/>
      <c r="G8" s="196"/>
      <c r="H8" s="196"/>
      <c r="I8" s="196"/>
      <c r="J8" s="194"/>
      <c r="K8" s="194"/>
      <c r="L8" s="194"/>
      <c r="M8" s="194"/>
      <c r="N8" s="194"/>
    </row>
    <row r="9" spans="2:28" x14ac:dyDescent="0.25">
      <c r="B9" s="197" t="s">
        <v>126</v>
      </c>
      <c r="C9" s="273" t="s">
        <v>164</v>
      </c>
      <c r="D9" s="274"/>
      <c r="E9" s="274"/>
      <c r="F9" s="274"/>
      <c r="G9" s="274"/>
      <c r="H9" s="274"/>
      <c r="I9" s="275"/>
      <c r="J9" s="194"/>
      <c r="K9" s="194"/>
      <c r="L9" s="194"/>
      <c r="M9" s="194"/>
      <c r="N9" s="194"/>
    </row>
    <row r="10" spans="2:28" x14ac:dyDescent="0.25">
      <c r="B10" s="198"/>
      <c r="C10" s="199"/>
      <c r="D10" s="199"/>
      <c r="E10" s="199"/>
      <c r="F10" s="199"/>
      <c r="G10" s="199"/>
      <c r="H10" s="199"/>
      <c r="I10" s="199"/>
      <c r="J10" s="194"/>
      <c r="K10" s="194"/>
      <c r="L10" s="194"/>
      <c r="M10" s="194"/>
      <c r="N10" s="194"/>
    </row>
    <row r="11" spans="2:28" ht="66" customHeight="1" x14ac:dyDescent="0.25">
      <c r="B11" s="197" t="s">
        <v>127</v>
      </c>
      <c r="C11" s="273"/>
      <c r="D11" s="274"/>
      <c r="E11" s="274"/>
      <c r="F11" s="274"/>
      <c r="G11" s="274"/>
      <c r="H11" s="274"/>
      <c r="I11" s="275"/>
      <c r="J11" s="194"/>
      <c r="K11" s="194"/>
      <c r="L11" s="194"/>
      <c r="M11" s="194"/>
      <c r="N11" s="194"/>
    </row>
    <row r="12" spans="2:28" x14ac:dyDescent="0.25">
      <c r="B12" s="198"/>
      <c r="C12" s="199"/>
      <c r="D12" s="199"/>
      <c r="E12" s="199"/>
      <c r="F12" s="199"/>
      <c r="G12" s="199"/>
      <c r="H12" s="199"/>
      <c r="I12" s="199"/>
      <c r="J12" s="194"/>
      <c r="K12" s="194"/>
      <c r="L12" s="194"/>
      <c r="M12" s="194"/>
      <c r="N12" s="194"/>
    </row>
    <row r="13" spans="2:28" x14ac:dyDescent="0.25">
      <c r="B13" s="197" t="s">
        <v>128</v>
      </c>
      <c r="C13" s="276" t="s">
        <v>141</v>
      </c>
      <c r="D13" s="277"/>
      <c r="E13" s="277"/>
      <c r="F13" s="277"/>
      <c r="G13" s="277"/>
      <c r="H13" s="277"/>
      <c r="I13" s="278"/>
      <c r="J13" s="194"/>
      <c r="K13" s="194"/>
      <c r="L13" s="194"/>
      <c r="M13" s="194"/>
      <c r="N13" s="194"/>
    </row>
    <row r="14" spans="2:28" x14ac:dyDescent="0.25">
      <c r="B14" s="198"/>
      <c r="C14" s="199"/>
      <c r="D14" s="199"/>
      <c r="E14" s="199"/>
      <c r="F14" s="199"/>
      <c r="G14" s="199"/>
      <c r="H14" s="199"/>
      <c r="I14" s="199"/>
      <c r="J14" s="194"/>
      <c r="K14" s="194"/>
      <c r="L14" s="194"/>
      <c r="M14" s="194"/>
      <c r="N14" s="194"/>
    </row>
    <row r="15" spans="2:28" x14ac:dyDescent="0.25">
      <c r="B15" s="200" t="s">
        <v>129</v>
      </c>
      <c r="C15" s="223" t="s">
        <v>142</v>
      </c>
      <c r="D15" s="194"/>
      <c r="E15" s="201" t="s">
        <v>130</v>
      </c>
      <c r="G15" s="194"/>
      <c r="H15" s="194"/>
      <c r="I15" s="194"/>
      <c r="J15" s="194"/>
      <c r="K15" s="194"/>
      <c r="L15" s="194"/>
      <c r="M15" s="194"/>
      <c r="N15" s="194"/>
    </row>
    <row r="16" spans="2:28" ht="17.399999999999999" x14ac:dyDescent="0.4">
      <c r="B16" s="224" t="s">
        <v>131</v>
      </c>
      <c r="C16" s="225" t="s">
        <v>143</v>
      </c>
      <c r="D16" s="194"/>
      <c r="E16" s="202" t="s">
        <v>132</v>
      </c>
      <c r="F16" s="219"/>
      <c r="G16" s="194"/>
      <c r="H16" s="194"/>
      <c r="I16" s="194"/>
      <c r="J16" s="194"/>
      <c r="K16" s="194"/>
      <c r="L16" s="194"/>
      <c r="M16" s="194"/>
      <c r="N16" s="194"/>
    </row>
    <row r="17" spans="2:256" ht="17.399999999999999" x14ac:dyDescent="0.4">
      <c r="B17" s="203" t="s">
        <v>133</v>
      </c>
      <c r="C17" s="226">
        <v>43097</v>
      </c>
      <c r="D17" s="194"/>
      <c r="E17" s="202" t="s">
        <v>134</v>
      </c>
      <c r="F17" s="218"/>
      <c r="G17" s="194"/>
      <c r="H17" s="194"/>
      <c r="I17" s="194"/>
      <c r="J17" s="194"/>
      <c r="K17" s="194"/>
      <c r="L17" s="194"/>
      <c r="M17" s="194"/>
      <c r="N17" s="194"/>
    </row>
    <row r="18" spans="2:256" ht="17.399999999999999" x14ac:dyDescent="0.4">
      <c r="B18" s="205"/>
      <c r="C18" s="206"/>
      <c r="D18" s="194"/>
      <c r="E18" s="202" t="s">
        <v>135</v>
      </c>
      <c r="F18" s="204"/>
      <c r="G18" s="194"/>
      <c r="H18" s="194"/>
      <c r="I18" s="194"/>
      <c r="J18" s="194"/>
      <c r="K18" s="194"/>
      <c r="L18" s="194"/>
      <c r="M18" s="194"/>
      <c r="N18" s="194"/>
    </row>
    <row r="19" spans="2:256" ht="17.399999999999999" x14ac:dyDescent="0.4">
      <c r="B19" s="205"/>
      <c r="C19" s="206"/>
      <c r="D19" s="207"/>
      <c r="E19" s="202" t="s">
        <v>136</v>
      </c>
      <c r="F19" s="217"/>
      <c r="G19" s="194"/>
      <c r="H19" s="194"/>
      <c r="I19" s="208"/>
      <c r="J19" s="194"/>
      <c r="K19" s="194"/>
      <c r="L19" s="194"/>
      <c r="M19" s="194"/>
      <c r="N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  <c r="CT19" s="194"/>
      <c r="CU19" s="194"/>
      <c r="CV19" s="194"/>
      <c r="CW19" s="194"/>
      <c r="CX19" s="194"/>
      <c r="CY19" s="194"/>
      <c r="CZ19" s="194"/>
      <c r="DA19" s="194"/>
      <c r="DB19" s="194"/>
      <c r="DC19" s="194"/>
      <c r="DD19" s="194"/>
      <c r="DE19" s="194"/>
      <c r="DF19" s="194"/>
      <c r="DG19" s="194"/>
      <c r="DH19" s="194"/>
      <c r="DI19" s="194"/>
      <c r="DJ19" s="194"/>
      <c r="DK19" s="194"/>
      <c r="DL19" s="194"/>
      <c r="DM19" s="194"/>
      <c r="DN19" s="194"/>
      <c r="DO19" s="194"/>
      <c r="DP19" s="194"/>
      <c r="DQ19" s="194"/>
      <c r="DR19" s="194"/>
      <c r="DS19" s="194"/>
      <c r="DT19" s="194"/>
      <c r="DU19" s="194"/>
      <c r="DV19" s="194"/>
      <c r="DW19" s="194"/>
      <c r="DX19" s="194"/>
      <c r="DY19" s="194"/>
      <c r="DZ19" s="194"/>
      <c r="EA19" s="194"/>
      <c r="EB19" s="194"/>
      <c r="EC19" s="194"/>
      <c r="ED19" s="194"/>
      <c r="EE19" s="194"/>
      <c r="EF19" s="194"/>
      <c r="EG19" s="194"/>
      <c r="EH19" s="194"/>
      <c r="EI19" s="194"/>
      <c r="EJ19" s="194"/>
      <c r="EK19" s="194"/>
      <c r="EL19" s="194"/>
      <c r="EM19" s="194"/>
      <c r="EN19" s="194"/>
      <c r="EO19" s="194"/>
      <c r="EP19" s="194"/>
      <c r="EQ19" s="194"/>
      <c r="ER19" s="194"/>
      <c r="ES19" s="194"/>
      <c r="ET19" s="194"/>
      <c r="EU19" s="194"/>
      <c r="EV19" s="194"/>
      <c r="EW19" s="194"/>
      <c r="EX19" s="194"/>
      <c r="EY19" s="194"/>
      <c r="EZ19" s="194"/>
      <c r="FA19" s="194"/>
      <c r="FB19" s="194"/>
      <c r="FC19" s="194"/>
      <c r="FD19" s="194"/>
      <c r="FE19" s="194"/>
      <c r="FF19" s="194"/>
      <c r="FG19" s="194"/>
      <c r="FH19" s="194"/>
      <c r="FI19" s="194"/>
      <c r="FJ19" s="194"/>
      <c r="FK19" s="194"/>
      <c r="FL19" s="194"/>
      <c r="FM19" s="194"/>
      <c r="FN19" s="194"/>
      <c r="FO19" s="194"/>
      <c r="FP19" s="194"/>
      <c r="FQ19" s="194"/>
      <c r="FR19" s="194"/>
      <c r="FS19" s="194"/>
      <c r="FT19" s="194"/>
      <c r="FU19" s="194"/>
      <c r="FV19" s="194"/>
      <c r="FW19" s="194"/>
      <c r="FX19" s="194"/>
      <c r="FY19" s="194"/>
      <c r="FZ19" s="194"/>
      <c r="GA19" s="194"/>
      <c r="GB19" s="194"/>
      <c r="GC19" s="194"/>
      <c r="GD19" s="194"/>
      <c r="GE19" s="194"/>
      <c r="GF19" s="194"/>
      <c r="GG19" s="194"/>
      <c r="GH19" s="194"/>
      <c r="GI19" s="194"/>
      <c r="GJ19" s="194"/>
      <c r="GK19" s="194"/>
      <c r="GL19" s="194"/>
      <c r="GM19" s="194"/>
      <c r="GN19" s="194"/>
      <c r="GO19" s="194"/>
      <c r="GP19" s="194"/>
      <c r="GQ19" s="194"/>
      <c r="GR19" s="194"/>
      <c r="GS19" s="194"/>
      <c r="GT19" s="194"/>
      <c r="GU19" s="194"/>
      <c r="GV19" s="194"/>
      <c r="GW19" s="194"/>
      <c r="GX19" s="194"/>
      <c r="GY19" s="194"/>
      <c r="GZ19" s="194"/>
      <c r="HA19" s="194"/>
      <c r="HB19" s="194"/>
      <c r="HC19" s="194"/>
      <c r="HD19" s="194"/>
      <c r="HE19" s="194"/>
      <c r="HF19" s="194"/>
      <c r="HG19" s="194"/>
      <c r="HH19" s="194"/>
      <c r="HI19" s="194"/>
      <c r="HJ19" s="194"/>
      <c r="HK19" s="194"/>
      <c r="HL19" s="194"/>
      <c r="HM19" s="194"/>
      <c r="HN19" s="194"/>
      <c r="HO19" s="194"/>
      <c r="HP19" s="194"/>
      <c r="HQ19" s="194"/>
      <c r="HR19" s="194"/>
      <c r="HS19" s="194"/>
      <c r="HT19" s="194"/>
      <c r="HU19" s="194"/>
      <c r="HV19" s="194"/>
      <c r="HW19" s="194"/>
      <c r="HX19" s="194"/>
      <c r="HY19" s="194"/>
      <c r="HZ19" s="194"/>
      <c r="IA19" s="194"/>
      <c r="IB19" s="194"/>
      <c r="IC19" s="194"/>
      <c r="ID19" s="194"/>
      <c r="IE19" s="194"/>
      <c r="IF19" s="194"/>
      <c r="IG19" s="194"/>
      <c r="IH19" s="194"/>
      <c r="II19" s="194"/>
      <c r="IJ19" s="194"/>
      <c r="IK19" s="194"/>
      <c r="IL19" s="194"/>
      <c r="IM19" s="194"/>
      <c r="IN19" s="194"/>
      <c r="IO19" s="194"/>
      <c r="IP19" s="194"/>
      <c r="IQ19" s="194"/>
      <c r="IR19" s="194"/>
      <c r="IS19" s="194"/>
      <c r="IT19" s="194"/>
      <c r="IU19" s="194"/>
      <c r="IV19" s="194"/>
    </row>
    <row r="20" spans="2:256" ht="17.399999999999999" x14ac:dyDescent="0.4">
      <c r="B20" s="209"/>
      <c r="C20" s="199"/>
      <c r="D20" s="207"/>
      <c r="E20" s="202" t="s">
        <v>137</v>
      </c>
      <c r="F20" s="215"/>
      <c r="G20" s="194"/>
      <c r="H20" s="194"/>
      <c r="I20" s="208"/>
      <c r="J20" s="194"/>
      <c r="K20" s="194"/>
      <c r="L20" s="194"/>
      <c r="M20" s="194"/>
      <c r="N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  <c r="CT20" s="194"/>
      <c r="CU20" s="194"/>
      <c r="CV20" s="194"/>
      <c r="CW20" s="194"/>
      <c r="CX20" s="194"/>
      <c r="CY20" s="194"/>
      <c r="CZ20" s="194"/>
      <c r="DA20" s="194"/>
      <c r="DB20" s="194"/>
      <c r="DC20" s="194"/>
      <c r="DD20" s="194"/>
      <c r="DE20" s="194"/>
      <c r="DF20" s="194"/>
      <c r="DG20" s="194"/>
      <c r="DH20" s="194"/>
      <c r="DI20" s="194"/>
      <c r="DJ20" s="194"/>
      <c r="DK20" s="194"/>
      <c r="DL20" s="194"/>
      <c r="DM20" s="194"/>
      <c r="DN20" s="194"/>
      <c r="DO20" s="194"/>
      <c r="DP20" s="194"/>
      <c r="DQ20" s="194"/>
      <c r="DR20" s="194"/>
      <c r="DS20" s="194"/>
      <c r="DT20" s="194"/>
      <c r="DU20" s="194"/>
      <c r="DV20" s="194"/>
      <c r="DW20" s="194"/>
      <c r="DX20" s="194"/>
      <c r="DY20" s="194"/>
      <c r="DZ20" s="194"/>
      <c r="EA20" s="194"/>
      <c r="EB20" s="194"/>
      <c r="EC20" s="194"/>
      <c r="ED20" s="194"/>
      <c r="EE20" s="194"/>
      <c r="EF20" s="194"/>
      <c r="EG20" s="194"/>
      <c r="EH20" s="194"/>
      <c r="EI20" s="194"/>
      <c r="EJ20" s="194"/>
      <c r="EK20" s="194"/>
      <c r="EL20" s="194"/>
      <c r="EM20" s="194"/>
      <c r="EN20" s="194"/>
      <c r="EO20" s="194"/>
      <c r="EP20" s="194"/>
      <c r="EQ20" s="194"/>
      <c r="ER20" s="194"/>
      <c r="ES20" s="194"/>
      <c r="ET20" s="194"/>
      <c r="EU20" s="194"/>
      <c r="EV20" s="194"/>
      <c r="EW20" s="194"/>
      <c r="EX20" s="194"/>
      <c r="EY20" s="194"/>
      <c r="EZ20" s="194"/>
      <c r="FA20" s="194"/>
      <c r="FB20" s="194"/>
      <c r="FC20" s="194"/>
      <c r="FD20" s="194"/>
      <c r="FE20" s="194"/>
      <c r="FF20" s="194"/>
      <c r="FG20" s="194"/>
      <c r="FH20" s="194"/>
      <c r="FI20" s="194"/>
      <c r="FJ20" s="194"/>
      <c r="FK20" s="194"/>
      <c r="FL20" s="194"/>
      <c r="FM20" s="194"/>
      <c r="FN20" s="194"/>
      <c r="FO20" s="194"/>
      <c r="FP20" s="194"/>
      <c r="FQ20" s="194"/>
      <c r="FR20" s="194"/>
      <c r="FS20" s="194"/>
      <c r="FT20" s="194"/>
      <c r="FU20" s="194"/>
      <c r="FV20" s="194"/>
      <c r="FW20" s="194"/>
      <c r="FX20" s="194"/>
      <c r="FY20" s="194"/>
      <c r="FZ20" s="194"/>
      <c r="GA20" s="194"/>
      <c r="GB20" s="194"/>
      <c r="GC20" s="194"/>
      <c r="GD20" s="194"/>
      <c r="GE20" s="194"/>
      <c r="GF20" s="194"/>
      <c r="GG20" s="194"/>
      <c r="GH20" s="194"/>
      <c r="GI20" s="194"/>
      <c r="GJ20" s="194"/>
      <c r="GK20" s="194"/>
      <c r="GL20" s="194"/>
      <c r="GM20" s="194"/>
      <c r="GN20" s="194"/>
      <c r="GO20" s="194"/>
      <c r="GP20" s="194"/>
      <c r="GQ20" s="194"/>
      <c r="GR20" s="194"/>
      <c r="GS20" s="194"/>
      <c r="GT20" s="194"/>
      <c r="GU20" s="194"/>
      <c r="GV20" s="194"/>
      <c r="GW20" s="194"/>
      <c r="GX20" s="194"/>
      <c r="GY20" s="194"/>
      <c r="GZ20" s="194"/>
      <c r="HA20" s="194"/>
      <c r="HB20" s="194"/>
      <c r="HC20" s="194"/>
      <c r="HD20" s="194"/>
      <c r="HE20" s="194"/>
      <c r="HF20" s="194"/>
      <c r="HG20" s="194"/>
      <c r="HH20" s="194"/>
      <c r="HI20" s="194"/>
      <c r="HJ20" s="194"/>
      <c r="HK20" s="194"/>
      <c r="HL20" s="194"/>
      <c r="HM20" s="194"/>
      <c r="HN20" s="194"/>
      <c r="HO20" s="194"/>
      <c r="HP20" s="194"/>
      <c r="HQ20" s="194"/>
      <c r="HR20" s="194"/>
      <c r="HS20" s="194"/>
      <c r="HT20" s="194"/>
      <c r="HU20" s="194"/>
      <c r="HV20" s="194"/>
      <c r="HW20" s="194"/>
      <c r="HX20" s="194"/>
      <c r="HY20" s="194"/>
      <c r="HZ20" s="194"/>
      <c r="IA20" s="194"/>
      <c r="IB20" s="194"/>
      <c r="IC20" s="194"/>
      <c r="ID20" s="194"/>
      <c r="IE20" s="194"/>
      <c r="IF20" s="194"/>
      <c r="IG20" s="194"/>
      <c r="IH20" s="194"/>
      <c r="II20" s="194"/>
      <c r="IJ20" s="194"/>
      <c r="IK20" s="194"/>
      <c r="IL20" s="194"/>
      <c r="IM20" s="194"/>
      <c r="IN20" s="194"/>
      <c r="IO20" s="194"/>
      <c r="IP20" s="194"/>
      <c r="IQ20" s="194"/>
      <c r="IR20" s="194"/>
      <c r="IS20" s="194"/>
      <c r="IT20" s="194"/>
      <c r="IU20" s="194"/>
      <c r="IV20" s="194"/>
    </row>
    <row r="21" spans="2:256" ht="21" x14ac:dyDescent="0.25">
      <c r="B21" s="210"/>
      <c r="C21" s="211"/>
      <c r="D21" s="199"/>
      <c r="E21" s="194"/>
      <c r="F21" s="194"/>
      <c r="G21" s="194"/>
      <c r="H21" s="194"/>
      <c r="I21" s="199"/>
      <c r="J21" s="194"/>
      <c r="K21" s="194"/>
      <c r="L21" s="194"/>
      <c r="M21" s="194"/>
      <c r="N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4"/>
      <c r="DM21" s="194"/>
      <c r="DN21" s="194"/>
      <c r="DO21" s="194"/>
      <c r="DP21" s="194"/>
      <c r="DQ21" s="194"/>
      <c r="DR21" s="194"/>
      <c r="DS21" s="194"/>
      <c r="DT21" s="194"/>
      <c r="DU21" s="194"/>
      <c r="DV21" s="194"/>
      <c r="DW21" s="194"/>
      <c r="DX21" s="194"/>
      <c r="DY21" s="194"/>
      <c r="DZ21" s="194"/>
      <c r="EA21" s="194"/>
      <c r="EB21" s="194"/>
      <c r="EC21" s="194"/>
      <c r="ED21" s="194"/>
      <c r="EE21" s="194"/>
      <c r="EF21" s="194"/>
      <c r="EG21" s="194"/>
      <c r="EH21" s="194"/>
      <c r="EI21" s="194"/>
      <c r="EJ21" s="194"/>
      <c r="EK21" s="194"/>
      <c r="EL21" s="194"/>
      <c r="EM21" s="194"/>
      <c r="EN21" s="194"/>
      <c r="EO21" s="194"/>
      <c r="EP21" s="194"/>
      <c r="EQ21" s="194"/>
      <c r="ER21" s="194"/>
      <c r="ES21" s="194"/>
      <c r="ET21" s="194"/>
      <c r="EU21" s="194"/>
      <c r="EV21" s="194"/>
      <c r="EW21" s="194"/>
      <c r="EX21" s="194"/>
      <c r="EY21" s="194"/>
      <c r="EZ21" s="194"/>
      <c r="FA21" s="194"/>
      <c r="FB21" s="194"/>
      <c r="FC21" s="194"/>
      <c r="FD21" s="194"/>
      <c r="FE21" s="194"/>
      <c r="FF21" s="194"/>
      <c r="FG21" s="194"/>
      <c r="FH21" s="194"/>
      <c r="FI21" s="194"/>
      <c r="FJ21" s="194"/>
      <c r="FK21" s="194"/>
      <c r="FL21" s="194"/>
      <c r="FM21" s="194"/>
      <c r="FN21" s="194"/>
      <c r="FO21" s="194"/>
      <c r="FP21" s="194"/>
      <c r="FQ21" s="194"/>
      <c r="FR21" s="194"/>
      <c r="FS21" s="194"/>
      <c r="FT21" s="194"/>
      <c r="FU21" s="194"/>
      <c r="FV21" s="194"/>
      <c r="FW21" s="194"/>
      <c r="FX21" s="194"/>
      <c r="FY21" s="194"/>
      <c r="FZ21" s="194"/>
      <c r="GA21" s="194"/>
      <c r="GB21" s="194"/>
      <c r="GC21" s="194"/>
      <c r="GD21" s="194"/>
      <c r="GE21" s="194"/>
      <c r="GF21" s="194"/>
      <c r="GG21" s="194"/>
      <c r="GH21" s="194"/>
      <c r="GI21" s="194"/>
      <c r="GJ21" s="194"/>
      <c r="GK21" s="194"/>
      <c r="GL21" s="194"/>
      <c r="GM21" s="194"/>
      <c r="GN21" s="194"/>
      <c r="GO21" s="194"/>
      <c r="GP21" s="194"/>
      <c r="GQ21" s="194"/>
      <c r="GR21" s="194"/>
      <c r="GS21" s="194"/>
      <c r="GT21" s="194"/>
      <c r="GU21" s="194"/>
      <c r="GV21" s="194"/>
      <c r="GW21" s="194"/>
      <c r="GX21" s="194"/>
      <c r="GY21" s="194"/>
      <c r="GZ21" s="194"/>
      <c r="HA21" s="194"/>
      <c r="HB21" s="194"/>
      <c r="HC21" s="194"/>
      <c r="HD21" s="194"/>
      <c r="HE21" s="194"/>
      <c r="HF21" s="194"/>
      <c r="HG21" s="194"/>
      <c r="HH21" s="194"/>
      <c r="HI21" s="194"/>
      <c r="HJ21" s="194"/>
      <c r="HK21" s="194"/>
      <c r="HL21" s="194"/>
      <c r="HM21" s="194"/>
      <c r="HN21" s="194"/>
      <c r="HO21" s="194"/>
      <c r="HP21" s="194"/>
      <c r="HQ21" s="194"/>
      <c r="HR21" s="194"/>
      <c r="HS21" s="194"/>
      <c r="HT21" s="194"/>
      <c r="HU21" s="194"/>
      <c r="HV21" s="194"/>
      <c r="HW21" s="194"/>
      <c r="HX21" s="194"/>
      <c r="HY21" s="194"/>
      <c r="HZ21" s="194"/>
      <c r="IA21" s="194"/>
      <c r="IB21" s="194"/>
      <c r="IC21" s="194"/>
      <c r="ID21" s="194"/>
      <c r="IE21" s="194"/>
      <c r="IF21" s="194"/>
      <c r="IG21" s="194"/>
      <c r="IH21" s="194"/>
      <c r="II21" s="194"/>
      <c r="IJ21" s="194"/>
      <c r="IK21" s="194"/>
      <c r="IL21" s="194"/>
      <c r="IM21" s="194"/>
      <c r="IN21" s="194"/>
      <c r="IO21" s="194"/>
      <c r="IP21" s="194"/>
      <c r="IQ21" s="194"/>
      <c r="IR21" s="194"/>
      <c r="IS21" s="194"/>
      <c r="IT21" s="194"/>
      <c r="IU21" s="194"/>
      <c r="IV21" s="194"/>
    </row>
    <row r="22" spans="2:256" x14ac:dyDescent="0.25">
      <c r="B22" s="207"/>
      <c r="C22" s="221"/>
      <c r="D22" s="198"/>
      <c r="E22" s="194"/>
      <c r="F22" s="194"/>
      <c r="G22" s="194"/>
      <c r="H22" s="194"/>
      <c r="I22" s="212"/>
      <c r="J22" s="194"/>
      <c r="K22" s="194"/>
      <c r="L22" s="194"/>
      <c r="M22" s="194"/>
      <c r="N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  <c r="CT22" s="194"/>
      <c r="CU22" s="194"/>
      <c r="CV22" s="194"/>
      <c r="CW22" s="194"/>
      <c r="CX22" s="194"/>
      <c r="CY22" s="194"/>
      <c r="CZ22" s="194"/>
      <c r="DA22" s="194"/>
      <c r="DB22" s="194"/>
      <c r="DC22" s="194"/>
      <c r="DD22" s="194"/>
      <c r="DE22" s="194"/>
      <c r="DF22" s="194"/>
      <c r="DG22" s="194"/>
      <c r="DH22" s="194"/>
      <c r="DI22" s="194"/>
      <c r="DJ22" s="194"/>
      <c r="DK22" s="194"/>
      <c r="DL22" s="194"/>
      <c r="DM22" s="194"/>
      <c r="DN22" s="194"/>
      <c r="DO22" s="194"/>
      <c r="DP22" s="194"/>
      <c r="DQ22" s="194"/>
      <c r="DR22" s="194"/>
      <c r="DS22" s="194"/>
      <c r="DT22" s="194"/>
      <c r="DU22" s="194"/>
      <c r="DV22" s="194"/>
      <c r="DW22" s="194"/>
      <c r="DX22" s="194"/>
      <c r="DY22" s="194"/>
      <c r="DZ22" s="194"/>
      <c r="EA22" s="194"/>
      <c r="EB22" s="194"/>
      <c r="EC22" s="194"/>
      <c r="ED22" s="194"/>
      <c r="EE22" s="194"/>
      <c r="EF22" s="194"/>
      <c r="EG22" s="194"/>
      <c r="EH22" s="194"/>
      <c r="EI22" s="194"/>
      <c r="EJ22" s="194"/>
      <c r="EK22" s="194"/>
      <c r="EL22" s="194"/>
      <c r="EM22" s="194"/>
      <c r="EN22" s="194"/>
      <c r="EO22" s="194"/>
      <c r="EP22" s="194"/>
      <c r="EQ22" s="194"/>
      <c r="ER22" s="194"/>
      <c r="ES22" s="194"/>
      <c r="ET22" s="194"/>
      <c r="EU22" s="194"/>
      <c r="EV22" s="194"/>
      <c r="EW22" s="194"/>
      <c r="EX22" s="194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FW22" s="194"/>
      <c r="FX22" s="194"/>
      <c r="FY22" s="194"/>
      <c r="FZ22" s="194"/>
      <c r="GA22" s="194"/>
      <c r="GB22" s="194"/>
      <c r="GC22" s="194"/>
      <c r="GD22" s="194"/>
      <c r="GE22" s="194"/>
      <c r="GF22" s="194"/>
      <c r="GG22" s="194"/>
      <c r="GH22" s="194"/>
      <c r="GI22" s="194"/>
      <c r="GJ22" s="194"/>
      <c r="GK22" s="194"/>
      <c r="GL22" s="194"/>
      <c r="GM22" s="194"/>
      <c r="GN22" s="194"/>
      <c r="GO22" s="194"/>
      <c r="GP22" s="194"/>
      <c r="GQ22" s="194"/>
      <c r="GR22" s="194"/>
      <c r="GS22" s="194"/>
      <c r="GT22" s="194"/>
      <c r="GU22" s="194"/>
      <c r="GV22" s="194"/>
      <c r="GW22" s="194"/>
      <c r="GX22" s="194"/>
      <c r="GY22" s="194"/>
      <c r="GZ22" s="194"/>
      <c r="HA22" s="194"/>
      <c r="HB22" s="194"/>
      <c r="HC22" s="194"/>
      <c r="HD22" s="194"/>
      <c r="HE22" s="194"/>
      <c r="HF22" s="194"/>
      <c r="HG22" s="194"/>
      <c r="HH22" s="194"/>
      <c r="HI22" s="194"/>
      <c r="HJ22" s="194"/>
      <c r="HK22" s="194"/>
      <c r="HL22" s="194"/>
      <c r="HM22" s="194"/>
      <c r="HN22" s="194"/>
      <c r="HO22" s="194"/>
      <c r="HP22" s="194"/>
      <c r="HQ22" s="194"/>
      <c r="HR22" s="194"/>
      <c r="HS22" s="194"/>
      <c r="HT22" s="194"/>
      <c r="HU22" s="194"/>
      <c r="HV22" s="194"/>
      <c r="HW22" s="194"/>
      <c r="HX22" s="194"/>
      <c r="HY22" s="194"/>
      <c r="HZ22" s="194"/>
      <c r="IA22" s="194"/>
      <c r="IB22" s="194"/>
      <c r="IC22" s="194"/>
      <c r="ID22" s="194"/>
      <c r="IE22" s="194"/>
      <c r="IF22" s="194"/>
      <c r="IG22" s="194"/>
      <c r="IH22" s="194"/>
      <c r="II22" s="194"/>
      <c r="IJ22" s="194"/>
      <c r="IK22" s="194"/>
      <c r="IL22" s="194"/>
      <c r="IM22" s="194"/>
      <c r="IN22" s="194"/>
      <c r="IO22" s="194"/>
      <c r="IP22" s="194"/>
      <c r="IQ22" s="194"/>
      <c r="IR22" s="194"/>
      <c r="IS22" s="194"/>
      <c r="IT22" s="194"/>
      <c r="IU22" s="194"/>
      <c r="IV22" s="194"/>
    </row>
    <row r="23" spans="2:256" ht="15.6" x14ac:dyDescent="0.25">
      <c r="B23" s="207"/>
      <c r="C23" s="221"/>
      <c r="D23" s="213"/>
      <c r="E23" s="279"/>
      <c r="F23" s="279"/>
      <c r="G23" s="279"/>
      <c r="H23" s="279"/>
      <c r="I23" s="279"/>
      <c r="J23" s="194"/>
      <c r="K23" s="194"/>
      <c r="L23" s="194"/>
      <c r="M23" s="194"/>
      <c r="N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  <c r="CT23" s="194"/>
      <c r="CU23" s="194"/>
      <c r="CV23" s="194"/>
      <c r="CW23" s="194"/>
      <c r="CX23" s="194"/>
      <c r="CY23" s="194"/>
      <c r="CZ23" s="194"/>
      <c r="DA23" s="194"/>
      <c r="DB23" s="194"/>
      <c r="DC23" s="194"/>
      <c r="DD23" s="194"/>
      <c r="DE23" s="194"/>
      <c r="DF23" s="194"/>
      <c r="DG23" s="194"/>
      <c r="DH23" s="194"/>
      <c r="DI23" s="194"/>
      <c r="DJ23" s="194"/>
      <c r="DK23" s="194"/>
      <c r="DL23" s="194"/>
      <c r="DM23" s="194"/>
      <c r="DN23" s="194"/>
      <c r="DO23" s="194"/>
      <c r="DP23" s="194"/>
      <c r="DQ23" s="194"/>
      <c r="DR23" s="194"/>
      <c r="DS23" s="194"/>
      <c r="DT23" s="194"/>
      <c r="DU23" s="194"/>
      <c r="DV23" s="194"/>
      <c r="DW23" s="194"/>
      <c r="DX23" s="194"/>
      <c r="DY23" s="194"/>
      <c r="DZ23" s="194"/>
      <c r="EA23" s="194"/>
      <c r="EB23" s="194"/>
      <c r="EC23" s="194"/>
      <c r="ED23" s="194"/>
      <c r="EE23" s="194"/>
      <c r="EF23" s="194"/>
      <c r="EG23" s="194"/>
      <c r="EH23" s="194"/>
      <c r="EI23" s="194"/>
      <c r="EJ23" s="194"/>
      <c r="EK23" s="194"/>
      <c r="EL23" s="194"/>
      <c r="EM23" s="194"/>
      <c r="EN23" s="194"/>
      <c r="EO23" s="194"/>
      <c r="EP23" s="194"/>
      <c r="EQ23" s="194"/>
      <c r="ER23" s="194"/>
      <c r="ES23" s="194"/>
      <c r="ET23" s="194"/>
      <c r="EU23" s="194"/>
      <c r="EV23" s="194"/>
      <c r="EW23" s="194"/>
      <c r="EX23" s="194"/>
      <c r="EY23" s="194"/>
      <c r="EZ23" s="194"/>
      <c r="FA23" s="194"/>
      <c r="FB23" s="194"/>
      <c r="FC23" s="194"/>
      <c r="FD23" s="194"/>
      <c r="FE23" s="194"/>
      <c r="FF23" s="194"/>
      <c r="FG23" s="194"/>
      <c r="FH23" s="194"/>
      <c r="FI23" s="194"/>
      <c r="FJ23" s="194"/>
      <c r="FK23" s="194"/>
      <c r="FL23" s="194"/>
      <c r="FM23" s="194"/>
      <c r="FN23" s="194"/>
      <c r="FO23" s="194"/>
      <c r="FP23" s="194"/>
      <c r="FQ23" s="194"/>
      <c r="FR23" s="194"/>
      <c r="FS23" s="194"/>
      <c r="FT23" s="194"/>
      <c r="FU23" s="194"/>
      <c r="FV23" s="194"/>
      <c r="FW23" s="194"/>
      <c r="FX23" s="194"/>
      <c r="FY23" s="194"/>
      <c r="FZ23" s="194"/>
      <c r="GA23" s="194"/>
      <c r="GB23" s="194"/>
      <c r="GC23" s="194"/>
      <c r="GD23" s="194"/>
      <c r="GE23" s="194"/>
      <c r="GF23" s="194"/>
      <c r="GG23" s="194"/>
      <c r="GH23" s="194"/>
      <c r="GI23" s="194"/>
      <c r="GJ23" s="194"/>
      <c r="GK23" s="194"/>
      <c r="GL23" s="194"/>
      <c r="GM23" s="194"/>
      <c r="GN23" s="194"/>
      <c r="GO23" s="194"/>
      <c r="GP23" s="194"/>
      <c r="GQ23" s="194"/>
      <c r="GR23" s="194"/>
      <c r="GS23" s="194"/>
      <c r="GT23" s="194"/>
      <c r="GU23" s="194"/>
      <c r="GV23" s="194"/>
      <c r="GW23" s="194"/>
      <c r="GX23" s="194"/>
      <c r="GY23" s="194"/>
      <c r="GZ23" s="194"/>
      <c r="HA23" s="194"/>
      <c r="HB23" s="194"/>
      <c r="HC23" s="194"/>
      <c r="HD23" s="194"/>
      <c r="HE23" s="194"/>
      <c r="HF23" s="194"/>
      <c r="HG23" s="194"/>
      <c r="HH23" s="194"/>
      <c r="HI23" s="194"/>
      <c r="HJ23" s="194"/>
      <c r="HK23" s="194"/>
      <c r="HL23" s="194"/>
      <c r="HM23" s="194"/>
      <c r="HN23" s="194"/>
      <c r="HO23" s="194"/>
      <c r="HP23" s="194"/>
      <c r="HQ23" s="194"/>
      <c r="HR23" s="194"/>
      <c r="HS23" s="194"/>
      <c r="HT23" s="194"/>
      <c r="HU23" s="194"/>
      <c r="HV23" s="194"/>
      <c r="HW23" s="194"/>
      <c r="HX23" s="194"/>
      <c r="HY23" s="194"/>
      <c r="HZ23" s="194"/>
      <c r="IA23" s="194"/>
      <c r="IB23" s="194"/>
      <c r="IC23" s="194"/>
      <c r="ID23" s="194"/>
      <c r="IE23" s="194"/>
      <c r="IF23" s="194"/>
      <c r="IG23" s="194"/>
      <c r="IH23" s="194"/>
      <c r="II23" s="194"/>
      <c r="IJ23" s="194"/>
      <c r="IK23" s="194"/>
      <c r="IL23" s="194"/>
      <c r="IM23" s="194"/>
      <c r="IN23" s="194"/>
      <c r="IO23" s="194"/>
      <c r="IP23" s="194"/>
      <c r="IQ23" s="194"/>
      <c r="IR23" s="194"/>
      <c r="IS23" s="194"/>
      <c r="IT23" s="194"/>
      <c r="IU23" s="194"/>
      <c r="IV23" s="194"/>
    </row>
    <row r="24" spans="2:256" x14ac:dyDescent="0.25">
      <c r="B24" s="194"/>
      <c r="C24" s="194"/>
      <c r="D24" s="207"/>
      <c r="E24" s="279"/>
      <c r="F24" s="279"/>
      <c r="G24" s="279"/>
      <c r="H24" s="279"/>
      <c r="I24" s="279"/>
      <c r="J24" s="194"/>
      <c r="K24" s="194"/>
      <c r="L24" s="194"/>
      <c r="M24" s="194"/>
      <c r="N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  <c r="CT24" s="194"/>
      <c r="CU24" s="194"/>
      <c r="CV24" s="194"/>
      <c r="CW24" s="194"/>
      <c r="CX24" s="194"/>
      <c r="CY24" s="194"/>
      <c r="CZ24" s="194"/>
      <c r="DA24" s="194"/>
      <c r="DB24" s="194"/>
      <c r="DC24" s="194"/>
      <c r="DD24" s="194"/>
      <c r="DE24" s="194"/>
      <c r="DF24" s="194"/>
      <c r="DG24" s="194"/>
      <c r="DH24" s="194"/>
      <c r="DI24" s="194"/>
      <c r="DJ24" s="194"/>
      <c r="DK24" s="194"/>
      <c r="DL24" s="194"/>
      <c r="DM24" s="194"/>
      <c r="DN24" s="194"/>
      <c r="DO24" s="194"/>
      <c r="DP24" s="194"/>
      <c r="DQ24" s="194"/>
      <c r="DR24" s="194"/>
      <c r="DS24" s="194"/>
      <c r="DT24" s="194"/>
      <c r="DU24" s="194"/>
      <c r="DV24" s="194"/>
      <c r="DW24" s="194"/>
      <c r="DX24" s="194"/>
      <c r="DY24" s="194"/>
      <c r="DZ24" s="194"/>
      <c r="EA24" s="194"/>
      <c r="EB24" s="194"/>
      <c r="EC24" s="194"/>
      <c r="ED24" s="194"/>
      <c r="EE24" s="194"/>
      <c r="EF24" s="194"/>
      <c r="EG24" s="194"/>
      <c r="EH24" s="194"/>
      <c r="EI24" s="194"/>
      <c r="EJ24" s="194"/>
      <c r="EK24" s="194"/>
      <c r="EL24" s="194"/>
      <c r="EM24" s="194"/>
      <c r="EN24" s="194"/>
      <c r="EO24" s="194"/>
      <c r="EP24" s="194"/>
      <c r="EQ24" s="194"/>
      <c r="ER24" s="194"/>
      <c r="ES24" s="194"/>
      <c r="ET24" s="194"/>
      <c r="EU24" s="194"/>
      <c r="EV24" s="194"/>
      <c r="EW24" s="194"/>
      <c r="EX24" s="194"/>
      <c r="EY24" s="194"/>
      <c r="EZ24" s="194"/>
      <c r="FA24" s="194"/>
      <c r="FB24" s="194"/>
      <c r="FC24" s="194"/>
      <c r="FD24" s="194"/>
      <c r="FE24" s="194"/>
      <c r="FF24" s="194"/>
      <c r="FG24" s="194"/>
      <c r="FH24" s="194"/>
      <c r="FI24" s="194"/>
      <c r="FJ24" s="194"/>
      <c r="FK24" s="194"/>
      <c r="FL24" s="194"/>
      <c r="FM24" s="194"/>
      <c r="FN24" s="194"/>
      <c r="FO24" s="194"/>
      <c r="FP24" s="194"/>
      <c r="FQ24" s="194"/>
      <c r="FR24" s="194"/>
      <c r="FS24" s="194"/>
      <c r="FT24" s="194"/>
      <c r="FU24" s="194"/>
      <c r="FV24" s="194"/>
      <c r="FW24" s="194"/>
      <c r="FX24" s="194"/>
      <c r="FY24" s="194"/>
      <c r="FZ24" s="194"/>
      <c r="GA24" s="194"/>
      <c r="GB24" s="194"/>
      <c r="GC24" s="194"/>
      <c r="GD24" s="194"/>
      <c r="GE24" s="194"/>
      <c r="GF24" s="194"/>
      <c r="GG24" s="194"/>
      <c r="GH24" s="194"/>
      <c r="GI24" s="194"/>
      <c r="GJ24" s="194"/>
      <c r="GK24" s="194"/>
      <c r="GL24" s="194"/>
      <c r="GM24" s="194"/>
      <c r="GN24" s="194"/>
      <c r="GO24" s="194"/>
      <c r="GP24" s="194"/>
      <c r="GQ24" s="194"/>
      <c r="GR24" s="194"/>
      <c r="GS24" s="194"/>
      <c r="GT24" s="194"/>
      <c r="GU24" s="194"/>
      <c r="GV24" s="194"/>
      <c r="GW24" s="194"/>
      <c r="GX24" s="194"/>
      <c r="GY24" s="194"/>
      <c r="GZ24" s="194"/>
      <c r="HA24" s="194"/>
      <c r="HB24" s="194"/>
      <c r="HC24" s="194"/>
      <c r="HD24" s="194"/>
      <c r="HE24" s="194"/>
      <c r="HF24" s="194"/>
      <c r="HG24" s="194"/>
      <c r="HH24" s="194"/>
      <c r="HI24" s="194"/>
      <c r="HJ24" s="194"/>
      <c r="HK24" s="194"/>
      <c r="HL24" s="194"/>
      <c r="HM24" s="194"/>
      <c r="HN24" s="194"/>
      <c r="HO24" s="194"/>
      <c r="HP24" s="194"/>
      <c r="HQ24" s="194"/>
      <c r="HR24" s="194"/>
      <c r="HS24" s="194"/>
      <c r="HT24" s="194"/>
      <c r="HU24" s="194"/>
      <c r="HV24" s="194"/>
      <c r="HW24" s="194"/>
      <c r="HX24" s="194"/>
      <c r="HY24" s="194"/>
      <c r="HZ24" s="194"/>
      <c r="IA24" s="194"/>
      <c r="IB24" s="194"/>
      <c r="IC24" s="194"/>
      <c r="ID24" s="194"/>
      <c r="IE24" s="194"/>
      <c r="IF24" s="194"/>
      <c r="IG24" s="194"/>
      <c r="IH24" s="194"/>
      <c r="II24" s="194"/>
      <c r="IJ24" s="194"/>
      <c r="IK24" s="194"/>
      <c r="IL24" s="194"/>
      <c r="IM24" s="194"/>
      <c r="IN24" s="194"/>
      <c r="IO24" s="194"/>
      <c r="IP24" s="194"/>
      <c r="IQ24" s="194"/>
      <c r="IR24" s="194"/>
      <c r="IS24" s="194"/>
      <c r="IT24" s="194"/>
      <c r="IU24" s="194"/>
      <c r="IV24" s="194"/>
    </row>
    <row r="25" spans="2:256" x14ac:dyDescent="0.25"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  <c r="CT25" s="194"/>
      <c r="CU25" s="194"/>
      <c r="CV25" s="194"/>
      <c r="CW25" s="194"/>
      <c r="CX25" s="194"/>
      <c r="CY25" s="194"/>
      <c r="CZ25" s="194"/>
      <c r="DA25" s="194"/>
      <c r="DB25" s="194"/>
      <c r="DC25" s="194"/>
      <c r="DD25" s="194"/>
      <c r="DE25" s="194"/>
      <c r="DF25" s="194"/>
      <c r="DG25" s="194"/>
      <c r="DH25" s="194"/>
      <c r="DI25" s="194"/>
      <c r="DJ25" s="194"/>
      <c r="DK25" s="194"/>
      <c r="DL25" s="194"/>
      <c r="DM25" s="194"/>
      <c r="DN25" s="194"/>
      <c r="DO25" s="194"/>
      <c r="DP25" s="194"/>
      <c r="DQ25" s="194"/>
      <c r="DR25" s="194"/>
      <c r="DS25" s="194"/>
      <c r="DT25" s="194"/>
      <c r="DU25" s="194"/>
      <c r="DV25" s="194"/>
      <c r="DW25" s="194"/>
      <c r="DX25" s="194"/>
      <c r="DY25" s="194"/>
      <c r="DZ25" s="194"/>
      <c r="EA25" s="194"/>
      <c r="EB25" s="194"/>
      <c r="EC25" s="194"/>
      <c r="ED25" s="194"/>
      <c r="EE25" s="194"/>
      <c r="EF25" s="194"/>
      <c r="EG25" s="194"/>
      <c r="EH25" s="194"/>
      <c r="EI25" s="194"/>
      <c r="EJ25" s="194"/>
      <c r="EK25" s="194"/>
      <c r="EL25" s="194"/>
      <c r="EM25" s="194"/>
      <c r="EN25" s="194"/>
      <c r="EO25" s="194"/>
      <c r="EP25" s="194"/>
      <c r="EQ25" s="194"/>
      <c r="ER25" s="194"/>
      <c r="ES25" s="194"/>
      <c r="ET25" s="194"/>
      <c r="EU25" s="194"/>
      <c r="EV25" s="194"/>
      <c r="EW25" s="194"/>
      <c r="EX25" s="194"/>
      <c r="EY25" s="194"/>
      <c r="EZ25" s="194"/>
      <c r="FA25" s="194"/>
      <c r="FB25" s="194"/>
      <c r="FC25" s="194"/>
      <c r="FD25" s="194"/>
      <c r="FE25" s="194"/>
      <c r="FF25" s="194"/>
      <c r="FG25" s="194"/>
      <c r="FH25" s="194"/>
      <c r="FI25" s="194"/>
      <c r="FJ25" s="194"/>
      <c r="FK25" s="194"/>
      <c r="FL25" s="194"/>
      <c r="FM25" s="194"/>
      <c r="FN25" s="194"/>
      <c r="FO25" s="194"/>
      <c r="FP25" s="194"/>
      <c r="FQ25" s="194"/>
      <c r="FR25" s="194"/>
      <c r="FS25" s="194"/>
      <c r="FT25" s="194"/>
      <c r="FU25" s="194"/>
      <c r="FV25" s="194"/>
      <c r="FW25" s="194"/>
      <c r="FX25" s="194"/>
      <c r="FY25" s="194"/>
      <c r="FZ25" s="194"/>
      <c r="GA25" s="194"/>
      <c r="GB25" s="194"/>
      <c r="GC25" s="194"/>
      <c r="GD25" s="194"/>
      <c r="GE25" s="194"/>
      <c r="GF25" s="194"/>
      <c r="GG25" s="194"/>
      <c r="GH25" s="194"/>
      <c r="GI25" s="194"/>
      <c r="GJ25" s="194"/>
      <c r="GK25" s="194"/>
      <c r="GL25" s="194"/>
      <c r="GM25" s="194"/>
      <c r="GN25" s="194"/>
      <c r="GO25" s="194"/>
      <c r="GP25" s="194"/>
      <c r="GQ25" s="194"/>
      <c r="GR25" s="194"/>
      <c r="GS25" s="194"/>
      <c r="GT25" s="194"/>
      <c r="GU25" s="194"/>
      <c r="GV25" s="194"/>
      <c r="GW25" s="194"/>
      <c r="GX25" s="194"/>
      <c r="GY25" s="194"/>
      <c r="GZ25" s="194"/>
      <c r="HA25" s="194"/>
      <c r="HB25" s="194"/>
      <c r="HC25" s="194"/>
      <c r="HD25" s="194"/>
      <c r="HE25" s="194"/>
      <c r="HF25" s="194"/>
      <c r="HG25" s="194"/>
      <c r="HH25" s="194"/>
      <c r="HI25" s="194"/>
      <c r="HJ25" s="194"/>
      <c r="HK25" s="194"/>
      <c r="HL25" s="194"/>
      <c r="HM25" s="194"/>
      <c r="HN25" s="194"/>
      <c r="HO25" s="194"/>
      <c r="HP25" s="194"/>
      <c r="HQ25" s="194"/>
      <c r="HR25" s="194"/>
      <c r="HS25" s="194"/>
      <c r="HT25" s="194"/>
      <c r="HU25" s="194"/>
      <c r="HV25" s="194"/>
      <c r="HW25" s="194"/>
      <c r="HX25" s="194"/>
      <c r="HY25" s="194"/>
      <c r="HZ25" s="194"/>
      <c r="IA25" s="194"/>
      <c r="IB25" s="194"/>
      <c r="IC25" s="194"/>
      <c r="ID25" s="194"/>
      <c r="IE25" s="194"/>
      <c r="IF25" s="194"/>
      <c r="IG25" s="194"/>
      <c r="IH25" s="194"/>
      <c r="II25" s="194"/>
      <c r="IJ25" s="194"/>
      <c r="IK25" s="194"/>
      <c r="IL25" s="194"/>
      <c r="IM25" s="194"/>
      <c r="IN25" s="194"/>
      <c r="IO25" s="194"/>
      <c r="IP25" s="194"/>
      <c r="IQ25" s="194"/>
      <c r="IR25" s="194"/>
      <c r="IS25" s="194"/>
      <c r="IT25" s="194"/>
      <c r="IU25" s="194"/>
      <c r="IV25" s="194"/>
    </row>
    <row r="26" spans="2:256" x14ac:dyDescent="0.2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94"/>
      <c r="IU26" s="194"/>
      <c r="IV26" s="194"/>
    </row>
    <row r="27" spans="2:256" x14ac:dyDescent="0.25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194"/>
      <c r="DE27" s="194"/>
      <c r="DF27" s="194"/>
      <c r="DG27" s="194"/>
      <c r="DH27" s="194"/>
      <c r="DI27" s="194"/>
      <c r="DJ27" s="194"/>
      <c r="DK27" s="194"/>
      <c r="DL27" s="194"/>
      <c r="DM27" s="194"/>
      <c r="DN27" s="194"/>
      <c r="DO27" s="194"/>
      <c r="DP27" s="194"/>
      <c r="DQ27" s="194"/>
      <c r="DR27" s="194"/>
      <c r="DS27" s="194"/>
      <c r="DT27" s="194"/>
      <c r="DU27" s="194"/>
      <c r="DV27" s="194"/>
      <c r="DW27" s="194"/>
      <c r="DX27" s="194"/>
      <c r="DY27" s="194"/>
      <c r="DZ27" s="194"/>
      <c r="EA27" s="194"/>
      <c r="EB27" s="194"/>
      <c r="EC27" s="194"/>
      <c r="ED27" s="194"/>
      <c r="EE27" s="194"/>
      <c r="EF27" s="194"/>
      <c r="EG27" s="194"/>
      <c r="EH27" s="194"/>
      <c r="EI27" s="194"/>
      <c r="EJ27" s="194"/>
      <c r="EK27" s="194"/>
      <c r="EL27" s="194"/>
      <c r="EM27" s="194"/>
      <c r="EN27" s="194"/>
      <c r="EO27" s="194"/>
      <c r="EP27" s="194"/>
      <c r="EQ27" s="194"/>
      <c r="ER27" s="194"/>
      <c r="ES27" s="194"/>
      <c r="ET27" s="194"/>
      <c r="EU27" s="194"/>
      <c r="EV27" s="194"/>
      <c r="EW27" s="194"/>
      <c r="EX27" s="194"/>
      <c r="EY27" s="194"/>
      <c r="EZ27" s="194"/>
      <c r="FA27" s="194"/>
      <c r="FB27" s="194"/>
      <c r="FC27" s="194"/>
      <c r="FD27" s="194"/>
      <c r="FE27" s="194"/>
      <c r="FF27" s="194"/>
      <c r="FG27" s="194"/>
      <c r="FH27" s="194"/>
      <c r="FI27" s="194"/>
      <c r="FJ27" s="194"/>
      <c r="FK27" s="194"/>
      <c r="FL27" s="194"/>
      <c r="FM27" s="194"/>
      <c r="FN27" s="194"/>
      <c r="FO27" s="194"/>
      <c r="FP27" s="194"/>
      <c r="FQ27" s="194"/>
      <c r="FR27" s="194"/>
      <c r="FS27" s="194"/>
      <c r="FT27" s="194"/>
      <c r="FU27" s="194"/>
      <c r="FV27" s="194"/>
      <c r="FW27" s="194"/>
      <c r="FX27" s="194"/>
      <c r="FY27" s="194"/>
      <c r="FZ27" s="194"/>
      <c r="GA27" s="194"/>
      <c r="GB27" s="194"/>
      <c r="GC27" s="194"/>
      <c r="GD27" s="194"/>
      <c r="GE27" s="194"/>
      <c r="GF27" s="194"/>
      <c r="GG27" s="194"/>
      <c r="GH27" s="194"/>
      <c r="GI27" s="194"/>
      <c r="GJ27" s="194"/>
      <c r="GK27" s="194"/>
      <c r="GL27" s="194"/>
      <c r="GM27" s="194"/>
      <c r="GN27" s="194"/>
      <c r="GO27" s="194"/>
      <c r="GP27" s="194"/>
      <c r="GQ27" s="194"/>
      <c r="GR27" s="194"/>
      <c r="GS27" s="194"/>
      <c r="GT27" s="194"/>
      <c r="GU27" s="194"/>
      <c r="GV27" s="194"/>
      <c r="GW27" s="194"/>
      <c r="GX27" s="194"/>
      <c r="GY27" s="194"/>
      <c r="GZ27" s="194"/>
      <c r="HA27" s="194"/>
      <c r="HB27" s="194"/>
      <c r="HC27" s="194"/>
      <c r="HD27" s="194"/>
      <c r="HE27" s="194"/>
      <c r="HF27" s="194"/>
      <c r="HG27" s="194"/>
      <c r="HH27" s="194"/>
      <c r="HI27" s="194"/>
      <c r="HJ27" s="194"/>
      <c r="HK27" s="194"/>
      <c r="HL27" s="194"/>
      <c r="HM27" s="194"/>
      <c r="HN27" s="194"/>
      <c r="HO27" s="194"/>
      <c r="HP27" s="194"/>
      <c r="HQ27" s="194"/>
      <c r="HR27" s="194"/>
      <c r="HS27" s="194"/>
      <c r="HT27" s="194"/>
      <c r="HU27" s="194"/>
      <c r="HV27" s="194"/>
      <c r="HW27" s="194"/>
      <c r="HX27" s="194"/>
      <c r="HY27" s="194"/>
      <c r="HZ27" s="194"/>
      <c r="IA27" s="194"/>
      <c r="IB27" s="194"/>
      <c r="IC27" s="194"/>
      <c r="ID27" s="194"/>
      <c r="IE27" s="194"/>
      <c r="IF27" s="194"/>
      <c r="IG27" s="194"/>
      <c r="IH27" s="194"/>
      <c r="II27" s="194"/>
      <c r="IJ27" s="194"/>
      <c r="IK27" s="194"/>
      <c r="IL27" s="194"/>
      <c r="IM27" s="194"/>
      <c r="IN27" s="194"/>
      <c r="IO27" s="194"/>
      <c r="IP27" s="194"/>
      <c r="IQ27" s="194"/>
      <c r="IR27" s="194"/>
      <c r="IS27" s="194"/>
      <c r="IT27" s="194"/>
      <c r="IU27" s="194"/>
      <c r="IV27" s="194"/>
    </row>
    <row r="28" spans="2:256" x14ac:dyDescent="0.25"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  <c r="CT28" s="194"/>
      <c r="CU28" s="194"/>
      <c r="CV28" s="194"/>
      <c r="CW28" s="194"/>
      <c r="CX28" s="194"/>
      <c r="CY28" s="194"/>
      <c r="CZ28" s="194"/>
      <c r="DA28" s="194"/>
      <c r="DB28" s="194"/>
      <c r="DC28" s="194"/>
      <c r="DD28" s="194"/>
      <c r="DE28" s="194"/>
      <c r="DF28" s="194"/>
      <c r="DG28" s="194"/>
      <c r="DH28" s="194"/>
      <c r="DI28" s="194"/>
      <c r="DJ28" s="194"/>
      <c r="DK28" s="194"/>
      <c r="DL28" s="194"/>
      <c r="DM28" s="194"/>
      <c r="DN28" s="194"/>
      <c r="DO28" s="194"/>
      <c r="DP28" s="194"/>
      <c r="DQ28" s="194"/>
      <c r="DR28" s="194"/>
      <c r="DS28" s="194"/>
      <c r="DT28" s="194"/>
      <c r="DU28" s="194"/>
      <c r="DV28" s="194"/>
      <c r="DW28" s="194"/>
      <c r="DX28" s="194"/>
      <c r="DY28" s="194"/>
      <c r="DZ28" s="194"/>
      <c r="EA28" s="194"/>
      <c r="EB28" s="194"/>
      <c r="EC28" s="194"/>
      <c r="ED28" s="194"/>
      <c r="EE28" s="194"/>
      <c r="EF28" s="194"/>
      <c r="EG28" s="194"/>
      <c r="EH28" s="194"/>
      <c r="EI28" s="194"/>
      <c r="EJ28" s="194"/>
      <c r="EK28" s="194"/>
      <c r="EL28" s="194"/>
      <c r="EM28" s="194"/>
      <c r="EN28" s="194"/>
      <c r="EO28" s="194"/>
      <c r="EP28" s="194"/>
      <c r="EQ28" s="194"/>
      <c r="ER28" s="194"/>
      <c r="ES28" s="194"/>
      <c r="ET28" s="194"/>
      <c r="EU28" s="194"/>
      <c r="EV28" s="194"/>
      <c r="EW28" s="194"/>
      <c r="EX28" s="194"/>
      <c r="EY28" s="194"/>
      <c r="EZ28" s="194"/>
      <c r="FA28" s="194"/>
      <c r="FB28" s="194"/>
      <c r="FC28" s="194"/>
      <c r="FD28" s="194"/>
      <c r="FE28" s="194"/>
      <c r="FF28" s="194"/>
      <c r="FG28" s="194"/>
      <c r="FH28" s="194"/>
      <c r="FI28" s="194"/>
      <c r="FJ28" s="194"/>
      <c r="FK28" s="194"/>
      <c r="FL28" s="194"/>
      <c r="FM28" s="194"/>
      <c r="FN28" s="194"/>
      <c r="FO28" s="194"/>
      <c r="FP28" s="194"/>
      <c r="FQ28" s="194"/>
      <c r="FR28" s="194"/>
      <c r="FS28" s="194"/>
      <c r="FT28" s="194"/>
      <c r="FU28" s="194"/>
      <c r="FV28" s="194"/>
      <c r="FW28" s="194"/>
      <c r="FX28" s="194"/>
      <c r="FY28" s="194"/>
      <c r="FZ28" s="194"/>
      <c r="GA28" s="194"/>
      <c r="GB28" s="194"/>
      <c r="GC28" s="194"/>
      <c r="GD28" s="194"/>
      <c r="GE28" s="194"/>
      <c r="GF28" s="194"/>
      <c r="GG28" s="194"/>
      <c r="GH28" s="194"/>
      <c r="GI28" s="194"/>
      <c r="GJ28" s="194"/>
      <c r="GK28" s="194"/>
      <c r="GL28" s="194"/>
      <c r="GM28" s="194"/>
      <c r="GN28" s="194"/>
      <c r="GO28" s="194"/>
      <c r="GP28" s="194"/>
      <c r="GQ28" s="194"/>
      <c r="GR28" s="194"/>
      <c r="GS28" s="194"/>
      <c r="GT28" s="194"/>
      <c r="GU28" s="194"/>
      <c r="GV28" s="194"/>
      <c r="GW28" s="194"/>
      <c r="GX28" s="194"/>
      <c r="GY28" s="194"/>
      <c r="GZ28" s="194"/>
      <c r="HA28" s="194"/>
      <c r="HB28" s="194"/>
      <c r="HC28" s="194"/>
      <c r="HD28" s="194"/>
      <c r="HE28" s="194"/>
      <c r="HF28" s="194"/>
      <c r="HG28" s="194"/>
      <c r="HH28" s="194"/>
      <c r="HI28" s="194"/>
      <c r="HJ28" s="194"/>
      <c r="HK28" s="194"/>
      <c r="HL28" s="194"/>
      <c r="HM28" s="194"/>
      <c r="HN28" s="194"/>
      <c r="HO28" s="194"/>
      <c r="HP28" s="194"/>
      <c r="HQ28" s="194"/>
      <c r="HR28" s="194"/>
      <c r="HS28" s="194"/>
      <c r="HT28" s="194"/>
      <c r="HU28" s="194"/>
      <c r="HV28" s="194"/>
      <c r="HW28" s="194"/>
      <c r="HX28" s="194"/>
      <c r="HY28" s="194"/>
      <c r="HZ28" s="194"/>
      <c r="IA28" s="194"/>
      <c r="IB28" s="194"/>
      <c r="IC28" s="194"/>
      <c r="ID28" s="194"/>
      <c r="IE28" s="194"/>
      <c r="IF28" s="194"/>
      <c r="IG28" s="194"/>
      <c r="IH28" s="194"/>
      <c r="II28" s="194"/>
      <c r="IJ28" s="194"/>
      <c r="IK28" s="194"/>
      <c r="IL28" s="194"/>
      <c r="IM28" s="194"/>
      <c r="IN28" s="194"/>
      <c r="IO28" s="194"/>
      <c r="IP28" s="194"/>
      <c r="IQ28" s="194"/>
      <c r="IR28" s="194"/>
      <c r="IS28" s="194"/>
      <c r="IT28" s="194"/>
      <c r="IU28" s="194"/>
      <c r="IV28" s="194"/>
    </row>
    <row r="29" spans="2:256" x14ac:dyDescent="0.25"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  <c r="CT29" s="194"/>
      <c r="CU29" s="194"/>
      <c r="CV29" s="194"/>
      <c r="CW29" s="194"/>
      <c r="CX29" s="194"/>
      <c r="CY29" s="194"/>
      <c r="CZ29" s="194"/>
      <c r="DA29" s="194"/>
      <c r="DB29" s="194"/>
      <c r="DC29" s="194"/>
      <c r="DD29" s="194"/>
      <c r="DE29" s="194"/>
      <c r="DF29" s="194"/>
      <c r="DG29" s="194"/>
      <c r="DH29" s="194"/>
      <c r="DI29" s="194"/>
      <c r="DJ29" s="194"/>
      <c r="DK29" s="194"/>
      <c r="DL29" s="194"/>
      <c r="DM29" s="194"/>
      <c r="DN29" s="194"/>
      <c r="DO29" s="194"/>
      <c r="DP29" s="194"/>
      <c r="DQ29" s="194"/>
      <c r="DR29" s="194"/>
      <c r="DS29" s="194"/>
      <c r="DT29" s="194"/>
      <c r="DU29" s="194"/>
      <c r="DV29" s="194"/>
      <c r="DW29" s="194"/>
      <c r="DX29" s="194"/>
      <c r="DY29" s="194"/>
      <c r="DZ29" s="194"/>
      <c r="EA29" s="194"/>
      <c r="EB29" s="194"/>
      <c r="EC29" s="194"/>
      <c r="ED29" s="194"/>
      <c r="EE29" s="194"/>
      <c r="EF29" s="194"/>
      <c r="EG29" s="194"/>
      <c r="EH29" s="194"/>
      <c r="EI29" s="194"/>
      <c r="EJ29" s="194"/>
      <c r="EK29" s="194"/>
      <c r="EL29" s="194"/>
      <c r="EM29" s="194"/>
      <c r="EN29" s="194"/>
      <c r="EO29" s="194"/>
      <c r="EP29" s="194"/>
      <c r="EQ29" s="194"/>
      <c r="ER29" s="194"/>
      <c r="ES29" s="194"/>
      <c r="ET29" s="194"/>
      <c r="EU29" s="194"/>
      <c r="EV29" s="194"/>
      <c r="EW29" s="194"/>
      <c r="EX29" s="194"/>
      <c r="EY29" s="194"/>
      <c r="EZ29" s="194"/>
      <c r="FA29" s="194"/>
      <c r="FB29" s="194"/>
      <c r="FC29" s="194"/>
      <c r="FD29" s="194"/>
      <c r="FE29" s="194"/>
      <c r="FF29" s="194"/>
      <c r="FG29" s="194"/>
      <c r="FH29" s="194"/>
      <c r="FI29" s="194"/>
      <c r="FJ29" s="194"/>
      <c r="FK29" s="194"/>
      <c r="FL29" s="194"/>
      <c r="FM29" s="194"/>
      <c r="FN29" s="194"/>
      <c r="FO29" s="194"/>
      <c r="FP29" s="194"/>
      <c r="FQ29" s="194"/>
      <c r="FR29" s="194"/>
      <c r="FS29" s="194"/>
      <c r="FT29" s="194"/>
      <c r="FU29" s="194"/>
      <c r="FV29" s="194"/>
      <c r="FW29" s="194"/>
      <c r="FX29" s="194"/>
      <c r="FY29" s="194"/>
      <c r="FZ29" s="194"/>
      <c r="GA29" s="194"/>
      <c r="GB29" s="194"/>
      <c r="GC29" s="194"/>
      <c r="GD29" s="194"/>
      <c r="GE29" s="194"/>
      <c r="GF29" s="194"/>
      <c r="GG29" s="194"/>
      <c r="GH29" s="194"/>
      <c r="GI29" s="194"/>
      <c r="GJ29" s="194"/>
      <c r="GK29" s="194"/>
      <c r="GL29" s="194"/>
      <c r="GM29" s="194"/>
      <c r="GN29" s="194"/>
      <c r="GO29" s="194"/>
      <c r="GP29" s="194"/>
      <c r="GQ29" s="194"/>
      <c r="GR29" s="194"/>
      <c r="GS29" s="194"/>
      <c r="GT29" s="194"/>
      <c r="GU29" s="194"/>
      <c r="GV29" s="194"/>
      <c r="GW29" s="194"/>
      <c r="GX29" s="194"/>
      <c r="GY29" s="194"/>
      <c r="GZ29" s="194"/>
      <c r="HA29" s="194"/>
      <c r="HB29" s="194"/>
      <c r="HC29" s="194"/>
      <c r="HD29" s="194"/>
      <c r="HE29" s="194"/>
      <c r="HF29" s="194"/>
      <c r="HG29" s="194"/>
      <c r="HH29" s="194"/>
      <c r="HI29" s="194"/>
      <c r="HJ29" s="194"/>
      <c r="HK29" s="194"/>
      <c r="HL29" s="194"/>
      <c r="HM29" s="194"/>
      <c r="HN29" s="194"/>
      <c r="HO29" s="194"/>
      <c r="HP29" s="194"/>
      <c r="HQ29" s="194"/>
      <c r="HR29" s="194"/>
      <c r="HS29" s="194"/>
      <c r="HT29" s="194"/>
      <c r="HU29" s="194"/>
      <c r="HV29" s="194"/>
      <c r="HW29" s="194"/>
      <c r="HX29" s="194"/>
      <c r="HY29" s="194"/>
      <c r="HZ29" s="194"/>
      <c r="IA29" s="194"/>
      <c r="IB29" s="194"/>
      <c r="IC29" s="194"/>
      <c r="ID29" s="194"/>
      <c r="IE29" s="194"/>
      <c r="IF29" s="194"/>
      <c r="IG29" s="194"/>
      <c r="IH29" s="194"/>
      <c r="II29" s="194"/>
      <c r="IJ29" s="194"/>
      <c r="IK29" s="194"/>
      <c r="IL29" s="194"/>
      <c r="IM29" s="194"/>
      <c r="IN29" s="194"/>
      <c r="IO29" s="194"/>
      <c r="IP29" s="194"/>
      <c r="IQ29" s="194"/>
      <c r="IR29" s="194"/>
      <c r="IS29" s="194"/>
      <c r="IT29" s="194"/>
      <c r="IU29" s="194"/>
      <c r="IV29" s="194"/>
    </row>
    <row r="30" spans="2:256" x14ac:dyDescent="0.25"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  <c r="IU30" s="194"/>
      <c r="IV30" s="194"/>
    </row>
    <row r="31" spans="2:256" x14ac:dyDescent="0.25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94"/>
      <c r="IU31" s="194"/>
      <c r="IV31" s="194"/>
    </row>
    <row r="32" spans="2:256" x14ac:dyDescent="0.25"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  <c r="CT32" s="194"/>
      <c r="CU32" s="194"/>
      <c r="CV32" s="194"/>
      <c r="CW32" s="194"/>
      <c r="CX32" s="194"/>
      <c r="CY32" s="194"/>
      <c r="CZ32" s="194"/>
      <c r="DA32" s="194"/>
      <c r="DB32" s="194"/>
      <c r="DC32" s="194"/>
      <c r="DD32" s="194"/>
      <c r="DE32" s="194"/>
      <c r="DF32" s="194"/>
      <c r="DG32" s="194"/>
      <c r="DH32" s="194"/>
      <c r="DI32" s="194"/>
      <c r="DJ32" s="194"/>
      <c r="DK32" s="194"/>
      <c r="DL32" s="194"/>
      <c r="DM32" s="194"/>
      <c r="DN32" s="194"/>
      <c r="DO32" s="194"/>
      <c r="DP32" s="194"/>
      <c r="DQ32" s="194"/>
      <c r="DR32" s="194"/>
      <c r="DS32" s="194"/>
      <c r="DT32" s="194"/>
      <c r="DU32" s="194"/>
      <c r="DV32" s="194"/>
      <c r="DW32" s="194"/>
      <c r="DX32" s="194"/>
      <c r="DY32" s="194"/>
      <c r="DZ32" s="194"/>
      <c r="EA32" s="194"/>
      <c r="EB32" s="194"/>
      <c r="EC32" s="194"/>
      <c r="ED32" s="194"/>
      <c r="EE32" s="194"/>
      <c r="EF32" s="194"/>
      <c r="EG32" s="194"/>
      <c r="EH32" s="194"/>
      <c r="EI32" s="194"/>
      <c r="EJ32" s="194"/>
      <c r="EK32" s="194"/>
      <c r="EL32" s="194"/>
      <c r="EM32" s="194"/>
      <c r="EN32" s="194"/>
      <c r="EO32" s="194"/>
      <c r="EP32" s="194"/>
      <c r="EQ32" s="194"/>
      <c r="ER32" s="194"/>
      <c r="ES32" s="194"/>
      <c r="ET32" s="194"/>
      <c r="EU32" s="194"/>
      <c r="EV32" s="194"/>
      <c r="EW32" s="194"/>
      <c r="EX32" s="194"/>
      <c r="EY32" s="194"/>
      <c r="EZ32" s="194"/>
      <c r="FA32" s="194"/>
      <c r="FB32" s="194"/>
      <c r="FC32" s="194"/>
      <c r="FD32" s="194"/>
      <c r="FE32" s="194"/>
      <c r="FF32" s="194"/>
      <c r="FG32" s="194"/>
      <c r="FH32" s="194"/>
      <c r="FI32" s="194"/>
      <c r="FJ32" s="194"/>
      <c r="FK32" s="194"/>
      <c r="FL32" s="194"/>
      <c r="FM32" s="194"/>
      <c r="FN32" s="194"/>
      <c r="FO32" s="194"/>
      <c r="FP32" s="194"/>
      <c r="FQ32" s="194"/>
      <c r="FR32" s="194"/>
      <c r="FS32" s="194"/>
      <c r="FT32" s="194"/>
      <c r="FU32" s="194"/>
      <c r="FV32" s="194"/>
      <c r="FW32" s="194"/>
      <c r="FX32" s="194"/>
      <c r="FY32" s="194"/>
      <c r="FZ32" s="194"/>
      <c r="GA32" s="194"/>
      <c r="GB32" s="194"/>
      <c r="GC32" s="194"/>
      <c r="GD32" s="194"/>
      <c r="GE32" s="194"/>
      <c r="GF32" s="194"/>
      <c r="GG32" s="194"/>
      <c r="GH32" s="194"/>
      <c r="GI32" s="194"/>
      <c r="GJ32" s="194"/>
      <c r="GK32" s="194"/>
      <c r="GL32" s="194"/>
      <c r="GM32" s="194"/>
      <c r="GN32" s="194"/>
      <c r="GO32" s="194"/>
      <c r="GP32" s="194"/>
      <c r="GQ32" s="194"/>
      <c r="GR32" s="194"/>
      <c r="GS32" s="194"/>
      <c r="GT32" s="194"/>
      <c r="GU32" s="194"/>
      <c r="GV32" s="194"/>
      <c r="GW32" s="194"/>
      <c r="GX32" s="194"/>
      <c r="GY32" s="194"/>
      <c r="GZ32" s="194"/>
      <c r="HA32" s="194"/>
      <c r="HB32" s="194"/>
      <c r="HC32" s="194"/>
      <c r="HD32" s="194"/>
      <c r="HE32" s="194"/>
      <c r="HF32" s="194"/>
      <c r="HG32" s="194"/>
      <c r="HH32" s="194"/>
      <c r="HI32" s="194"/>
      <c r="HJ32" s="194"/>
      <c r="HK32" s="194"/>
      <c r="HL32" s="194"/>
      <c r="HM32" s="194"/>
      <c r="HN32" s="194"/>
      <c r="HO32" s="194"/>
      <c r="HP32" s="194"/>
      <c r="HQ32" s="194"/>
      <c r="HR32" s="194"/>
      <c r="HS32" s="194"/>
      <c r="HT32" s="194"/>
      <c r="HU32" s="194"/>
      <c r="HV32" s="194"/>
      <c r="HW32" s="194"/>
      <c r="HX32" s="194"/>
      <c r="HY32" s="194"/>
      <c r="HZ32" s="194"/>
      <c r="IA32" s="194"/>
      <c r="IB32" s="194"/>
      <c r="IC32" s="194"/>
      <c r="ID32" s="194"/>
      <c r="IE32" s="194"/>
      <c r="IF32" s="194"/>
      <c r="IG32" s="194"/>
      <c r="IH32" s="194"/>
      <c r="II32" s="194"/>
      <c r="IJ32" s="194"/>
      <c r="IK32" s="194"/>
      <c r="IL32" s="194"/>
      <c r="IM32" s="194"/>
      <c r="IN32" s="194"/>
      <c r="IO32" s="194"/>
      <c r="IP32" s="194"/>
      <c r="IQ32" s="194"/>
      <c r="IR32" s="194"/>
      <c r="IS32" s="194"/>
      <c r="IT32" s="194"/>
      <c r="IU32" s="194"/>
      <c r="IV32" s="194"/>
    </row>
    <row r="33" spans="2:256" x14ac:dyDescent="0.25"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  <c r="CT33" s="194"/>
      <c r="CU33" s="194"/>
      <c r="CV33" s="194"/>
      <c r="CW33" s="194"/>
      <c r="CX33" s="194"/>
      <c r="CY33" s="194"/>
      <c r="CZ33" s="194"/>
      <c r="DA33" s="194"/>
      <c r="DB33" s="194"/>
      <c r="DC33" s="194"/>
      <c r="DD33" s="194"/>
      <c r="DE33" s="194"/>
      <c r="DF33" s="194"/>
      <c r="DG33" s="194"/>
      <c r="DH33" s="194"/>
      <c r="DI33" s="194"/>
      <c r="DJ33" s="194"/>
      <c r="DK33" s="194"/>
      <c r="DL33" s="194"/>
      <c r="DM33" s="194"/>
      <c r="DN33" s="194"/>
      <c r="DO33" s="194"/>
      <c r="DP33" s="194"/>
      <c r="DQ33" s="194"/>
      <c r="DR33" s="194"/>
      <c r="DS33" s="194"/>
      <c r="DT33" s="194"/>
      <c r="DU33" s="194"/>
      <c r="DV33" s="194"/>
      <c r="DW33" s="194"/>
      <c r="DX33" s="194"/>
      <c r="DY33" s="194"/>
      <c r="DZ33" s="194"/>
      <c r="EA33" s="194"/>
      <c r="EB33" s="194"/>
      <c r="EC33" s="194"/>
      <c r="ED33" s="194"/>
      <c r="EE33" s="194"/>
      <c r="EF33" s="194"/>
      <c r="EG33" s="194"/>
      <c r="EH33" s="194"/>
      <c r="EI33" s="194"/>
      <c r="EJ33" s="194"/>
      <c r="EK33" s="194"/>
      <c r="EL33" s="194"/>
      <c r="EM33" s="194"/>
      <c r="EN33" s="194"/>
      <c r="EO33" s="194"/>
      <c r="EP33" s="194"/>
      <c r="EQ33" s="194"/>
      <c r="ER33" s="194"/>
      <c r="ES33" s="194"/>
      <c r="ET33" s="194"/>
      <c r="EU33" s="194"/>
      <c r="EV33" s="194"/>
      <c r="EW33" s="194"/>
      <c r="EX33" s="194"/>
      <c r="EY33" s="194"/>
      <c r="EZ33" s="194"/>
      <c r="FA33" s="194"/>
      <c r="FB33" s="194"/>
      <c r="FC33" s="194"/>
      <c r="FD33" s="194"/>
      <c r="FE33" s="194"/>
      <c r="FF33" s="194"/>
      <c r="FG33" s="194"/>
      <c r="FH33" s="194"/>
      <c r="FI33" s="194"/>
      <c r="FJ33" s="194"/>
      <c r="FK33" s="194"/>
      <c r="FL33" s="194"/>
      <c r="FM33" s="194"/>
      <c r="FN33" s="194"/>
      <c r="FO33" s="194"/>
      <c r="FP33" s="194"/>
      <c r="FQ33" s="194"/>
      <c r="FR33" s="194"/>
      <c r="FS33" s="194"/>
      <c r="FT33" s="194"/>
      <c r="FU33" s="194"/>
      <c r="FV33" s="194"/>
      <c r="FW33" s="194"/>
      <c r="FX33" s="194"/>
      <c r="FY33" s="194"/>
      <c r="FZ33" s="194"/>
      <c r="GA33" s="194"/>
      <c r="GB33" s="194"/>
      <c r="GC33" s="194"/>
      <c r="GD33" s="194"/>
      <c r="GE33" s="194"/>
      <c r="GF33" s="194"/>
      <c r="GG33" s="194"/>
      <c r="GH33" s="194"/>
      <c r="GI33" s="194"/>
      <c r="GJ33" s="194"/>
      <c r="GK33" s="194"/>
      <c r="GL33" s="194"/>
      <c r="GM33" s="194"/>
      <c r="GN33" s="194"/>
      <c r="GO33" s="194"/>
      <c r="GP33" s="194"/>
      <c r="GQ33" s="194"/>
      <c r="GR33" s="194"/>
      <c r="GS33" s="194"/>
      <c r="GT33" s="194"/>
      <c r="GU33" s="194"/>
      <c r="GV33" s="194"/>
      <c r="GW33" s="194"/>
      <c r="GX33" s="194"/>
      <c r="GY33" s="194"/>
      <c r="GZ33" s="194"/>
      <c r="HA33" s="194"/>
      <c r="HB33" s="194"/>
      <c r="HC33" s="194"/>
      <c r="HD33" s="194"/>
      <c r="HE33" s="194"/>
      <c r="HF33" s="194"/>
      <c r="HG33" s="194"/>
      <c r="HH33" s="194"/>
      <c r="HI33" s="194"/>
      <c r="HJ33" s="194"/>
      <c r="HK33" s="194"/>
      <c r="HL33" s="194"/>
      <c r="HM33" s="194"/>
      <c r="HN33" s="194"/>
      <c r="HO33" s="194"/>
      <c r="HP33" s="194"/>
      <c r="HQ33" s="194"/>
      <c r="HR33" s="194"/>
      <c r="HS33" s="194"/>
      <c r="HT33" s="194"/>
      <c r="HU33" s="194"/>
      <c r="HV33" s="194"/>
      <c r="HW33" s="194"/>
      <c r="HX33" s="194"/>
      <c r="HY33" s="194"/>
      <c r="HZ33" s="194"/>
      <c r="IA33" s="194"/>
      <c r="IB33" s="194"/>
      <c r="IC33" s="194"/>
      <c r="ID33" s="194"/>
      <c r="IE33" s="194"/>
      <c r="IF33" s="194"/>
      <c r="IG33" s="194"/>
      <c r="IH33" s="194"/>
      <c r="II33" s="194"/>
      <c r="IJ33" s="194"/>
      <c r="IK33" s="194"/>
      <c r="IL33" s="194"/>
      <c r="IM33" s="194"/>
      <c r="IN33" s="194"/>
      <c r="IO33" s="194"/>
      <c r="IP33" s="194"/>
      <c r="IQ33" s="194"/>
      <c r="IR33" s="194"/>
      <c r="IS33" s="194"/>
      <c r="IT33" s="194"/>
      <c r="IU33" s="194"/>
      <c r="IV33" s="194"/>
    </row>
    <row r="34" spans="2:256" x14ac:dyDescent="0.25"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  <c r="CX34" s="194"/>
      <c r="CY34" s="194"/>
      <c r="CZ34" s="194"/>
      <c r="DA34" s="194"/>
      <c r="DB34" s="194"/>
      <c r="DC34" s="194"/>
      <c r="DD34" s="194"/>
      <c r="DE34" s="194"/>
      <c r="DF34" s="194"/>
      <c r="DG34" s="194"/>
      <c r="DH34" s="194"/>
      <c r="DI34" s="194"/>
      <c r="DJ34" s="194"/>
      <c r="DK34" s="194"/>
      <c r="DL34" s="194"/>
      <c r="DM34" s="194"/>
      <c r="DN34" s="194"/>
      <c r="DO34" s="194"/>
      <c r="DP34" s="194"/>
      <c r="DQ34" s="194"/>
      <c r="DR34" s="194"/>
      <c r="DS34" s="194"/>
      <c r="DT34" s="194"/>
      <c r="DU34" s="194"/>
      <c r="DV34" s="194"/>
      <c r="DW34" s="194"/>
      <c r="DX34" s="194"/>
      <c r="DY34" s="194"/>
      <c r="DZ34" s="194"/>
      <c r="EA34" s="194"/>
      <c r="EB34" s="194"/>
      <c r="EC34" s="194"/>
      <c r="ED34" s="194"/>
      <c r="EE34" s="194"/>
      <c r="EF34" s="194"/>
      <c r="EG34" s="194"/>
      <c r="EH34" s="194"/>
      <c r="EI34" s="194"/>
      <c r="EJ34" s="194"/>
      <c r="EK34" s="194"/>
      <c r="EL34" s="194"/>
      <c r="EM34" s="194"/>
      <c r="EN34" s="194"/>
      <c r="EO34" s="194"/>
      <c r="EP34" s="194"/>
      <c r="EQ34" s="194"/>
      <c r="ER34" s="194"/>
      <c r="ES34" s="194"/>
      <c r="ET34" s="194"/>
      <c r="EU34" s="194"/>
      <c r="EV34" s="194"/>
      <c r="EW34" s="194"/>
      <c r="EX34" s="194"/>
      <c r="EY34" s="194"/>
      <c r="EZ34" s="194"/>
      <c r="FA34" s="194"/>
      <c r="FB34" s="194"/>
      <c r="FC34" s="194"/>
      <c r="FD34" s="194"/>
      <c r="FE34" s="194"/>
      <c r="FF34" s="194"/>
      <c r="FG34" s="194"/>
      <c r="FH34" s="194"/>
      <c r="FI34" s="194"/>
      <c r="FJ34" s="194"/>
      <c r="FK34" s="194"/>
      <c r="FL34" s="194"/>
      <c r="FM34" s="194"/>
      <c r="FN34" s="194"/>
      <c r="FO34" s="194"/>
      <c r="FP34" s="194"/>
      <c r="FQ34" s="194"/>
      <c r="FR34" s="194"/>
      <c r="FS34" s="194"/>
      <c r="FT34" s="194"/>
      <c r="FU34" s="194"/>
      <c r="FV34" s="194"/>
      <c r="FW34" s="194"/>
      <c r="FX34" s="194"/>
      <c r="FY34" s="194"/>
      <c r="FZ34" s="194"/>
      <c r="GA34" s="194"/>
      <c r="GB34" s="194"/>
      <c r="GC34" s="194"/>
      <c r="GD34" s="194"/>
      <c r="GE34" s="194"/>
      <c r="GF34" s="194"/>
      <c r="GG34" s="194"/>
      <c r="GH34" s="194"/>
      <c r="GI34" s="194"/>
      <c r="GJ34" s="194"/>
      <c r="GK34" s="194"/>
      <c r="GL34" s="194"/>
      <c r="GM34" s="194"/>
      <c r="GN34" s="194"/>
      <c r="GO34" s="194"/>
      <c r="GP34" s="194"/>
      <c r="GQ34" s="194"/>
      <c r="GR34" s="194"/>
      <c r="GS34" s="194"/>
      <c r="GT34" s="194"/>
      <c r="GU34" s="194"/>
      <c r="GV34" s="194"/>
      <c r="GW34" s="194"/>
      <c r="GX34" s="194"/>
      <c r="GY34" s="194"/>
      <c r="GZ34" s="194"/>
      <c r="HA34" s="194"/>
      <c r="HB34" s="194"/>
      <c r="HC34" s="194"/>
      <c r="HD34" s="194"/>
      <c r="HE34" s="194"/>
      <c r="HF34" s="194"/>
      <c r="HG34" s="194"/>
      <c r="HH34" s="194"/>
      <c r="HI34" s="194"/>
      <c r="HJ34" s="194"/>
      <c r="HK34" s="194"/>
      <c r="HL34" s="194"/>
      <c r="HM34" s="194"/>
      <c r="HN34" s="194"/>
      <c r="HO34" s="194"/>
      <c r="HP34" s="194"/>
      <c r="HQ34" s="194"/>
      <c r="HR34" s="194"/>
      <c r="HS34" s="194"/>
      <c r="HT34" s="194"/>
      <c r="HU34" s="194"/>
      <c r="HV34" s="194"/>
      <c r="HW34" s="194"/>
      <c r="HX34" s="194"/>
      <c r="HY34" s="194"/>
      <c r="HZ34" s="194"/>
      <c r="IA34" s="194"/>
      <c r="IB34" s="194"/>
      <c r="IC34" s="194"/>
      <c r="ID34" s="194"/>
      <c r="IE34" s="194"/>
      <c r="IF34" s="194"/>
      <c r="IG34" s="194"/>
      <c r="IH34" s="194"/>
      <c r="II34" s="194"/>
      <c r="IJ34" s="194"/>
      <c r="IK34" s="194"/>
      <c r="IL34" s="194"/>
      <c r="IM34" s="194"/>
      <c r="IN34" s="194"/>
      <c r="IO34" s="194"/>
      <c r="IP34" s="194"/>
      <c r="IQ34" s="194"/>
      <c r="IR34" s="194"/>
      <c r="IS34" s="194"/>
      <c r="IT34" s="194"/>
      <c r="IU34" s="194"/>
      <c r="IV34" s="194"/>
    </row>
    <row r="35" spans="2:256" x14ac:dyDescent="0.25"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  <c r="DN35" s="194"/>
      <c r="DO35" s="194"/>
      <c r="DP35" s="194"/>
      <c r="DQ35" s="194"/>
      <c r="DR35" s="194"/>
      <c r="DS35" s="194"/>
      <c r="DT35" s="194"/>
      <c r="DU35" s="194"/>
      <c r="DV35" s="194"/>
      <c r="DW35" s="194"/>
      <c r="DX35" s="194"/>
      <c r="DY35" s="194"/>
      <c r="DZ35" s="194"/>
      <c r="EA35" s="194"/>
      <c r="EB35" s="194"/>
      <c r="EC35" s="194"/>
      <c r="ED35" s="194"/>
      <c r="EE35" s="194"/>
      <c r="EF35" s="194"/>
      <c r="EG35" s="194"/>
      <c r="EH35" s="194"/>
      <c r="EI35" s="194"/>
      <c r="EJ35" s="194"/>
      <c r="EK35" s="194"/>
      <c r="EL35" s="194"/>
      <c r="EM35" s="194"/>
      <c r="EN35" s="194"/>
      <c r="EO35" s="194"/>
      <c r="EP35" s="194"/>
      <c r="EQ35" s="194"/>
      <c r="ER35" s="194"/>
      <c r="ES35" s="194"/>
      <c r="ET35" s="194"/>
      <c r="EU35" s="194"/>
      <c r="EV35" s="194"/>
      <c r="EW35" s="194"/>
      <c r="EX35" s="194"/>
      <c r="EY35" s="194"/>
      <c r="EZ35" s="194"/>
      <c r="FA35" s="194"/>
      <c r="FB35" s="194"/>
      <c r="FC35" s="194"/>
      <c r="FD35" s="194"/>
      <c r="FE35" s="194"/>
      <c r="FF35" s="194"/>
      <c r="FG35" s="194"/>
      <c r="FH35" s="194"/>
      <c r="FI35" s="194"/>
      <c r="FJ35" s="194"/>
      <c r="FK35" s="194"/>
      <c r="FL35" s="194"/>
      <c r="FM35" s="194"/>
      <c r="FN35" s="194"/>
      <c r="FO35" s="194"/>
      <c r="FP35" s="194"/>
      <c r="FQ35" s="194"/>
      <c r="FR35" s="194"/>
      <c r="FS35" s="194"/>
      <c r="FT35" s="194"/>
      <c r="FU35" s="194"/>
      <c r="FV35" s="194"/>
      <c r="FW35" s="194"/>
      <c r="FX35" s="194"/>
      <c r="FY35" s="194"/>
      <c r="FZ35" s="194"/>
      <c r="GA35" s="194"/>
      <c r="GB35" s="194"/>
      <c r="GC35" s="194"/>
      <c r="GD35" s="194"/>
      <c r="GE35" s="194"/>
      <c r="GF35" s="194"/>
      <c r="GG35" s="194"/>
      <c r="GH35" s="194"/>
      <c r="GI35" s="194"/>
      <c r="GJ35" s="194"/>
      <c r="GK35" s="194"/>
      <c r="GL35" s="194"/>
      <c r="GM35" s="194"/>
      <c r="GN35" s="194"/>
      <c r="GO35" s="194"/>
      <c r="GP35" s="194"/>
      <c r="GQ35" s="194"/>
      <c r="GR35" s="194"/>
      <c r="GS35" s="194"/>
      <c r="GT35" s="194"/>
      <c r="GU35" s="194"/>
      <c r="GV35" s="194"/>
      <c r="GW35" s="194"/>
      <c r="GX35" s="194"/>
      <c r="GY35" s="194"/>
      <c r="GZ35" s="194"/>
      <c r="HA35" s="194"/>
      <c r="HB35" s="194"/>
      <c r="HC35" s="194"/>
      <c r="HD35" s="194"/>
      <c r="HE35" s="194"/>
      <c r="HF35" s="194"/>
      <c r="HG35" s="194"/>
      <c r="HH35" s="194"/>
      <c r="HI35" s="194"/>
      <c r="HJ35" s="194"/>
      <c r="HK35" s="194"/>
      <c r="HL35" s="194"/>
      <c r="HM35" s="194"/>
      <c r="HN35" s="194"/>
      <c r="HO35" s="194"/>
      <c r="HP35" s="194"/>
      <c r="HQ35" s="194"/>
      <c r="HR35" s="194"/>
      <c r="HS35" s="194"/>
      <c r="HT35" s="194"/>
      <c r="HU35" s="194"/>
      <c r="HV35" s="194"/>
      <c r="HW35" s="194"/>
      <c r="HX35" s="194"/>
      <c r="HY35" s="194"/>
      <c r="HZ35" s="194"/>
      <c r="IA35" s="194"/>
      <c r="IB35" s="194"/>
      <c r="IC35" s="194"/>
      <c r="ID35" s="194"/>
      <c r="IE35" s="194"/>
      <c r="IF35" s="194"/>
      <c r="IG35" s="194"/>
      <c r="IH35" s="194"/>
      <c r="II35" s="194"/>
      <c r="IJ35" s="194"/>
      <c r="IK35" s="194"/>
      <c r="IL35" s="194"/>
      <c r="IM35" s="194"/>
      <c r="IN35" s="194"/>
      <c r="IO35" s="194"/>
      <c r="IP35" s="194"/>
      <c r="IQ35" s="194"/>
      <c r="IR35" s="194"/>
      <c r="IS35" s="194"/>
      <c r="IT35" s="194"/>
      <c r="IU35" s="194"/>
      <c r="IV35" s="194"/>
    </row>
    <row r="36" spans="2:256" x14ac:dyDescent="0.25"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94"/>
      <c r="ED36" s="194"/>
      <c r="EE36" s="194"/>
      <c r="EF36" s="194"/>
      <c r="EG36" s="194"/>
      <c r="EH36" s="194"/>
      <c r="EI36" s="194"/>
      <c r="EJ36" s="194"/>
      <c r="EK36" s="194"/>
      <c r="EL36" s="194"/>
      <c r="EM36" s="194"/>
      <c r="EN36" s="194"/>
      <c r="EO36" s="194"/>
      <c r="EP36" s="194"/>
      <c r="EQ36" s="194"/>
      <c r="ER36" s="194"/>
      <c r="ES36" s="194"/>
      <c r="ET36" s="194"/>
      <c r="EU36" s="194"/>
      <c r="EV36" s="194"/>
      <c r="EW36" s="194"/>
      <c r="EX36" s="194"/>
      <c r="EY36" s="194"/>
      <c r="EZ36" s="194"/>
      <c r="FA36" s="194"/>
      <c r="FB36" s="194"/>
      <c r="FC36" s="194"/>
      <c r="FD36" s="194"/>
      <c r="FE36" s="194"/>
      <c r="FF36" s="194"/>
      <c r="FG36" s="194"/>
      <c r="FH36" s="194"/>
      <c r="FI36" s="194"/>
      <c r="FJ36" s="194"/>
      <c r="FK36" s="194"/>
      <c r="FL36" s="194"/>
      <c r="FM36" s="194"/>
      <c r="FN36" s="194"/>
      <c r="FO36" s="194"/>
      <c r="FP36" s="194"/>
      <c r="FQ36" s="194"/>
      <c r="FR36" s="194"/>
      <c r="FS36" s="194"/>
      <c r="FT36" s="194"/>
      <c r="FU36" s="194"/>
      <c r="FV36" s="194"/>
      <c r="FW36" s="194"/>
      <c r="FX36" s="194"/>
      <c r="FY36" s="194"/>
      <c r="FZ36" s="194"/>
      <c r="GA36" s="194"/>
      <c r="GB36" s="194"/>
      <c r="GC36" s="194"/>
      <c r="GD36" s="194"/>
      <c r="GE36" s="194"/>
      <c r="GF36" s="194"/>
      <c r="GG36" s="194"/>
      <c r="GH36" s="194"/>
      <c r="GI36" s="194"/>
      <c r="GJ36" s="194"/>
      <c r="GK36" s="194"/>
      <c r="GL36" s="194"/>
      <c r="GM36" s="194"/>
      <c r="GN36" s="194"/>
      <c r="GO36" s="194"/>
      <c r="GP36" s="194"/>
      <c r="GQ36" s="194"/>
      <c r="GR36" s="194"/>
      <c r="GS36" s="194"/>
      <c r="GT36" s="194"/>
      <c r="GU36" s="194"/>
      <c r="GV36" s="194"/>
      <c r="GW36" s="194"/>
      <c r="GX36" s="194"/>
      <c r="GY36" s="194"/>
      <c r="GZ36" s="194"/>
      <c r="HA36" s="194"/>
      <c r="HB36" s="194"/>
      <c r="HC36" s="194"/>
      <c r="HD36" s="194"/>
      <c r="HE36" s="194"/>
      <c r="HF36" s="194"/>
      <c r="HG36" s="194"/>
      <c r="HH36" s="194"/>
      <c r="HI36" s="194"/>
      <c r="HJ36" s="194"/>
      <c r="HK36" s="194"/>
      <c r="HL36" s="194"/>
      <c r="HM36" s="194"/>
      <c r="HN36" s="194"/>
      <c r="HO36" s="194"/>
      <c r="HP36" s="194"/>
      <c r="HQ36" s="194"/>
      <c r="HR36" s="194"/>
      <c r="HS36" s="194"/>
      <c r="HT36" s="194"/>
      <c r="HU36" s="194"/>
      <c r="HV36" s="194"/>
      <c r="HW36" s="194"/>
      <c r="HX36" s="194"/>
      <c r="HY36" s="194"/>
      <c r="HZ36" s="194"/>
      <c r="IA36" s="194"/>
      <c r="IB36" s="194"/>
      <c r="IC36" s="194"/>
      <c r="ID36" s="194"/>
      <c r="IE36" s="194"/>
      <c r="IF36" s="194"/>
      <c r="IG36" s="194"/>
      <c r="IH36" s="194"/>
      <c r="II36" s="194"/>
      <c r="IJ36" s="194"/>
      <c r="IK36" s="194"/>
      <c r="IL36" s="194"/>
      <c r="IM36" s="194"/>
      <c r="IN36" s="194"/>
      <c r="IO36" s="194"/>
      <c r="IP36" s="194"/>
      <c r="IQ36" s="194"/>
      <c r="IR36" s="194"/>
      <c r="IS36" s="194"/>
      <c r="IT36" s="194"/>
      <c r="IU36" s="194"/>
      <c r="IV36" s="194"/>
    </row>
    <row r="37" spans="2:256" x14ac:dyDescent="0.25"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94"/>
      <c r="EH37" s="194"/>
      <c r="EI37" s="194"/>
      <c r="EJ37" s="194"/>
      <c r="EK37" s="194"/>
      <c r="EL37" s="194"/>
      <c r="EM37" s="194"/>
      <c r="EN37" s="194"/>
      <c r="EO37" s="194"/>
      <c r="EP37" s="194"/>
      <c r="EQ37" s="194"/>
      <c r="ER37" s="194"/>
      <c r="ES37" s="194"/>
      <c r="ET37" s="194"/>
      <c r="EU37" s="194"/>
      <c r="EV37" s="194"/>
      <c r="EW37" s="194"/>
      <c r="EX37" s="194"/>
      <c r="EY37" s="194"/>
      <c r="EZ37" s="194"/>
      <c r="FA37" s="194"/>
      <c r="FB37" s="194"/>
      <c r="FC37" s="194"/>
      <c r="FD37" s="194"/>
      <c r="FE37" s="194"/>
      <c r="FF37" s="194"/>
      <c r="FG37" s="194"/>
      <c r="FH37" s="194"/>
      <c r="FI37" s="194"/>
      <c r="FJ37" s="194"/>
      <c r="FK37" s="194"/>
      <c r="FL37" s="194"/>
      <c r="FM37" s="194"/>
      <c r="FN37" s="194"/>
      <c r="FO37" s="194"/>
      <c r="FP37" s="194"/>
      <c r="FQ37" s="194"/>
      <c r="FR37" s="194"/>
      <c r="FS37" s="194"/>
      <c r="FT37" s="194"/>
      <c r="FU37" s="194"/>
      <c r="FV37" s="194"/>
      <c r="FW37" s="194"/>
      <c r="FX37" s="194"/>
      <c r="FY37" s="194"/>
      <c r="FZ37" s="194"/>
      <c r="GA37" s="194"/>
      <c r="GB37" s="194"/>
      <c r="GC37" s="194"/>
      <c r="GD37" s="194"/>
      <c r="GE37" s="194"/>
      <c r="GF37" s="194"/>
      <c r="GG37" s="194"/>
      <c r="GH37" s="194"/>
      <c r="GI37" s="194"/>
      <c r="GJ37" s="194"/>
      <c r="GK37" s="194"/>
      <c r="GL37" s="194"/>
      <c r="GM37" s="194"/>
      <c r="GN37" s="194"/>
      <c r="GO37" s="194"/>
      <c r="GP37" s="194"/>
      <c r="GQ37" s="194"/>
      <c r="GR37" s="194"/>
      <c r="GS37" s="194"/>
      <c r="GT37" s="194"/>
      <c r="GU37" s="194"/>
      <c r="GV37" s="194"/>
      <c r="GW37" s="194"/>
      <c r="GX37" s="194"/>
      <c r="GY37" s="194"/>
      <c r="GZ37" s="194"/>
      <c r="HA37" s="194"/>
      <c r="HB37" s="194"/>
      <c r="HC37" s="194"/>
      <c r="HD37" s="194"/>
      <c r="HE37" s="194"/>
      <c r="HF37" s="194"/>
      <c r="HG37" s="194"/>
      <c r="HH37" s="194"/>
      <c r="HI37" s="194"/>
      <c r="HJ37" s="194"/>
      <c r="HK37" s="194"/>
      <c r="HL37" s="194"/>
      <c r="HM37" s="194"/>
      <c r="HN37" s="194"/>
      <c r="HO37" s="194"/>
      <c r="HP37" s="194"/>
      <c r="HQ37" s="194"/>
      <c r="HR37" s="194"/>
      <c r="HS37" s="194"/>
      <c r="HT37" s="194"/>
      <c r="HU37" s="194"/>
      <c r="HV37" s="194"/>
      <c r="HW37" s="194"/>
      <c r="HX37" s="194"/>
      <c r="HY37" s="194"/>
      <c r="HZ37" s="194"/>
      <c r="IA37" s="194"/>
      <c r="IB37" s="194"/>
      <c r="IC37" s="194"/>
      <c r="ID37" s="194"/>
      <c r="IE37" s="194"/>
      <c r="IF37" s="194"/>
      <c r="IG37" s="194"/>
      <c r="IH37" s="194"/>
      <c r="II37" s="194"/>
      <c r="IJ37" s="194"/>
      <c r="IK37" s="194"/>
      <c r="IL37" s="194"/>
      <c r="IM37" s="194"/>
      <c r="IN37" s="194"/>
      <c r="IO37" s="194"/>
      <c r="IP37" s="194"/>
      <c r="IQ37" s="194"/>
      <c r="IR37" s="194"/>
      <c r="IS37" s="194"/>
      <c r="IT37" s="194"/>
      <c r="IU37" s="194"/>
      <c r="IV37" s="194"/>
    </row>
    <row r="38" spans="2:256" x14ac:dyDescent="0.25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4"/>
      <c r="DL38" s="194"/>
      <c r="DM38" s="194"/>
      <c r="DN38" s="194"/>
      <c r="DO38" s="194"/>
      <c r="DP38" s="194"/>
      <c r="DQ38" s="194"/>
      <c r="DR38" s="194"/>
      <c r="DS38" s="194"/>
      <c r="DT38" s="194"/>
      <c r="DU38" s="194"/>
      <c r="DV38" s="194"/>
      <c r="DW38" s="194"/>
      <c r="DX38" s="194"/>
      <c r="DY38" s="194"/>
      <c r="DZ38" s="194"/>
      <c r="EA38" s="194"/>
      <c r="EB38" s="194"/>
      <c r="EC38" s="194"/>
      <c r="ED38" s="194"/>
      <c r="EE38" s="194"/>
      <c r="EF38" s="194"/>
      <c r="EG38" s="194"/>
      <c r="EH38" s="194"/>
      <c r="EI38" s="194"/>
      <c r="EJ38" s="194"/>
      <c r="EK38" s="194"/>
      <c r="EL38" s="194"/>
      <c r="EM38" s="194"/>
      <c r="EN38" s="194"/>
      <c r="EO38" s="194"/>
      <c r="EP38" s="194"/>
      <c r="EQ38" s="194"/>
      <c r="ER38" s="194"/>
      <c r="ES38" s="194"/>
      <c r="ET38" s="194"/>
      <c r="EU38" s="194"/>
      <c r="EV38" s="194"/>
      <c r="EW38" s="194"/>
      <c r="EX38" s="194"/>
      <c r="EY38" s="194"/>
      <c r="EZ38" s="194"/>
      <c r="FA38" s="194"/>
      <c r="FB38" s="194"/>
      <c r="FC38" s="194"/>
      <c r="FD38" s="194"/>
      <c r="FE38" s="194"/>
      <c r="FF38" s="194"/>
      <c r="FG38" s="194"/>
      <c r="FH38" s="194"/>
      <c r="FI38" s="194"/>
      <c r="FJ38" s="194"/>
      <c r="FK38" s="194"/>
      <c r="FL38" s="194"/>
      <c r="FM38" s="194"/>
      <c r="FN38" s="194"/>
      <c r="FO38" s="194"/>
      <c r="FP38" s="194"/>
      <c r="FQ38" s="194"/>
      <c r="FR38" s="194"/>
      <c r="FS38" s="194"/>
      <c r="FT38" s="194"/>
      <c r="FU38" s="194"/>
      <c r="FV38" s="194"/>
      <c r="FW38" s="194"/>
      <c r="FX38" s="194"/>
      <c r="FY38" s="194"/>
      <c r="FZ38" s="194"/>
      <c r="GA38" s="194"/>
      <c r="GB38" s="194"/>
      <c r="GC38" s="194"/>
      <c r="GD38" s="194"/>
      <c r="GE38" s="194"/>
      <c r="GF38" s="194"/>
      <c r="GG38" s="194"/>
      <c r="GH38" s="194"/>
      <c r="GI38" s="194"/>
      <c r="GJ38" s="194"/>
      <c r="GK38" s="194"/>
      <c r="GL38" s="194"/>
      <c r="GM38" s="194"/>
      <c r="GN38" s="194"/>
      <c r="GO38" s="194"/>
      <c r="GP38" s="194"/>
      <c r="GQ38" s="194"/>
      <c r="GR38" s="194"/>
      <c r="GS38" s="194"/>
      <c r="GT38" s="194"/>
      <c r="GU38" s="194"/>
      <c r="GV38" s="194"/>
      <c r="GW38" s="194"/>
      <c r="GX38" s="194"/>
      <c r="GY38" s="194"/>
      <c r="GZ38" s="194"/>
      <c r="HA38" s="194"/>
      <c r="HB38" s="194"/>
      <c r="HC38" s="194"/>
      <c r="HD38" s="194"/>
      <c r="HE38" s="194"/>
      <c r="HF38" s="194"/>
      <c r="HG38" s="194"/>
      <c r="HH38" s="194"/>
      <c r="HI38" s="194"/>
      <c r="HJ38" s="194"/>
      <c r="HK38" s="194"/>
      <c r="HL38" s="194"/>
      <c r="HM38" s="194"/>
      <c r="HN38" s="194"/>
      <c r="HO38" s="194"/>
      <c r="HP38" s="194"/>
      <c r="HQ38" s="194"/>
      <c r="HR38" s="194"/>
      <c r="HS38" s="194"/>
      <c r="HT38" s="194"/>
      <c r="HU38" s="194"/>
      <c r="HV38" s="194"/>
      <c r="HW38" s="194"/>
      <c r="HX38" s="194"/>
      <c r="HY38" s="194"/>
      <c r="HZ38" s="194"/>
      <c r="IA38" s="194"/>
      <c r="IB38" s="194"/>
      <c r="IC38" s="194"/>
      <c r="ID38" s="194"/>
      <c r="IE38" s="194"/>
      <c r="IF38" s="194"/>
      <c r="IG38" s="194"/>
      <c r="IH38" s="194"/>
      <c r="II38" s="194"/>
      <c r="IJ38" s="194"/>
      <c r="IK38" s="194"/>
      <c r="IL38" s="194"/>
      <c r="IM38" s="194"/>
      <c r="IN38" s="194"/>
      <c r="IO38" s="194"/>
      <c r="IP38" s="194"/>
      <c r="IQ38" s="194"/>
      <c r="IR38" s="194"/>
      <c r="IS38" s="194"/>
      <c r="IT38" s="194"/>
      <c r="IU38" s="194"/>
      <c r="IV38" s="194"/>
    </row>
    <row r="39" spans="2:256" x14ac:dyDescent="0.25"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  <c r="EC39" s="194"/>
      <c r="ED39" s="194"/>
      <c r="EE39" s="194"/>
      <c r="EF39" s="194"/>
      <c r="EG39" s="194"/>
      <c r="EH39" s="194"/>
      <c r="EI39" s="194"/>
      <c r="EJ39" s="194"/>
      <c r="EK39" s="194"/>
      <c r="EL39" s="194"/>
      <c r="EM39" s="194"/>
      <c r="EN39" s="194"/>
      <c r="EO39" s="194"/>
      <c r="EP39" s="194"/>
      <c r="EQ39" s="194"/>
      <c r="ER39" s="194"/>
      <c r="ES39" s="194"/>
      <c r="ET39" s="194"/>
      <c r="EU39" s="194"/>
      <c r="EV39" s="194"/>
      <c r="EW39" s="194"/>
      <c r="EX39" s="194"/>
      <c r="EY39" s="194"/>
      <c r="EZ39" s="194"/>
      <c r="FA39" s="194"/>
      <c r="FB39" s="194"/>
      <c r="FC39" s="194"/>
      <c r="FD39" s="194"/>
      <c r="FE39" s="194"/>
      <c r="FF39" s="194"/>
      <c r="FG39" s="194"/>
      <c r="FH39" s="194"/>
      <c r="FI39" s="194"/>
      <c r="FJ39" s="194"/>
      <c r="FK39" s="194"/>
      <c r="FL39" s="194"/>
      <c r="FM39" s="194"/>
      <c r="FN39" s="194"/>
      <c r="FO39" s="194"/>
      <c r="FP39" s="194"/>
      <c r="FQ39" s="194"/>
      <c r="FR39" s="194"/>
      <c r="FS39" s="194"/>
      <c r="FT39" s="194"/>
      <c r="FU39" s="194"/>
      <c r="FV39" s="194"/>
      <c r="FW39" s="194"/>
      <c r="FX39" s="194"/>
      <c r="FY39" s="194"/>
      <c r="FZ39" s="194"/>
      <c r="GA39" s="194"/>
      <c r="GB39" s="194"/>
      <c r="GC39" s="194"/>
      <c r="GD39" s="194"/>
      <c r="GE39" s="194"/>
      <c r="GF39" s="194"/>
      <c r="GG39" s="194"/>
      <c r="GH39" s="194"/>
      <c r="GI39" s="194"/>
      <c r="GJ39" s="194"/>
      <c r="GK39" s="194"/>
      <c r="GL39" s="194"/>
      <c r="GM39" s="194"/>
      <c r="GN39" s="194"/>
      <c r="GO39" s="194"/>
      <c r="GP39" s="194"/>
      <c r="GQ39" s="194"/>
      <c r="GR39" s="194"/>
      <c r="GS39" s="194"/>
      <c r="GT39" s="194"/>
      <c r="GU39" s="194"/>
      <c r="GV39" s="194"/>
      <c r="GW39" s="194"/>
      <c r="GX39" s="194"/>
      <c r="GY39" s="194"/>
      <c r="GZ39" s="194"/>
      <c r="HA39" s="194"/>
      <c r="HB39" s="194"/>
      <c r="HC39" s="194"/>
      <c r="HD39" s="194"/>
      <c r="HE39" s="194"/>
      <c r="HF39" s="194"/>
      <c r="HG39" s="194"/>
      <c r="HH39" s="194"/>
      <c r="HI39" s="194"/>
      <c r="HJ39" s="194"/>
      <c r="HK39" s="194"/>
      <c r="HL39" s="194"/>
      <c r="HM39" s="194"/>
      <c r="HN39" s="194"/>
      <c r="HO39" s="194"/>
      <c r="HP39" s="194"/>
      <c r="HQ39" s="194"/>
      <c r="HR39" s="194"/>
      <c r="HS39" s="194"/>
      <c r="HT39" s="194"/>
      <c r="HU39" s="194"/>
      <c r="HV39" s="194"/>
      <c r="HW39" s="194"/>
      <c r="HX39" s="194"/>
      <c r="HY39" s="194"/>
      <c r="HZ39" s="194"/>
      <c r="IA39" s="194"/>
      <c r="IB39" s="194"/>
      <c r="IC39" s="194"/>
      <c r="ID39" s="194"/>
      <c r="IE39" s="194"/>
      <c r="IF39" s="194"/>
      <c r="IG39" s="194"/>
      <c r="IH39" s="194"/>
      <c r="II39" s="194"/>
      <c r="IJ39" s="194"/>
      <c r="IK39" s="194"/>
      <c r="IL39" s="194"/>
      <c r="IM39" s="194"/>
      <c r="IN39" s="194"/>
      <c r="IO39" s="194"/>
      <c r="IP39" s="194"/>
      <c r="IQ39" s="194"/>
      <c r="IR39" s="194"/>
      <c r="IS39" s="194"/>
      <c r="IT39" s="194"/>
      <c r="IU39" s="194"/>
      <c r="IV39" s="194"/>
    </row>
    <row r="40" spans="2:256" x14ac:dyDescent="0.25"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  <c r="CX40" s="194"/>
      <c r="CY40" s="194"/>
      <c r="CZ40" s="194"/>
      <c r="DA40" s="194"/>
      <c r="DB40" s="194"/>
      <c r="DC40" s="194"/>
      <c r="DD40" s="194"/>
      <c r="DE40" s="194"/>
      <c r="DF40" s="194"/>
      <c r="DG40" s="194"/>
      <c r="DH40" s="194"/>
      <c r="DI40" s="194"/>
      <c r="DJ40" s="194"/>
      <c r="DK40" s="194"/>
      <c r="DL40" s="194"/>
      <c r="DM40" s="194"/>
      <c r="DN40" s="194"/>
      <c r="DO40" s="194"/>
      <c r="DP40" s="194"/>
      <c r="DQ40" s="194"/>
      <c r="DR40" s="194"/>
      <c r="DS40" s="194"/>
      <c r="DT40" s="194"/>
      <c r="DU40" s="194"/>
      <c r="DV40" s="194"/>
      <c r="DW40" s="194"/>
      <c r="DX40" s="194"/>
      <c r="DY40" s="194"/>
      <c r="DZ40" s="194"/>
      <c r="EA40" s="194"/>
      <c r="EB40" s="194"/>
      <c r="EC40" s="194"/>
      <c r="ED40" s="194"/>
      <c r="EE40" s="194"/>
      <c r="EF40" s="194"/>
      <c r="EG40" s="194"/>
      <c r="EH40" s="194"/>
      <c r="EI40" s="194"/>
      <c r="EJ40" s="194"/>
      <c r="EK40" s="194"/>
      <c r="EL40" s="194"/>
      <c r="EM40" s="194"/>
      <c r="EN40" s="194"/>
      <c r="EO40" s="194"/>
      <c r="EP40" s="194"/>
      <c r="EQ40" s="194"/>
      <c r="ER40" s="194"/>
      <c r="ES40" s="194"/>
      <c r="ET40" s="194"/>
      <c r="EU40" s="194"/>
      <c r="EV40" s="194"/>
      <c r="EW40" s="194"/>
      <c r="EX40" s="194"/>
      <c r="EY40" s="194"/>
      <c r="EZ40" s="194"/>
      <c r="FA40" s="194"/>
      <c r="FB40" s="194"/>
      <c r="FC40" s="194"/>
      <c r="FD40" s="194"/>
      <c r="FE40" s="194"/>
      <c r="FF40" s="194"/>
      <c r="FG40" s="194"/>
      <c r="FH40" s="194"/>
      <c r="FI40" s="194"/>
      <c r="FJ40" s="194"/>
      <c r="FK40" s="194"/>
      <c r="FL40" s="194"/>
      <c r="FM40" s="194"/>
      <c r="FN40" s="194"/>
      <c r="FO40" s="194"/>
      <c r="FP40" s="194"/>
      <c r="FQ40" s="194"/>
      <c r="FR40" s="194"/>
      <c r="FS40" s="194"/>
      <c r="FT40" s="194"/>
      <c r="FU40" s="194"/>
      <c r="FV40" s="194"/>
      <c r="FW40" s="194"/>
      <c r="FX40" s="194"/>
      <c r="FY40" s="194"/>
      <c r="FZ40" s="194"/>
      <c r="GA40" s="194"/>
      <c r="GB40" s="194"/>
      <c r="GC40" s="194"/>
      <c r="GD40" s="194"/>
      <c r="GE40" s="194"/>
      <c r="GF40" s="194"/>
      <c r="GG40" s="194"/>
      <c r="GH40" s="194"/>
      <c r="GI40" s="194"/>
      <c r="GJ40" s="194"/>
      <c r="GK40" s="194"/>
      <c r="GL40" s="194"/>
      <c r="GM40" s="194"/>
      <c r="GN40" s="194"/>
      <c r="GO40" s="194"/>
      <c r="GP40" s="194"/>
      <c r="GQ40" s="194"/>
      <c r="GR40" s="194"/>
      <c r="GS40" s="194"/>
      <c r="GT40" s="194"/>
      <c r="GU40" s="194"/>
      <c r="GV40" s="194"/>
      <c r="GW40" s="194"/>
      <c r="GX40" s="194"/>
      <c r="GY40" s="194"/>
      <c r="GZ40" s="194"/>
      <c r="HA40" s="194"/>
      <c r="HB40" s="194"/>
      <c r="HC40" s="194"/>
      <c r="HD40" s="194"/>
      <c r="HE40" s="194"/>
      <c r="HF40" s="194"/>
      <c r="HG40" s="194"/>
      <c r="HH40" s="194"/>
      <c r="HI40" s="194"/>
      <c r="HJ40" s="194"/>
      <c r="HK40" s="194"/>
      <c r="HL40" s="194"/>
      <c r="HM40" s="194"/>
      <c r="HN40" s="194"/>
      <c r="HO40" s="194"/>
      <c r="HP40" s="194"/>
      <c r="HQ40" s="194"/>
      <c r="HR40" s="194"/>
      <c r="HS40" s="194"/>
      <c r="HT40" s="194"/>
      <c r="HU40" s="194"/>
      <c r="HV40" s="194"/>
      <c r="HW40" s="194"/>
      <c r="HX40" s="194"/>
      <c r="HY40" s="194"/>
      <c r="HZ40" s="194"/>
      <c r="IA40" s="194"/>
      <c r="IB40" s="194"/>
      <c r="IC40" s="194"/>
      <c r="ID40" s="194"/>
      <c r="IE40" s="194"/>
      <c r="IF40" s="194"/>
      <c r="IG40" s="194"/>
      <c r="IH40" s="194"/>
      <c r="II40" s="194"/>
      <c r="IJ40" s="194"/>
      <c r="IK40" s="194"/>
      <c r="IL40" s="194"/>
      <c r="IM40" s="194"/>
      <c r="IN40" s="194"/>
      <c r="IO40" s="194"/>
      <c r="IP40" s="194"/>
      <c r="IQ40" s="194"/>
      <c r="IR40" s="194"/>
      <c r="IS40" s="194"/>
      <c r="IT40" s="194"/>
      <c r="IU40" s="194"/>
      <c r="IV40" s="194"/>
    </row>
    <row r="41" spans="2:256" x14ac:dyDescent="0.25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94"/>
      <c r="IU41" s="194"/>
      <c r="IV41" s="194"/>
    </row>
    <row r="42" spans="2:256" x14ac:dyDescent="0.25"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94"/>
      <c r="IU42" s="194"/>
      <c r="IV42" s="194"/>
    </row>
    <row r="43" spans="2:256" x14ac:dyDescent="0.25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  <c r="IU43" s="194"/>
      <c r="IV43" s="194"/>
    </row>
    <row r="44" spans="2:256" x14ac:dyDescent="0.25"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  <c r="IU44" s="194"/>
      <c r="IV44" s="194"/>
    </row>
    <row r="45" spans="2:256" x14ac:dyDescent="0.25"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  <c r="IU45" s="194"/>
      <c r="IV45" s="194"/>
    </row>
    <row r="46" spans="2:256" x14ac:dyDescent="0.25"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  <c r="IU46" s="194"/>
      <c r="IV46" s="194"/>
    </row>
    <row r="47" spans="2:256" x14ac:dyDescent="0.25"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  <c r="IU47" s="194"/>
      <c r="IV47" s="194"/>
    </row>
    <row r="48" spans="2:256" x14ac:dyDescent="0.25"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  <c r="IU48" s="194"/>
      <c r="IV48" s="194"/>
    </row>
    <row r="49" spans="2:256" x14ac:dyDescent="0.25"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  <c r="IU49" s="194"/>
      <c r="IV49" s="194"/>
    </row>
    <row r="50" spans="2:256" x14ac:dyDescent="0.25"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  <c r="IU50" s="194"/>
      <c r="IV50" s="194"/>
    </row>
    <row r="51" spans="2:256" x14ac:dyDescent="0.25"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  <c r="IU51" s="194"/>
      <c r="IV51" s="194"/>
    </row>
    <row r="52" spans="2:256" x14ac:dyDescent="0.25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  <c r="EN52" s="194"/>
      <c r="EO52" s="194"/>
      <c r="EP52" s="194"/>
      <c r="EQ52" s="194"/>
      <c r="ER52" s="194"/>
      <c r="ES52" s="194"/>
      <c r="ET52" s="194"/>
      <c r="EU52" s="194"/>
      <c r="EV52" s="194"/>
      <c r="EW52" s="194"/>
      <c r="EX52" s="194"/>
      <c r="EY52" s="194"/>
      <c r="EZ52" s="194"/>
      <c r="FA52" s="194"/>
      <c r="FB52" s="194"/>
      <c r="FC52" s="194"/>
      <c r="FD52" s="194"/>
      <c r="FE52" s="194"/>
      <c r="FF52" s="194"/>
      <c r="FG52" s="194"/>
      <c r="FH52" s="194"/>
      <c r="FI52" s="194"/>
      <c r="FJ52" s="194"/>
      <c r="FK52" s="194"/>
      <c r="FL52" s="194"/>
      <c r="FM52" s="194"/>
      <c r="FN52" s="194"/>
      <c r="FO52" s="194"/>
      <c r="FP52" s="194"/>
      <c r="FQ52" s="194"/>
      <c r="FR52" s="194"/>
      <c r="FS52" s="194"/>
      <c r="FT52" s="194"/>
      <c r="FU52" s="194"/>
      <c r="FV52" s="194"/>
      <c r="FW52" s="194"/>
      <c r="FX52" s="194"/>
      <c r="FY52" s="194"/>
      <c r="FZ52" s="194"/>
      <c r="GA52" s="194"/>
      <c r="GB52" s="194"/>
      <c r="GC52" s="194"/>
      <c r="GD52" s="194"/>
      <c r="GE52" s="194"/>
      <c r="GF52" s="194"/>
      <c r="GG52" s="194"/>
      <c r="GH52" s="194"/>
      <c r="GI52" s="194"/>
      <c r="GJ52" s="194"/>
      <c r="GK52" s="194"/>
      <c r="GL52" s="194"/>
      <c r="GM52" s="194"/>
      <c r="GN52" s="194"/>
      <c r="GO52" s="194"/>
      <c r="GP52" s="194"/>
      <c r="GQ52" s="194"/>
      <c r="GR52" s="194"/>
      <c r="GS52" s="194"/>
      <c r="GT52" s="194"/>
      <c r="GU52" s="194"/>
      <c r="GV52" s="194"/>
      <c r="GW52" s="194"/>
      <c r="GX52" s="194"/>
      <c r="GY52" s="194"/>
      <c r="GZ52" s="194"/>
      <c r="HA52" s="194"/>
      <c r="HB52" s="194"/>
      <c r="HC52" s="194"/>
      <c r="HD52" s="194"/>
      <c r="HE52" s="194"/>
      <c r="HF52" s="194"/>
      <c r="HG52" s="194"/>
      <c r="HH52" s="194"/>
      <c r="HI52" s="194"/>
      <c r="HJ52" s="194"/>
      <c r="HK52" s="194"/>
      <c r="HL52" s="194"/>
      <c r="HM52" s="194"/>
      <c r="HN52" s="194"/>
      <c r="HO52" s="194"/>
      <c r="HP52" s="194"/>
      <c r="HQ52" s="194"/>
      <c r="HR52" s="194"/>
      <c r="HS52" s="194"/>
      <c r="HT52" s="194"/>
      <c r="HU52" s="194"/>
      <c r="HV52" s="194"/>
      <c r="HW52" s="194"/>
      <c r="HX52" s="194"/>
      <c r="HY52" s="194"/>
      <c r="HZ52" s="194"/>
      <c r="IA52" s="194"/>
      <c r="IB52" s="194"/>
      <c r="IC52" s="194"/>
      <c r="ID52" s="194"/>
      <c r="IE52" s="194"/>
      <c r="IF52" s="194"/>
      <c r="IG52" s="194"/>
      <c r="IH52" s="194"/>
      <c r="II52" s="194"/>
      <c r="IJ52" s="194"/>
      <c r="IK52" s="194"/>
      <c r="IL52" s="194"/>
      <c r="IM52" s="194"/>
      <c r="IN52" s="194"/>
      <c r="IO52" s="194"/>
      <c r="IP52" s="194"/>
      <c r="IQ52" s="194"/>
      <c r="IR52" s="194"/>
      <c r="IS52" s="194"/>
      <c r="IT52" s="194"/>
      <c r="IU52" s="194"/>
      <c r="IV52" s="194"/>
    </row>
    <row r="53" spans="2:256" x14ac:dyDescent="0.25"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  <c r="CT53" s="194"/>
      <c r="CU53" s="194"/>
      <c r="CV53" s="194"/>
      <c r="CW53" s="194"/>
      <c r="CX53" s="194"/>
      <c r="CY53" s="194"/>
      <c r="CZ53" s="194"/>
      <c r="DA53" s="194"/>
      <c r="DB53" s="194"/>
      <c r="DC53" s="194"/>
      <c r="DD53" s="194"/>
      <c r="DE53" s="194"/>
      <c r="DF53" s="194"/>
      <c r="DG53" s="194"/>
      <c r="DH53" s="194"/>
      <c r="DI53" s="194"/>
      <c r="DJ53" s="194"/>
      <c r="DK53" s="194"/>
      <c r="DL53" s="194"/>
      <c r="DM53" s="194"/>
      <c r="DN53" s="194"/>
      <c r="DO53" s="194"/>
      <c r="DP53" s="194"/>
      <c r="DQ53" s="194"/>
      <c r="DR53" s="194"/>
      <c r="DS53" s="194"/>
      <c r="DT53" s="194"/>
      <c r="DU53" s="194"/>
      <c r="DV53" s="194"/>
      <c r="DW53" s="194"/>
      <c r="DX53" s="194"/>
      <c r="DY53" s="194"/>
      <c r="DZ53" s="194"/>
      <c r="EA53" s="194"/>
      <c r="EB53" s="194"/>
      <c r="EC53" s="194"/>
      <c r="ED53" s="194"/>
      <c r="EE53" s="194"/>
      <c r="EF53" s="194"/>
      <c r="EG53" s="194"/>
      <c r="EH53" s="194"/>
      <c r="EI53" s="194"/>
      <c r="EJ53" s="194"/>
      <c r="EK53" s="194"/>
      <c r="EL53" s="194"/>
      <c r="EM53" s="194"/>
      <c r="EN53" s="194"/>
      <c r="EO53" s="194"/>
      <c r="EP53" s="194"/>
      <c r="EQ53" s="194"/>
      <c r="ER53" s="194"/>
      <c r="ES53" s="194"/>
      <c r="ET53" s="194"/>
      <c r="EU53" s="194"/>
      <c r="EV53" s="194"/>
      <c r="EW53" s="194"/>
      <c r="EX53" s="194"/>
      <c r="EY53" s="194"/>
      <c r="EZ53" s="194"/>
      <c r="FA53" s="194"/>
      <c r="FB53" s="194"/>
      <c r="FC53" s="194"/>
      <c r="FD53" s="194"/>
      <c r="FE53" s="194"/>
      <c r="FF53" s="194"/>
      <c r="FG53" s="194"/>
      <c r="FH53" s="194"/>
      <c r="FI53" s="194"/>
      <c r="FJ53" s="194"/>
      <c r="FK53" s="194"/>
      <c r="FL53" s="194"/>
      <c r="FM53" s="194"/>
      <c r="FN53" s="194"/>
      <c r="FO53" s="194"/>
      <c r="FP53" s="194"/>
      <c r="FQ53" s="194"/>
      <c r="FR53" s="194"/>
      <c r="FS53" s="194"/>
      <c r="FT53" s="194"/>
      <c r="FU53" s="194"/>
      <c r="FV53" s="194"/>
      <c r="FW53" s="194"/>
      <c r="FX53" s="194"/>
      <c r="FY53" s="194"/>
      <c r="FZ53" s="194"/>
      <c r="GA53" s="194"/>
      <c r="GB53" s="194"/>
      <c r="GC53" s="194"/>
      <c r="GD53" s="194"/>
      <c r="GE53" s="194"/>
      <c r="GF53" s="194"/>
      <c r="GG53" s="194"/>
      <c r="GH53" s="194"/>
      <c r="GI53" s="194"/>
      <c r="GJ53" s="194"/>
      <c r="GK53" s="194"/>
      <c r="GL53" s="194"/>
      <c r="GM53" s="194"/>
      <c r="GN53" s="194"/>
      <c r="GO53" s="194"/>
      <c r="GP53" s="194"/>
      <c r="GQ53" s="194"/>
      <c r="GR53" s="194"/>
      <c r="GS53" s="194"/>
      <c r="GT53" s="194"/>
      <c r="GU53" s="194"/>
      <c r="GV53" s="194"/>
      <c r="GW53" s="194"/>
      <c r="GX53" s="194"/>
      <c r="GY53" s="194"/>
      <c r="GZ53" s="194"/>
      <c r="HA53" s="194"/>
      <c r="HB53" s="194"/>
      <c r="HC53" s="194"/>
      <c r="HD53" s="194"/>
      <c r="HE53" s="194"/>
      <c r="HF53" s="194"/>
      <c r="HG53" s="194"/>
      <c r="HH53" s="194"/>
      <c r="HI53" s="194"/>
      <c r="HJ53" s="194"/>
      <c r="HK53" s="194"/>
      <c r="HL53" s="194"/>
      <c r="HM53" s="194"/>
      <c r="HN53" s="194"/>
      <c r="HO53" s="194"/>
      <c r="HP53" s="194"/>
      <c r="HQ53" s="194"/>
      <c r="HR53" s="194"/>
      <c r="HS53" s="194"/>
      <c r="HT53" s="194"/>
      <c r="HU53" s="194"/>
      <c r="HV53" s="194"/>
      <c r="HW53" s="194"/>
      <c r="HX53" s="194"/>
      <c r="HY53" s="194"/>
      <c r="HZ53" s="194"/>
      <c r="IA53" s="194"/>
      <c r="IB53" s="194"/>
      <c r="IC53" s="194"/>
      <c r="ID53" s="194"/>
      <c r="IE53" s="194"/>
      <c r="IF53" s="194"/>
      <c r="IG53" s="194"/>
      <c r="IH53" s="194"/>
      <c r="II53" s="194"/>
      <c r="IJ53" s="194"/>
      <c r="IK53" s="194"/>
      <c r="IL53" s="194"/>
      <c r="IM53" s="194"/>
      <c r="IN53" s="194"/>
      <c r="IO53" s="194"/>
      <c r="IP53" s="194"/>
      <c r="IQ53" s="194"/>
      <c r="IR53" s="194"/>
      <c r="IS53" s="194"/>
      <c r="IT53" s="194"/>
      <c r="IU53" s="194"/>
      <c r="IV53" s="194"/>
    </row>
    <row r="54" spans="2:256" x14ac:dyDescent="0.25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  <c r="IU54" s="194"/>
      <c r="IV54" s="194"/>
    </row>
    <row r="55" spans="2:256" x14ac:dyDescent="0.25"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94"/>
      <c r="IU55" s="194"/>
      <c r="IV55" s="194"/>
    </row>
    <row r="56" spans="2:256" x14ac:dyDescent="0.25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  <c r="IU56" s="194"/>
      <c r="IV56" s="194"/>
    </row>
    <row r="57" spans="2:256" x14ac:dyDescent="0.25"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94"/>
      <c r="CV57" s="194"/>
      <c r="CW57" s="194"/>
      <c r="CX57" s="194"/>
      <c r="CY57" s="194"/>
      <c r="CZ57" s="194"/>
      <c r="DA57" s="194"/>
      <c r="DB57" s="194"/>
      <c r="DC57" s="194"/>
      <c r="DD57" s="194"/>
      <c r="DE57" s="194"/>
      <c r="DF57" s="194"/>
      <c r="DG57" s="194"/>
      <c r="DH57" s="194"/>
      <c r="DI57" s="194"/>
      <c r="DJ57" s="194"/>
      <c r="DK57" s="194"/>
      <c r="DL57" s="194"/>
      <c r="DM57" s="194"/>
      <c r="DN57" s="194"/>
      <c r="DO57" s="194"/>
      <c r="DP57" s="194"/>
      <c r="DQ57" s="194"/>
      <c r="DR57" s="194"/>
      <c r="DS57" s="194"/>
      <c r="DT57" s="194"/>
      <c r="DU57" s="194"/>
      <c r="DV57" s="194"/>
      <c r="DW57" s="194"/>
      <c r="DX57" s="194"/>
      <c r="DY57" s="194"/>
      <c r="DZ57" s="194"/>
      <c r="EA57" s="194"/>
      <c r="EB57" s="194"/>
      <c r="EC57" s="194"/>
      <c r="ED57" s="194"/>
      <c r="EE57" s="194"/>
      <c r="EF57" s="194"/>
      <c r="EG57" s="194"/>
      <c r="EH57" s="194"/>
      <c r="EI57" s="194"/>
      <c r="EJ57" s="194"/>
      <c r="EK57" s="194"/>
      <c r="EL57" s="194"/>
      <c r="EM57" s="194"/>
      <c r="EN57" s="194"/>
      <c r="EO57" s="194"/>
      <c r="EP57" s="194"/>
      <c r="EQ57" s="194"/>
      <c r="ER57" s="194"/>
      <c r="ES57" s="194"/>
      <c r="ET57" s="194"/>
      <c r="EU57" s="194"/>
      <c r="EV57" s="194"/>
      <c r="EW57" s="194"/>
      <c r="EX57" s="194"/>
      <c r="EY57" s="194"/>
      <c r="EZ57" s="194"/>
      <c r="FA57" s="194"/>
      <c r="FB57" s="194"/>
      <c r="FC57" s="194"/>
      <c r="FD57" s="194"/>
      <c r="FE57" s="194"/>
      <c r="FF57" s="194"/>
      <c r="FG57" s="194"/>
      <c r="FH57" s="194"/>
      <c r="FI57" s="194"/>
      <c r="FJ57" s="194"/>
      <c r="FK57" s="194"/>
      <c r="FL57" s="194"/>
      <c r="FM57" s="194"/>
      <c r="FN57" s="194"/>
      <c r="FO57" s="194"/>
      <c r="FP57" s="194"/>
      <c r="FQ57" s="194"/>
      <c r="FR57" s="194"/>
      <c r="FS57" s="194"/>
      <c r="FT57" s="194"/>
      <c r="FU57" s="194"/>
      <c r="FV57" s="194"/>
      <c r="FW57" s="194"/>
      <c r="FX57" s="194"/>
      <c r="FY57" s="194"/>
      <c r="FZ57" s="194"/>
      <c r="GA57" s="194"/>
      <c r="GB57" s="194"/>
      <c r="GC57" s="194"/>
      <c r="GD57" s="194"/>
      <c r="GE57" s="194"/>
      <c r="GF57" s="194"/>
      <c r="GG57" s="194"/>
      <c r="GH57" s="194"/>
      <c r="GI57" s="194"/>
      <c r="GJ57" s="194"/>
      <c r="GK57" s="194"/>
      <c r="GL57" s="194"/>
      <c r="GM57" s="194"/>
      <c r="GN57" s="194"/>
      <c r="GO57" s="194"/>
      <c r="GP57" s="194"/>
      <c r="GQ57" s="194"/>
      <c r="GR57" s="194"/>
      <c r="GS57" s="194"/>
      <c r="GT57" s="194"/>
      <c r="GU57" s="194"/>
      <c r="GV57" s="194"/>
      <c r="GW57" s="194"/>
      <c r="GX57" s="194"/>
      <c r="GY57" s="194"/>
      <c r="GZ57" s="194"/>
      <c r="HA57" s="194"/>
      <c r="HB57" s="194"/>
      <c r="HC57" s="194"/>
      <c r="HD57" s="194"/>
      <c r="HE57" s="194"/>
      <c r="HF57" s="194"/>
      <c r="HG57" s="194"/>
      <c r="HH57" s="194"/>
      <c r="HI57" s="194"/>
      <c r="HJ57" s="194"/>
      <c r="HK57" s="194"/>
      <c r="HL57" s="194"/>
      <c r="HM57" s="194"/>
      <c r="HN57" s="194"/>
      <c r="HO57" s="194"/>
      <c r="HP57" s="194"/>
      <c r="HQ57" s="194"/>
      <c r="HR57" s="194"/>
      <c r="HS57" s="194"/>
      <c r="HT57" s="194"/>
      <c r="HU57" s="194"/>
      <c r="HV57" s="194"/>
      <c r="HW57" s="194"/>
      <c r="HX57" s="194"/>
      <c r="HY57" s="194"/>
      <c r="HZ57" s="194"/>
      <c r="IA57" s="194"/>
      <c r="IB57" s="194"/>
      <c r="IC57" s="194"/>
      <c r="ID57" s="194"/>
      <c r="IE57" s="194"/>
      <c r="IF57" s="194"/>
      <c r="IG57" s="194"/>
      <c r="IH57" s="194"/>
      <c r="II57" s="194"/>
      <c r="IJ57" s="194"/>
      <c r="IK57" s="194"/>
      <c r="IL57" s="194"/>
      <c r="IM57" s="194"/>
      <c r="IN57" s="194"/>
      <c r="IO57" s="194"/>
      <c r="IP57" s="194"/>
      <c r="IQ57" s="194"/>
      <c r="IR57" s="194"/>
      <c r="IS57" s="194"/>
      <c r="IT57" s="194"/>
      <c r="IU57" s="194"/>
      <c r="IV57" s="194"/>
    </row>
    <row r="58" spans="2:256" x14ac:dyDescent="0.25"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4"/>
      <c r="IU58" s="194"/>
      <c r="IV58" s="194"/>
    </row>
    <row r="59" spans="2:256" x14ac:dyDescent="0.25"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  <c r="IU59" s="194"/>
      <c r="IV59" s="194"/>
    </row>
    <row r="60" spans="2:256" x14ac:dyDescent="0.25"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  <c r="IU60" s="194"/>
      <c r="IV60" s="194"/>
    </row>
    <row r="61" spans="2:256" x14ac:dyDescent="0.25"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  <c r="IU61" s="194"/>
      <c r="IV61" s="194"/>
    </row>
    <row r="62" spans="2:256" x14ac:dyDescent="0.25"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4"/>
      <c r="IU62" s="194"/>
      <c r="IV62" s="194"/>
    </row>
    <row r="63" spans="2:256" x14ac:dyDescent="0.25"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  <c r="IU63" s="194"/>
      <c r="IV63" s="194"/>
    </row>
    <row r="64" spans="2:256" x14ac:dyDescent="0.25"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94"/>
      <c r="IU64" s="194"/>
      <c r="IV64" s="194"/>
    </row>
    <row r="65" spans="2:256" x14ac:dyDescent="0.25"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94"/>
      <c r="IU65" s="194"/>
      <c r="IV65" s="194"/>
    </row>
    <row r="66" spans="2:256" x14ac:dyDescent="0.25"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  <c r="IU66" s="194"/>
      <c r="IV66" s="194"/>
    </row>
    <row r="67" spans="2:256" x14ac:dyDescent="0.25"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  <c r="IU67" s="194"/>
      <c r="IV67" s="194"/>
    </row>
    <row r="68" spans="2:256" x14ac:dyDescent="0.25"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  <c r="IU68" s="194"/>
      <c r="IV68" s="194"/>
    </row>
    <row r="69" spans="2:256" x14ac:dyDescent="0.25"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  <c r="IU69" s="194"/>
      <c r="IV69" s="194"/>
    </row>
    <row r="70" spans="2:256" x14ac:dyDescent="0.25"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194"/>
      <c r="CX70" s="194"/>
      <c r="CY70" s="194"/>
      <c r="CZ70" s="194"/>
      <c r="DA70" s="194"/>
      <c r="DB70" s="194"/>
      <c r="DC70" s="194"/>
      <c r="DD70" s="194"/>
      <c r="DE70" s="194"/>
      <c r="DF70" s="194"/>
      <c r="DG70" s="194"/>
      <c r="DH70" s="194"/>
      <c r="DI70" s="194"/>
      <c r="DJ70" s="194"/>
      <c r="DK70" s="194"/>
      <c r="DL70" s="194"/>
      <c r="DM70" s="194"/>
      <c r="DN70" s="194"/>
      <c r="DO70" s="194"/>
      <c r="DP70" s="194"/>
      <c r="DQ70" s="194"/>
      <c r="DR70" s="194"/>
      <c r="DS70" s="194"/>
      <c r="DT70" s="194"/>
      <c r="DU70" s="194"/>
      <c r="DV70" s="194"/>
      <c r="DW70" s="194"/>
      <c r="DX70" s="194"/>
      <c r="DY70" s="194"/>
      <c r="DZ70" s="194"/>
      <c r="EA70" s="194"/>
      <c r="EB70" s="194"/>
      <c r="EC70" s="194"/>
      <c r="ED70" s="194"/>
      <c r="EE70" s="194"/>
      <c r="EF70" s="194"/>
      <c r="EG70" s="194"/>
      <c r="EH70" s="194"/>
      <c r="EI70" s="194"/>
      <c r="EJ70" s="194"/>
      <c r="EK70" s="194"/>
      <c r="EL70" s="194"/>
      <c r="EM70" s="194"/>
      <c r="EN70" s="194"/>
      <c r="EO70" s="194"/>
      <c r="EP70" s="194"/>
      <c r="EQ70" s="194"/>
      <c r="ER70" s="194"/>
      <c r="ES70" s="194"/>
      <c r="ET70" s="194"/>
      <c r="EU70" s="194"/>
      <c r="EV70" s="194"/>
      <c r="EW70" s="194"/>
      <c r="EX70" s="194"/>
      <c r="EY70" s="194"/>
      <c r="EZ70" s="194"/>
      <c r="FA70" s="194"/>
      <c r="FB70" s="194"/>
      <c r="FC70" s="194"/>
      <c r="FD70" s="194"/>
      <c r="FE70" s="194"/>
      <c r="FF70" s="194"/>
      <c r="FG70" s="194"/>
      <c r="FH70" s="194"/>
      <c r="FI70" s="194"/>
      <c r="FJ70" s="194"/>
      <c r="FK70" s="194"/>
      <c r="FL70" s="194"/>
      <c r="FM70" s="194"/>
      <c r="FN70" s="194"/>
      <c r="FO70" s="194"/>
      <c r="FP70" s="194"/>
      <c r="FQ70" s="194"/>
      <c r="FR70" s="194"/>
      <c r="FS70" s="194"/>
      <c r="FT70" s="194"/>
      <c r="FU70" s="194"/>
      <c r="FV70" s="194"/>
      <c r="FW70" s="194"/>
      <c r="FX70" s="194"/>
      <c r="FY70" s="194"/>
      <c r="FZ70" s="194"/>
      <c r="GA70" s="194"/>
      <c r="GB70" s="194"/>
      <c r="GC70" s="194"/>
      <c r="GD70" s="194"/>
      <c r="GE70" s="194"/>
      <c r="GF70" s="194"/>
      <c r="GG70" s="194"/>
      <c r="GH70" s="194"/>
      <c r="GI70" s="194"/>
      <c r="GJ70" s="194"/>
      <c r="GK70" s="194"/>
      <c r="GL70" s="194"/>
      <c r="GM70" s="194"/>
      <c r="GN70" s="194"/>
      <c r="GO70" s="194"/>
      <c r="GP70" s="194"/>
      <c r="GQ70" s="194"/>
      <c r="GR70" s="194"/>
      <c r="GS70" s="194"/>
      <c r="GT70" s="194"/>
      <c r="GU70" s="194"/>
      <c r="GV70" s="194"/>
      <c r="GW70" s="194"/>
      <c r="GX70" s="194"/>
      <c r="GY70" s="194"/>
      <c r="GZ70" s="194"/>
      <c r="HA70" s="194"/>
      <c r="HB70" s="194"/>
      <c r="HC70" s="194"/>
      <c r="HD70" s="194"/>
      <c r="HE70" s="194"/>
      <c r="HF70" s="194"/>
      <c r="HG70" s="194"/>
      <c r="HH70" s="194"/>
      <c r="HI70" s="194"/>
      <c r="HJ70" s="194"/>
      <c r="HK70" s="194"/>
      <c r="HL70" s="194"/>
      <c r="HM70" s="194"/>
      <c r="HN70" s="194"/>
      <c r="HO70" s="194"/>
      <c r="HP70" s="194"/>
      <c r="HQ70" s="194"/>
      <c r="HR70" s="194"/>
      <c r="HS70" s="194"/>
      <c r="HT70" s="194"/>
      <c r="HU70" s="194"/>
      <c r="HV70" s="194"/>
      <c r="HW70" s="194"/>
      <c r="HX70" s="194"/>
      <c r="HY70" s="194"/>
      <c r="HZ70" s="194"/>
      <c r="IA70" s="194"/>
      <c r="IB70" s="194"/>
      <c r="IC70" s="194"/>
      <c r="ID70" s="194"/>
      <c r="IE70" s="194"/>
      <c r="IF70" s="194"/>
      <c r="IG70" s="194"/>
      <c r="IH70" s="194"/>
      <c r="II70" s="194"/>
      <c r="IJ70" s="194"/>
      <c r="IK70" s="194"/>
      <c r="IL70" s="194"/>
      <c r="IM70" s="194"/>
      <c r="IN70" s="194"/>
      <c r="IO70" s="194"/>
      <c r="IP70" s="194"/>
      <c r="IQ70" s="194"/>
      <c r="IR70" s="194"/>
      <c r="IS70" s="194"/>
      <c r="IT70" s="194"/>
      <c r="IU70" s="194"/>
      <c r="IV70" s="194"/>
    </row>
    <row r="71" spans="2:256" x14ac:dyDescent="0.25"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  <c r="IU71" s="194"/>
      <c r="IV71" s="194"/>
    </row>
    <row r="72" spans="2:256" x14ac:dyDescent="0.25"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  <c r="IU72" s="194"/>
      <c r="IV72" s="194"/>
    </row>
    <row r="73" spans="2:256" x14ac:dyDescent="0.25"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  <c r="CT73" s="194"/>
      <c r="CU73" s="194"/>
      <c r="CV73" s="194"/>
      <c r="CW73" s="194"/>
      <c r="CX73" s="194"/>
      <c r="CY73" s="194"/>
      <c r="CZ73" s="194"/>
      <c r="DA73" s="194"/>
      <c r="DB73" s="194"/>
      <c r="DC73" s="194"/>
      <c r="DD73" s="194"/>
      <c r="DE73" s="194"/>
      <c r="DF73" s="194"/>
      <c r="DG73" s="194"/>
      <c r="DH73" s="194"/>
      <c r="DI73" s="194"/>
      <c r="DJ73" s="194"/>
      <c r="DK73" s="194"/>
      <c r="DL73" s="194"/>
      <c r="DM73" s="194"/>
      <c r="DN73" s="194"/>
      <c r="DO73" s="194"/>
      <c r="DP73" s="194"/>
      <c r="DQ73" s="194"/>
      <c r="DR73" s="194"/>
      <c r="DS73" s="194"/>
      <c r="DT73" s="194"/>
      <c r="DU73" s="194"/>
      <c r="DV73" s="194"/>
      <c r="DW73" s="194"/>
      <c r="DX73" s="194"/>
      <c r="DY73" s="194"/>
      <c r="DZ73" s="194"/>
      <c r="EA73" s="194"/>
      <c r="EB73" s="194"/>
      <c r="EC73" s="194"/>
      <c r="ED73" s="194"/>
      <c r="EE73" s="194"/>
      <c r="EF73" s="194"/>
      <c r="EG73" s="194"/>
      <c r="EH73" s="194"/>
      <c r="EI73" s="194"/>
      <c r="EJ73" s="194"/>
      <c r="EK73" s="194"/>
      <c r="EL73" s="194"/>
      <c r="EM73" s="194"/>
      <c r="EN73" s="194"/>
      <c r="EO73" s="194"/>
      <c r="EP73" s="194"/>
      <c r="EQ73" s="194"/>
      <c r="ER73" s="194"/>
      <c r="ES73" s="194"/>
      <c r="ET73" s="194"/>
      <c r="EU73" s="194"/>
      <c r="EV73" s="194"/>
      <c r="EW73" s="194"/>
      <c r="EX73" s="194"/>
      <c r="EY73" s="194"/>
      <c r="EZ73" s="194"/>
      <c r="FA73" s="194"/>
      <c r="FB73" s="194"/>
      <c r="FC73" s="194"/>
      <c r="FD73" s="194"/>
      <c r="FE73" s="194"/>
      <c r="FF73" s="194"/>
      <c r="FG73" s="194"/>
      <c r="FH73" s="194"/>
      <c r="FI73" s="194"/>
      <c r="FJ73" s="194"/>
      <c r="FK73" s="194"/>
      <c r="FL73" s="194"/>
      <c r="FM73" s="194"/>
      <c r="FN73" s="194"/>
      <c r="FO73" s="194"/>
      <c r="FP73" s="194"/>
      <c r="FQ73" s="194"/>
      <c r="FR73" s="194"/>
      <c r="FS73" s="194"/>
      <c r="FT73" s="194"/>
      <c r="FU73" s="194"/>
      <c r="FV73" s="194"/>
      <c r="FW73" s="194"/>
      <c r="FX73" s="194"/>
      <c r="FY73" s="194"/>
      <c r="FZ73" s="194"/>
      <c r="GA73" s="194"/>
      <c r="GB73" s="194"/>
      <c r="GC73" s="194"/>
      <c r="GD73" s="194"/>
      <c r="GE73" s="194"/>
      <c r="GF73" s="194"/>
      <c r="GG73" s="194"/>
      <c r="GH73" s="194"/>
      <c r="GI73" s="194"/>
      <c r="GJ73" s="194"/>
      <c r="GK73" s="194"/>
      <c r="GL73" s="194"/>
      <c r="GM73" s="194"/>
      <c r="GN73" s="194"/>
      <c r="GO73" s="194"/>
      <c r="GP73" s="194"/>
      <c r="GQ73" s="194"/>
      <c r="GR73" s="194"/>
      <c r="GS73" s="194"/>
      <c r="GT73" s="194"/>
      <c r="GU73" s="194"/>
      <c r="GV73" s="194"/>
      <c r="GW73" s="194"/>
      <c r="GX73" s="194"/>
      <c r="GY73" s="194"/>
      <c r="GZ73" s="194"/>
      <c r="HA73" s="194"/>
      <c r="HB73" s="194"/>
      <c r="HC73" s="194"/>
      <c r="HD73" s="194"/>
      <c r="HE73" s="194"/>
      <c r="HF73" s="194"/>
      <c r="HG73" s="194"/>
      <c r="HH73" s="194"/>
      <c r="HI73" s="194"/>
      <c r="HJ73" s="194"/>
      <c r="HK73" s="194"/>
      <c r="HL73" s="194"/>
      <c r="HM73" s="194"/>
      <c r="HN73" s="194"/>
      <c r="HO73" s="194"/>
      <c r="HP73" s="194"/>
      <c r="HQ73" s="194"/>
      <c r="HR73" s="194"/>
      <c r="HS73" s="194"/>
      <c r="HT73" s="194"/>
      <c r="HU73" s="194"/>
      <c r="HV73" s="194"/>
      <c r="HW73" s="194"/>
      <c r="HX73" s="194"/>
      <c r="HY73" s="194"/>
      <c r="HZ73" s="194"/>
      <c r="IA73" s="194"/>
      <c r="IB73" s="194"/>
      <c r="IC73" s="194"/>
      <c r="ID73" s="194"/>
      <c r="IE73" s="194"/>
      <c r="IF73" s="194"/>
      <c r="IG73" s="194"/>
      <c r="IH73" s="194"/>
      <c r="II73" s="194"/>
      <c r="IJ73" s="194"/>
      <c r="IK73" s="194"/>
      <c r="IL73" s="194"/>
      <c r="IM73" s="194"/>
      <c r="IN73" s="194"/>
      <c r="IO73" s="194"/>
      <c r="IP73" s="194"/>
      <c r="IQ73" s="194"/>
      <c r="IR73" s="194"/>
      <c r="IS73" s="194"/>
      <c r="IT73" s="194"/>
      <c r="IU73" s="194"/>
      <c r="IV73" s="194"/>
    </row>
    <row r="74" spans="2:256" x14ac:dyDescent="0.25"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  <c r="IU74" s="194"/>
      <c r="IV74" s="194"/>
    </row>
    <row r="75" spans="2:256" x14ac:dyDescent="0.25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  <c r="CT75" s="194"/>
      <c r="CU75" s="194"/>
      <c r="CV75" s="194"/>
      <c r="CW75" s="194"/>
      <c r="CX75" s="194"/>
      <c r="CY75" s="194"/>
      <c r="CZ75" s="194"/>
      <c r="DA75" s="194"/>
      <c r="DB75" s="194"/>
      <c r="DC75" s="194"/>
      <c r="DD75" s="194"/>
      <c r="DE75" s="194"/>
      <c r="DF75" s="194"/>
      <c r="DG75" s="194"/>
      <c r="DH75" s="194"/>
      <c r="DI75" s="194"/>
      <c r="DJ75" s="194"/>
      <c r="DK75" s="194"/>
      <c r="DL75" s="194"/>
      <c r="DM75" s="194"/>
      <c r="DN75" s="194"/>
      <c r="DO75" s="194"/>
      <c r="DP75" s="194"/>
      <c r="DQ75" s="194"/>
      <c r="DR75" s="194"/>
      <c r="DS75" s="194"/>
      <c r="DT75" s="194"/>
      <c r="DU75" s="194"/>
      <c r="DV75" s="194"/>
      <c r="DW75" s="194"/>
      <c r="DX75" s="194"/>
      <c r="DY75" s="194"/>
      <c r="DZ75" s="194"/>
      <c r="EA75" s="194"/>
      <c r="EB75" s="194"/>
      <c r="EC75" s="194"/>
      <c r="ED75" s="194"/>
      <c r="EE75" s="194"/>
      <c r="EF75" s="194"/>
      <c r="EG75" s="194"/>
      <c r="EH75" s="194"/>
      <c r="EI75" s="194"/>
      <c r="EJ75" s="194"/>
      <c r="EK75" s="194"/>
      <c r="EL75" s="194"/>
      <c r="EM75" s="194"/>
      <c r="EN75" s="194"/>
      <c r="EO75" s="194"/>
      <c r="EP75" s="194"/>
      <c r="EQ75" s="194"/>
      <c r="ER75" s="194"/>
      <c r="ES75" s="194"/>
      <c r="ET75" s="194"/>
      <c r="EU75" s="194"/>
      <c r="EV75" s="194"/>
      <c r="EW75" s="194"/>
      <c r="EX75" s="194"/>
      <c r="EY75" s="194"/>
      <c r="EZ75" s="194"/>
      <c r="FA75" s="194"/>
      <c r="FB75" s="194"/>
      <c r="FC75" s="194"/>
      <c r="FD75" s="194"/>
      <c r="FE75" s="194"/>
      <c r="FF75" s="194"/>
      <c r="FG75" s="194"/>
      <c r="FH75" s="194"/>
      <c r="FI75" s="194"/>
      <c r="FJ75" s="194"/>
      <c r="FK75" s="194"/>
      <c r="FL75" s="194"/>
      <c r="FM75" s="194"/>
      <c r="FN75" s="194"/>
      <c r="FO75" s="194"/>
      <c r="FP75" s="194"/>
      <c r="FQ75" s="194"/>
      <c r="FR75" s="194"/>
      <c r="FS75" s="194"/>
      <c r="FT75" s="194"/>
      <c r="FU75" s="194"/>
      <c r="FV75" s="194"/>
      <c r="FW75" s="194"/>
      <c r="FX75" s="194"/>
      <c r="FY75" s="194"/>
      <c r="FZ75" s="194"/>
      <c r="GA75" s="194"/>
      <c r="GB75" s="194"/>
      <c r="GC75" s="194"/>
      <c r="GD75" s="194"/>
      <c r="GE75" s="194"/>
      <c r="GF75" s="194"/>
      <c r="GG75" s="194"/>
      <c r="GH75" s="194"/>
      <c r="GI75" s="194"/>
      <c r="GJ75" s="194"/>
      <c r="GK75" s="194"/>
      <c r="GL75" s="194"/>
      <c r="GM75" s="194"/>
      <c r="GN75" s="194"/>
      <c r="GO75" s="194"/>
      <c r="GP75" s="194"/>
      <c r="GQ75" s="194"/>
      <c r="GR75" s="194"/>
      <c r="GS75" s="194"/>
      <c r="GT75" s="194"/>
      <c r="GU75" s="194"/>
      <c r="GV75" s="194"/>
      <c r="GW75" s="194"/>
      <c r="GX75" s="194"/>
      <c r="GY75" s="194"/>
      <c r="GZ75" s="194"/>
      <c r="HA75" s="194"/>
      <c r="HB75" s="194"/>
      <c r="HC75" s="194"/>
      <c r="HD75" s="194"/>
      <c r="HE75" s="194"/>
      <c r="HF75" s="194"/>
      <c r="HG75" s="194"/>
      <c r="HH75" s="194"/>
      <c r="HI75" s="194"/>
      <c r="HJ75" s="194"/>
      <c r="HK75" s="194"/>
      <c r="HL75" s="194"/>
      <c r="HM75" s="194"/>
      <c r="HN75" s="194"/>
      <c r="HO75" s="194"/>
      <c r="HP75" s="194"/>
      <c r="HQ75" s="194"/>
      <c r="HR75" s="194"/>
      <c r="HS75" s="194"/>
      <c r="HT75" s="194"/>
      <c r="HU75" s="194"/>
      <c r="HV75" s="194"/>
      <c r="HW75" s="194"/>
      <c r="HX75" s="194"/>
      <c r="HY75" s="194"/>
      <c r="HZ75" s="194"/>
      <c r="IA75" s="194"/>
      <c r="IB75" s="194"/>
      <c r="IC75" s="194"/>
      <c r="ID75" s="194"/>
      <c r="IE75" s="194"/>
      <c r="IF75" s="194"/>
      <c r="IG75" s="194"/>
      <c r="IH75" s="194"/>
      <c r="II75" s="194"/>
      <c r="IJ75" s="194"/>
      <c r="IK75" s="194"/>
      <c r="IL75" s="194"/>
      <c r="IM75" s="194"/>
      <c r="IN75" s="194"/>
      <c r="IO75" s="194"/>
      <c r="IP75" s="194"/>
      <c r="IQ75" s="194"/>
      <c r="IR75" s="194"/>
      <c r="IS75" s="194"/>
      <c r="IT75" s="194"/>
      <c r="IU75" s="194"/>
      <c r="IV75" s="194"/>
    </row>
    <row r="76" spans="2:256" x14ac:dyDescent="0.25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  <c r="IU76" s="194"/>
      <c r="IV76" s="194"/>
    </row>
    <row r="77" spans="2:256" x14ac:dyDescent="0.25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  <c r="IU77" s="194"/>
      <c r="IV77" s="194"/>
    </row>
    <row r="78" spans="2:256" x14ac:dyDescent="0.25"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  <c r="CX78" s="194"/>
      <c r="CY78" s="194"/>
      <c r="CZ78" s="194"/>
      <c r="DA78" s="194"/>
      <c r="DB78" s="194"/>
      <c r="DC78" s="194"/>
      <c r="DD78" s="194"/>
      <c r="DE78" s="194"/>
      <c r="DF78" s="194"/>
      <c r="DG78" s="194"/>
      <c r="DH78" s="194"/>
      <c r="DI78" s="194"/>
      <c r="DJ78" s="194"/>
      <c r="DK78" s="194"/>
      <c r="DL78" s="194"/>
      <c r="DM78" s="194"/>
      <c r="DN78" s="194"/>
      <c r="DO78" s="194"/>
      <c r="DP78" s="194"/>
      <c r="DQ78" s="194"/>
      <c r="DR78" s="194"/>
      <c r="DS78" s="194"/>
      <c r="DT78" s="194"/>
      <c r="DU78" s="194"/>
      <c r="DV78" s="194"/>
      <c r="DW78" s="194"/>
      <c r="DX78" s="194"/>
      <c r="DY78" s="194"/>
      <c r="DZ78" s="194"/>
      <c r="EA78" s="194"/>
      <c r="EB78" s="194"/>
      <c r="EC78" s="194"/>
      <c r="ED78" s="194"/>
      <c r="EE78" s="194"/>
      <c r="EF78" s="194"/>
      <c r="EG78" s="194"/>
      <c r="EH78" s="194"/>
      <c r="EI78" s="194"/>
      <c r="EJ78" s="194"/>
      <c r="EK78" s="194"/>
      <c r="EL78" s="194"/>
      <c r="EM78" s="194"/>
      <c r="EN78" s="194"/>
      <c r="EO78" s="194"/>
      <c r="EP78" s="194"/>
      <c r="EQ78" s="194"/>
      <c r="ER78" s="194"/>
      <c r="ES78" s="194"/>
      <c r="ET78" s="194"/>
      <c r="EU78" s="194"/>
      <c r="EV78" s="194"/>
      <c r="EW78" s="194"/>
      <c r="EX78" s="194"/>
      <c r="EY78" s="194"/>
      <c r="EZ78" s="194"/>
      <c r="FA78" s="194"/>
      <c r="FB78" s="194"/>
      <c r="FC78" s="194"/>
      <c r="FD78" s="194"/>
      <c r="FE78" s="194"/>
      <c r="FF78" s="194"/>
      <c r="FG78" s="194"/>
      <c r="FH78" s="194"/>
      <c r="FI78" s="194"/>
      <c r="FJ78" s="194"/>
      <c r="FK78" s="194"/>
      <c r="FL78" s="194"/>
      <c r="FM78" s="194"/>
      <c r="FN78" s="194"/>
      <c r="FO78" s="194"/>
      <c r="FP78" s="194"/>
      <c r="FQ78" s="194"/>
      <c r="FR78" s="194"/>
      <c r="FS78" s="194"/>
      <c r="FT78" s="194"/>
      <c r="FU78" s="194"/>
      <c r="FV78" s="194"/>
      <c r="FW78" s="194"/>
      <c r="FX78" s="194"/>
      <c r="FY78" s="194"/>
      <c r="FZ78" s="194"/>
      <c r="GA78" s="194"/>
      <c r="GB78" s="194"/>
      <c r="GC78" s="194"/>
      <c r="GD78" s="194"/>
      <c r="GE78" s="194"/>
      <c r="GF78" s="194"/>
      <c r="GG78" s="194"/>
      <c r="GH78" s="194"/>
      <c r="GI78" s="194"/>
      <c r="GJ78" s="194"/>
      <c r="GK78" s="194"/>
      <c r="GL78" s="194"/>
      <c r="GM78" s="194"/>
      <c r="GN78" s="194"/>
      <c r="GO78" s="194"/>
      <c r="GP78" s="194"/>
      <c r="GQ78" s="194"/>
      <c r="GR78" s="194"/>
      <c r="GS78" s="194"/>
      <c r="GT78" s="194"/>
      <c r="GU78" s="194"/>
      <c r="GV78" s="194"/>
      <c r="GW78" s="194"/>
      <c r="GX78" s="194"/>
      <c r="GY78" s="194"/>
      <c r="GZ78" s="194"/>
      <c r="HA78" s="194"/>
      <c r="HB78" s="194"/>
      <c r="HC78" s="194"/>
      <c r="HD78" s="194"/>
      <c r="HE78" s="194"/>
      <c r="HF78" s="194"/>
      <c r="HG78" s="194"/>
      <c r="HH78" s="194"/>
      <c r="HI78" s="194"/>
      <c r="HJ78" s="194"/>
      <c r="HK78" s="194"/>
      <c r="HL78" s="194"/>
      <c r="HM78" s="194"/>
      <c r="HN78" s="194"/>
      <c r="HO78" s="194"/>
      <c r="HP78" s="194"/>
      <c r="HQ78" s="194"/>
      <c r="HR78" s="194"/>
      <c r="HS78" s="194"/>
      <c r="HT78" s="194"/>
      <c r="HU78" s="194"/>
      <c r="HV78" s="194"/>
      <c r="HW78" s="194"/>
      <c r="HX78" s="194"/>
      <c r="HY78" s="194"/>
      <c r="HZ78" s="194"/>
      <c r="IA78" s="194"/>
      <c r="IB78" s="194"/>
      <c r="IC78" s="194"/>
      <c r="ID78" s="194"/>
      <c r="IE78" s="194"/>
      <c r="IF78" s="194"/>
      <c r="IG78" s="194"/>
      <c r="IH78" s="194"/>
      <c r="II78" s="194"/>
      <c r="IJ78" s="194"/>
      <c r="IK78" s="194"/>
      <c r="IL78" s="194"/>
      <c r="IM78" s="194"/>
      <c r="IN78" s="194"/>
      <c r="IO78" s="194"/>
      <c r="IP78" s="194"/>
      <c r="IQ78" s="194"/>
      <c r="IR78" s="194"/>
      <c r="IS78" s="194"/>
      <c r="IT78" s="194"/>
      <c r="IU78" s="194"/>
      <c r="IV78" s="194"/>
    </row>
    <row r="79" spans="2:256" x14ac:dyDescent="0.25"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  <c r="CT79" s="194"/>
      <c r="CU79" s="194"/>
      <c r="CV79" s="194"/>
      <c r="CW79" s="194"/>
      <c r="CX79" s="194"/>
      <c r="CY79" s="194"/>
      <c r="CZ79" s="194"/>
      <c r="DA79" s="194"/>
      <c r="DB79" s="194"/>
      <c r="DC79" s="194"/>
      <c r="DD79" s="194"/>
      <c r="DE79" s="194"/>
      <c r="DF79" s="194"/>
      <c r="DG79" s="194"/>
      <c r="DH79" s="194"/>
      <c r="DI79" s="194"/>
      <c r="DJ79" s="194"/>
      <c r="DK79" s="194"/>
      <c r="DL79" s="194"/>
      <c r="DM79" s="194"/>
      <c r="DN79" s="194"/>
      <c r="DO79" s="194"/>
      <c r="DP79" s="194"/>
      <c r="DQ79" s="194"/>
      <c r="DR79" s="194"/>
      <c r="DS79" s="194"/>
      <c r="DT79" s="194"/>
      <c r="DU79" s="194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G79" s="194"/>
      <c r="EH79" s="194"/>
      <c r="EI79" s="194"/>
      <c r="EJ79" s="194"/>
      <c r="EK79" s="194"/>
      <c r="EL79" s="194"/>
      <c r="EM79" s="194"/>
      <c r="EN79" s="194"/>
      <c r="EO79" s="194"/>
      <c r="EP79" s="194"/>
      <c r="EQ79" s="194"/>
      <c r="ER79" s="194"/>
      <c r="ES79" s="194"/>
      <c r="ET79" s="194"/>
      <c r="EU79" s="194"/>
      <c r="EV79" s="194"/>
      <c r="EW79" s="194"/>
      <c r="EX79" s="194"/>
      <c r="EY79" s="194"/>
      <c r="EZ79" s="194"/>
      <c r="FA79" s="194"/>
      <c r="FB79" s="194"/>
      <c r="FC79" s="194"/>
      <c r="FD79" s="194"/>
      <c r="FE79" s="194"/>
      <c r="FF79" s="194"/>
      <c r="FG79" s="194"/>
      <c r="FH79" s="194"/>
      <c r="FI79" s="194"/>
      <c r="FJ79" s="194"/>
      <c r="FK79" s="194"/>
      <c r="FL79" s="194"/>
      <c r="FM79" s="194"/>
      <c r="FN79" s="194"/>
      <c r="FO79" s="194"/>
      <c r="FP79" s="194"/>
      <c r="FQ79" s="194"/>
      <c r="FR79" s="194"/>
      <c r="FS79" s="194"/>
      <c r="FT79" s="194"/>
      <c r="FU79" s="194"/>
      <c r="FV79" s="194"/>
      <c r="FW79" s="194"/>
      <c r="FX79" s="194"/>
      <c r="FY79" s="194"/>
      <c r="FZ79" s="194"/>
      <c r="GA79" s="194"/>
      <c r="GB79" s="194"/>
      <c r="GC79" s="194"/>
      <c r="GD79" s="194"/>
      <c r="GE79" s="194"/>
      <c r="GF79" s="194"/>
      <c r="GG79" s="194"/>
      <c r="GH79" s="194"/>
      <c r="GI79" s="194"/>
      <c r="GJ79" s="194"/>
      <c r="GK79" s="194"/>
      <c r="GL79" s="194"/>
      <c r="GM79" s="194"/>
      <c r="GN79" s="194"/>
      <c r="GO79" s="194"/>
      <c r="GP79" s="194"/>
      <c r="GQ79" s="194"/>
      <c r="GR79" s="194"/>
      <c r="GS79" s="194"/>
      <c r="GT79" s="194"/>
      <c r="GU79" s="194"/>
      <c r="GV79" s="194"/>
      <c r="GW79" s="194"/>
      <c r="GX79" s="194"/>
      <c r="GY79" s="194"/>
      <c r="GZ79" s="194"/>
      <c r="HA79" s="194"/>
      <c r="HB79" s="194"/>
      <c r="HC79" s="194"/>
      <c r="HD79" s="194"/>
      <c r="HE79" s="194"/>
      <c r="HF79" s="194"/>
      <c r="HG79" s="194"/>
      <c r="HH79" s="194"/>
      <c r="HI79" s="194"/>
      <c r="HJ79" s="194"/>
      <c r="HK79" s="194"/>
      <c r="HL79" s="194"/>
      <c r="HM79" s="194"/>
      <c r="HN79" s="194"/>
      <c r="HO79" s="194"/>
      <c r="HP79" s="194"/>
      <c r="HQ79" s="194"/>
      <c r="HR79" s="194"/>
      <c r="HS79" s="194"/>
      <c r="HT79" s="194"/>
      <c r="HU79" s="194"/>
      <c r="HV79" s="194"/>
      <c r="HW79" s="194"/>
      <c r="HX79" s="194"/>
      <c r="HY79" s="194"/>
      <c r="HZ79" s="194"/>
      <c r="IA79" s="194"/>
      <c r="IB79" s="194"/>
      <c r="IC79" s="194"/>
      <c r="ID79" s="194"/>
      <c r="IE79" s="194"/>
      <c r="IF79" s="194"/>
      <c r="IG79" s="194"/>
      <c r="IH79" s="194"/>
      <c r="II79" s="194"/>
      <c r="IJ79" s="194"/>
      <c r="IK79" s="194"/>
      <c r="IL79" s="194"/>
      <c r="IM79" s="194"/>
      <c r="IN79" s="194"/>
      <c r="IO79" s="194"/>
      <c r="IP79" s="194"/>
      <c r="IQ79" s="194"/>
      <c r="IR79" s="194"/>
      <c r="IS79" s="194"/>
      <c r="IT79" s="194"/>
      <c r="IU79" s="194"/>
      <c r="IV79" s="194"/>
    </row>
    <row r="80" spans="2:256" x14ac:dyDescent="0.25"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  <c r="IU80" s="194"/>
      <c r="IV80" s="194"/>
    </row>
    <row r="81" spans="2:256" x14ac:dyDescent="0.25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  <c r="IU81" s="194"/>
      <c r="IV81" s="194"/>
    </row>
    <row r="82" spans="2:256" x14ac:dyDescent="0.25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4"/>
      <c r="BG82" s="194"/>
      <c r="BH82" s="194"/>
      <c r="BI82" s="194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  <c r="CT82" s="194"/>
      <c r="CU82" s="194"/>
      <c r="CV82" s="194"/>
      <c r="CW82" s="194"/>
      <c r="CX82" s="194"/>
      <c r="CY82" s="194"/>
      <c r="CZ82" s="194"/>
      <c r="DA82" s="194"/>
      <c r="DB82" s="194"/>
      <c r="DC82" s="194"/>
      <c r="DD82" s="194"/>
      <c r="DE82" s="194"/>
      <c r="DF82" s="194"/>
      <c r="DG82" s="194"/>
      <c r="DH82" s="194"/>
      <c r="DI82" s="194"/>
      <c r="DJ82" s="194"/>
      <c r="DK82" s="194"/>
      <c r="DL82" s="194"/>
      <c r="DM82" s="194"/>
      <c r="DN82" s="194"/>
      <c r="DO82" s="194"/>
      <c r="DP82" s="194"/>
      <c r="DQ82" s="194"/>
      <c r="DR82" s="194"/>
      <c r="DS82" s="194"/>
      <c r="DT82" s="194"/>
      <c r="DU82" s="194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G82" s="194"/>
      <c r="EH82" s="194"/>
      <c r="EI82" s="194"/>
      <c r="EJ82" s="194"/>
      <c r="EK82" s="194"/>
      <c r="EL82" s="194"/>
      <c r="EM82" s="194"/>
      <c r="EN82" s="194"/>
      <c r="EO82" s="194"/>
      <c r="EP82" s="194"/>
      <c r="EQ82" s="194"/>
      <c r="ER82" s="194"/>
      <c r="ES82" s="194"/>
      <c r="ET82" s="194"/>
      <c r="EU82" s="194"/>
      <c r="EV82" s="194"/>
      <c r="EW82" s="194"/>
      <c r="EX82" s="194"/>
      <c r="EY82" s="194"/>
      <c r="EZ82" s="194"/>
      <c r="FA82" s="194"/>
      <c r="FB82" s="194"/>
      <c r="FC82" s="194"/>
      <c r="FD82" s="194"/>
      <c r="FE82" s="194"/>
      <c r="FF82" s="194"/>
      <c r="FG82" s="194"/>
      <c r="FH82" s="194"/>
      <c r="FI82" s="194"/>
      <c r="FJ82" s="194"/>
      <c r="FK82" s="194"/>
      <c r="FL82" s="194"/>
      <c r="FM82" s="194"/>
      <c r="FN82" s="194"/>
      <c r="FO82" s="194"/>
      <c r="FP82" s="194"/>
      <c r="FQ82" s="194"/>
      <c r="FR82" s="194"/>
      <c r="FS82" s="194"/>
      <c r="FT82" s="194"/>
      <c r="FU82" s="194"/>
      <c r="FV82" s="194"/>
      <c r="FW82" s="194"/>
      <c r="FX82" s="194"/>
      <c r="FY82" s="194"/>
      <c r="FZ82" s="194"/>
      <c r="GA82" s="194"/>
      <c r="GB82" s="194"/>
      <c r="GC82" s="194"/>
      <c r="GD82" s="194"/>
      <c r="GE82" s="194"/>
      <c r="GF82" s="194"/>
      <c r="GG82" s="194"/>
      <c r="GH82" s="194"/>
      <c r="GI82" s="194"/>
      <c r="GJ82" s="194"/>
      <c r="GK82" s="194"/>
      <c r="GL82" s="194"/>
      <c r="GM82" s="194"/>
      <c r="GN82" s="194"/>
      <c r="GO82" s="194"/>
      <c r="GP82" s="194"/>
      <c r="GQ82" s="194"/>
      <c r="GR82" s="194"/>
      <c r="GS82" s="194"/>
      <c r="GT82" s="194"/>
      <c r="GU82" s="194"/>
      <c r="GV82" s="194"/>
      <c r="GW82" s="194"/>
      <c r="GX82" s="194"/>
      <c r="GY82" s="194"/>
      <c r="GZ82" s="194"/>
      <c r="HA82" s="194"/>
      <c r="HB82" s="194"/>
      <c r="HC82" s="194"/>
      <c r="HD82" s="194"/>
      <c r="HE82" s="194"/>
      <c r="HF82" s="194"/>
      <c r="HG82" s="194"/>
      <c r="HH82" s="194"/>
      <c r="HI82" s="194"/>
      <c r="HJ82" s="194"/>
      <c r="HK82" s="194"/>
      <c r="HL82" s="194"/>
      <c r="HM82" s="194"/>
      <c r="HN82" s="194"/>
      <c r="HO82" s="194"/>
      <c r="HP82" s="194"/>
      <c r="HQ82" s="194"/>
      <c r="HR82" s="194"/>
      <c r="HS82" s="194"/>
      <c r="HT82" s="194"/>
      <c r="HU82" s="194"/>
      <c r="HV82" s="194"/>
      <c r="HW82" s="194"/>
      <c r="HX82" s="194"/>
      <c r="HY82" s="194"/>
      <c r="HZ82" s="194"/>
      <c r="IA82" s="194"/>
      <c r="IB82" s="194"/>
      <c r="IC82" s="194"/>
      <c r="ID82" s="194"/>
      <c r="IE82" s="194"/>
      <c r="IF82" s="194"/>
      <c r="IG82" s="194"/>
      <c r="IH82" s="194"/>
      <c r="II82" s="194"/>
      <c r="IJ82" s="194"/>
      <c r="IK82" s="194"/>
      <c r="IL82" s="194"/>
      <c r="IM82" s="194"/>
      <c r="IN82" s="194"/>
      <c r="IO82" s="194"/>
      <c r="IP82" s="194"/>
      <c r="IQ82" s="194"/>
      <c r="IR82" s="194"/>
      <c r="IS82" s="194"/>
      <c r="IT82" s="194"/>
      <c r="IU82" s="194"/>
      <c r="IV82" s="194"/>
    </row>
    <row r="83" spans="2:256" x14ac:dyDescent="0.25"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  <c r="CT83" s="194"/>
      <c r="CU83" s="194"/>
      <c r="CV83" s="194"/>
      <c r="CW83" s="194"/>
      <c r="CX83" s="194"/>
      <c r="CY83" s="194"/>
      <c r="CZ83" s="194"/>
      <c r="DA83" s="194"/>
      <c r="DB83" s="194"/>
      <c r="DC83" s="194"/>
      <c r="DD83" s="194"/>
      <c r="DE83" s="194"/>
      <c r="DF83" s="194"/>
      <c r="DG83" s="194"/>
      <c r="DH83" s="194"/>
      <c r="DI83" s="194"/>
      <c r="DJ83" s="194"/>
      <c r="DK83" s="194"/>
      <c r="DL83" s="194"/>
      <c r="DM83" s="194"/>
      <c r="DN83" s="194"/>
      <c r="DO83" s="194"/>
      <c r="DP83" s="194"/>
      <c r="DQ83" s="194"/>
      <c r="DR83" s="194"/>
      <c r="DS83" s="194"/>
      <c r="DT83" s="194"/>
      <c r="DU83" s="194"/>
      <c r="DV83" s="194"/>
      <c r="DW83" s="194"/>
      <c r="DX83" s="194"/>
      <c r="DY83" s="194"/>
      <c r="DZ83" s="194"/>
      <c r="EA83" s="194"/>
      <c r="EB83" s="194"/>
      <c r="EC83" s="194"/>
      <c r="ED83" s="194"/>
      <c r="EE83" s="194"/>
      <c r="EF83" s="194"/>
      <c r="EG83" s="194"/>
      <c r="EH83" s="194"/>
      <c r="EI83" s="194"/>
      <c r="EJ83" s="194"/>
      <c r="EK83" s="194"/>
      <c r="EL83" s="194"/>
      <c r="EM83" s="194"/>
      <c r="EN83" s="194"/>
      <c r="EO83" s="194"/>
      <c r="EP83" s="194"/>
      <c r="EQ83" s="194"/>
      <c r="ER83" s="194"/>
      <c r="ES83" s="194"/>
      <c r="ET83" s="194"/>
      <c r="EU83" s="194"/>
      <c r="EV83" s="194"/>
      <c r="EW83" s="194"/>
      <c r="EX83" s="194"/>
      <c r="EY83" s="194"/>
      <c r="EZ83" s="194"/>
      <c r="FA83" s="194"/>
      <c r="FB83" s="194"/>
      <c r="FC83" s="194"/>
      <c r="FD83" s="194"/>
      <c r="FE83" s="194"/>
      <c r="FF83" s="194"/>
      <c r="FG83" s="194"/>
      <c r="FH83" s="194"/>
      <c r="FI83" s="194"/>
      <c r="FJ83" s="194"/>
      <c r="FK83" s="194"/>
      <c r="FL83" s="194"/>
      <c r="FM83" s="194"/>
      <c r="FN83" s="194"/>
      <c r="FO83" s="194"/>
      <c r="FP83" s="194"/>
      <c r="FQ83" s="194"/>
      <c r="FR83" s="194"/>
      <c r="FS83" s="194"/>
      <c r="FT83" s="194"/>
      <c r="FU83" s="194"/>
      <c r="FV83" s="194"/>
      <c r="FW83" s="194"/>
      <c r="FX83" s="194"/>
      <c r="FY83" s="194"/>
      <c r="FZ83" s="194"/>
      <c r="GA83" s="194"/>
      <c r="GB83" s="194"/>
      <c r="GC83" s="194"/>
      <c r="GD83" s="194"/>
      <c r="GE83" s="194"/>
      <c r="GF83" s="194"/>
      <c r="GG83" s="194"/>
      <c r="GH83" s="194"/>
      <c r="GI83" s="194"/>
      <c r="GJ83" s="194"/>
      <c r="GK83" s="194"/>
      <c r="GL83" s="194"/>
      <c r="GM83" s="194"/>
      <c r="GN83" s="194"/>
      <c r="GO83" s="194"/>
      <c r="GP83" s="194"/>
      <c r="GQ83" s="194"/>
      <c r="GR83" s="194"/>
      <c r="GS83" s="194"/>
      <c r="GT83" s="194"/>
      <c r="GU83" s="194"/>
      <c r="GV83" s="194"/>
      <c r="GW83" s="194"/>
      <c r="GX83" s="194"/>
      <c r="GY83" s="194"/>
      <c r="GZ83" s="194"/>
      <c r="HA83" s="194"/>
      <c r="HB83" s="194"/>
      <c r="HC83" s="194"/>
      <c r="HD83" s="194"/>
      <c r="HE83" s="194"/>
      <c r="HF83" s="194"/>
      <c r="HG83" s="194"/>
      <c r="HH83" s="194"/>
      <c r="HI83" s="194"/>
      <c r="HJ83" s="194"/>
      <c r="HK83" s="194"/>
      <c r="HL83" s="194"/>
      <c r="HM83" s="194"/>
      <c r="HN83" s="194"/>
      <c r="HO83" s="194"/>
      <c r="HP83" s="194"/>
      <c r="HQ83" s="194"/>
      <c r="HR83" s="194"/>
      <c r="HS83" s="194"/>
      <c r="HT83" s="194"/>
      <c r="HU83" s="194"/>
      <c r="HV83" s="194"/>
      <c r="HW83" s="194"/>
      <c r="HX83" s="194"/>
      <c r="HY83" s="194"/>
      <c r="HZ83" s="194"/>
      <c r="IA83" s="194"/>
      <c r="IB83" s="194"/>
      <c r="IC83" s="194"/>
      <c r="ID83" s="194"/>
      <c r="IE83" s="194"/>
      <c r="IF83" s="194"/>
      <c r="IG83" s="194"/>
      <c r="IH83" s="194"/>
      <c r="II83" s="194"/>
      <c r="IJ83" s="194"/>
      <c r="IK83" s="194"/>
      <c r="IL83" s="194"/>
      <c r="IM83" s="194"/>
      <c r="IN83" s="194"/>
      <c r="IO83" s="194"/>
      <c r="IP83" s="194"/>
      <c r="IQ83" s="194"/>
      <c r="IR83" s="194"/>
      <c r="IS83" s="194"/>
      <c r="IT83" s="194"/>
      <c r="IU83" s="194"/>
      <c r="IV83" s="194"/>
    </row>
    <row r="84" spans="2:256" x14ac:dyDescent="0.25"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  <c r="CT84" s="194"/>
      <c r="CU84" s="194"/>
      <c r="CV84" s="194"/>
      <c r="CW84" s="194"/>
      <c r="CX84" s="194"/>
      <c r="CY84" s="194"/>
      <c r="CZ84" s="194"/>
      <c r="DA84" s="194"/>
      <c r="DB84" s="194"/>
      <c r="DC84" s="194"/>
      <c r="DD84" s="194"/>
      <c r="DE84" s="194"/>
      <c r="DF84" s="194"/>
      <c r="DG84" s="194"/>
      <c r="DH84" s="194"/>
      <c r="DI84" s="194"/>
      <c r="DJ84" s="194"/>
      <c r="DK84" s="194"/>
      <c r="DL84" s="194"/>
      <c r="DM84" s="194"/>
      <c r="DN84" s="194"/>
      <c r="DO84" s="194"/>
      <c r="DP84" s="194"/>
      <c r="DQ84" s="194"/>
      <c r="DR84" s="194"/>
      <c r="DS84" s="194"/>
      <c r="DT84" s="194"/>
      <c r="DU84" s="194"/>
      <c r="DV84" s="194"/>
      <c r="DW84" s="194"/>
      <c r="DX84" s="194"/>
      <c r="DY84" s="194"/>
      <c r="DZ84" s="194"/>
      <c r="EA84" s="194"/>
      <c r="EB84" s="194"/>
      <c r="EC84" s="194"/>
      <c r="ED84" s="194"/>
      <c r="EE84" s="194"/>
      <c r="EF84" s="194"/>
      <c r="EG84" s="194"/>
      <c r="EH84" s="194"/>
      <c r="EI84" s="194"/>
      <c r="EJ84" s="194"/>
      <c r="EK84" s="194"/>
      <c r="EL84" s="194"/>
      <c r="EM84" s="194"/>
      <c r="EN84" s="194"/>
      <c r="EO84" s="194"/>
      <c r="EP84" s="194"/>
      <c r="EQ84" s="194"/>
      <c r="ER84" s="194"/>
      <c r="ES84" s="194"/>
      <c r="ET84" s="194"/>
      <c r="EU84" s="194"/>
      <c r="EV84" s="194"/>
      <c r="EW84" s="194"/>
      <c r="EX84" s="194"/>
      <c r="EY84" s="194"/>
      <c r="EZ84" s="194"/>
      <c r="FA84" s="194"/>
      <c r="FB84" s="194"/>
      <c r="FC84" s="194"/>
      <c r="FD84" s="194"/>
      <c r="FE84" s="194"/>
      <c r="FF84" s="194"/>
      <c r="FG84" s="194"/>
      <c r="FH84" s="194"/>
      <c r="FI84" s="194"/>
      <c r="FJ84" s="194"/>
      <c r="FK84" s="194"/>
      <c r="FL84" s="194"/>
      <c r="FM84" s="194"/>
      <c r="FN84" s="194"/>
      <c r="FO84" s="194"/>
      <c r="FP84" s="194"/>
      <c r="FQ84" s="194"/>
      <c r="FR84" s="194"/>
      <c r="FS84" s="194"/>
      <c r="FT84" s="194"/>
      <c r="FU84" s="194"/>
      <c r="FV84" s="194"/>
      <c r="FW84" s="194"/>
      <c r="FX84" s="194"/>
      <c r="FY84" s="194"/>
      <c r="FZ84" s="194"/>
      <c r="GA84" s="194"/>
      <c r="GB84" s="194"/>
      <c r="GC84" s="194"/>
      <c r="GD84" s="194"/>
      <c r="GE84" s="194"/>
      <c r="GF84" s="194"/>
      <c r="GG84" s="194"/>
      <c r="GH84" s="194"/>
      <c r="GI84" s="194"/>
      <c r="GJ84" s="194"/>
      <c r="GK84" s="194"/>
      <c r="GL84" s="194"/>
      <c r="GM84" s="194"/>
      <c r="GN84" s="194"/>
      <c r="GO84" s="194"/>
      <c r="GP84" s="194"/>
      <c r="GQ84" s="194"/>
      <c r="GR84" s="194"/>
      <c r="GS84" s="194"/>
      <c r="GT84" s="194"/>
      <c r="GU84" s="194"/>
      <c r="GV84" s="194"/>
      <c r="GW84" s="194"/>
      <c r="GX84" s="194"/>
      <c r="GY84" s="194"/>
      <c r="GZ84" s="194"/>
      <c r="HA84" s="194"/>
      <c r="HB84" s="194"/>
      <c r="HC84" s="194"/>
      <c r="HD84" s="194"/>
      <c r="HE84" s="194"/>
      <c r="HF84" s="194"/>
      <c r="HG84" s="194"/>
      <c r="HH84" s="194"/>
      <c r="HI84" s="194"/>
      <c r="HJ84" s="194"/>
      <c r="HK84" s="194"/>
      <c r="HL84" s="194"/>
      <c r="HM84" s="194"/>
      <c r="HN84" s="194"/>
      <c r="HO84" s="194"/>
      <c r="HP84" s="194"/>
      <c r="HQ84" s="194"/>
      <c r="HR84" s="194"/>
      <c r="HS84" s="194"/>
      <c r="HT84" s="194"/>
      <c r="HU84" s="194"/>
      <c r="HV84" s="194"/>
      <c r="HW84" s="194"/>
      <c r="HX84" s="194"/>
      <c r="HY84" s="194"/>
      <c r="HZ84" s="194"/>
      <c r="IA84" s="194"/>
      <c r="IB84" s="194"/>
      <c r="IC84" s="194"/>
      <c r="ID84" s="194"/>
      <c r="IE84" s="194"/>
      <c r="IF84" s="194"/>
      <c r="IG84" s="194"/>
      <c r="IH84" s="194"/>
      <c r="II84" s="194"/>
      <c r="IJ84" s="194"/>
      <c r="IK84" s="194"/>
      <c r="IL84" s="194"/>
      <c r="IM84" s="194"/>
      <c r="IN84" s="194"/>
      <c r="IO84" s="194"/>
      <c r="IP84" s="194"/>
      <c r="IQ84" s="194"/>
      <c r="IR84" s="194"/>
      <c r="IS84" s="194"/>
      <c r="IT84" s="194"/>
      <c r="IU84" s="194"/>
      <c r="IV84" s="194"/>
    </row>
    <row r="85" spans="2:256" x14ac:dyDescent="0.25"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  <c r="IU85" s="194"/>
      <c r="IV85" s="194"/>
    </row>
    <row r="86" spans="2:256" x14ac:dyDescent="0.25"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  <c r="IU86" s="194"/>
      <c r="IV86" s="194"/>
    </row>
    <row r="87" spans="2:256" x14ac:dyDescent="0.25"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  <c r="CX87" s="194"/>
      <c r="CY87" s="194"/>
      <c r="CZ87" s="194"/>
      <c r="DA87" s="194"/>
      <c r="DB87" s="194"/>
      <c r="DC87" s="194"/>
      <c r="DD87" s="194"/>
      <c r="DE87" s="194"/>
      <c r="DF87" s="194"/>
      <c r="DG87" s="194"/>
      <c r="DH87" s="194"/>
      <c r="DI87" s="194"/>
      <c r="DJ87" s="194"/>
      <c r="DK87" s="194"/>
      <c r="DL87" s="194"/>
      <c r="DM87" s="194"/>
      <c r="DN87" s="194"/>
      <c r="DO87" s="194"/>
      <c r="DP87" s="194"/>
      <c r="DQ87" s="194"/>
      <c r="DR87" s="194"/>
      <c r="DS87" s="194"/>
      <c r="DT87" s="194"/>
      <c r="DU87" s="194"/>
      <c r="DV87" s="194"/>
      <c r="DW87" s="194"/>
      <c r="DX87" s="194"/>
      <c r="DY87" s="194"/>
      <c r="DZ87" s="194"/>
      <c r="EA87" s="194"/>
      <c r="EB87" s="194"/>
      <c r="EC87" s="194"/>
      <c r="ED87" s="194"/>
      <c r="EE87" s="194"/>
      <c r="EF87" s="194"/>
      <c r="EG87" s="194"/>
      <c r="EH87" s="194"/>
      <c r="EI87" s="194"/>
      <c r="EJ87" s="194"/>
      <c r="EK87" s="194"/>
      <c r="EL87" s="194"/>
      <c r="EM87" s="194"/>
      <c r="EN87" s="194"/>
      <c r="EO87" s="194"/>
      <c r="EP87" s="194"/>
      <c r="EQ87" s="194"/>
      <c r="ER87" s="194"/>
      <c r="ES87" s="194"/>
      <c r="ET87" s="194"/>
      <c r="EU87" s="194"/>
      <c r="EV87" s="194"/>
      <c r="EW87" s="194"/>
      <c r="EX87" s="194"/>
      <c r="EY87" s="194"/>
      <c r="EZ87" s="194"/>
      <c r="FA87" s="194"/>
      <c r="FB87" s="194"/>
      <c r="FC87" s="194"/>
      <c r="FD87" s="194"/>
      <c r="FE87" s="194"/>
      <c r="FF87" s="194"/>
      <c r="FG87" s="194"/>
      <c r="FH87" s="194"/>
      <c r="FI87" s="194"/>
      <c r="FJ87" s="194"/>
      <c r="FK87" s="194"/>
      <c r="FL87" s="194"/>
      <c r="FM87" s="194"/>
      <c r="FN87" s="194"/>
      <c r="FO87" s="194"/>
      <c r="FP87" s="194"/>
      <c r="FQ87" s="194"/>
      <c r="FR87" s="194"/>
      <c r="FS87" s="194"/>
      <c r="FT87" s="194"/>
      <c r="FU87" s="194"/>
      <c r="FV87" s="194"/>
      <c r="FW87" s="194"/>
      <c r="FX87" s="194"/>
      <c r="FY87" s="194"/>
      <c r="FZ87" s="194"/>
      <c r="GA87" s="194"/>
      <c r="GB87" s="194"/>
      <c r="GC87" s="194"/>
      <c r="GD87" s="194"/>
      <c r="GE87" s="194"/>
      <c r="GF87" s="194"/>
      <c r="GG87" s="194"/>
      <c r="GH87" s="194"/>
      <c r="GI87" s="194"/>
      <c r="GJ87" s="194"/>
      <c r="GK87" s="194"/>
      <c r="GL87" s="194"/>
      <c r="GM87" s="194"/>
      <c r="GN87" s="194"/>
      <c r="GO87" s="194"/>
      <c r="GP87" s="194"/>
      <c r="GQ87" s="194"/>
      <c r="GR87" s="194"/>
      <c r="GS87" s="194"/>
      <c r="GT87" s="194"/>
      <c r="GU87" s="194"/>
      <c r="GV87" s="194"/>
      <c r="GW87" s="194"/>
      <c r="GX87" s="194"/>
      <c r="GY87" s="194"/>
      <c r="GZ87" s="194"/>
      <c r="HA87" s="194"/>
      <c r="HB87" s="194"/>
      <c r="HC87" s="194"/>
      <c r="HD87" s="194"/>
      <c r="HE87" s="194"/>
      <c r="HF87" s="194"/>
      <c r="HG87" s="194"/>
      <c r="HH87" s="194"/>
      <c r="HI87" s="194"/>
      <c r="HJ87" s="194"/>
      <c r="HK87" s="194"/>
      <c r="HL87" s="194"/>
      <c r="HM87" s="194"/>
      <c r="HN87" s="194"/>
      <c r="HO87" s="194"/>
      <c r="HP87" s="194"/>
      <c r="HQ87" s="194"/>
      <c r="HR87" s="194"/>
      <c r="HS87" s="194"/>
      <c r="HT87" s="194"/>
      <c r="HU87" s="194"/>
      <c r="HV87" s="194"/>
      <c r="HW87" s="194"/>
      <c r="HX87" s="194"/>
      <c r="HY87" s="194"/>
      <c r="HZ87" s="194"/>
      <c r="IA87" s="194"/>
      <c r="IB87" s="194"/>
      <c r="IC87" s="194"/>
      <c r="ID87" s="194"/>
      <c r="IE87" s="194"/>
      <c r="IF87" s="194"/>
      <c r="IG87" s="194"/>
      <c r="IH87" s="194"/>
      <c r="II87" s="194"/>
      <c r="IJ87" s="194"/>
      <c r="IK87" s="194"/>
      <c r="IL87" s="194"/>
      <c r="IM87" s="194"/>
      <c r="IN87" s="194"/>
      <c r="IO87" s="194"/>
      <c r="IP87" s="194"/>
      <c r="IQ87" s="194"/>
      <c r="IR87" s="194"/>
      <c r="IS87" s="194"/>
      <c r="IT87" s="194"/>
      <c r="IU87" s="194"/>
      <c r="IV87" s="194"/>
    </row>
    <row r="88" spans="2:256" x14ac:dyDescent="0.25"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94"/>
      <c r="IU88" s="194"/>
      <c r="IV88" s="194"/>
    </row>
    <row r="89" spans="2:256" x14ac:dyDescent="0.25"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4"/>
      <c r="BB89" s="194"/>
      <c r="BC89" s="194"/>
      <c r="BD89" s="194"/>
      <c r="BE89" s="194"/>
      <c r="BF89" s="194"/>
      <c r="BG89" s="194"/>
      <c r="BH89" s="194"/>
      <c r="BI89" s="194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  <c r="CT89" s="194"/>
      <c r="CU89" s="194"/>
      <c r="CV89" s="194"/>
      <c r="CW89" s="194"/>
      <c r="CX89" s="194"/>
      <c r="CY89" s="194"/>
      <c r="CZ89" s="194"/>
      <c r="DA89" s="194"/>
      <c r="DB89" s="194"/>
      <c r="DC89" s="194"/>
      <c r="DD89" s="194"/>
      <c r="DE89" s="194"/>
      <c r="DF89" s="194"/>
      <c r="DG89" s="194"/>
      <c r="DH89" s="194"/>
      <c r="DI89" s="194"/>
      <c r="DJ89" s="194"/>
      <c r="DK89" s="194"/>
      <c r="DL89" s="194"/>
      <c r="DM89" s="194"/>
      <c r="DN89" s="194"/>
      <c r="DO89" s="194"/>
      <c r="DP89" s="194"/>
      <c r="DQ89" s="194"/>
      <c r="DR89" s="194"/>
      <c r="DS89" s="194"/>
      <c r="DT89" s="194"/>
      <c r="DU89" s="194"/>
      <c r="DV89" s="194"/>
      <c r="DW89" s="194"/>
      <c r="DX89" s="194"/>
      <c r="DY89" s="194"/>
      <c r="DZ89" s="194"/>
      <c r="EA89" s="194"/>
      <c r="EB89" s="194"/>
      <c r="EC89" s="194"/>
      <c r="ED89" s="194"/>
      <c r="EE89" s="194"/>
      <c r="EF89" s="194"/>
      <c r="EG89" s="194"/>
      <c r="EH89" s="194"/>
      <c r="EI89" s="194"/>
      <c r="EJ89" s="194"/>
      <c r="EK89" s="194"/>
      <c r="EL89" s="194"/>
      <c r="EM89" s="194"/>
      <c r="EN89" s="194"/>
      <c r="EO89" s="194"/>
      <c r="EP89" s="194"/>
      <c r="EQ89" s="194"/>
      <c r="ER89" s="194"/>
      <c r="ES89" s="194"/>
      <c r="ET89" s="194"/>
      <c r="EU89" s="194"/>
      <c r="EV89" s="194"/>
      <c r="EW89" s="194"/>
      <c r="EX89" s="194"/>
      <c r="EY89" s="194"/>
      <c r="EZ89" s="194"/>
      <c r="FA89" s="194"/>
      <c r="FB89" s="194"/>
      <c r="FC89" s="194"/>
      <c r="FD89" s="194"/>
      <c r="FE89" s="194"/>
      <c r="FF89" s="194"/>
      <c r="FG89" s="194"/>
      <c r="FH89" s="194"/>
      <c r="FI89" s="194"/>
      <c r="FJ89" s="194"/>
      <c r="FK89" s="194"/>
      <c r="FL89" s="194"/>
      <c r="FM89" s="194"/>
      <c r="FN89" s="194"/>
      <c r="FO89" s="194"/>
      <c r="FP89" s="194"/>
      <c r="FQ89" s="194"/>
      <c r="FR89" s="194"/>
      <c r="FS89" s="194"/>
      <c r="FT89" s="194"/>
      <c r="FU89" s="194"/>
      <c r="FV89" s="194"/>
      <c r="FW89" s="194"/>
      <c r="FX89" s="194"/>
      <c r="FY89" s="194"/>
      <c r="FZ89" s="194"/>
      <c r="GA89" s="194"/>
      <c r="GB89" s="194"/>
      <c r="GC89" s="194"/>
      <c r="GD89" s="194"/>
      <c r="GE89" s="194"/>
      <c r="GF89" s="194"/>
      <c r="GG89" s="194"/>
      <c r="GH89" s="194"/>
      <c r="GI89" s="194"/>
      <c r="GJ89" s="194"/>
      <c r="GK89" s="194"/>
      <c r="GL89" s="194"/>
      <c r="GM89" s="194"/>
      <c r="GN89" s="194"/>
      <c r="GO89" s="194"/>
      <c r="GP89" s="194"/>
      <c r="GQ89" s="194"/>
      <c r="GR89" s="194"/>
      <c r="GS89" s="194"/>
      <c r="GT89" s="194"/>
      <c r="GU89" s="194"/>
      <c r="GV89" s="194"/>
      <c r="GW89" s="194"/>
      <c r="GX89" s="194"/>
      <c r="GY89" s="194"/>
      <c r="GZ89" s="194"/>
      <c r="HA89" s="194"/>
      <c r="HB89" s="194"/>
      <c r="HC89" s="194"/>
      <c r="HD89" s="194"/>
      <c r="HE89" s="194"/>
      <c r="HF89" s="194"/>
      <c r="HG89" s="194"/>
      <c r="HH89" s="194"/>
      <c r="HI89" s="194"/>
      <c r="HJ89" s="194"/>
      <c r="HK89" s="194"/>
      <c r="HL89" s="194"/>
      <c r="HM89" s="194"/>
      <c r="HN89" s="194"/>
      <c r="HO89" s="194"/>
      <c r="HP89" s="194"/>
      <c r="HQ89" s="194"/>
      <c r="HR89" s="194"/>
      <c r="HS89" s="194"/>
      <c r="HT89" s="194"/>
      <c r="HU89" s="194"/>
      <c r="HV89" s="194"/>
      <c r="HW89" s="194"/>
      <c r="HX89" s="194"/>
      <c r="HY89" s="194"/>
      <c r="HZ89" s="194"/>
      <c r="IA89" s="194"/>
      <c r="IB89" s="194"/>
      <c r="IC89" s="194"/>
      <c r="ID89" s="194"/>
      <c r="IE89" s="194"/>
      <c r="IF89" s="194"/>
      <c r="IG89" s="194"/>
      <c r="IH89" s="194"/>
      <c r="II89" s="194"/>
      <c r="IJ89" s="194"/>
      <c r="IK89" s="194"/>
      <c r="IL89" s="194"/>
      <c r="IM89" s="194"/>
      <c r="IN89" s="194"/>
      <c r="IO89" s="194"/>
      <c r="IP89" s="194"/>
      <c r="IQ89" s="194"/>
      <c r="IR89" s="194"/>
      <c r="IS89" s="194"/>
      <c r="IT89" s="194"/>
      <c r="IU89" s="194"/>
      <c r="IV89" s="194"/>
    </row>
    <row r="90" spans="2:256" x14ac:dyDescent="0.25"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  <c r="CT90" s="194"/>
      <c r="CU90" s="194"/>
      <c r="CV90" s="194"/>
      <c r="CW90" s="194"/>
      <c r="CX90" s="194"/>
      <c r="CY90" s="194"/>
      <c r="CZ90" s="194"/>
      <c r="DA90" s="194"/>
      <c r="DB90" s="194"/>
      <c r="DC90" s="194"/>
      <c r="DD90" s="194"/>
      <c r="DE90" s="194"/>
      <c r="DF90" s="194"/>
      <c r="DG90" s="194"/>
      <c r="DH90" s="194"/>
      <c r="DI90" s="194"/>
      <c r="DJ90" s="194"/>
      <c r="DK90" s="194"/>
      <c r="DL90" s="194"/>
      <c r="DM90" s="194"/>
      <c r="DN90" s="194"/>
      <c r="DO90" s="194"/>
      <c r="DP90" s="194"/>
      <c r="DQ90" s="194"/>
      <c r="DR90" s="194"/>
      <c r="DS90" s="194"/>
      <c r="DT90" s="194"/>
      <c r="DU90" s="194"/>
      <c r="DV90" s="194"/>
      <c r="DW90" s="194"/>
      <c r="DX90" s="194"/>
      <c r="DY90" s="194"/>
      <c r="DZ90" s="194"/>
      <c r="EA90" s="194"/>
      <c r="EB90" s="194"/>
      <c r="EC90" s="194"/>
      <c r="ED90" s="194"/>
      <c r="EE90" s="194"/>
      <c r="EF90" s="194"/>
      <c r="EG90" s="194"/>
      <c r="EH90" s="194"/>
      <c r="EI90" s="194"/>
      <c r="EJ90" s="194"/>
      <c r="EK90" s="194"/>
      <c r="EL90" s="194"/>
      <c r="EM90" s="194"/>
      <c r="EN90" s="194"/>
      <c r="EO90" s="194"/>
      <c r="EP90" s="194"/>
      <c r="EQ90" s="194"/>
      <c r="ER90" s="194"/>
      <c r="ES90" s="194"/>
      <c r="ET90" s="194"/>
      <c r="EU90" s="194"/>
      <c r="EV90" s="194"/>
      <c r="EW90" s="194"/>
      <c r="EX90" s="194"/>
      <c r="EY90" s="194"/>
      <c r="EZ90" s="194"/>
      <c r="FA90" s="194"/>
      <c r="FB90" s="194"/>
      <c r="FC90" s="194"/>
      <c r="FD90" s="194"/>
      <c r="FE90" s="194"/>
      <c r="FF90" s="194"/>
      <c r="FG90" s="194"/>
      <c r="FH90" s="194"/>
      <c r="FI90" s="194"/>
      <c r="FJ90" s="194"/>
      <c r="FK90" s="194"/>
      <c r="FL90" s="194"/>
      <c r="FM90" s="194"/>
      <c r="FN90" s="194"/>
      <c r="FO90" s="194"/>
      <c r="FP90" s="194"/>
      <c r="FQ90" s="194"/>
      <c r="FR90" s="194"/>
      <c r="FS90" s="194"/>
      <c r="FT90" s="194"/>
      <c r="FU90" s="194"/>
      <c r="FV90" s="194"/>
      <c r="FW90" s="194"/>
      <c r="FX90" s="194"/>
      <c r="FY90" s="194"/>
      <c r="FZ90" s="194"/>
      <c r="GA90" s="194"/>
      <c r="GB90" s="194"/>
      <c r="GC90" s="194"/>
      <c r="GD90" s="194"/>
      <c r="GE90" s="194"/>
      <c r="GF90" s="194"/>
      <c r="GG90" s="194"/>
      <c r="GH90" s="194"/>
      <c r="GI90" s="194"/>
      <c r="GJ90" s="194"/>
      <c r="GK90" s="194"/>
      <c r="GL90" s="194"/>
      <c r="GM90" s="194"/>
      <c r="GN90" s="194"/>
      <c r="GO90" s="194"/>
      <c r="GP90" s="194"/>
      <c r="GQ90" s="194"/>
      <c r="GR90" s="194"/>
      <c r="GS90" s="194"/>
      <c r="GT90" s="194"/>
      <c r="GU90" s="194"/>
      <c r="GV90" s="194"/>
      <c r="GW90" s="194"/>
      <c r="GX90" s="194"/>
      <c r="GY90" s="194"/>
      <c r="GZ90" s="194"/>
      <c r="HA90" s="194"/>
      <c r="HB90" s="194"/>
      <c r="HC90" s="194"/>
      <c r="HD90" s="194"/>
      <c r="HE90" s="194"/>
      <c r="HF90" s="194"/>
      <c r="HG90" s="194"/>
      <c r="HH90" s="194"/>
      <c r="HI90" s="194"/>
      <c r="HJ90" s="194"/>
      <c r="HK90" s="194"/>
      <c r="HL90" s="194"/>
      <c r="HM90" s="194"/>
      <c r="HN90" s="194"/>
      <c r="HO90" s="194"/>
      <c r="HP90" s="194"/>
      <c r="HQ90" s="194"/>
      <c r="HR90" s="194"/>
      <c r="HS90" s="194"/>
      <c r="HT90" s="194"/>
      <c r="HU90" s="194"/>
      <c r="HV90" s="194"/>
      <c r="HW90" s="194"/>
      <c r="HX90" s="194"/>
      <c r="HY90" s="194"/>
      <c r="HZ90" s="194"/>
      <c r="IA90" s="194"/>
      <c r="IB90" s="194"/>
      <c r="IC90" s="194"/>
      <c r="ID90" s="194"/>
      <c r="IE90" s="194"/>
      <c r="IF90" s="194"/>
      <c r="IG90" s="194"/>
      <c r="IH90" s="194"/>
      <c r="II90" s="194"/>
      <c r="IJ90" s="194"/>
      <c r="IK90" s="194"/>
      <c r="IL90" s="194"/>
      <c r="IM90" s="194"/>
      <c r="IN90" s="194"/>
      <c r="IO90" s="194"/>
      <c r="IP90" s="194"/>
      <c r="IQ90" s="194"/>
      <c r="IR90" s="194"/>
      <c r="IS90" s="194"/>
      <c r="IT90" s="194"/>
      <c r="IU90" s="194"/>
      <c r="IV90" s="194"/>
    </row>
    <row r="91" spans="2:256" x14ac:dyDescent="0.25"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4"/>
      <c r="IU91" s="194"/>
      <c r="IV91" s="194"/>
    </row>
    <row r="92" spans="2:256" x14ac:dyDescent="0.25"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  <c r="IU92" s="194"/>
      <c r="IV92" s="194"/>
    </row>
  </sheetData>
  <sheetProtection password="CC38" sheet="1" objects="1" scenarios="1"/>
  <mergeCells count="5">
    <mergeCell ref="B7:I7"/>
    <mergeCell ref="C9:I9"/>
    <mergeCell ref="C11:I11"/>
    <mergeCell ref="C13:I13"/>
    <mergeCell ref="E23:I24"/>
  </mergeCells>
  <phoneticPr fontId="43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D937-4B61-4DEF-807C-9F161948ACE0}">
  <sheetPr codeName="Sheet18"/>
  <dimension ref="A1:N36"/>
  <sheetViews>
    <sheetView zoomScaleNormal="100" workbookViewId="0">
      <selection activeCell="F27" sqref="F27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47</v>
      </c>
      <c r="D4" s="43">
        <v>52</v>
      </c>
      <c r="E4" s="43" t="s">
        <v>174</v>
      </c>
      <c r="F4" s="43">
        <v>53</v>
      </c>
      <c r="G4" s="43" t="s">
        <v>175</v>
      </c>
      <c r="H4" s="43">
        <v>1</v>
      </c>
      <c r="I4" s="43">
        <v>32</v>
      </c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135">
        <v>0.3</v>
      </c>
      <c r="D7" s="135">
        <v>0.3</v>
      </c>
      <c r="E7" s="135">
        <v>0.3</v>
      </c>
      <c r="F7" s="135">
        <v>0.3</v>
      </c>
      <c r="G7" s="135">
        <v>0.3</v>
      </c>
      <c r="H7" s="135">
        <v>0.3</v>
      </c>
      <c r="I7" s="135">
        <v>0.3</v>
      </c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52">
        <v>8.5</v>
      </c>
      <c r="D8" s="52">
        <v>8.5</v>
      </c>
      <c r="E8" s="52">
        <v>8.5</v>
      </c>
      <c r="F8" s="52">
        <v>8.5</v>
      </c>
      <c r="G8" s="52">
        <v>8.5</v>
      </c>
      <c r="H8" s="52">
        <v>12</v>
      </c>
      <c r="I8" s="52">
        <v>8.5</v>
      </c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54">
        <v>0.9</v>
      </c>
      <c r="D9" s="54">
        <v>0.65</v>
      </c>
      <c r="E9" s="54">
        <v>0.65</v>
      </c>
      <c r="F9" s="54">
        <v>0.65</v>
      </c>
      <c r="G9" s="54">
        <v>0.65</v>
      </c>
      <c r="H9" s="54">
        <v>0.9</v>
      </c>
      <c r="I9" s="54">
        <v>1.0149999999999999</v>
      </c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54">
        <v>4.09</v>
      </c>
      <c r="D10" s="54">
        <v>2.4</v>
      </c>
      <c r="E10" s="54">
        <f>2.4/3</f>
        <v>0.79999999999999993</v>
      </c>
      <c r="F10" s="54">
        <v>2.4</v>
      </c>
      <c r="G10" s="54">
        <f>2.4/3</f>
        <v>0.79999999999999993</v>
      </c>
      <c r="H10" s="54">
        <v>7.08</v>
      </c>
      <c r="I10" s="54">
        <v>4.165</v>
      </c>
      <c r="J10" s="267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56" t="s">
        <v>115</v>
      </c>
      <c r="D11" s="56" t="s">
        <v>115</v>
      </c>
      <c r="E11" s="56" t="s">
        <v>115</v>
      </c>
      <c r="F11" s="56" t="s">
        <v>115</v>
      </c>
      <c r="G11" s="56" t="s">
        <v>115</v>
      </c>
      <c r="H11" s="56" t="s">
        <v>115</v>
      </c>
      <c r="I11" s="56" t="s">
        <v>115</v>
      </c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58">
        <v>-10.08</v>
      </c>
      <c r="D12" s="58">
        <v>-38.99</v>
      </c>
      <c r="E12" s="58">
        <v>-38.99</v>
      </c>
      <c r="F12" s="58">
        <v>-36.659999999999997</v>
      </c>
      <c r="G12" s="58">
        <v>-36.659999999999997</v>
      </c>
      <c r="H12" s="58">
        <v>-1.27</v>
      </c>
      <c r="I12" s="58">
        <v>-3.67</v>
      </c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58">
        <v>-14.76</v>
      </c>
      <c r="D13" s="58">
        <v>-42.72</v>
      </c>
      <c r="E13" s="58">
        <v>-42.72</v>
      </c>
      <c r="F13" s="58">
        <v>-39.880000000000003</v>
      </c>
      <c r="G13" s="58">
        <v>-39.880000000000003</v>
      </c>
      <c r="H13" s="58">
        <v>-28.21</v>
      </c>
      <c r="I13" s="58">
        <v>-14.02</v>
      </c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2.0099999999999998</v>
      </c>
      <c r="D14" s="181">
        <v>3.79</v>
      </c>
      <c r="E14" s="181">
        <v>3.79</v>
      </c>
      <c r="F14" s="181">
        <v>1.82</v>
      </c>
      <c r="G14" s="181">
        <v>1.82</v>
      </c>
      <c r="H14" s="181">
        <v>4.1100000000000003</v>
      </c>
      <c r="I14" s="181">
        <v>3.06</v>
      </c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235</v>
      </c>
      <c r="D15" s="59">
        <v>235</v>
      </c>
      <c r="E15" s="59">
        <v>235</v>
      </c>
      <c r="F15" s="59">
        <v>235</v>
      </c>
      <c r="G15" s="59">
        <v>235</v>
      </c>
      <c r="H15" s="59">
        <v>235</v>
      </c>
      <c r="I15" s="59">
        <v>235</v>
      </c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253">
        <v>1.02</v>
      </c>
      <c r="D16" s="253">
        <v>1.02</v>
      </c>
      <c r="E16" s="253">
        <v>1.02</v>
      </c>
      <c r="F16" s="253">
        <v>1.02</v>
      </c>
      <c r="G16" s="253">
        <v>1.02</v>
      </c>
      <c r="H16" s="253">
        <v>1.02</v>
      </c>
      <c r="I16" s="253">
        <v>1.02</v>
      </c>
      <c r="J16" s="253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254">
        <v>1.1000000000000001</v>
      </c>
      <c r="D17" s="254">
        <v>1.1000000000000001</v>
      </c>
      <c r="E17" s="254">
        <v>1.1000000000000001</v>
      </c>
      <c r="F17" s="254">
        <v>1.1000000000000001</v>
      </c>
      <c r="G17" s="254">
        <v>1.1000000000000001</v>
      </c>
      <c r="H17" s="254">
        <v>1.1000000000000001</v>
      </c>
      <c r="I17" s="254">
        <v>1.1000000000000001</v>
      </c>
      <c r="J17" s="254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>
        <f t="shared" si="0"/>
        <v>206000</v>
      </c>
      <c r="G19" s="63">
        <f t="shared" si="0"/>
        <v>206000</v>
      </c>
      <c r="H19" s="63">
        <f t="shared" si="0"/>
        <v>206000</v>
      </c>
      <c r="I19" s="63">
        <f t="shared" si="0"/>
        <v>206000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0.22004889975550124</v>
      </c>
      <c r="D20" s="65">
        <f t="shared" ref="D20:J20" si="1">D9/D10</f>
        <v>0.27083333333333337</v>
      </c>
      <c r="E20" s="65">
        <f t="shared" si="1"/>
        <v>0.81250000000000011</v>
      </c>
      <c r="F20" s="65">
        <f t="shared" si="1"/>
        <v>0.27083333333333337</v>
      </c>
      <c r="G20" s="65">
        <f t="shared" si="1"/>
        <v>0.81250000000000011</v>
      </c>
      <c r="H20" s="65">
        <f t="shared" si="1"/>
        <v>0.1271186440677966</v>
      </c>
      <c r="I20" s="65">
        <f t="shared" si="1"/>
        <v>0.24369747899159661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22.700396826925584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15.706486789118996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4.1749491494082847</v>
      </c>
      <c r="F22" s="67">
        <f t="shared" si="2"/>
        <v>15.706486789118996</v>
      </c>
      <c r="G22" s="67">
        <f t="shared" si="2"/>
        <v>4.1749491494082847</v>
      </c>
      <c r="H22" s="67">
        <f t="shared" si="2"/>
        <v>63.900603594114088</v>
      </c>
      <c r="I22" s="67">
        <f t="shared" si="2"/>
        <v>18.897676213942251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114.28154814814812</v>
      </c>
      <c r="D23" s="67">
        <f t="shared" ref="D23:J23" si="3">IF(D20&gt;1,5.34+4/(D20^2),5.34/(D20^2)+4)</f>
        <v>76.800946745562115</v>
      </c>
      <c r="E23" s="67">
        <f t="shared" si="3"/>
        <v>12.088994082840234</v>
      </c>
      <c r="F23" s="67">
        <f t="shared" si="3"/>
        <v>76.800946745562115</v>
      </c>
      <c r="G23" s="67">
        <f t="shared" si="3"/>
        <v>12.088994082840234</v>
      </c>
      <c r="H23" s="67">
        <f t="shared" si="3"/>
        <v>334.46293333333335</v>
      </c>
      <c r="I23" s="67">
        <f t="shared" si="3"/>
        <v>93.91645659928659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3.5762173405183466</v>
      </c>
      <c r="D24" s="67">
        <f t="shared" ref="D24:J24" si="4">MAX(1.25,1000*D9/D8*SQRT(D15/D19))</f>
        <v>2.5828236348188058</v>
      </c>
      <c r="E24" s="67">
        <f t="shared" si="4"/>
        <v>2.5828236348188058</v>
      </c>
      <c r="F24" s="67">
        <f t="shared" si="4"/>
        <v>2.5828236348188058</v>
      </c>
      <c r="G24" s="67">
        <f t="shared" si="4"/>
        <v>2.5828236348188058</v>
      </c>
      <c r="H24" s="67">
        <f t="shared" si="4"/>
        <v>2.5331539495338289</v>
      </c>
      <c r="I24" s="67">
        <f t="shared" si="4"/>
        <v>4.0331784451401349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1.21</v>
      </c>
      <c r="D25" s="69">
        <f t="shared" ref="D25:J25" si="5">IF(D20&gt;=1,1,IF(D11=$N10,1.05,IF(D11=$N11,1.1,IF(D11=$N12,1.21,IF(D11=$N13,1.3,"invalid input")))))</f>
        <v>1.21</v>
      </c>
      <c r="E25" s="69">
        <f t="shared" si="5"/>
        <v>1.21</v>
      </c>
      <c r="F25" s="69">
        <f t="shared" si="5"/>
        <v>1.21</v>
      </c>
      <c r="G25" s="69">
        <f t="shared" si="5"/>
        <v>1.21</v>
      </c>
      <c r="H25" s="69">
        <f t="shared" si="5"/>
        <v>1.21</v>
      </c>
      <c r="I25" s="69">
        <f t="shared" si="5"/>
        <v>1.21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22.087897705193999</v>
      </c>
      <c r="D26" s="72">
        <f t="shared" ref="D26:J26" si="6">((((PI())^2)*D19)/(12*(1-D7^2))*(D8/D10)^2)*D22*D25/1000000</f>
        <v>44.383762868214205</v>
      </c>
      <c r="E26" s="72">
        <f t="shared" si="6"/>
        <v>106.17903288614761</v>
      </c>
      <c r="F26" s="72">
        <f t="shared" si="6"/>
        <v>44.383762868214205</v>
      </c>
      <c r="G26" s="72">
        <f t="shared" si="6"/>
        <v>106.17903288614761</v>
      </c>
      <c r="H26" s="72">
        <f t="shared" si="6"/>
        <v>41.355248506050053</v>
      </c>
      <c r="I26" s="72">
        <f t="shared" si="6"/>
        <v>17.731518982286921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22.087897705193999</v>
      </c>
      <c r="D27" s="72">
        <f t="shared" ref="D27:J27" si="7">IF(D15/2&gt;=D26,D26,D15*(1-D15/4/D26))</f>
        <v>44.383762868214205</v>
      </c>
      <c r="E27" s="72">
        <f t="shared" si="7"/>
        <v>106.17903288614761</v>
      </c>
      <c r="F27" s="72">
        <f t="shared" si="7"/>
        <v>44.383762868214205</v>
      </c>
      <c r="G27" s="72">
        <f t="shared" si="7"/>
        <v>106.17903288614761</v>
      </c>
      <c r="H27" s="72">
        <f t="shared" si="7"/>
        <v>41.355248506050053</v>
      </c>
      <c r="I27" s="72">
        <f t="shared" si="7"/>
        <v>17.731518982286921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124.88338799026027</v>
      </c>
      <c r="D28" s="214">
        <f t="shared" ref="D28:J28" si="8">((2.25/D24)-(1.25/D24^2))*D15</f>
        <v>160.68378705291786</v>
      </c>
      <c r="E28" s="214">
        <f t="shared" si="8"/>
        <v>160.68378705291786</v>
      </c>
      <c r="F28" s="214">
        <f t="shared" si="8"/>
        <v>160.68378705291786</v>
      </c>
      <c r="G28" s="214">
        <f t="shared" si="8"/>
        <v>160.68378705291786</v>
      </c>
      <c r="H28" s="214">
        <f t="shared" si="8"/>
        <v>162.95410766380971</v>
      </c>
      <c r="I28" s="214">
        <f t="shared" si="8"/>
        <v>113.04152066155181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91.899188798183573</v>
      </c>
      <c r="D29" s="214">
        <f t="shared" ref="D29:J29" si="9">((PI()^2*D19)/(12*(1-D7^2)))*(D8/D10)^2*D23*0.000001</f>
        <v>179.36027830311878</v>
      </c>
      <c r="E29" s="214">
        <f t="shared" si="9"/>
        <v>254.09280633711006</v>
      </c>
      <c r="F29" s="214">
        <f t="shared" si="9"/>
        <v>179.36027830311878</v>
      </c>
      <c r="G29" s="214">
        <f t="shared" si="9"/>
        <v>254.09280633711006</v>
      </c>
      <c r="H29" s="214">
        <f t="shared" si="9"/>
        <v>178.89092035954263</v>
      </c>
      <c r="I29" s="214">
        <f t="shared" si="9"/>
        <v>72.827242433223617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85.599794692561431</v>
      </c>
      <c r="D30" s="214">
        <f t="shared" ref="D30:J30" si="10">IF(D29&gt;D15/(2*SQRT(3)),D15/SQRT(3)*(1-(D15/(4*SQRT(3)*D29))),D29)</f>
        <v>110.01899372040626</v>
      </c>
      <c r="E30" s="214">
        <f t="shared" si="10"/>
        <v>117.56549262333492</v>
      </c>
      <c r="F30" s="214">
        <f t="shared" si="10"/>
        <v>110.01899372040626</v>
      </c>
      <c r="G30" s="214">
        <f t="shared" si="10"/>
        <v>117.56549262333492</v>
      </c>
      <c r="H30" s="214">
        <f t="shared" si="10"/>
        <v>109.95167372411851</v>
      </c>
      <c r="I30" s="214">
        <f t="shared" si="10"/>
        <v>72.485529806370735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0.58999825822134644</v>
      </c>
      <c r="D31" s="72">
        <f t="shared" ref="D31:J31" si="11">ABS(D16*D17*D12/D28)^1.9+ABS(D16*D17*D13/D27)^1.9+(D16*D17*D14/D30)^1.9</f>
        <v>1.2438266683405812</v>
      </c>
      <c r="E31" s="72">
        <f t="shared" si="11"/>
        <v>0.30689854879514156</v>
      </c>
      <c r="F31" s="72">
        <f t="shared" si="11"/>
        <v>1.0911433941441031</v>
      </c>
      <c r="G31" s="72">
        <f t="shared" si="11"/>
        <v>0.26916527772268373</v>
      </c>
      <c r="H31" s="72">
        <f t="shared" si="11"/>
        <v>0.60418852780679499</v>
      </c>
      <c r="I31" s="72">
        <f t="shared" si="11"/>
        <v>0.80139994471089415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buckling</v>
      </c>
      <c r="E32" s="75" t="str">
        <f t="shared" si="12"/>
        <v>No buckling</v>
      </c>
      <c r="F32" s="75" t="str">
        <f t="shared" si="12"/>
        <v>buckling</v>
      </c>
      <c r="G32" s="75" t="str">
        <f t="shared" si="12"/>
        <v>No buckling</v>
      </c>
      <c r="H32" s="75" t="str">
        <f t="shared" si="12"/>
        <v>No buckling</v>
      </c>
      <c r="I32" s="75" t="str">
        <f t="shared" si="12"/>
        <v>No buckling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43.335057542600943</v>
      </c>
      <c r="D35" s="2">
        <f>IF(D20&lt;1,1.909*(D20+1/D20)^2,7.636)</f>
        <v>29.983683280428163</v>
      </c>
      <c r="E35" s="2">
        <f t="shared" ref="E35:J35" si="13">IF(E20&lt;1,1.909*(E20+1/E20)^2,7.636)</f>
        <v>7.9699779262204151</v>
      </c>
      <c r="F35" s="2">
        <f t="shared" si="13"/>
        <v>29.983683280428163</v>
      </c>
      <c r="G35" s="2">
        <f t="shared" si="13"/>
        <v>7.9699779262204151</v>
      </c>
      <c r="H35" s="2">
        <f t="shared" si="13"/>
        <v>121.9862522611638</v>
      </c>
      <c r="I35" s="2">
        <f t="shared" si="13"/>
        <v>36.075663892415761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54.905618884399502</v>
      </c>
      <c r="D36" s="2">
        <f>IF(D20&lt;0.666666,15.87+(1.87/D20^2)+8.6*D20^2,23.9)</f>
        <v>41.994780469263638</v>
      </c>
      <c r="E36" s="2">
        <f t="shared" ref="E36:J36" si="14">IF(E20&lt;0.666666,15.87+(1.87/E20^2)+8.6*E20^2,23.9)</f>
        <v>23.9</v>
      </c>
      <c r="F36" s="2">
        <f t="shared" si="14"/>
        <v>41.994780469263638</v>
      </c>
      <c r="G36" s="2">
        <f t="shared" si="14"/>
        <v>23.9</v>
      </c>
      <c r="H36" s="2">
        <f t="shared" si="14"/>
        <v>131.73287979826998</v>
      </c>
      <c r="I36" s="2">
        <f t="shared" si="14"/>
        <v>47.86833886439797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J11">
    <cfRule type="expression" dxfId="7" priority="10" stopIfTrue="1">
      <formula>J20&gt;=1</formula>
    </cfRule>
  </conditionalFormatting>
  <conditionalFormatting sqref="D11">
    <cfRule type="expression" dxfId="6" priority="9" stopIfTrue="1">
      <formula>D20&gt;=1</formula>
    </cfRule>
  </conditionalFormatting>
  <conditionalFormatting sqref="C11">
    <cfRule type="expression" dxfId="5" priority="8" stopIfTrue="1">
      <formula>C20&gt;=1</formula>
    </cfRule>
  </conditionalFormatting>
  <conditionalFormatting sqref="E11">
    <cfRule type="expression" dxfId="4" priority="5" stopIfTrue="1">
      <formula>E20&gt;=1</formula>
    </cfRule>
  </conditionalFormatting>
  <conditionalFormatting sqref="F11">
    <cfRule type="expression" dxfId="3" priority="4" stopIfTrue="1">
      <formula>F20&gt;=1</formula>
    </cfRule>
  </conditionalFormatting>
  <conditionalFormatting sqref="G11">
    <cfRule type="expression" dxfId="2" priority="3" stopIfTrue="1">
      <formula>G20&gt;=1</formula>
    </cfRule>
  </conditionalFormatting>
  <conditionalFormatting sqref="H11">
    <cfRule type="expression" dxfId="1" priority="2" stopIfTrue="1">
      <formula>H20&gt;=1</formula>
    </cfRule>
  </conditionalFormatting>
  <conditionalFormatting sqref="I11">
    <cfRule type="expression" dxfId="0" priority="1" stopIfTrue="1">
      <formula>I20&gt;=1</formula>
    </cfRule>
  </conditionalFormatting>
  <dataValidations count="1">
    <dataValidation type="list" allowBlank="1" showInputMessage="1" showErrorMessage="1" sqref="C11:J11" xr:uid="{2E311F55-9960-453A-ABCE-2472D86A9795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1685"/>
  <sheetViews>
    <sheetView workbookViewId="0">
      <selection activeCell="C26" sqref="C26"/>
    </sheetView>
  </sheetViews>
  <sheetFormatPr defaultRowHeight="13.2" x14ac:dyDescent="0.25"/>
  <cols>
    <col min="1" max="1" width="2.109375" customWidth="1"/>
    <col min="2" max="2" width="19.5546875" customWidth="1"/>
    <col min="3" max="10" width="12.5546875" customWidth="1"/>
    <col min="11" max="11" width="11.44140625" customWidth="1"/>
    <col min="13" max="13" width="10" hidden="1" customWidth="1"/>
    <col min="14" max="14" width="0" hidden="1" customWidth="1"/>
    <col min="15" max="15" width="12.88671875" hidden="1" customWidth="1"/>
  </cols>
  <sheetData>
    <row r="1" spans="1:28" ht="11.25" customHeight="1" thickBot="1" x14ac:dyDescent="0.3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4"/>
      <c r="Q1" s="4"/>
      <c r="R1" s="4"/>
      <c r="S1" s="4"/>
      <c r="T1" s="4"/>
    </row>
    <row r="2" spans="1:28" x14ac:dyDescent="0.25">
      <c r="A2" s="4"/>
      <c r="B2" s="126"/>
      <c r="C2" s="127"/>
      <c r="D2" s="127"/>
      <c r="E2" s="292" t="s">
        <v>62</v>
      </c>
      <c r="F2" s="292"/>
      <c r="G2" s="292"/>
      <c r="H2" s="127"/>
      <c r="I2" s="127"/>
      <c r="J2" s="127"/>
      <c r="K2" s="1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/>
      <c r="B3" s="286" t="s">
        <v>8</v>
      </c>
      <c r="C3" s="287"/>
      <c r="D3" s="287"/>
      <c r="E3" s="287"/>
      <c r="F3" s="287"/>
      <c r="G3" s="287"/>
      <c r="H3" s="287"/>
      <c r="I3" s="287"/>
      <c r="J3" s="287"/>
      <c r="K3" s="2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93" t="s">
        <v>26</v>
      </c>
      <c r="C4" s="149" t="s">
        <v>176</v>
      </c>
      <c r="D4" s="149" t="s">
        <v>177</v>
      </c>
      <c r="E4" s="269" t="s">
        <v>178</v>
      </c>
      <c r="F4" s="149" t="s">
        <v>179</v>
      </c>
      <c r="G4" s="269" t="s">
        <v>179</v>
      </c>
      <c r="H4" s="147"/>
      <c r="I4" s="138"/>
      <c r="J4" s="147"/>
      <c r="K4" s="8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93" t="s">
        <v>43</v>
      </c>
      <c r="C5" s="111" t="s">
        <v>7</v>
      </c>
      <c r="D5" s="111" t="s">
        <v>7</v>
      </c>
      <c r="E5" s="83" t="s">
        <v>7</v>
      </c>
      <c r="F5" s="111" t="s">
        <v>7</v>
      </c>
      <c r="G5" s="111" t="s">
        <v>7</v>
      </c>
      <c r="H5" s="111" t="s">
        <v>7</v>
      </c>
      <c r="I5" s="83" t="s">
        <v>7</v>
      </c>
      <c r="J5" s="83" t="s">
        <v>7</v>
      </c>
      <c r="K5" s="84" t="s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4"/>
      <c r="B6" s="85" t="s">
        <v>13</v>
      </c>
      <c r="C6" s="148">
        <v>1</v>
      </c>
      <c r="D6" s="148">
        <v>1</v>
      </c>
      <c r="E6" s="148">
        <v>1</v>
      </c>
      <c r="F6" s="148">
        <v>1</v>
      </c>
      <c r="G6" s="148">
        <v>1</v>
      </c>
      <c r="H6" s="148"/>
      <c r="I6" s="148"/>
      <c r="J6" s="148"/>
      <c r="K6" s="112" t="s">
        <v>63</v>
      </c>
      <c r="L6" s="4"/>
      <c r="M6" s="4"/>
      <c r="N6" s="4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5">
      <c r="A7" s="4"/>
      <c r="B7" s="118" t="s">
        <v>14</v>
      </c>
      <c r="C7" s="185" t="s">
        <v>117</v>
      </c>
      <c r="D7" s="185" t="s">
        <v>117</v>
      </c>
      <c r="E7" s="185" t="s">
        <v>117</v>
      </c>
      <c r="F7" s="185" t="s">
        <v>117</v>
      </c>
      <c r="G7" s="185" t="s">
        <v>117</v>
      </c>
      <c r="H7" s="185"/>
      <c r="I7" s="185"/>
      <c r="J7" s="185"/>
      <c r="K7" s="120" t="s">
        <v>63</v>
      </c>
      <c r="L7" s="4"/>
      <c r="M7" s="4"/>
      <c r="N7" s="4"/>
      <c r="O7" s="6"/>
      <c r="P7" s="6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4"/>
      <c r="B8" s="85" t="s">
        <v>15</v>
      </c>
      <c r="C8" s="148">
        <f>159.25*2-1</f>
        <v>317.5</v>
      </c>
      <c r="D8" s="148">
        <v>317.5</v>
      </c>
      <c r="E8" s="148">
        <f>267.4-1</f>
        <v>266.39999999999998</v>
      </c>
      <c r="F8" s="148">
        <f>267.4-1</f>
        <v>266.39999999999998</v>
      </c>
      <c r="G8" s="148">
        <v>138.80000000000001</v>
      </c>
      <c r="H8" s="148"/>
      <c r="I8" s="148"/>
      <c r="J8" s="148"/>
      <c r="K8" s="113" t="s">
        <v>64</v>
      </c>
      <c r="L8" s="4"/>
      <c r="M8" s="4"/>
      <c r="N8" s="77" t="s">
        <v>119</v>
      </c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85" t="s">
        <v>9</v>
      </c>
      <c r="C9" s="148">
        <f>17.4-1</f>
        <v>16.399999999999999</v>
      </c>
      <c r="D9" s="148">
        <v>16.399999999999999</v>
      </c>
      <c r="E9" s="148">
        <v>14.1</v>
      </c>
      <c r="F9" s="148">
        <v>14.1</v>
      </c>
      <c r="G9" s="148">
        <v>8.5</v>
      </c>
      <c r="H9" s="148"/>
      <c r="I9" s="148"/>
      <c r="J9" s="148"/>
      <c r="K9" s="113" t="s">
        <v>64</v>
      </c>
      <c r="L9" s="4"/>
      <c r="M9" s="4"/>
      <c r="N9" s="4" t="s">
        <v>117</v>
      </c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89" t="s">
        <v>16</v>
      </c>
      <c r="C10" s="148">
        <v>5.8090000000000002</v>
      </c>
      <c r="D10" s="148">
        <v>5.2409999999999997</v>
      </c>
      <c r="E10" s="143">
        <v>6.2</v>
      </c>
      <c r="F10" s="143">
        <v>8.5500000000000007</v>
      </c>
      <c r="G10" s="143">
        <v>3.5</v>
      </c>
      <c r="H10" s="143"/>
      <c r="I10" s="143"/>
      <c r="J10" s="143"/>
      <c r="K10" s="101" t="s">
        <v>65</v>
      </c>
      <c r="L10" s="4"/>
      <c r="M10" s="4"/>
      <c r="N10" s="4" t="s">
        <v>118</v>
      </c>
      <c r="O10" s="6"/>
      <c r="P10" s="6"/>
      <c r="Q10" s="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89" t="s">
        <v>17</v>
      </c>
      <c r="C11" s="148">
        <v>3</v>
      </c>
      <c r="D11" s="143">
        <v>3</v>
      </c>
      <c r="E11" s="143">
        <v>3</v>
      </c>
      <c r="F11" s="143">
        <v>3</v>
      </c>
      <c r="G11" s="143">
        <v>3</v>
      </c>
      <c r="H11" s="143"/>
      <c r="I11" s="143"/>
      <c r="J11" s="143"/>
      <c r="K11" s="101" t="s">
        <v>63</v>
      </c>
      <c r="L11" s="4"/>
      <c r="M11" s="4"/>
      <c r="N11" s="4"/>
      <c r="O11" s="6"/>
      <c r="P11" s="6"/>
      <c r="Q11" s="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4"/>
      <c r="B12" s="89" t="s">
        <v>18</v>
      </c>
      <c r="C12" s="143">
        <v>408.99400000000003</v>
      </c>
      <c r="D12" s="143">
        <v>374.363</v>
      </c>
      <c r="E12" s="143">
        <v>219.37</v>
      </c>
      <c r="F12" s="143">
        <v>201.816</v>
      </c>
      <c r="G12" s="143">
        <v>4.3620000000000001</v>
      </c>
      <c r="H12" s="143"/>
      <c r="I12" s="143"/>
      <c r="J12" s="143"/>
      <c r="K12" s="101" t="s">
        <v>67</v>
      </c>
      <c r="L12" s="4"/>
      <c r="M12" s="16"/>
      <c r="N12" s="23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6.8" x14ac:dyDescent="0.35">
      <c r="A13" s="4"/>
      <c r="B13" s="134" t="s">
        <v>52</v>
      </c>
      <c r="C13" s="148">
        <v>235</v>
      </c>
      <c r="D13" s="143">
        <v>235</v>
      </c>
      <c r="E13" s="143">
        <v>235</v>
      </c>
      <c r="F13" s="143">
        <v>235</v>
      </c>
      <c r="G13" s="143">
        <v>235</v>
      </c>
      <c r="H13" s="143"/>
      <c r="I13" s="143"/>
      <c r="J13" s="143"/>
      <c r="K13" s="133" t="s">
        <v>66</v>
      </c>
      <c r="L13" s="4"/>
      <c r="M13" s="8"/>
      <c r="N13" s="9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6" x14ac:dyDescent="0.35">
      <c r="A14" s="4"/>
      <c r="B14" s="87" t="s">
        <v>37</v>
      </c>
      <c r="C14" s="139">
        <v>1.02</v>
      </c>
      <c r="D14" s="186">
        <v>1.02</v>
      </c>
      <c r="E14" s="186">
        <v>1.02</v>
      </c>
      <c r="F14" s="186">
        <v>1.02</v>
      </c>
      <c r="G14" s="186">
        <v>1.02</v>
      </c>
      <c r="H14" s="186"/>
      <c r="I14" s="186"/>
      <c r="J14" s="186"/>
      <c r="K14" s="99" t="s">
        <v>63</v>
      </c>
      <c r="L14" s="1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6" x14ac:dyDescent="0.35">
      <c r="A15" s="4"/>
      <c r="B15" s="87" t="s">
        <v>53</v>
      </c>
      <c r="C15" s="220">
        <v>1.2</v>
      </c>
      <c r="D15" s="187">
        <v>1.2</v>
      </c>
      <c r="E15" s="187">
        <v>1.2</v>
      </c>
      <c r="F15" s="187">
        <v>1.2</v>
      </c>
      <c r="G15" s="187">
        <v>1.2</v>
      </c>
      <c r="H15" s="187"/>
      <c r="I15" s="187"/>
      <c r="J15" s="187"/>
      <c r="K15" s="99" t="s">
        <v>63</v>
      </c>
      <c r="L15" s="11"/>
      <c r="M15" s="6"/>
      <c r="N15" s="6"/>
      <c r="O15" s="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4"/>
      <c r="B16" s="93" t="s">
        <v>19</v>
      </c>
      <c r="C16" s="178"/>
      <c r="D16" s="178"/>
      <c r="E16" s="178"/>
      <c r="F16" s="178"/>
      <c r="G16" s="178"/>
      <c r="H16" s="178"/>
      <c r="I16" s="178"/>
      <c r="J16" s="178"/>
      <c r="K16" s="179"/>
      <c r="L16" s="11"/>
      <c r="M16" s="6"/>
      <c r="N16" s="6"/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6" x14ac:dyDescent="0.25">
      <c r="A17" s="4"/>
      <c r="B17" s="87" t="s">
        <v>20</v>
      </c>
      <c r="C17" s="114">
        <f>10*C12/C18</f>
        <v>26.364070276841272</v>
      </c>
      <c r="D17" s="114">
        <f t="shared" ref="D17:J17" si="0">10*D12/D18</f>
        <v>24.131729172186212</v>
      </c>
      <c r="E17" s="114">
        <f t="shared" si="0"/>
        <v>19.628675682202655</v>
      </c>
      <c r="F17" s="114">
        <f t="shared" si="0"/>
        <v>18.057987926696502</v>
      </c>
      <c r="G17" s="114">
        <f t="shared" si="0"/>
        <v>1.2536388637386082</v>
      </c>
      <c r="H17" s="114" t="e">
        <f t="shared" si="0"/>
        <v>#VALUE!</v>
      </c>
      <c r="I17" s="114" t="e">
        <f t="shared" si="0"/>
        <v>#VALUE!</v>
      </c>
      <c r="J17" s="114" t="e">
        <f t="shared" si="0"/>
        <v>#VALUE!</v>
      </c>
      <c r="K17" s="115" t="s">
        <v>66</v>
      </c>
      <c r="L17" s="11"/>
      <c r="M17" s="16"/>
      <c r="N17" s="24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6" x14ac:dyDescent="0.25">
      <c r="A18" s="4"/>
      <c r="B18" s="89" t="s">
        <v>21</v>
      </c>
      <c r="C18" s="116">
        <f>IF(C7=$N$9,PI()*(C8^2-(C8-2*C9)^2)/4/100,(IF(C7=$N$10,(PI()*C8^2)/4/100,(IF(C7=3,G41,"invalid input")))))</f>
        <v>155.13310187132547</v>
      </c>
      <c r="D18" s="116">
        <f t="shared" ref="D18:J18" si="1">IF(D7=$N$9,PI()*(D8^2-(D8-2*D9)^2)/4/100,(IF(D7=$N$10,(PI()*D8^2)/4/100,(IF(D7=3,H41,"invalid input")))))</f>
        <v>155.13310187132547</v>
      </c>
      <c r="E18" s="116">
        <f t="shared" si="1"/>
        <v>111.75995953659933</v>
      </c>
      <c r="F18" s="116">
        <f t="shared" si="1"/>
        <v>111.75995953659933</v>
      </c>
      <c r="G18" s="116">
        <f t="shared" si="1"/>
        <v>34.794709434833742</v>
      </c>
      <c r="H18" s="116" t="str">
        <f t="shared" si="1"/>
        <v>invalid input</v>
      </c>
      <c r="I18" s="116" t="str">
        <f t="shared" si="1"/>
        <v>invalid input</v>
      </c>
      <c r="J18" s="116" t="str">
        <f t="shared" si="1"/>
        <v>invalid input</v>
      </c>
      <c r="K18" s="101" t="s">
        <v>68</v>
      </c>
      <c r="L18" s="11"/>
      <c r="M18" s="16"/>
      <c r="N18" s="24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6" x14ac:dyDescent="0.25">
      <c r="A19" s="4"/>
      <c r="B19" s="89" t="s">
        <v>22</v>
      </c>
      <c r="C19" s="116">
        <f>IF(C7=$N$9,(PI()*((C8^4)-(C8-2*C9)^4))/64/10000,(IF(C7=$N$10,PI()*(C8^4)/64/10000)))</f>
        <v>17632.849157233672</v>
      </c>
      <c r="D19" s="116">
        <f t="shared" ref="D19:J19" si="2">IF(D7=$N$9,(PI()*((D8^4)-(D8-2*D9)^4))/64/10000,(IF(D7=$N$10,PI()*(D8^4)/64/10000)))</f>
        <v>17632.849157233672</v>
      </c>
      <c r="E19" s="116">
        <f t="shared" si="2"/>
        <v>8920.4145403074581</v>
      </c>
      <c r="F19" s="116">
        <f t="shared" si="2"/>
        <v>8920.4145403074581</v>
      </c>
      <c r="G19" s="116">
        <f t="shared" si="2"/>
        <v>741.57703258140418</v>
      </c>
      <c r="H19" s="116" t="b">
        <f t="shared" si="2"/>
        <v>0</v>
      </c>
      <c r="I19" s="116" t="b">
        <f t="shared" si="2"/>
        <v>0</v>
      </c>
      <c r="J19" s="116" t="b">
        <f t="shared" si="2"/>
        <v>0</v>
      </c>
      <c r="K19" s="101" t="s">
        <v>69</v>
      </c>
      <c r="L19" s="11"/>
      <c r="M19" s="8"/>
      <c r="N19" s="6"/>
      <c r="O19" s="10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6" x14ac:dyDescent="0.25">
      <c r="A20" s="4"/>
      <c r="B20" s="85" t="s">
        <v>0</v>
      </c>
      <c r="C20" s="117">
        <f>IF(C6=1,206000,IF(C6=2,70000,IF(C6=3,195000,"invalid input")))</f>
        <v>206000</v>
      </c>
      <c r="D20" s="117">
        <f t="shared" ref="D20:J20" si="3">IF(D6=1,206000,IF(D6=2,70000,IF(D6=3,195000,"invalid input")))</f>
        <v>206000</v>
      </c>
      <c r="E20" s="117">
        <f t="shared" si="3"/>
        <v>206000</v>
      </c>
      <c r="F20" s="117">
        <f t="shared" si="3"/>
        <v>206000</v>
      </c>
      <c r="G20" s="117">
        <f t="shared" si="3"/>
        <v>206000</v>
      </c>
      <c r="H20" s="117" t="str">
        <f t="shared" si="3"/>
        <v>invalid input</v>
      </c>
      <c r="I20" s="117" t="str">
        <f t="shared" si="3"/>
        <v>invalid input</v>
      </c>
      <c r="J20" s="117" t="str">
        <f t="shared" si="3"/>
        <v>invalid input</v>
      </c>
      <c r="K20" s="112" t="s">
        <v>66</v>
      </c>
      <c r="L20" s="11"/>
      <c r="M20" s="16"/>
      <c r="N20" s="23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4"/>
      <c r="B21" s="118" t="s">
        <v>23</v>
      </c>
      <c r="C21" s="119">
        <f>IF(C11=1,0.5,IF(C11=2,0.7071,IF(C11=3,1,"invalid input")))</f>
        <v>1</v>
      </c>
      <c r="D21" s="119">
        <f t="shared" ref="D21:J21" si="4">IF(D11=1,0.5,IF(D11=2,0.7071,IF(D11=3,1,"invalid input")))</f>
        <v>1</v>
      </c>
      <c r="E21" s="119">
        <f t="shared" si="4"/>
        <v>1</v>
      </c>
      <c r="F21" s="119">
        <f t="shared" si="4"/>
        <v>1</v>
      </c>
      <c r="G21" s="119">
        <f t="shared" si="4"/>
        <v>1</v>
      </c>
      <c r="H21" s="119" t="str">
        <f t="shared" si="4"/>
        <v>invalid input</v>
      </c>
      <c r="I21" s="119" t="str">
        <f t="shared" si="4"/>
        <v>invalid input</v>
      </c>
      <c r="J21" s="119" t="str">
        <f t="shared" si="4"/>
        <v>invalid input</v>
      </c>
      <c r="K21" s="120" t="s">
        <v>63</v>
      </c>
      <c r="L21" s="11"/>
      <c r="M21" s="16"/>
      <c r="N21" s="23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6.8" x14ac:dyDescent="0.35">
      <c r="A22" s="4"/>
      <c r="B22" s="102" t="s">
        <v>60</v>
      </c>
      <c r="C22" s="121">
        <f>(PI()^2)*C20*C19/(C18*(C10*C21)^2)/10000</f>
        <v>684.82913561814553</v>
      </c>
      <c r="D22" s="121">
        <f t="shared" ref="D22:J22" si="5">(PI()^2)*D20*D19/(D18*(D10*D21)^2)/10000</f>
        <v>841.31118424737917</v>
      </c>
      <c r="E22" s="121">
        <f t="shared" si="5"/>
        <v>422.16515841521061</v>
      </c>
      <c r="F22" s="121">
        <f t="shared" si="5"/>
        <v>221.99006449137443</v>
      </c>
      <c r="G22" s="121">
        <f t="shared" si="5"/>
        <v>353.73166127590224</v>
      </c>
      <c r="H22" s="121" t="e">
        <f t="shared" si="5"/>
        <v>#VALUE!</v>
      </c>
      <c r="I22" s="121" t="e">
        <f t="shared" si="5"/>
        <v>#VALUE!</v>
      </c>
      <c r="J22" s="121" t="e">
        <f t="shared" si="5"/>
        <v>#VALUE!</v>
      </c>
      <c r="K22" s="122" t="s">
        <v>66</v>
      </c>
      <c r="L22" s="1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6.8" x14ac:dyDescent="0.35">
      <c r="A23" s="4"/>
      <c r="B23" s="102" t="s">
        <v>61</v>
      </c>
      <c r="C23" s="123">
        <f t="shared" ref="C23:J23" si="6">IF(C13/2&gt;=C22,C22,C13*(1-C13/4/C22))</f>
        <v>214.83986182547841</v>
      </c>
      <c r="D23" s="123">
        <f t="shared" si="6"/>
        <v>218.58960363477064</v>
      </c>
      <c r="E23" s="123">
        <f t="shared" si="6"/>
        <v>202.29656693643773</v>
      </c>
      <c r="F23" s="123">
        <f t="shared" si="6"/>
        <v>172.80690126095055</v>
      </c>
      <c r="G23" s="123">
        <f t="shared" si="6"/>
        <v>195.96970808267159</v>
      </c>
      <c r="H23" s="123" t="e">
        <f t="shared" si="6"/>
        <v>#VALUE!</v>
      </c>
      <c r="I23" s="123" t="e">
        <f t="shared" si="6"/>
        <v>#VALUE!</v>
      </c>
      <c r="J23" s="123" t="e">
        <f t="shared" si="6"/>
        <v>#VALUE!</v>
      </c>
      <c r="K23" s="122" t="s">
        <v>66</v>
      </c>
      <c r="L23" s="11"/>
      <c r="M23" s="6"/>
      <c r="N23" s="6"/>
      <c r="O23" s="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6.8" x14ac:dyDescent="0.35">
      <c r="A24" s="4"/>
      <c r="B24" s="169" t="s">
        <v>42</v>
      </c>
      <c r="C24" s="170">
        <f t="shared" ref="C24:J24" si="7">C23/C14/C15</f>
        <v>175.52276292931242</v>
      </c>
      <c r="D24" s="170">
        <f t="shared" si="7"/>
        <v>178.5862774793878</v>
      </c>
      <c r="E24" s="170">
        <f t="shared" si="7"/>
        <v>165.27497298728574</v>
      </c>
      <c r="F24" s="170">
        <f t="shared" si="7"/>
        <v>141.18210887332563</v>
      </c>
      <c r="G24" s="170">
        <f t="shared" si="7"/>
        <v>160.10597065577744</v>
      </c>
      <c r="H24" s="170" t="e">
        <f t="shared" si="7"/>
        <v>#VALUE!</v>
      </c>
      <c r="I24" s="170" t="e">
        <f t="shared" si="7"/>
        <v>#VALUE!</v>
      </c>
      <c r="J24" s="170" t="e">
        <f t="shared" si="7"/>
        <v>#VALUE!</v>
      </c>
      <c r="K24" s="171" t="s">
        <v>66</v>
      </c>
      <c r="L24" s="11"/>
      <c r="M24" s="6"/>
      <c r="N24" s="6"/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172" t="s">
        <v>108</v>
      </c>
      <c r="C25" s="168" t="str">
        <f>IF(C7=$N$9,IF(OR(C8/C9&gt;55,C9&lt;5.5),"not OK","OK"),IF(C7=$N$10,"NA","ERROR"))</f>
        <v>OK</v>
      </c>
      <c r="D25" s="168" t="str">
        <f t="shared" ref="D25:J25" si="8">IF(D7=$N$9,IF(OR(D8/D9&gt;55,D9&lt;5.5),"not OK","OK"),IF(D7=$N$10,"NA","ERROR"))</f>
        <v>OK</v>
      </c>
      <c r="E25" s="168" t="str">
        <f t="shared" si="8"/>
        <v>OK</v>
      </c>
      <c r="F25" s="168" t="str">
        <f t="shared" si="8"/>
        <v>OK</v>
      </c>
      <c r="G25" s="168" t="str">
        <f t="shared" si="8"/>
        <v>OK</v>
      </c>
      <c r="H25" s="168" t="str">
        <f t="shared" si="8"/>
        <v>ERROR</v>
      </c>
      <c r="I25" s="168" t="str">
        <f t="shared" si="8"/>
        <v>ERROR</v>
      </c>
      <c r="J25" s="168" t="str">
        <f t="shared" si="8"/>
        <v>ERROR</v>
      </c>
      <c r="K25" s="122"/>
      <c r="L25" s="11"/>
      <c r="M25" s="8"/>
      <c r="N25" s="6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.8" thickBot="1" x14ac:dyDescent="0.3">
      <c r="A26" s="4"/>
      <c r="B26" s="173" t="s">
        <v>109</v>
      </c>
      <c r="C26" s="124" t="str">
        <f>IF(C17&lt;C24,"no buckling","buckling")</f>
        <v>no buckling</v>
      </c>
      <c r="D26" s="124" t="str">
        <f t="shared" ref="D26:J26" si="9">IF(D17&lt;D24,"no buckling","buckling")</f>
        <v>no buckling</v>
      </c>
      <c r="E26" s="124" t="str">
        <f t="shared" si="9"/>
        <v>no buckling</v>
      </c>
      <c r="F26" s="124" t="str">
        <f t="shared" si="9"/>
        <v>no buckling</v>
      </c>
      <c r="G26" s="124" t="str">
        <f t="shared" si="9"/>
        <v>no buckling</v>
      </c>
      <c r="H26" s="124" t="e">
        <f t="shared" si="9"/>
        <v>#VALUE!</v>
      </c>
      <c r="I26" s="124" t="e">
        <f t="shared" si="9"/>
        <v>#VALUE!</v>
      </c>
      <c r="J26" s="124" t="e">
        <f t="shared" si="9"/>
        <v>#VALUE!</v>
      </c>
      <c r="K26" s="125"/>
      <c r="L26" s="11"/>
      <c r="M26" s="16"/>
      <c r="N26" s="23"/>
      <c r="O26" s="1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8"/>
      <c r="C27" s="9"/>
      <c r="D27" s="9"/>
      <c r="E27" s="9"/>
      <c r="F27" s="9"/>
      <c r="G27" s="9"/>
      <c r="H27" s="9"/>
      <c r="I27" s="9"/>
      <c r="J27" s="9"/>
      <c r="K27" s="10"/>
      <c r="L27" s="11"/>
      <c r="M27" s="16"/>
      <c r="N27" s="23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11"/>
      <c r="C28" s="6"/>
      <c r="D28" s="6"/>
      <c r="E28" s="4"/>
      <c r="F28" s="17"/>
      <c r="G28" s="18"/>
      <c r="H28" s="10"/>
      <c r="I28" s="4"/>
      <c r="J28" s="4"/>
      <c r="K28" s="11"/>
      <c r="L28" s="11"/>
      <c r="M28" s="16"/>
      <c r="N28" s="23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19"/>
      <c r="C29" s="11"/>
      <c r="D29" s="11"/>
      <c r="E29" s="4"/>
      <c r="F29" s="17"/>
      <c r="G29" s="20"/>
      <c r="H29" s="10"/>
      <c r="I29" s="4"/>
      <c r="J29" s="4"/>
      <c r="K29" s="11"/>
      <c r="L29" s="11"/>
      <c r="M29" s="16"/>
      <c r="N29" s="23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19"/>
      <c r="C30" s="11"/>
      <c r="D30" s="11"/>
      <c r="E30" s="4"/>
      <c r="F30" s="11"/>
      <c r="G30" s="11"/>
      <c r="H30" s="11"/>
      <c r="I30" s="4"/>
      <c r="J30" s="4"/>
      <c r="K30" s="11"/>
      <c r="L30" s="1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19"/>
      <c r="C31" s="11"/>
      <c r="D31" s="11"/>
      <c r="E31" s="4"/>
      <c r="F31" s="11"/>
      <c r="G31" s="11"/>
      <c r="H31" s="11"/>
      <c r="I31" s="4"/>
      <c r="J31" s="4"/>
      <c r="K31" s="11"/>
      <c r="L31" s="1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19"/>
      <c r="C32" s="11"/>
      <c r="D32" s="11"/>
      <c r="E32" s="4"/>
      <c r="F32" s="11"/>
      <c r="G32" s="11"/>
      <c r="H32" s="11"/>
      <c r="I32" s="4"/>
      <c r="J32" s="4"/>
      <c r="K32" s="11"/>
      <c r="L32" s="1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4"/>
      <c r="C33" s="4"/>
      <c r="D33" s="4"/>
      <c r="E33" s="4"/>
      <c r="F33" s="11"/>
      <c r="G33" s="11"/>
      <c r="H33" s="11"/>
      <c r="I33" s="4"/>
      <c r="J33" s="4"/>
      <c r="K33" s="11"/>
      <c r="L33" s="1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4"/>
      <c r="B34" s="11"/>
      <c r="C34" s="6"/>
      <c r="D34" s="6"/>
      <c r="E34" s="4"/>
      <c r="F34" s="11"/>
      <c r="G34" s="11"/>
      <c r="H34" s="11"/>
      <c r="I34" s="4"/>
      <c r="J34" s="4"/>
      <c r="K34" s="4"/>
      <c r="L34" s="1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4"/>
      <c r="B35" s="19"/>
      <c r="C35" s="11"/>
      <c r="D35" s="11"/>
      <c r="E35" s="4"/>
      <c r="F35" s="17"/>
      <c r="G35" s="18"/>
      <c r="H35" s="10"/>
      <c r="I35" s="4"/>
      <c r="J35" s="4"/>
      <c r="K35" s="4"/>
      <c r="L35" s="1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19"/>
      <c r="C36" s="11"/>
      <c r="D36" s="11"/>
      <c r="E36" s="4"/>
      <c r="F36" s="17"/>
      <c r="G36" s="11"/>
      <c r="H36" s="1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19"/>
      <c r="C37" s="11"/>
      <c r="D37" s="11"/>
      <c r="E37" s="4"/>
      <c r="F37" s="17"/>
      <c r="G37" s="11"/>
      <c r="H37" s="10"/>
      <c r="I37" s="4"/>
      <c r="J37" s="4"/>
      <c r="K37" s="4"/>
      <c r="L37" s="4"/>
      <c r="M37" s="4"/>
      <c r="N37" s="4"/>
    </row>
    <row r="38" spans="1:28" x14ac:dyDescent="0.25">
      <c r="A38" s="4"/>
      <c r="B38" s="19"/>
      <c r="C38" s="11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28" x14ac:dyDescent="0.25">
      <c r="A39" s="4"/>
      <c r="B39" s="19"/>
      <c r="C39" s="11"/>
      <c r="D39" s="11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28" x14ac:dyDescent="0.25">
      <c r="A40" s="4"/>
      <c r="B40" s="19"/>
      <c r="C40" s="11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28" x14ac:dyDescent="0.25">
      <c r="A41" s="4"/>
      <c r="B41" s="19"/>
      <c r="C41" s="11"/>
      <c r="D41" s="11"/>
      <c r="E41" s="4"/>
      <c r="F41" s="21"/>
      <c r="G41" s="11"/>
      <c r="H41" s="22"/>
      <c r="I41" s="4"/>
      <c r="J41" s="4"/>
      <c r="K41" s="4"/>
      <c r="L41" s="4"/>
      <c r="M41" s="4"/>
      <c r="N41" s="4"/>
    </row>
    <row r="42" spans="1:28" x14ac:dyDescent="0.25">
      <c r="A42" s="4"/>
      <c r="B42" s="7"/>
      <c r="F42" s="13"/>
      <c r="G42" s="7"/>
      <c r="H42" s="7"/>
      <c r="L42" s="4"/>
      <c r="M42" s="4"/>
      <c r="N42" s="4"/>
    </row>
    <row r="43" spans="1:28" x14ac:dyDescent="0.25">
      <c r="A43" s="4"/>
      <c r="B43" s="13"/>
      <c r="D43" s="7"/>
      <c r="F43" s="13"/>
      <c r="G43" s="7"/>
      <c r="H43" s="14"/>
      <c r="L43" s="4"/>
      <c r="M43" s="4"/>
      <c r="N43" s="4"/>
    </row>
    <row r="44" spans="1:28" x14ac:dyDescent="0.25">
      <c r="B44" s="13"/>
      <c r="D44" s="7"/>
      <c r="F44" s="13"/>
      <c r="G44" s="7"/>
      <c r="H44" s="14"/>
    </row>
    <row r="45" spans="1:28" x14ac:dyDescent="0.25">
      <c r="B45" s="13"/>
      <c r="D45" s="7"/>
      <c r="F45" s="12"/>
      <c r="G45" s="7"/>
      <c r="H45" s="7"/>
    </row>
    <row r="46" spans="1:28" x14ac:dyDescent="0.25">
      <c r="B46" s="13"/>
      <c r="D46" s="7"/>
      <c r="F46" s="12"/>
      <c r="G46" s="7"/>
      <c r="H46" s="14"/>
    </row>
    <row r="47" spans="1:28" x14ac:dyDescent="0.25">
      <c r="B47" s="13"/>
      <c r="D47" s="7"/>
      <c r="F47" s="12"/>
      <c r="G47" s="7"/>
      <c r="H47" s="14"/>
    </row>
    <row r="48" spans="1:28" x14ac:dyDescent="0.25">
      <c r="B48" s="13"/>
      <c r="D48" s="7"/>
      <c r="F48" s="12"/>
      <c r="G48" s="7"/>
      <c r="H48" s="14"/>
    </row>
    <row r="49" spans="6:8" x14ac:dyDescent="0.25">
      <c r="F49" s="12"/>
      <c r="G49" s="7"/>
      <c r="H49" s="14"/>
    </row>
    <row r="50" spans="6:8" x14ac:dyDescent="0.25">
      <c r="F50" s="12"/>
      <c r="G50" s="7"/>
      <c r="H50" s="14"/>
    </row>
    <row r="196" spans="2:21" x14ac:dyDescent="0.25">
      <c r="I196" s="15"/>
      <c r="J196" s="15"/>
    </row>
    <row r="197" spans="2:21" x14ac:dyDescent="0.25">
      <c r="I197" s="15"/>
      <c r="J197" s="15"/>
    </row>
    <row r="198" spans="2:21" x14ac:dyDescent="0.25">
      <c r="I198" s="15"/>
      <c r="J198" s="15"/>
    </row>
    <row r="199" spans="2:21" x14ac:dyDescent="0.25">
      <c r="I199" s="15"/>
      <c r="J199" s="15"/>
    </row>
    <row r="200" spans="2:21" x14ac:dyDescent="0.25">
      <c r="I200" s="15"/>
      <c r="J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2:21" x14ac:dyDescent="0.25">
      <c r="I201" s="15"/>
      <c r="J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2:21" x14ac:dyDescent="0.25">
      <c r="I202" s="15"/>
      <c r="J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2:21" x14ac:dyDescent="0.25">
      <c r="E203" s="15"/>
      <c r="I203" s="15"/>
      <c r="J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2:21" x14ac:dyDescent="0.25">
      <c r="E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2:21" x14ac:dyDescent="0.25">
      <c r="E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2:21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2:21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2:21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2:21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2:21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2:21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2:21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2:21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2:21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2:21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2:21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2:2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2:2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2:21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2:21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2:21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2:2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2:21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2:21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2:2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2:2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2:2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2:2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2:2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2:2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2:2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2:2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2:2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2:2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2:2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2:2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2:2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2:2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2:2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2:2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2:2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2:2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2:2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2:2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2:2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2:2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2:2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2:2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2:2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2:2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2:2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2:2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2:2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2:2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2:2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2:2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2:2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2:2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2:2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2:2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2:2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2:2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2:2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2:2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2:2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2:2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2:2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2:2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2:2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2:2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2:2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2:2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2:2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2:2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2:2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2:2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2:2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2:2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2:2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2:2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2:2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2:2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2:2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2:2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2:2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2:2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2:2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2:2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2:2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2:2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2:2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2:2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2:2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2:2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2:2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2:2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2:2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2:2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2:2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2:2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2:2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2:2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2:2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2:2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2:2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2:2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2:2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2:2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2:2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2:2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2:2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2:2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2:2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2:2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2:2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2:2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2:2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2:2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2:2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2:2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2:2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2:2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2:2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2:2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2:2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2:2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2:2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2:2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2:2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2:2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2:2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2:2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2:2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2:2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2:2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2:2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2:2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2:2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2:2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2:2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2:2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2:2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2:2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2:2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2:2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2:2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2:2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2:2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2:2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2:2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2:2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2:2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2:2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2:2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2:2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2:2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2:2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2:2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2:2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2:2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2:2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2:2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2:2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2:2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2:2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2:2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2:2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2:2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2:2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2:2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2:2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2:2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2:2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2:2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2:2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2:2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2:2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2:2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2:2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2:2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2:2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2:2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2:2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2:2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2:2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2:2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2:2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2:2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2:2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2:2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2:2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2:2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2:2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2:2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2:2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2:2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2:2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2:2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2:2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2:2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2:2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2:2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2:2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2:2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2:2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2:2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2:2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2:2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2:2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2:2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2:2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2:2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2:2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2:2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2:2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2:2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2:2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2:2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2:2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2:2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2:2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2:2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2:2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2:2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2:2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2:2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2:2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2:2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2:2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2:2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2:2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2:2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2:2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2:2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2:2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2:2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2:2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2:2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2:2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2:2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2:2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2:2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2:2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2:2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2:2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2:2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2:2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2:2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2:2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2:2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2:2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2:2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2:2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2:2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2:2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2:2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2:2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2:2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2:2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2:2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2:2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2:2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2:2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2:2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2:2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2:2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2:2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2:2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2:2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2:2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2:2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2:2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2:2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2:2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2:2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2:2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2:2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2:2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2:2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2:2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2:2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2:2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2:2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2:2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2:2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2:2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2:2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2:2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2:2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2:2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2:2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2:2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2:2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2:2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2:2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2:2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2:2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2:2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2:2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2:2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2:2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2:2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2:2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2:2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2:2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2:2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2:2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2:2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2:2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2:2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2:2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2:2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2:2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2:2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2:2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2:2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2:2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2:2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2:2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2:2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2:2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2:2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2:2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2:2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2:2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2:2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2:2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2:2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2:2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2:2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2:2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2:2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2:2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2:2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2:2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2:2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2:2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2:2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2:2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2:2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2:2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2:2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2:2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2:2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2:2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2:2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2:2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2:2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2:2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2:2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2:2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2:2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2:2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2:2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2:2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2:2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2:2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2:2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2:2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2:2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2:2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2:2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2:2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2:2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2:2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2:2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2:2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2:2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2:2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2:2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2:2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2:2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2:2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2:2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2:2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2:2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2:2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2:2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2:2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2:2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2:2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2:2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2:2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2:2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2:2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2:2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2:2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2:2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2:2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2:2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2:2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2:2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2:2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2:2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2:2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2:2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2:2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2:2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2:2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2:2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2:2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2:2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2:2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2:2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2:2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2:2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2:2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2:2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2:2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2:2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2:2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2:2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2:2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2:2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2:2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2:2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2:2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2:2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2:2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2:2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2:2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2:2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2:2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2:2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2:2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2:2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2:2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2:2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2:2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2:2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2:2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2:2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2:2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2:2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2:2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2:2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2:2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2:2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2:2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2:2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2:2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2:2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2:2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2:2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2:2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2:2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2:2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2:2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2:2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2:2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2:2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2:2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2:2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2:2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2:2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2:2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2:2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2:2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2:2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2:2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2:2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2:2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2:2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2:2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2:2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2:2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2:2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2:2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2:2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2:2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2:2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2:2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2:2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2:2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2:2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2:2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2:2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2:2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2:2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2:2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2:2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2:2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2:2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2:2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2:2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2:2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2:2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2:2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2:2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2:2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2:2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2:2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2:2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2:2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2:2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2:2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2:2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2:2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2:2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2:2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2:2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2:2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2:2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2:2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2:2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2:2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2:2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2:2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2:2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2:2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2:2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2:2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2:2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2:2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2:2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2:2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2:2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2:2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2:2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2:2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2:2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2:2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2:2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2:2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2:2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2:2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2:2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2:2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2:2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2:2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2:2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2:2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2:2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2:2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2:2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2:2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2:21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2:21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2:21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2:21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2:21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2:21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2:21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2:21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2:21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2:21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2:21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2:21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2:21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2:21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2:21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2:21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2:21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2:21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2:21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2:21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2:21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2:21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2:21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2:21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2:21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2:21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2:21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2:21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2:21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2:21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2:21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2:21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2:21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2:21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2:21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2:21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2:21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2:21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2:21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2:21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2:21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2:21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2:21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2:21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2:21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2:21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2:21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2:21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2:21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2:21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2:21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2:21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2:21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2:21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2:21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2:21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2:21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2:21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2:21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2:21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2:21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2:21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2:21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2:21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2:21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2:21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2:21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2:21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2:21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2:21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2:21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2:21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2:21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2:21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2:21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2:21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2:21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2:21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2:21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2:21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2:21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2:21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2:21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2:21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2:21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2:21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2:21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2:21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2:21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2:21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2:21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2:21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2:21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2:21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2:21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2:21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2:21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2:21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2:21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2:21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2:21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2:21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2:21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2:21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2:21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2:21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2:21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2:21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2:21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2:21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2:21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2:21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2:21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2:21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2:21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2:21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2:21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2:21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2:21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2:21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2:21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2:21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2:21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2:21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2:2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2:21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2:21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2:21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2:21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2:21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2:21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2:21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2:21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2:21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2:21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2:21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2:21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2:21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2:21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2:21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2:21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2:21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2:21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2:21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2:21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2:21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2:21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2:21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2:21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2:21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2:21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2:21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2:21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2:21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2:21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2:21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2:21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2:21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2:21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2:21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2:21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2:21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2:21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2:21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2:21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2:21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2:21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2:21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2:21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2:21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2:21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2:21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2:21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2:21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2:21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2:21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2:21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2:21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2:21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2:21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2:21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2:21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2:21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2:21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2:21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2:21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2:21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2:21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2:21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2:21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2:21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2:21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2:21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2:21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2:21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2:21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2:21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2:21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2:21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2:21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2:21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2:21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2:21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2:21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2:21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2:21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2:21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2:21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2:21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2:21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2:21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2:21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2:21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2:21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2:21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2:21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2:21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2:21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2:21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2:21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2:21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2:21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2:21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2:21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2:21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2:21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2:21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2:21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2:21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2:21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2:21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2:21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2:21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2:21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2:21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2:21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2:21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2:21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2:21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2:21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2:21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2:21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2:21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2:21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2:21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2:21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2:21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2:21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2:21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2:21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2:21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2:21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2:21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2:21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2:21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2:21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2:21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2:21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2:21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2:21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2:21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2:21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2:21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2:21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2:21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2:21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2:21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2:21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2:21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2:21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2:21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2:21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2:21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2:21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2:21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2:21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2:21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2:21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2:21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2:21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2:21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2:21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2:21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2:21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2:21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2:21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2:21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2:21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2:21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2:21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2:21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2:21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2:21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2:21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2:21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2:21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2:21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2:21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2:21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2:21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2:21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2:21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2:21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2:21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2:21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2:21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2:21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2:21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2:21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2:21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2:21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2:21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2:21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2:21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2:21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2:21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2:21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2:21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2:21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2:21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2:21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2:21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2:21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2:21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2:21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2:21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2:21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2:21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2:21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2:21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2:21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2:21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2:21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2:21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2:2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2:21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2:21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2:21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2:2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2:21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2:21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2:21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2:21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2:21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2:21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2:21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2:21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2:21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2:21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2:21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2:21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2:21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2:21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2:21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2:21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2:21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2:21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2:21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2:21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2:21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2:21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2:21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2:21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2:21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2:21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2:21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2:21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2:21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2:21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2:21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2:21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2:21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2:21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2:21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2:21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2:21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2:21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2:21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2:21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2:21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2:21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2:21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2:21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2:21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2:21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2:21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2:21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2:21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2:21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2:21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2:21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2:21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2:21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2:21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2:21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2:21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2:21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2:21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2:21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2:21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2:21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2:21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2:21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2:21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2:21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2:21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2:21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2:21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2:21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2:21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2:21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2:21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2:21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2:21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2:21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2:21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2:21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2:21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2:21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2:21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2:21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2:21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2:21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2:21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2:21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2:21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2:21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2:21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2:21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2:21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2:21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2:21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2:21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2:21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2:21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2:21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2:21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2:21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2:21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2:21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2:21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2:21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2:21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2:21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2:21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2:21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2:21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2:21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2:21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2:21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2:21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2:21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2:21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2:21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2:21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2:21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2:21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2:21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2:21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2:21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2:21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2:21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2:21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2:21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2:21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2:21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2:2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2:21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2:21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2:21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2:21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2:21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2:21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2:21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2:21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2:21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2:21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2:21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2:21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2:21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2:21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2:21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2:21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2:21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2:21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2:21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2:21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2:21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2:21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2:21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2:21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2:21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2:21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2:21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2:21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2:21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2:21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2:21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2:21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2:21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2:21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2:21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2:21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2:21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2:21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2:21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2:21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2:21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2:21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2:21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2:21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2:21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2:21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2:21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2:21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2:21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2:21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2:21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2:21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2:21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2:21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2:21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2:21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2:21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2:21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2:21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2:21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2:21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2:21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2:21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2:21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2:21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2:21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2:21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2:21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2:21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2:21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2:21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2:21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2:21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2:21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2:21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2:21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2:21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2:21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2:21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2:21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2:21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2:21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2:21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2:21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2:21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2:21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2:21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2:21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2:21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2:21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2:21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2:21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2:21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2:21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2:21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2:21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2:21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2:21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2:21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2:21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2:21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2:21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2:21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2:21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2:21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2:21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2:21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2:21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2:21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2:21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2:21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2:21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2:21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2:21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2:21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2:21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2:21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2:21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2:21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2:21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2:21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2:21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2:21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2:21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2:21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2:21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2:21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2:21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2:21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2:21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2:21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2:21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2:21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2:21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2:21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2:21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2:21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2:21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2:21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2:21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2:21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2:21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2:21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2:21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2:21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2:21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2:21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2:21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2:21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2:21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2:21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2:21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2:21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2:21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2:21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2:2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2:21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2:21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2:21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2:21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2:2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2:21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2:21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2:21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2:21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2:21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2:21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2:21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2:21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2:21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2:21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2:21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2:21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2:21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2:21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2:21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2:21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2:21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2:21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2:21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2:21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2:21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2:21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2:21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2:21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2:21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2:21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2:21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2:21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2:21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2:21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2:21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2:21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2:21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2:21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2:21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2:21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2:21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2:21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2:21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2:21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2:21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2:21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2:21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2:21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2:21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2:21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2:21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2:21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2:21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2:21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2:21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2:21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2:21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2:21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2:21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2:21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2:21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2:21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2:21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2:21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2:21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2:21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2:21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2:21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2:21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2:21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2:21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2:21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2:21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2:21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2:21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2:21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2:21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2:21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2:21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2:21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2:21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2:21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2:21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2:21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2:21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2:21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2:21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2:21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2:21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2:21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2:21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2:21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2:21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2:21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2:21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2:21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2:21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2:21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2:21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2:21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2:21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2:21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2:21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2:21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2:2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2:21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2:21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  <row r="1493" spans="2:21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</row>
    <row r="1494" spans="2:21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</row>
    <row r="1495" spans="2:21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</row>
    <row r="1496" spans="2:21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</row>
    <row r="1497" spans="2:21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</row>
    <row r="1498" spans="2:21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</row>
    <row r="1499" spans="2:2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</row>
    <row r="1500" spans="2:21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</row>
    <row r="1501" spans="2:2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</row>
    <row r="1502" spans="2:21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</row>
    <row r="1503" spans="2:21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</row>
    <row r="1504" spans="2:21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</row>
    <row r="1505" spans="2:21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</row>
    <row r="1506" spans="2:21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</row>
    <row r="1507" spans="2:21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</row>
    <row r="1508" spans="2:21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</row>
    <row r="1509" spans="2:21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</row>
    <row r="1510" spans="2:21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</row>
    <row r="1511" spans="2:21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</row>
    <row r="1512" spans="2:21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</row>
    <row r="1513" spans="2:21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</row>
    <row r="1514" spans="2:21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</row>
    <row r="1515" spans="2:21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</row>
    <row r="1516" spans="2:21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</row>
    <row r="1517" spans="2:21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</row>
    <row r="1518" spans="2:21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</row>
    <row r="1519" spans="2:21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</row>
    <row r="1520" spans="2:21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</row>
    <row r="1521" spans="2:21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</row>
    <row r="1522" spans="2:21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</row>
    <row r="1523" spans="2:21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</row>
    <row r="1524" spans="2:21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</row>
    <row r="1525" spans="2:21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</row>
    <row r="1526" spans="2:21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</row>
    <row r="1527" spans="2:21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</row>
    <row r="1528" spans="2:21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</row>
    <row r="1529" spans="2:21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</row>
    <row r="1530" spans="2:21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</row>
    <row r="1531" spans="2:21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</row>
    <row r="1532" spans="2:21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</row>
    <row r="1533" spans="2:21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</row>
    <row r="1534" spans="2:21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</row>
    <row r="1535" spans="2:21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</row>
    <row r="1536" spans="2:21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</row>
    <row r="1537" spans="2:21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</row>
    <row r="1538" spans="2:21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</row>
    <row r="1539" spans="2:21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</row>
    <row r="1540" spans="2:21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</row>
    <row r="1541" spans="2:21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</row>
    <row r="1542" spans="2:21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</row>
    <row r="1543" spans="2:21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</row>
    <row r="1544" spans="2:21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</row>
    <row r="1545" spans="2:21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</row>
    <row r="1546" spans="2:21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</row>
    <row r="1547" spans="2:21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</row>
    <row r="1548" spans="2:21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</row>
    <row r="1549" spans="2:21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</row>
    <row r="1550" spans="2:21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</row>
    <row r="1551" spans="2:21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</row>
    <row r="1552" spans="2:21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</row>
    <row r="1553" spans="2:21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</row>
    <row r="1554" spans="2:21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</row>
    <row r="1555" spans="2:21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</row>
    <row r="1556" spans="2:21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</row>
    <row r="1557" spans="2:21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</row>
    <row r="1558" spans="2:21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</row>
    <row r="1559" spans="2:21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</row>
    <row r="1560" spans="2:21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</row>
    <row r="1561" spans="2:21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</row>
    <row r="1562" spans="2:21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</row>
    <row r="1563" spans="2:21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</row>
    <row r="1564" spans="2:21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</row>
    <row r="1565" spans="2:21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</row>
    <row r="1566" spans="2:21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</row>
    <row r="1567" spans="2:21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</row>
    <row r="1568" spans="2:21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</row>
    <row r="1569" spans="2:21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</row>
    <row r="1570" spans="2:21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</row>
    <row r="1571" spans="2:21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</row>
    <row r="1572" spans="2:21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</row>
    <row r="1573" spans="2:21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</row>
    <row r="1574" spans="2:21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</row>
    <row r="1575" spans="2:21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</row>
    <row r="1576" spans="2:21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</row>
    <row r="1577" spans="2:21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</row>
    <row r="1578" spans="2:21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</row>
    <row r="1579" spans="2:21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</row>
    <row r="1580" spans="2:21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</row>
    <row r="1581" spans="2:21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</row>
    <row r="1582" spans="2:21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</row>
    <row r="1583" spans="2:21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</row>
    <row r="1584" spans="2:21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</row>
    <row r="1585" spans="2:21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</row>
    <row r="1586" spans="2:21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</row>
    <row r="1587" spans="2:21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</row>
    <row r="1588" spans="2:21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</row>
    <row r="1589" spans="2:21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</row>
    <row r="1590" spans="2:21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</row>
    <row r="1591" spans="2:21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</row>
    <row r="1592" spans="2:21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</row>
    <row r="1593" spans="2:21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</row>
    <row r="1594" spans="2:21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</row>
    <row r="1595" spans="2:21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</row>
    <row r="1596" spans="2:21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</row>
    <row r="1597" spans="2:21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</row>
    <row r="1598" spans="2:21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</row>
    <row r="1599" spans="2:21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</row>
    <row r="1600" spans="2:21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</row>
    <row r="1601" spans="2:21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</row>
    <row r="1602" spans="2:21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</row>
    <row r="1603" spans="2:2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</row>
    <row r="1604" spans="2:21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</row>
    <row r="1605" spans="2:21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</row>
    <row r="1606" spans="2:21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</row>
    <row r="1607" spans="2:21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</row>
    <row r="1608" spans="2:21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</row>
    <row r="1609" spans="2:21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</row>
    <row r="1610" spans="2:21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</row>
    <row r="1611" spans="2:21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</row>
    <row r="1612" spans="2:2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</row>
    <row r="1613" spans="2:2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</row>
    <row r="1614" spans="2:2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</row>
    <row r="1615" spans="2:2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</row>
    <row r="1616" spans="2:2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</row>
    <row r="1617" spans="2:21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</row>
    <row r="1618" spans="2:21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</row>
    <row r="1619" spans="2:21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</row>
    <row r="1620" spans="2:21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</row>
    <row r="1621" spans="2:21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</row>
    <row r="1622" spans="2:21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</row>
    <row r="1623" spans="2:21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</row>
    <row r="1624" spans="2:21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</row>
    <row r="1625" spans="2:21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</row>
    <row r="1626" spans="2:21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</row>
    <row r="1627" spans="2:21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</row>
    <row r="1628" spans="2:21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</row>
    <row r="1629" spans="2:21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</row>
    <row r="1630" spans="2:21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</row>
    <row r="1631" spans="2:21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</row>
    <row r="1632" spans="2:21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</row>
    <row r="1633" spans="2:21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</row>
    <row r="1634" spans="2:21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</row>
    <row r="1635" spans="2:21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</row>
    <row r="1636" spans="2:21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</row>
    <row r="1637" spans="2:21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</row>
    <row r="1638" spans="2:21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</row>
    <row r="1639" spans="2:21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</row>
    <row r="1640" spans="2:21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</row>
    <row r="1641" spans="2:21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</row>
    <row r="1642" spans="2:21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</row>
    <row r="1643" spans="2:21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</row>
    <row r="1644" spans="2:21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</row>
    <row r="1645" spans="2:21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</row>
    <row r="1646" spans="2:21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</row>
    <row r="1647" spans="2:21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</row>
    <row r="1648" spans="2:21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</row>
    <row r="1649" spans="2:21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</row>
    <row r="1650" spans="2:21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</row>
    <row r="1651" spans="2:21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</row>
    <row r="1652" spans="2:21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</row>
    <row r="1653" spans="2:21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</row>
    <row r="1654" spans="2:21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</row>
    <row r="1655" spans="2:21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</row>
    <row r="1656" spans="2:21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</row>
    <row r="1657" spans="2:21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</row>
    <row r="1658" spans="2:21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</row>
    <row r="1659" spans="2:21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</row>
    <row r="1660" spans="2:21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</row>
    <row r="1661" spans="2:21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</row>
    <row r="1662" spans="2:21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</row>
    <row r="1663" spans="2:21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</row>
    <row r="1664" spans="2:21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</row>
    <row r="1665" spans="2:15" x14ac:dyDescent="0.25"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</row>
    <row r="1666" spans="2:15" x14ac:dyDescent="0.25"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</row>
    <row r="1667" spans="2:15" x14ac:dyDescent="0.25"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</row>
    <row r="1668" spans="2:15" x14ac:dyDescent="0.25"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</row>
    <row r="1669" spans="2:15" x14ac:dyDescent="0.25">
      <c r="B1669" s="15"/>
      <c r="C1669" s="15"/>
      <c r="D1669" s="15"/>
      <c r="E1669" s="15"/>
      <c r="F1669" s="15"/>
      <c r="G1669" s="15"/>
      <c r="H1669" s="15"/>
      <c r="K1669" s="15"/>
      <c r="L1669" s="15"/>
      <c r="M1669" s="15"/>
      <c r="N1669" s="15"/>
      <c r="O1669" s="15"/>
    </row>
    <row r="1670" spans="2:15" x14ac:dyDescent="0.25">
      <c r="B1670" s="15"/>
      <c r="C1670" s="15"/>
      <c r="D1670" s="15"/>
      <c r="E1670" s="15"/>
      <c r="F1670" s="15"/>
      <c r="G1670" s="15"/>
      <c r="H1670" s="15"/>
      <c r="K1670" s="15"/>
      <c r="L1670" s="15"/>
      <c r="M1670" s="15"/>
      <c r="N1670" s="15"/>
      <c r="O1670" s="15"/>
    </row>
    <row r="1671" spans="2:15" x14ac:dyDescent="0.25">
      <c r="B1671" s="15"/>
      <c r="C1671" s="15"/>
      <c r="D1671" s="15"/>
      <c r="E1671" s="15"/>
      <c r="F1671" s="15"/>
      <c r="G1671" s="15"/>
      <c r="H1671" s="15"/>
      <c r="K1671" s="15"/>
      <c r="L1671" s="15"/>
      <c r="O1671" s="15"/>
    </row>
    <row r="1672" spans="2:15" x14ac:dyDescent="0.25">
      <c r="B1672" s="15"/>
      <c r="C1672" s="15"/>
      <c r="D1672" s="15"/>
      <c r="E1672" s="15"/>
      <c r="F1672" s="15"/>
      <c r="G1672" s="15"/>
      <c r="H1672" s="15"/>
      <c r="K1672" s="15"/>
      <c r="L1672" s="15"/>
      <c r="O1672" s="15"/>
    </row>
    <row r="1673" spans="2:15" x14ac:dyDescent="0.25">
      <c r="B1673" s="15"/>
      <c r="C1673" s="15"/>
      <c r="D1673" s="15"/>
      <c r="E1673" s="15"/>
      <c r="F1673" s="15"/>
      <c r="G1673" s="15"/>
      <c r="H1673" s="15"/>
      <c r="K1673" s="15"/>
      <c r="L1673" s="15"/>
      <c r="O1673" s="15"/>
    </row>
    <row r="1674" spans="2:15" x14ac:dyDescent="0.25">
      <c r="B1674" s="15"/>
      <c r="C1674" s="15"/>
      <c r="D1674" s="15"/>
      <c r="E1674" s="15"/>
      <c r="F1674" s="15"/>
      <c r="G1674" s="15"/>
      <c r="H1674" s="15"/>
      <c r="K1674" s="15"/>
      <c r="O1674" s="15"/>
    </row>
    <row r="1675" spans="2:15" x14ac:dyDescent="0.25">
      <c r="B1675" s="15"/>
      <c r="C1675" s="15"/>
      <c r="D1675" s="15"/>
      <c r="E1675" s="15"/>
      <c r="F1675" s="15"/>
      <c r="G1675" s="15"/>
      <c r="H1675" s="15"/>
      <c r="K1675" s="15"/>
    </row>
    <row r="1676" spans="2:15" x14ac:dyDescent="0.25">
      <c r="B1676" s="15"/>
      <c r="C1676" s="15"/>
      <c r="D1676" s="15"/>
      <c r="F1676" s="15"/>
      <c r="G1676" s="15"/>
      <c r="H1676" s="15"/>
      <c r="K1676" s="15"/>
    </row>
    <row r="1677" spans="2:15" x14ac:dyDescent="0.25">
      <c r="B1677" s="15"/>
      <c r="C1677" s="15"/>
      <c r="D1677" s="15"/>
      <c r="F1677" s="15"/>
      <c r="G1677" s="15"/>
      <c r="H1677" s="15"/>
    </row>
    <row r="1678" spans="2:15" x14ac:dyDescent="0.25">
      <c r="B1678" s="15"/>
      <c r="C1678" s="15"/>
      <c r="D1678" s="15"/>
      <c r="F1678" s="15"/>
      <c r="G1678" s="15"/>
      <c r="H1678" s="15"/>
    </row>
    <row r="1679" spans="2:15" x14ac:dyDescent="0.25">
      <c r="B1679" s="15"/>
      <c r="C1679" s="15"/>
      <c r="D1679" s="15"/>
    </row>
    <row r="1680" spans="2:15" x14ac:dyDescent="0.25">
      <c r="B1680" s="15"/>
      <c r="C1680" s="15"/>
      <c r="D1680" s="15"/>
    </row>
    <row r="1681" spans="2:4" x14ac:dyDescent="0.25">
      <c r="B1681" s="15"/>
      <c r="C1681" s="15"/>
      <c r="D1681" s="15"/>
    </row>
    <row r="1682" spans="2:4" x14ac:dyDescent="0.25">
      <c r="B1682" s="15"/>
      <c r="C1682" s="15"/>
      <c r="D1682" s="15"/>
    </row>
    <row r="1683" spans="2:4" x14ac:dyDescent="0.25">
      <c r="B1683" s="15"/>
      <c r="C1683" s="15"/>
      <c r="D1683" s="15"/>
    </row>
    <row r="1684" spans="2:4" x14ac:dyDescent="0.25">
      <c r="B1684" s="15"/>
      <c r="C1684" s="15"/>
      <c r="D1684" s="15"/>
    </row>
    <row r="1685" spans="2:4" x14ac:dyDescent="0.25">
      <c r="B1685" s="15"/>
      <c r="C1685" s="15"/>
      <c r="D1685" s="15"/>
    </row>
  </sheetData>
  <sheetProtection password="CC38" sheet="1" objects="1" scenarios="1"/>
  <mergeCells count="2">
    <mergeCell ref="B3:K3"/>
    <mergeCell ref="E2:G2"/>
  </mergeCells>
  <phoneticPr fontId="0" type="noConversion"/>
  <dataValidations count="1">
    <dataValidation type="list" allowBlank="1" showInputMessage="1" showErrorMessage="1" sqref="C7:J7" xr:uid="{00000000-0002-0000-0500-000000000000}">
      <formula1>$N$9:$N$10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31EB-60E4-4957-B578-6FBB5756038E}">
  <sheetPr codeName="Sheet19"/>
  <dimension ref="M21:S27"/>
  <sheetViews>
    <sheetView workbookViewId="0">
      <selection activeCell="M27" sqref="M27"/>
    </sheetView>
  </sheetViews>
  <sheetFormatPr defaultRowHeight="13.2" x14ac:dyDescent="0.25"/>
  <cols>
    <col min="13" max="13" width="16.33203125" customWidth="1"/>
  </cols>
  <sheetData>
    <row r="21" spans="13:19" x14ac:dyDescent="0.25">
      <c r="R21">
        <v>366.7</v>
      </c>
      <c r="S21">
        <v>1.085</v>
      </c>
    </row>
    <row r="22" spans="13:19" x14ac:dyDescent="0.25">
      <c r="M22" s="268">
        <v>-4280035</v>
      </c>
      <c r="R22">
        <v>400</v>
      </c>
      <c r="S22">
        <f>R22*S21/R21</f>
        <v>1.183528770111808</v>
      </c>
    </row>
    <row r="23" spans="13:19" x14ac:dyDescent="0.25">
      <c r="M23" s="268">
        <f>M22/9810</f>
        <v>-436.29306829765545</v>
      </c>
    </row>
    <row r="25" spans="13:19" x14ac:dyDescent="0.25">
      <c r="M25" s="268">
        <v>-3925085</v>
      </c>
    </row>
    <row r="26" spans="13:19" x14ac:dyDescent="0.25">
      <c r="M26" s="268">
        <f>M25/9810</f>
        <v>-400.11060142711517</v>
      </c>
    </row>
    <row r="27" spans="13:19" x14ac:dyDescent="0.25">
      <c r="M27" s="268">
        <f>M23+M26</f>
        <v>-836.40366972477068</v>
      </c>
    </row>
  </sheetData>
  <phoneticPr fontId="4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P1325"/>
  <sheetViews>
    <sheetView workbookViewId="0">
      <selection activeCell="B41" sqref="B41"/>
    </sheetView>
  </sheetViews>
  <sheetFormatPr defaultRowHeight="13.2" x14ac:dyDescent="0.25"/>
  <cols>
    <col min="1" max="1" width="1.5546875" customWidth="1"/>
    <col min="2" max="2" width="12.109375" customWidth="1"/>
    <col min="3" max="3" width="11.33203125" customWidth="1"/>
    <col min="4" max="10" width="11.44140625" customWidth="1"/>
    <col min="11" max="11" width="11" customWidth="1"/>
    <col min="14" max="14" width="11.33203125" customWidth="1"/>
    <col min="15" max="15" width="7.88671875" customWidth="1"/>
    <col min="16" max="16" width="3.88671875" customWidth="1"/>
  </cols>
  <sheetData>
    <row r="1" spans="1:68" ht="6" customHeight="1" thickBo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3.8" thickBot="1" x14ac:dyDescent="0.3">
      <c r="A2" s="4"/>
      <c r="B2" s="80"/>
      <c r="C2" s="81"/>
      <c r="D2" s="81"/>
      <c r="E2" s="285" t="s">
        <v>58</v>
      </c>
      <c r="F2" s="285"/>
      <c r="G2" s="285"/>
      <c r="H2" s="285"/>
      <c r="I2" s="81"/>
      <c r="J2" s="81"/>
      <c r="K2" s="130"/>
      <c r="L2" s="6"/>
      <c r="M2" s="6"/>
      <c r="N2" s="6"/>
      <c r="O2" s="6"/>
      <c r="P2" s="6"/>
      <c r="Q2" s="4"/>
      <c r="R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x14ac:dyDescent="0.25">
      <c r="A3" s="4"/>
      <c r="B3" s="289" t="s">
        <v>8</v>
      </c>
      <c r="C3" s="290"/>
      <c r="D3" s="290"/>
      <c r="E3" s="290"/>
      <c r="F3" s="290"/>
      <c r="G3" s="290"/>
      <c r="H3" s="290"/>
      <c r="I3" s="290"/>
      <c r="J3" s="290"/>
      <c r="K3" s="291"/>
      <c r="L3" s="6"/>
      <c r="M3" s="6"/>
      <c r="N3" s="6"/>
      <c r="O3" s="6"/>
      <c r="P3" s="6"/>
      <c r="Q3" s="4"/>
      <c r="R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x14ac:dyDescent="0.25">
      <c r="A4" s="4"/>
      <c r="B4" s="109" t="s">
        <v>26</v>
      </c>
      <c r="C4" s="138"/>
      <c r="D4" s="138"/>
      <c r="E4" s="138"/>
      <c r="F4" s="138"/>
      <c r="G4" s="138"/>
      <c r="H4" s="138"/>
      <c r="I4" s="138"/>
      <c r="J4" s="138"/>
      <c r="K4" s="82"/>
      <c r="L4" s="6"/>
      <c r="M4" s="6"/>
      <c r="N4" s="6"/>
      <c r="O4" s="6"/>
      <c r="P4" s="6"/>
      <c r="Q4" s="4"/>
      <c r="R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x14ac:dyDescent="0.25">
      <c r="A5" s="4"/>
      <c r="B5" s="110" t="s">
        <v>43</v>
      </c>
      <c r="C5" s="83" t="s">
        <v>7</v>
      </c>
      <c r="D5" s="83" t="s">
        <v>7</v>
      </c>
      <c r="E5" s="83" t="s">
        <v>7</v>
      </c>
      <c r="F5" s="83" t="s">
        <v>7</v>
      </c>
      <c r="G5" s="83" t="s">
        <v>7</v>
      </c>
      <c r="H5" s="83" t="s">
        <v>7</v>
      </c>
      <c r="I5" s="83" t="s">
        <v>7</v>
      </c>
      <c r="J5" s="83" t="s">
        <v>7</v>
      </c>
      <c r="K5" s="84" t="s">
        <v>6</v>
      </c>
      <c r="L5" s="10"/>
      <c r="M5" s="6"/>
      <c r="N5" s="6"/>
      <c r="O5" s="6"/>
      <c r="P5" s="6"/>
      <c r="Q5" s="4"/>
      <c r="R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x14ac:dyDescent="0.25">
      <c r="A6" s="4"/>
      <c r="B6" s="85" t="s">
        <v>10</v>
      </c>
      <c r="C6" s="139">
        <v>1</v>
      </c>
      <c r="D6" s="140"/>
      <c r="E6" s="139"/>
      <c r="F6" s="140"/>
      <c r="G6" s="139"/>
      <c r="H6" s="140"/>
      <c r="I6" s="139"/>
      <c r="J6" s="140"/>
      <c r="K6" s="86" t="s">
        <v>63</v>
      </c>
      <c r="L6" s="10"/>
      <c r="M6" s="6"/>
      <c r="N6" s="6"/>
      <c r="O6" s="6"/>
      <c r="P6" s="6"/>
      <c r="Q6" s="4"/>
      <c r="R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x14ac:dyDescent="0.25">
      <c r="A7" s="4"/>
      <c r="B7" s="87" t="s">
        <v>1</v>
      </c>
      <c r="C7" s="141">
        <v>0.3</v>
      </c>
      <c r="D7" s="141"/>
      <c r="E7" s="141"/>
      <c r="F7" s="141"/>
      <c r="G7" s="141"/>
      <c r="H7" s="141"/>
      <c r="I7" s="141"/>
      <c r="J7" s="142"/>
      <c r="K7" s="88" t="s">
        <v>63</v>
      </c>
      <c r="L7" s="10"/>
      <c r="M7" s="6"/>
      <c r="N7" s="6"/>
      <c r="O7" s="6"/>
      <c r="P7" s="6"/>
      <c r="Q7" s="4"/>
      <c r="R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x14ac:dyDescent="0.25">
      <c r="A8" s="4"/>
      <c r="B8" s="89" t="s">
        <v>9</v>
      </c>
      <c r="C8" s="143">
        <v>17</v>
      </c>
      <c r="D8" s="144"/>
      <c r="E8" s="143"/>
      <c r="F8" s="144"/>
      <c r="G8" s="143"/>
      <c r="H8" s="144"/>
      <c r="I8" s="143"/>
      <c r="J8" s="144"/>
      <c r="K8" s="90" t="s">
        <v>64</v>
      </c>
      <c r="L8" s="10"/>
      <c r="M8" s="6"/>
      <c r="N8" s="6"/>
      <c r="O8" s="6"/>
      <c r="P8" s="6"/>
      <c r="Q8" s="4"/>
      <c r="R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x14ac:dyDescent="0.25">
      <c r="A9" s="4"/>
      <c r="B9" s="89" t="s">
        <v>2</v>
      </c>
      <c r="C9" s="143">
        <v>0.8</v>
      </c>
      <c r="D9" s="144"/>
      <c r="E9" s="143"/>
      <c r="F9" s="144"/>
      <c r="G9" s="143"/>
      <c r="H9" s="144"/>
      <c r="I9" s="143"/>
      <c r="J9" s="144"/>
      <c r="K9" s="90" t="s">
        <v>65</v>
      </c>
      <c r="L9" s="10"/>
      <c r="M9" s="6"/>
      <c r="N9" s="6"/>
      <c r="O9" s="6"/>
      <c r="P9" s="6"/>
      <c r="Q9" s="4"/>
      <c r="R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x14ac:dyDescent="0.25">
      <c r="A10" s="4"/>
      <c r="B10" s="89" t="s">
        <v>3</v>
      </c>
      <c r="C10" s="143">
        <v>7</v>
      </c>
      <c r="D10" s="144"/>
      <c r="E10" s="143"/>
      <c r="F10" s="144"/>
      <c r="G10" s="143"/>
      <c r="H10" s="144"/>
      <c r="I10" s="143"/>
      <c r="J10" s="144"/>
      <c r="K10" s="90" t="s">
        <v>65</v>
      </c>
      <c r="L10" s="10"/>
      <c r="M10" s="6"/>
      <c r="N10" s="6"/>
      <c r="O10" s="6"/>
      <c r="P10" s="6"/>
      <c r="Q10" s="4"/>
      <c r="R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2" x14ac:dyDescent="0.3">
      <c r="A11" s="4"/>
      <c r="B11" s="87" t="s">
        <v>51</v>
      </c>
      <c r="C11" s="141">
        <v>15.19</v>
      </c>
      <c r="D11" s="142"/>
      <c r="E11" s="141"/>
      <c r="F11" s="142"/>
      <c r="G11" s="141"/>
      <c r="H11" s="142"/>
      <c r="I11" s="141"/>
      <c r="J11" s="142"/>
      <c r="K11" s="88" t="s">
        <v>66</v>
      </c>
      <c r="L11" s="10"/>
      <c r="M11" s="6"/>
      <c r="N11" s="6"/>
      <c r="O11" s="6"/>
      <c r="P11" s="6"/>
      <c r="Q11" s="4"/>
      <c r="R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8" x14ac:dyDescent="0.35">
      <c r="A12" s="4"/>
      <c r="B12" s="91" t="s">
        <v>52</v>
      </c>
      <c r="C12" s="145">
        <v>235</v>
      </c>
      <c r="D12" s="146"/>
      <c r="E12" s="145"/>
      <c r="F12" s="146"/>
      <c r="G12" s="145"/>
      <c r="H12" s="146"/>
      <c r="I12" s="145"/>
      <c r="J12" s="146"/>
      <c r="K12" s="92" t="s">
        <v>66</v>
      </c>
      <c r="L12" s="10"/>
      <c r="M12" s="6"/>
      <c r="N12" s="6"/>
      <c r="O12" s="6"/>
      <c r="P12" s="6"/>
      <c r="Q12" s="4"/>
      <c r="R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5.6" x14ac:dyDescent="0.35">
      <c r="A13" s="4"/>
      <c r="B13" s="87" t="s">
        <v>37</v>
      </c>
      <c r="C13" s="141">
        <v>1.02</v>
      </c>
      <c r="D13" s="141"/>
      <c r="E13" s="141"/>
      <c r="F13" s="141"/>
      <c r="G13" s="141"/>
      <c r="H13" s="141"/>
      <c r="I13" s="141"/>
      <c r="J13" s="183"/>
      <c r="K13" s="88" t="s">
        <v>63</v>
      </c>
      <c r="L13" s="10"/>
      <c r="M13" s="6"/>
      <c r="N13" s="6"/>
      <c r="O13" s="6"/>
      <c r="P13" s="6"/>
      <c r="Q13" s="4"/>
      <c r="R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5.6" x14ac:dyDescent="0.35">
      <c r="A14" s="4"/>
      <c r="B14" s="87" t="s">
        <v>53</v>
      </c>
      <c r="C14" s="141">
        <v>1.1000000000000001</v>
      </c>
      <c r="D14" s="141"/>
      <c r="E14" s="141"/>
      <c r="F14" s="141"/>
      <c r="G14" s="141"/>
      <c r="H14" s="141"/>
      <c r="I14" s="141"/>
      <c r="J14" s="184"/>
      <c r="K14" s="88" t="s">
        <v>63</v>
      </c>
      <c r="L14" s="10"/>
      <c r="M14" s="6"/>
      <c r="N14" s="6"/>
      <c r="O14" s="6"/>
      <c r="P14" s="6"/>
      <c r="Q14" s="4"/>
      <c r="R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x14ac:dyDescent="0.25">
      <c r="A15" s="4"/>
      <c r="B15" s="286" t="s">
        <v>19</v>
      </c>
      <c r="C15" s="287"/>
      <c r="D15" s="287"/>
      <c r="E15" s="287"/>
      <c r="F15" s="287"/>
      <c r="G15" s="287"/>
      <c r="H15" s="287"/>
      <c r="I15" s="287"/>
      <c r="J15" s="287"/>
      <c r="K15" s="288"/>
      <c r="L15" s="10"/>
      <c r="M15" s="6"/>
      <c r="N15" s="6"/>
      <c r="O15" s="6"/>
      <c r="P15" s="6"/>
      <c r="Q15" s="4"/>
      <c r="R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5.6" x14ac:dyDescent="0.25">
      <c r="A16" s="10"/>
      <c r="B16" s="94" t="s">
        <v>0</v>
      </c>
      <c r="C16" s="95">
        <f>IF(C6=1,206000,IF(C6=2,70000,IF(C6=3,195000,"invalid input")))</f>
        <v>206000</v>
      </c>
      <c r="D16" s="95" t="str">
        <f t="shared" ref="D16:J16" si="0">IF(D6=1,206000,IF(D6=2,70000,IF(D6=3,195000,"invalid input")))</f>
        <v>invalid input</v>
      </c>
      <c r="E16" s="95" t="str">
        <f t="shared" si="0"/>
        <v>invalid input</v>
      </c>
      <c r="F16" s="95" t="str">
        <f t="shared" si="0"/>
        <v>invalid input</v>
      </c>
      <c r="G16" s="95" t="str">
        <f t="shared" si="0"/>
        <v>invalid input</v>
      </c>
      <c r="H16" s="95" t="str">
        <f t="shared" si="0"/>
        <v>invalid input</v>
      </c>
      <c r="I16" s="95" t="str">
        <f t="shared" si="0"/>
        <v>invalid input</v>
      </c>
      <c r="J16" s="95" t="str">
        <f t="shared" si="0"/>
        <v>invalid input</v>
      </c>
      <c r="K16" s="96" t="s">
        <v>66</v>
      </c>
      <c r="L16" s="6"/>
      <c r="M16" s="4"/>
      <c r="N16" s="4"/>
      <c r="O16" s="4"/>
      <c r="P16" s="4"/>
      <c r="Q16" s="4"/>
      <c r="R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1:68" x14ac:dyDescent="0.25">
      <c r="A17" s="10"/>
      <c r="B17" s="97" t="s">
        <v>2</v>
      </c>
      <c r="C17" s="98">
        <f>C9/C10</f>
        <v>0.1142857142857143</v>
      </c>
      <c r="D17" s="98" t="e">
        <f t="shared" ref="D17:J17" si="1">D9/D10</f>
        <v>#DIV/0!</v>
      </c>
      <c r="E17" s="98" t="e">
        <f t="shared" si="1"/>
        <v>#DIV/0!</v>
      </c>
      <c r="F17" s="98" t="e">
        <f t="shared" si="1"/>
        <v>#DIV/0!</v>
      </c>
      <c r="G17" s="98" t="e">
        <f t="shared" si="1"/>
        <v>#DIV/0!</v>
      </c>
      <c r="H17" s="98" t="e">
        <f t="shared" si="1"/>
        <v>#DIV/0!</v>
      </c>
      <c r="I17" s="98" t="e">
        <f t="shared" si="1"/>
        <v>#DIV/0!</v>
      </c>
      <c r="J17" s="98" t="e">
        <f t="shared" si="1"/>
        <v>#DIV/0!</v>
      </c>
      <c r="K17" s="99" t="s">
        <v>63</v>
      </c>
      <c r="L17" s="6"/>
      <c r="M17" s="4"/>
      <c r="N17" s="4"/>
      <c r="O17" s="4"/>
      <c r="P17" s="4"/>
      <c r="Q17" s="4"/>
      <c r="R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8" ht="15.6" x14ac:dyDescent="0.35">
      <c r="A18" s="4"/>
      <c r="B18" s="134" t="s">
        <v>54</v>
      </c>
      <c r="C18" s="100">
        <f>IF(C17&gt;1,5.34+4/C17^2,4+5.34/C17^2)</f>
        <v>412.84374999999994</v>
      </c>
      <c r="D18" s="100" t="e">
        <f t="shared" ref="D18:J18" si="2">IF(D17&gt;1,5.34+4/D17^2,4+5.34/D17^2)</f>
        <v>#DIV/0!</v>
      </c>
      <c r="E18" s="100" t="e">
        <f t="shared" si="2"/>
        <v>#DIV/0!</v>
      </c>
      <c r="F18" s="100" t="e">
        <f t="shared" si="2"/>
        <v>#DIV/0!</v>
      </c>
      <c r="G18" s="100" t="e">
        <f t="shared" si="2"/>
        <v>#DIV/0!</v>
      </c>
      <c r="H18" s="100" t="e">
        <f t="shared" si="2"/>
        <v>#DIV/0!</v>
      </c>
      <c r="I18" s="100" t="e">
        <f t="shared" si="2"/>
        <v>#DIV/0!</v>
      </c>
      <c r="J18" s="100" t="e">
        <f t="shared" si="2"/>
        <v>#DIV/0!</v>
      </c>
      <c r="K18" s="133" t="s">
        <v>63</v>
      </c>
      <c r="L18" s="6"/>
      <c r="M18" s="4"/>
      <c r="N18" s="4"/>
      <c r="O18" s="4"/>
      <c r="P18" s="4"/>
      <c r="Q18" s="4"/>
      <c r="R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1:68" ht="16.8" x14ac:dyDescent="0.35">
      <c r="A19" s="4"/>
      <c r="B19" s="102" t="s">
        <v>55</v>
      </c>
      <c r="C19" s="103">
        <f>((((PI())^2)*C16)/(12*(1-C7^2))*(C8/C10)^2)*C18/1000000</f>
        <v>453.3481046282418</v>
      </c>
      <c r="D19" s="103" t="e">
        <f t="shared" ref="D19:J19" si="3">((((PI())^2)*D16)/(12*(1-D7^2))*(D8/D10)^2)*D18/1000000</f>
        <v>#VALUE!</v>
      </c>
      <c r="E19" s="103" t="e">
        <f t="shared" si="3"/>
        <v>#VALUE!</v>
      </c>
      <c r="F19" s="103" t="e">
        <f t="shared" si="3"/>
        <v>#VALUE!</v>
      </c>
      <c r="G19" s="103" t="e">
        <f t="shared" si="3"/>
        <v>#VALUE!</v>
      </c>
      <c r="H19" s="103" t="e">
        <f t="shared" si="3"/>
        <v>#VALUE!</v>
      </c>
      <c r="I19" s="103" t="e">
        <f t="shared" si="3"/>
        <v>#VALUE!</v>
      </c>
      <c r="J19" s="103" t="e">
        <f t="shared" si="3"/>
        <v>#VALUE!</v>
      </c>
      <c r="K19" s="104" t="s">
        <v>66</v>
      </c>
      <c r="L19" s="6"/>
      <c r="M19" s="4"/>
      <c r="N19" s="4"/>
      <c r="O19" s="4"/>
      <c r="P19" s="4"/>
      <c r="Q19" s="4"/>
      <c r="R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1:68" ht="16.8" x14ac:dyDescent="0.35">
      <c r="A20" s="4"/>
      <c r="B20" s="102" t="s">
        <v>56</v>
      </c>
      <c r="C20" s="105">
        <f t="shared" ref="C20:J20" si="4">IF(C12/2/SQRT(3)&gt;=C19,C19,C12*(1-C12/4/C19/SQRT(3))/SQRT(3))</f>
        <v>125.52598961587512</v>
      </c>
      <c r="D20" s="105" t="e">
        <f t="shared" si="4"/>
        <v>#VALUE!</v>
      </c>
      <c r="E20" s="105" t="e">
        <f t="shared" si="4"/>
        <v>#VALUE!</v>
      </c>
      <c r="F20" s="105" t="e">
        <f t="shared" si="4"/>
        <v>#VALUE!</v>
      </c>
      <c r="G20" s="105" t="e">
        <f t="shared" si="4"/>
        <v>#VALUE!</v>
      </c>
      <c r="H20" s="105" t="e">
        <f t="shared" si="4"/>
        <v>#VALUE!</v>
      </c>
      <c r="I20" s="105" t="e">
        <f t="shared" si="4"/>
        <v>#VALUE!</v>
      </c>
      <c r="J20" s="105" t="e">
        <f t="shared" si="4"/>
        <v>#VALUE!</v>
      </c>
      <c r="K20" s="104" t="s">
        <v>66</v>
      </c>
      <c r="L20" s="6"/>
      <c r="M20" s="4"/>
      <c r="N20" s="4"/>
      <c r="O20" s="4"/>
      <c r="P20" s="4"/>
      <c r="Q20" s="4"/>
      <c r="R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1:68" ht="16.8" x14ac:dyDescent="0.35">
      <c r="A21" s="4"/>
      <c r="B21" s="102" t="s">
        <v>57</v>
      </c>
      <c r="C21" s="105">
        <f t="shared" ref="C21:J21" si="5">C20/C13/C14</f>
        <v>111.8769960925803</v>
      </c>
      <c r="D21" s="105" t="e">
        <f t="shared" si="5"/>
        <v>#VALUE!</v>
      </c>
      <c r="E21" s="105" t="e">
        <f t="shared" si="5"/>
        <v>#VALUE!</v>
      </c>
      <c r="F21" s="105" t="e">
        <f t="shared" si="5"/>
        <v>#VALUE!</v>
      </c>
      <c r="G21" s="105" t="e">
        <f t="shared" si="5"/>
        <v>#VALUE!</v>
      </c>
      <c r="H21" s="105" t="e">
        <f t="shared" si="5"/>
        <v>#VALUE!</v>
      </c>
      <c r="I21" s="105" t="e">
        <f t="shared" si="5"/>
        <v>#VALUE!</v>
      </c>
      <c r="J21" s="105" t="e">
        <f t="shared" si="5"/>
        <v>#VALUE!</v>
      </c>
      <c r="K21" s="104" t="s">
        <v>66</v>
      </c>
      <c r="L21" s="6"/>
      <c r="M21" s="4"/>
      <c r="N21" s="4"/>
      <c r="O21" s="4"/>
      <c r="P21" s="4"/>
      <c r="Q21" s="4"/>
      <c r="R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1:68" ht="13.8" thickBot="1" x14ac:dyDescent="0.3">
      <c r="A22" s="4"/>
      <c r="B22" s="106"/>
      <c r="C22" s="107" t="str">
        <f>IF(ABS(C11)&lt;C21,"no buckling","buckling")</f>
        <v>no buckling</v>
      </c>
      <c r="D22" s="107" t="e">
        <f t="shared" ref="D22:J22" si="6">IF(ABS(D11)&lt;D21,"no buckling","buckling")</f>
        <v>#VALUE!</v>
      </c>
      <c r="E22" s="107" t="e">
        <f t="shared" si="6"/>
        <v>#VALUE!</v>
      </c>
      <c r="F22" s="107" t="e">
        <f t="shared" si="6"/>
        <v>#VALUE!</v>
      </c>
      <c r="G22" s="107" t="e">
        <f t="shared" si="6"/>
        <v>#VALUE!</v>
      </c>
      <c r="H22" s="107" t="e">
        <f t="shared" si="6"/>
        <v>#VALUE!</v>
      </c>
      <c r="I22" s="107" t="e">
        <f t="shared" si="6"/>
        <v>#VALUE!</v>
      </c>
      <c r="J22" s="107" t="e">
        <f t="shared" si="6"/>
        <v>#VALUE!</v>
      </c>
      <c r="K22" s="108" t="s">
        <v>63</v>
      </c>
      <c r="L22" s="6"/>
      <c r="M22" s="4"/>
      <c r="N22" s="4"/>
      <c r="O22" s="4"/>
      <c r="P22" s="4"/>
      <c r="Q22" s="4"/>
      <c r="R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1:68" x14ac:dyDescent="0.25">
      <c r="A23" s="4"/>
      <c r="B23" s="8"/>
      <c r="C23" s="9"/>
      <c r="D23" s="9"/>
      <c r="E23" s="9"/>
      <c r="F23" s="9"/>
      <c r="G23" s="9"/>
      <c r="H23" s="9"/>
      <c r="I23" s="9"/>
      <c r="J23" s="9"/>
      <c r="K23" s="10"/>
      <c r="L23" s="6"/>
      <c r="M23" s="4"/>
      <c r="N23" s="4"/>
      <c r="O23" s="4"/>
      <c r="P23" s="4"/>
      <c r="Q23" s="4"/>
      <c r="R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1:6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9"/>
      <c r="O24" s="10"/>
      <c r="P24" s="6"/>
      <c r="Q24" s="4"/>
      <c r="R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9"/>
      <c r="O25" s="10"/>
      <c r="P25" s="6"/>
      <c r="Q25" s="4"/>
      <c r="R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9"/>
      <c r="O26" s="10"/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2:68" x14ac:dyDescent="0.25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2:68" x14ac:dyDescent="0.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2:68" x14ac:dyDescent="0.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2:68" x14ac:dyDescent="0.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2:68" x14ac:dyDescent="0.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2:68" x14ac:dyDescent="0.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2:68" x14ac:dyDescent="0.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2:68" x14ac:dyDescent="0.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2:68" x14ac:dyDescent="0.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2:68" x14ac:dyDescent="0.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2:68" x14ac:dyDescent="0.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2:68" x14ac:dyDescent="0.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2:68" x14ac:dyDescent="0.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2:68" x14ac:dyDescent="0.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2:68" x14ac:dyDescent="0.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2:68" x14ac:dyDescent="0.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4:68" x14ac:dyDescent="0.25"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4:68" x14ac:dyDescent="0.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4:68" x14ac:dyDescent="0.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4:68" x14ac:dyDescent="0.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4:68" x14ac:dyDescent="0.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4:68" x14ac:dyDescent="0.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4:68" x14ac:dyDescent="0.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4:68" x14ac:dyDescent="0.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4:68" x14ac:dyDescent="0.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4:68" x14ac:dyDescent="0.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4:68" x14ac:dyDescent="0.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4:68" x14ac:dyDescent="0.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4:68" x14ac:dyDescent="0.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4:68" x14ac:dyDescent="0.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4:68" x14ac:dyDescent="0.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4:68" x14ac:dyDescent="0.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4:68" x14ac:dyDescent="0.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4:68" x14ac:dyDescent="0.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4:68" x14ac:dyDescent="0.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4:68" x14ac:dyDescent="0.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4:68" x14ac:dyDescent="0.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4:68" x14ac:dyDescent="0.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4:68" x14ac:dyDescent="0.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4:68" x14ac:dyDescent="0.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4:68" x14ac:dyDescent="0.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4:68" x14ac:dyDescent="0.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4:68" x14ac:dyDescent="0.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4:68" x14ac:dyDescent="0.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4:68" x14ac:dyDescent="0.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4:68" x14ac:dyDescent="0.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4:68" x14ac:dyDescent="0.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4:68" x14ac:dyDescent="0.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4:68" x14ac:dyDescent="0.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4:68" x14ac:dyDescent="0.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4:68" x14ac:dyDescent="0.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4:68" x14ac:dyDescent="0.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4:68" x14ac:dyDescent="0.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4:68" x14ac:dyDescent="0.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4:68" x14ac:dyDescent="0.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4:68" x14ac:dyDescent="0.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4:68" x14ac:dyDescent="0.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4:68" x14ac:dyDescent="0.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4:68" x14ac:dyDescent="0.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4:68" x14ac:dyDescent="0.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4:68" x14ac:dyDescent="0.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4:68" x14ac:dyDescent="0.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4:68" x14ac:dyDescent="0.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4:68" x14ac:dyDescent="0.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4:68" x14ac:dyDescent="0.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4:68" x14ac:dyDescent="0.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4:68" x14ac:dyDescent="0.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4:68" x14ac:dyDescent="0.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4:68" x14ac:dyDescent="0.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4:68" x14ac:dyDescent="0.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4:68" x14ac:dyDescent="0.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4:68" x14ac:dyDescent="0.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4:68" x14ac:dyDescent="0.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4:68" x14ac:dyDescent="0.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4:68" x14ac:dyDescent="0.25"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4:68" x14ac:dyDescent="0.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4:68" x14ac:dyDescent="0.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4:68" x14ac:dyDescent="0.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4:68" x14ac:dyDescent="0.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4:68" x14ac:dyDescent="0.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2:68" x14ac:dyDescent="0.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2:68" x14ac:dyDescent="0.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spans="2:68" x14ac:dyDescent="0.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spans="2:68" x14ac:dyDescent="0.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spans="2:68" x14ac:dyDescent="0.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spans="2:68" x14ac:dyDescent="0.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2:68" x14ac:dyDescent="0.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spans="2:6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spans="2:6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spans="2:6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2:6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2:6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spans="2:6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spans="2:6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spans="2:6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2:6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2:6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spans="2:6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spans="2:6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spans="2:6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spans="2:6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2:6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2:6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spans="2:6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spans="2:6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spans="2:6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spans="2:6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</row>
    <row r="140" spans="2:6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</row>
    <row r="141" spans="2:6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</row>
    <row r="142" spans="2:6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</row>
    <row r="143" spans="2:6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spans="2:6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</row>
    <row r="145" spans="2:6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</row>
    <row r="146" spans="2:6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</row>
    <row r="147" spans="2:6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</row>
    <row r="148" spans="2:6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spans="2:6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spans="2:6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</row>
    <row r="151" spans="2:6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</row>
    <row r="152" spans="2:6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</row>
    <row r="153" spans="2:6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spans="2:6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</row>
    <row r="155" spans="2:6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</row>
    <row r="156" spans="2:6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</row>
    <row r="157" spans="2:6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</row>
    <row r="158" spans="2:6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</row>
    <row r="159" spans="2:6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</row>
    <row r="160" spans="2:6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</row>
    <row r="161" spans="2:6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</row>
    <row r="162" spans="2:6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</row>
    <row r="163" spans="2:6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</row>
    <row r="164" spans="2:6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</row>
    <row r="165" spans="2:6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</row>
    <row r="166" spans="2:6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</row>
    <row r="167" spans="2:6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</row>
    <row r="180" spans="2:68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</row>
    <row r="181" spans="2:68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</row>
    <row r="182" spans="2:68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</row>
    <row r="183" spans="2:68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</row>
    <row r="184" spans="2:68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</row>
    <row r="185" spans="2:68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</row>
    <row r="186" spans="2:68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</row>
    <row r="187" spans="2:68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</row>
    <row r="188" spans="2:68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</row>
    <row r="189" spans="2:68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  <row r="190" spans="2:68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</row>
    <row r="191" spans="2:68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</row>
    <row r="192" spans="2:68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</row>
    <row r="193" spans="2:68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</row>
    <row r="194" spans="2:68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</row>
    <row r="195" spans="2:68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</row>
    <row r="196" spans="2:68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</row>
    <row r="197" spans="2:68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</row>
    <row r="198" spans="2:68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</row>
    <row r="199" spans="2:68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</row>
    <row r="200" spans="2:68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</row>
    <row r="201" spans="2:68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</row>
    <row r="202" spans="2:68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</row>
    <row r="203" spans="2:68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</row>
    <row r="204" spans="2:68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</row>
    <row r="205" spans="2:68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</row>
    <row r="206" spans="2:68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</row>
    <row r="207" spans="2:68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</row>
    <row r="208" spans="2:68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</row>
    <row r="209" spans="2:68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</row>
    <row r="210" spans="2:68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</row>
    <row r="211" spans="2:68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</row>
    <row r="212" spans="2:68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</row>
    <row r="213" spans="2:68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</row>
    <row r="214" spans="2:68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</row>
    <row r="215" spans="2:68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</row>
    <row r="216" spans="2:68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</row>
    <row r="217" spans="2:68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</row>
    <row r="218" spans="2:68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</row>
    <row r="219" spans="2:68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</row>
    <row r="220" spans="2:68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spans="2:68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</row>
    <row r="222" spans="2:68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</row>
    <row r="223" spans="2:68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</row>
    <row r="224" spans="2:68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</row>
    <row r="225" spans="2:68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</row>
    <row r="226" spans="2:68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spans="2:68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spans="2:68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</row>
    <row r="229" spans="2:68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spans="2:68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spans="2:68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spans="2:68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</row>
    <row r="233" spans="2:68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</row>
    <row r="234" spans="2:68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</row>
    <row r="235" spans="2:68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</row>
    <row r="236" spans="2:68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spans="2:68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spans="2:68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</row>
    <row r="239" spans="2:68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</row>
    <row r="240" spans="2:68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</row>
    <row r="241" spans="2:68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spans="2:68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</row>
    <row r="243" spans="2:68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</row>
    <row r="244" spans="2:68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</row>
    <row r="245" spans="2:68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</row>
    <row r="246" spans="2:68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</row>
    <row r="247" spans="2:68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</row>
    <row r="248" spans="2:68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</row>
    <row r="249" spans="2:68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</row>
    <row r="250" spans="2:68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</row>
    <row r="251" spans="2:68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</row>
    <row r="252" spans="2:68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</row>
    <row r="253" spans="2:68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</row>
    <row r="254" spans="2:68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</row>
    <row r="255" spans="2:68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spans="2:68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</row>
    <row r="257" spans="2:68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spans="2:68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spans="2:68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</row>
    <row r="260" spans="2:68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</row>
    <row r="261" spans="2:68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</row>
    <row r="262" spans="2:68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</row>
    <row r="263" spans="2:68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</row>
    <row r="264" spans="2:68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</row>
    <row r="265" spans="2:68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</row>
    <row r="266" spans="2:68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</row>
    <row r="267" spans="2:68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</row>
    <row r="268" spans="2:68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</row>
    <row r="269" spans="2:68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</row>
    <row r="270" spans="2:68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</row>
    <row r="271" spans="2:68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</row>
    <row r="272" spans="2:68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</row>
    <row r="273" spans="2:68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</row>
    <row r="274" spans="2:68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</row>
    <row r="275" spans="2:68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</row>
    <row r="276" spans="2:68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</row>
    <row r="277" spans="2:68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</row>
    <row r="278" spans="2:68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</row>
    <row r="279" spans="2:68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</row>
    <row r="280" spans="2:68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</row>
    <row r="281" spans="2:68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</row>
    <row r="282" spans="2:68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</row>
    <row r="283" spans="2:68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</row>
    <row r="284" spans="2:68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</row>
    <row r="285" spans="2:68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</row>
    <row r="286" spans="2:68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</row>
    <row r="287" spans="2:68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</row>
    <row r="288" spans="2:68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</row>
    <row r="289" spans="2:68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</row>
    <row r="290" spans="2:68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</row>
    <row r="291" spans="2:68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</row>
    <row r="292" spans="2:68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</row>
    <row r="293" spans="2:68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</row>
    <row r="294" spans="2:68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</row>
    <row r="295" spans="2:68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</row>
    <row r="296" spans="2:68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</row>
    <row r="297" spans="2:68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</row>
    <row r="298" spans="2:68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</row>
    <row r="299" spans="2:68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</row>
    <row r="300" spans="2:68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</row>
    <row r="301" spans="2:68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</row>
    <row r="302" spans="2:68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</row>
    <row r="303" spans="2:68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</row>
    <row r="304" spans="2:68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</row>
    <row r="305" spans="2:68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</row>
    <row r="306" spans="2:68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</row>
    <row r="307" spans="2:68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</row>
    <row r="308" spans="2:68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</row>
    <row r="309" spans="2:68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</row>
    <row r="310" spans="2:68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</row>
    <row r="311" spans="2:68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</row>
    <row r="312" spans="2:68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</row>
    <row r="313" spans="2:68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</row>
    <row r="314" spans="2:68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</row>
    <row r="315" spans="2:68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</row>
    <row r="316" spans="2:68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</row>
    <row r="317" spans="2:68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</row>
    <row r="318" spans="2:68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</row>
    <row r="319" spans="2:68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</row>
    <row r="320" spans="2:68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</row>
    <row r="321" spans="2:68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</row>
    <row r="322" spans="2:68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</row>
    <row r="323" spans="2:68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</row>
    <row r="324" spans="2:68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</row>
    <row r="325" spans="2:68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</row>
    <row r="326" spans="2:68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</row>
    <row r="327" spans="2:68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</row>
    <row r="328" spans="2:68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</row>
    <row r="329" spans="2:68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</row>
    <row r="330" spans="2:68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</row>
    <row r="331" spans="2:68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</row>
    <row r="332" spans="2:68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</row>
    <row r="333" spans="2:68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</row>
    <row r="334" spans="2:68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</row>
    <row r="335" spans="2:68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</row>
    <row r="336" spans="2:68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</row>
    <row r="337" spans="2:68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</row>
    <row r="338" spans="2:68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</row>
    <row r="339" spans="2:68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</row>
    <row r="340" spans="2:68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</row>
    <row r="341" spans="2:68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</row>
    <row r="342" spans="2:68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</row>
    <row r="343" spans="2:68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</row>
    <row r="344" spans="2:68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</row>
    <row r="345" spans="2:68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</row>
    <row r="346" spans="2:68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</row>
    <row r="347" spans="2:68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</row>
    <row r="348" spans="2:68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</row>
    <row r="349" spans="2:68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</row>
    <row r="350" spans="2:68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</row>
    <row r="351" spans="2:68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</row>
    <row r="352" spans="2:68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</row>
    <row r="353" spans="2:68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</row>
    <row r="354" spans="2:68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</row>
    <row r="355" spans="2:68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</row>
    <row r="356" spans="2:68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</row>
    <row r="357" spans="2:68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</row>
    <row r="358" spans="2:68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</row>
    <row r="359" spans="2:68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</row>
    <row r="360" spans="2:68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</row>
    <row r="361" spans="2:68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</row>
    <row r="362" spans="2:68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</row>
    <row r="363" spans="2:68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</row>
    <row r="364" spans="2:68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</row>
    <row r="365" spans="2:68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</row>
    <row r="366" spans="2:68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</row>
    <row r="367" spans="2:68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</row>
    <row r="368" spans="2:68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</row>
    <row r="369" spans="2:68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</row>
    <row r="370" spans="2:68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</row>
    <row r="371" spans="2:68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</row>
    <row r="372" spans="2:68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</row>
    <row r="373" spans="2:68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</row>
    <row r="374" spans="2:68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</row>
    <row r="375" spans="2:68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</row>
    <row r="376" spans="2:68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</row>
    <row r="377" spans="2:68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</row>
    <row r="378" spans="2:68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</row>
    <row r="379" spans="2:68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</row>
    <row r="380" spans="2:68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</row>
    <row r="381" spans="2:68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</row>
    <row r="382" spans="2:68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</row>
    <row r="383" spans="2:68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</row>
    <row r="384" spans="2:68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</row>
    <row r="385" spans="2:68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</row>
    <row r="386" spans="2:68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</row>
    <row r="387" spans="2:68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</row>
    <row r="388" spans="2:68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</row>
    <row r="389" spans="2:68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</row>
    <row r="390" spans="2:68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</row>
    <row r="391" spans="2:68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</row>
    <row r="392" spans="2:68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</row>
    <row r="393" spans="2:68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</row>
    <row r="394" spans="2:68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</row>
    <row r="395" spans="2:68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</row>
    <row r="396" spans="2:68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</row>
    <row r="397" spans="2:68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</row>
    <row r="398" spans="2:68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</row>
    <row r="399" spans="2:68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</row>
    <row r="400" spans="2:68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</row>
    <row r="401" spans="2:68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</row>
    <row r="402" spans="2:68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</row>
    <row r="403" spans="2:68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</row>
    <row r="404" spans="2:68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</row>
    <row r="405" spans="2:68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</row>
    <row r="406" spans="2:68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</row>
    <row r="407" spans="2:68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</row>
    <row r="408" spans="2:68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</row>
    <row r="409" spans="2:68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</row>
    <row r="410" spans="2:68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</row>
    <row r="411" spans="2:68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</row>
    <row r="412" spans="2:68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</row>
    <row r="413" spans="2:68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</row>
    <row r="414" spans="2:68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</row>
    <row r="415" spans="2:68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</row>
    <row r="416" spans="2:68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</row>
    <row r="417" spans="2:68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</row>
    <row r="418" spans="2:68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</row>
    <row r="419" spans="2:68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</row>
    <row r="420" spans="2:68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</row>
    <row r="421" spans="2:68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</row>
    <row r="422" spans="2:68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</row>
    <row r="423" spans="2:68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</row>
    <row r="424" spans="2:68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</row>
    <row r="425" spans="2:68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</row>
    <row r="426" spans="2:68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</row>
    <row r="427" spans="2:68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</row>
    <row r="428" spans="2:68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</row>
    <row r="429" spans="2:68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</row>
    <row r="430" spans="2:68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</row>
    <row r="431" spans="2:68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</row>
    <row r="432" spans="2:68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</row>
    <row r="433" spans="2:68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</row>
    <row r="434" spans="2:68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</row>
    <row r="435" spans="2:68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</row>
    <row r="436" spans="2:68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</row>
    <row r="437" spans="2:68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</row>
    <row r="438" spans="2:68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</row>
    <row r="439" spans="2:68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</row>
    <row r="440" spans="2:68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</row>
    <row r="441" spans="2:68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</row>
    <row r="442" spans="2:68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</row>
    <row r="443" spans="2:68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</row>
    <row r="444" spans="2:68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</row>
    <row r="445" spans="2:68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</row>
    <row r="446" spans="2:68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</row>
    <row r="447" spans="2:68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</row>
    <row r="448" spans="2:68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</row>
    <row r="449" spans="2:68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</row>
    <row r="450" spans="2:68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</row>
    <row r="451" spans="2:68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</row>
    <row r="452" spans="2:68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</row>
    <row r="453" spans="2:68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</row>
    <row r="454" spans="2:68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</row>
    <row r="455" spans="2:68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</row>
    <row r="456" spans="2:68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</row>
    <row r="457" spans="2:68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</row>
    <row r="458" spans="2:68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</row>
    <row r="459" spans="2:68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</row>
    <row r="460" spans="2:68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</row>
    <row r="461" spans="2:68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</row>
    <row r="462" spans="2:68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</row>
    <row r="463" spans="2:68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</row>
    <row r="464" spans="2:68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</row>
    <row r="465" spans="2:68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</row>
    <row r="466" spans="2:68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</row>
    <row r="467" spans="2:68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</row>
    <row r="468" spans="2:68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</row>
    <row r="469" spans="2:68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</row>
    <row r="470" spans="2:68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</row>
    <row r="471" spans="2:68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</row>
    <row r="472" spans="2:68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</row>
    <row r="473" spans="2:68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</row>
    <row r="474" spans="2:68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</row>
    <row r="475" spans="2:68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</row>
    <row r="476" spans="2:68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</row>
    <row r="477" spans="2:68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</row>
    <row r="478" spans="2:68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</row>
    <row r="479" spans="2:68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</row>
    <row r="480" spans="2:68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</row>
    <row r="481" spans="2:68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</row>
    <row r="482" spans="2:68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</row>
    <row r="483" spans="2:68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</row>
    <row r="484" spans="2:68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</row>
    <row r="485" spans="2:68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</row>
    <row r="486" spans="2:68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</row>
    <row r="487" spans="2:68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</row>
    <row r="488" spans="2:68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</row>
    <row r="489" spans="2:68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</row>
    <row r="490" spans="2:68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</row>
    <row r="491" spans="2:68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</row>
    <row r="492" spans="2:68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</row>
    <row r="493" spans="2:68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</row>
    <row r="494" spans="2:68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</row>
    <row r="495" spans="2:68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</row>
    <row r="496" spans="2:68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</row>
    <row r="497" spans="2:68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</row>
    <row r="498" spans="2:68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</row>
    <row r="499" spans="2:68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</row>
    <row r="500" spans="2:68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</row>
    <row r="501" spans="2:68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</row>
    <row r="502" spans="2:68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</row>
    <row r="503" spans="2:68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</row>
    <row r="504" spans="2:68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</row>
    <row r="505" spans="2:68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</row>
    <row r="506" spans="2:68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</row>
    <row r="507" spans="2:68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</row>
    <row r="508" spans="2:68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</row>
    <row r="509" spans="2:68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</row>
    <row r="510" spans="2:68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</row>
    <row r="511" spans="2:68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</row>
    <row r="512" spans="2:68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</row>
    <row r="513" spans="2:68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</row>
    <row r="514" spans="2:68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</row>
    <row r="515" spans="2:68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</row>
    <row r="516" spans="2:68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</row>
    <row r="517" spans="2:68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</row>
    <row r="518" spans="2:68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</row>
    <row r="519" spans="2:68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</row>
    <row r="520" spans="2:68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</row>
    <row r="521" spans="2:68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</row>
    <row r="522" spans="2:68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</row>
    <row r="523" spans="2:68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</row>
    <row r="524" spans="2:68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</row>
    <row r="525" spans="2:68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</row>
    <row r="526" spans="2:68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</row>
    <row r="527" spans="2:68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</row>
    <row r="528" spans="2:68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</row>
    <row r="529" spans="2:68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</row>
    <row r="530" spans="2:68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</row>
    <row r="531" spans="2:68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</row>
    <row r="532" spans="2:68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</row>
    <row r="533" spans="2:68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</row>
    <row r="534" spans="2:68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</row>
    <row r="535" spans="2:68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</row>
    <row r="536" spans="2:68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</row>
    <row r="537" spans="2:68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</row>
    <row r="538" spans="2:68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</row>
    <row r="539" spans="2:68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</row>
    <row r="540" spans="2:68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</row>
    <row r="541" spans="2:68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</row>
    <row r="542" spans="2:68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</row>
    <row r="543" spans="2:68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</row>
    <row r="544" spans="2:68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</row>
    <row r="545" spans="2:68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</row>
    <row r="546" spans="2:68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</row>
    <row r="547" spans="2:68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</row>
    <row r="548" spans="2:68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</row>
    <row r="549" spans="2:68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</row>
    <row r="550" spans="2:68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</row>
    <row r="551" spans="2:68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</row>
    <row r="552" spans="2:68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</row>
    <row r="553" spans="2:68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</row>
    <row r="554" spans="2:68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</row>
    <row r="555" spans="2:68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</row>
    <row r="556" spans="2:68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</row>
    <row r="557" spans="2:68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</row>
    <row r="558" spans="2:68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</row>
    <row r="559" spans="2:68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</row>
    <row r="560" spans="2:68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</row>
    <row r="561" spans="2:68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</row>
    <row r="562" spans="2:68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</row>
    <row r="563" spans="2:68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</row>
    <row r="564" spans="2:68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</row>
    <row r="565" spans="2:68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</row>
    <row r="566" spans="2:68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</row>
    <row r="567" spans="2:68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</row>
    <row r="568" spans="2:68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</row>
    <row r="569" spans="2:68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</row>
    <row r="570" spans="2:68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</row>
    <row r="571" spans="2:68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</row>
    <row r="572" spans="2:68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</row>
    <row r="573" spans="2:68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</row>
    <row r="574" spans="2:68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</row>
    <row r="575" spans="2:68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</row>
    <row r="576" spans="2:68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</row>
    <row r="577" spans="2:68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</row>
    <row r="578" spans="2:68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</row>
    <row r="579" spans="2:68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</row>
    <row r="580" spans="2:68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</row>
    <row r="581" spans="2:68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</row>
    <row r="582" spans="2:68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</row>
    <row r="583" spans="2:68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</row>
    <row r="584" spans="2:68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</row>
    <row r="585" spans="2:68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</row>
    <row r="586" spans="2:68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</row>
    <row r="587" spans="2:68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</row>
    <row r="588" spans="2:68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</row>
    <row r="589" spans="2:68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</row>
    <row r="590" spans="2:68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</row>
    <row r="591" spans="2:68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</row>
    <row r="592" spans="2:68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</row>
    <row r="593" spans="2:68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</row>
    <row r="594" spans="2:68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</row>
    <row r="595" spans="2:68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</row>
    <row r="596" spans="2:68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</row>
    <row r="597" spans="2:68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</row>
    <row r="598" spans="2:68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</row>
    <row r="599" spans="2:68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</row>
    <row r="600" spans="2:68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</row>
    <row r="601" spans="2:68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</row>
    <row r="602" spans="2:68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</row>
    <row r="603" spans="2:68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</row>
    <row r="604" spans="2:68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</row>
    <row r="605" spans="2:68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</row>
    <row r="606" spans="2:68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</row>
    <row r="607" spans="2:68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</row>
    <row r="608" spans="2:68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</row>
    <row r="609" spans="2:68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</row>
    <row r="610" spans="2:68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</row>
    <row r="611" spans="2:68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</row>
    <row r="612" spans="2:68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</row>
    <row r="613" spans="2:68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</row>
    <row r="614" spans="2:68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</row>
    <row r="615" spans="2:68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</row>
    <row r="616" spans="2:68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</row>
    <row r="617" spans="2:68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</row>
    <row r="618" spans="2:68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</row>
    <row r="619" spans="2:68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</row>
    <row r="620" spans="2:68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</row>
    <row r="621" spans="2:68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</row>
    <row r="622" spans="2:68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</row>
    <row r="623" spans="2:68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</row>
    <row r="624" spans="2:68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</row>
    <row r="625" spans="2:68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</row>
    <row r="626" spans="2:68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</row>
    <row r="627" spans="2:68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</row>
    <row r="628" spans="2:68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</row>
    <row r="629" spans="2:68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</row>
    <row r="630" spans="2:68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</row>
    <row r="631" spans="2:68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</row>
    <row r="632" spans="2:68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</row>
    <row r="633" spans="2:68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</row>
    <row r="634" spans="2:68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</row>
    <row r="635" spans="2:68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</row>
    <row r="636" spans="2:68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</row>
    <row r="637" spans="2:68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</row>
    <row r="638" spans="2:68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</row>
    <row r="639" spans="2:68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</row>
    <row r="640" spans="2:68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</row>
    <row r="641" spans="2:68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</row>
    <row r="642" spans="2:68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</row>
    <row r="643" spans="2:68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</row>
    <row r="644" spans="2:68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</row>
    <row r="645" spans="2:68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</row>
    <row r="646" spans="2:68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</row>
    <row r="647" spans="2:68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</row>
    <row r="648" spans="2:68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</row>
    <row r="649" spans="2:68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</row>
    <row r="650" spans="2:68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</row>
    <row r="651" spans="2:68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</row>
    <row r="652" spans="2:68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</row>
    <row r="653" spans="2:68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</row>
    <row r="654" spans="2:68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</row>
    <row r="655" spans="2:68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</row>
    <row r="656" spans="2:68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</row>
    <row r="657" spans="2:68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</row>
    <row r="658" spans="2:68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</row>
    <row r="659" spans="2:68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</row>
    <row r="660" spans="2:68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</row>
    <row r="661" spans="2:68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</row>
    <row r="662" spans="2:68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</row>
    <row r="663" spans="2:68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</row>
    <row r="664" spans="2:68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</row>
    <row r="665" spans="2:68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</row>
    <row r="666" spans="2:68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</row>
    <row r="667" spans="2:68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</row>
    <row r="668" spans="2:68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</row>
    <row r="669" spans="2:68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</row>
    <row r="670" spans="2:68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</row>
    <row r="671" spans="2:68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</row>
    <row r="672" spans="2:68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</row>
    <row r="673" spans="2:68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</row>
    <row r="674" spans="2:68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</row>
    <row r="675" spans="2:68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</row>
    <row r="676" spans="2:68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</row>
    <row r="677" spans="2:68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</row>
    <row r="678" spans="2:68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</row>
    <row r="679" spans="2:68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</row>
    <row r="680" spans="2:68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</row>
    <row r="681" spans="2:68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</row>
    <row r="682" spans="2:68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</row>
    <row r="683" spans="2:68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</row>
    <row r="684" spans="2:68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</row>
    <row r="685" spans="2:68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</row>
    <row r="686" spans="2:68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</row>
    <row r="687" spans="2:68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</row>
    <row r="688" spans="2:68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</row>
    <row r="689" spans="2:68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</row>
    <row r="690" spans="2:68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</row>
    <row r="691" spans="2:68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</row>
    <row r="692" spans="2:68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</row>
    <row r="693" spans="2:68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</row>
    <row r="694" spans="2:68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</row>
    <row r="695" spans="2:68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</row>
    <row r="696" spans="2:68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</row>
    <row r="697" spans="2:68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</row>
    <row r="698" spans="2:68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</row>
    <row r="699" spans="2:68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</row>
    <row r="700" spans="2:68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</row>
    <row r="701" spans="2:68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</row>
    <row r="702" spans="2:68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</row>
    <row r="703" spans="2:68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</row>
    <row r="704" spans="2:68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</row>
    <row r="705" spans="2:68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</row>
    <row r="706" spans="2:68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</row>
    <row r="707" spans="2:68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</row>
    <row r="708" spans="2:68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</row>
    <row r="709" spans="2:68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</row>
    <row r="710" spans="2:68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</row>
    <row r="711" spans="2:68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</row>
    <row r="712" spans="2:68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</row>
    <row r="713" spans="2:68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</row>
    <row r="714" spans="2:68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</row>
    <row r="715" spans="2:68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</row>
    <row r="716" spans="2:68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</row>
    <row r="717" spans="2:68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</row>
    <row r="718" spans="2:68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</row>
    <row r="719" spans="2:68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</row>
    <row r="720" spans="2:68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</row>
    <row r="721" spans="2:68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</row>
    <row r="722" spans="2:68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</row>
    <row r="723" spans="2:68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</row>
    <row r="724" spans="2:68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</row>
    <row r="725" spans="2:68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</row>
    <row r="726" spans="2:68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</row>
    <row r="727" spans="2:68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</row>
    <row r="728" spans="2:68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</row>
    <row r="729" spans="2:68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</row>
    <row r="730" spans="2:68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</row>
    <row r="731" spans="2:68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</row>
    <row r="732" spans="2:68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</row>
    <row r="733" spans="2:68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</row>
    <row r="734" spans="2:68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</row>
    <row r="735" spans="2:68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</row>
    <row r="736" spans="2:68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</row>
    <row r="737" spans="2:68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</row>
    <row r="738" spans="2:68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</row>
    <row r="739" spans="2:68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</row>
    <row r="740" spans="2:68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</row>
    <row r="741" spans="2:68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</row>
    <row r="742" spans="2:68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</row>
    <row r="743" spans="2:68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</row>
    <row r="744" spans="2:68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</row>
    <row r="745" spans="2:68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</row>
    <row r="746" spans="2:68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</row>
    <row r="747" spans="2:68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</row>
    <row r="748" spans="2:68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</row>
    <row r="749" spans="2:68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</row>
    <row r="750" spans="2:68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</row>
    <row r="751" spans="2:68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</row>
    <row r="752" spans="2:68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</row>
    <row r="753" spans="2:68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</row>
    <row r="754" spans="2:68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</row>
    <row r="755" spans="2:68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</row>
    <row r="756" spans="2:68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</row>
    <row r="757" spans="2:68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</row>
    <row r="758" spans="2:68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</row>
    <row r="759" spans="2:68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</row>
    <row r="760" spans="2:68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</row>
    <row r="761" spans="2:68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</row>
    <row r="762" spans="2:68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</row>
    <row r="763" spans="2:68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</row>
    <row r="764" spans="2:68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</row>
    <row r="765" spans="2:68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</row>
    <row r="766" spans="2:68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</row>
    <row r="767" spans="2:68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</row>
    <row r="768" spans="2:68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</row>
    <row r="769" spans="2:68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</row>
    <row r="770" spans="2:68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</row>
    <row r="771" spans="2:68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</row>
    <row r="772" spans="2:68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</row>
    <row r="773" spans="2:68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</row>
    <row r="774" spans="2:68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</row>
    <row r="775" spans="2:68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</row>
    <row r="776" spans="2:68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</row>
    <row r="777" spans="2:68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</row>
    <row r="778" spans="2:68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</row>
    <row r="779" spans="2:68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</row>
    <row r="780" spans="2:68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</row>
    <row r="781" spans="2:68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</row>
    <row r="782" spans="2:68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</row>
    <row r="783" spans="2:68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</row>
    <row r="784" spans="2:68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</row>
    <row r="785" spans="2:68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</row>
    <row r="786" spans="2:68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</row>
    <row r="787" spans="2:68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</row>
    <row r="788" spans="2:68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</row>
    <row r="789" spans="2:68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</row>
    <row r="790" spans="2:68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</row>
    <row r="791" spans="2:68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</row>
    <row r="792" spans="2:68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</row>
    <row r="793" spans="2:68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</row>
    <row r="794" spans="2:68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</row>
    <row r="795" spans="2:68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</row>
    <row r="796" spans="2:68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</row>
    <row r="797" spans="2:68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</row>
    <row r="798" spans="2:68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</row>
    <row r="799" spans="2:68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</row>
    <row r="800" spans="2:68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</row>
    <row r="801" spans="2:68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</row>
    <row r="802" spans="2:68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</row>
    <row r="803" spans="2:68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</row>
    <row r="804" spans="2:68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</row>
    <row r="805" spans="2:68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</row>
    <row r="806" spans="2:68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</row>
    <row r="807" spans="2:68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</row>
    <row r="808" spans="2:68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</row>
    <row r="809" spans="2:68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</row>
    <row r="810" spans="2:68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</row>
    <row r="811" spans="2:68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</row>
    <row r="812" spans="2:68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</row>
    <row r="813" spans="2:68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</row>
    <row r="814" spans="2:68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</row>
    <row r="815" spans="2:68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</row>
    <row r="816" spans="2:68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</row>
    <row r="817" spans="2:68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</row>
    <row r="818" spans="2:68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</row>
    <row r="819" spans="2:68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</row>
    <row r="820" spans="2:68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</row>
    <row r="821" spans="2:68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</row>
    <row r="822" spans="2:68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</row>
    <row r="823" spans="2:68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</row>
    <row r="824" spans="2:68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</row>
    <row r="825" spans="2:68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</row>
    <row r="826" spans="2:68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</row>
    <row r="827" spans="2:68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</row>
    <row r="828" spans="2:68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</row>
    <row r="829" spans="2:68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</row>
    <row r="830" spans="2:68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</row>
    <row r="831" spans="2:68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</row>
    <row r="832" spans="2:68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</row>
    <row r="833" spans="2:68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</row>
    <row r="834" spans="2:68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</row>
    <row r="835" spans="2:68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</row>
    <row r="836" spans="2:68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</row>
    <row r="837" spans="2:68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</row>
    <row r="838" spans="2:68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</row>
    <row r="839" spans="2:68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</row>
    <row r="840" spans="2:68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</row>
    <row r="841" spans="2:68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</row>
    <row r="842" spans="2:68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</row>
    <row r="843" spans="2:68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</row>
    <row r="844" spans="2:68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</row>
    <row r="845" spans="2:68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</row>
    <row r="846" spans="2:68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</row>
    <row r="847" spans="2:68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</row>
    <row r="848" spans="2:68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</row>
    <row r="849" spans="2:68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</row>
    <row r="850" spans="2:68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</row>
    <row r="851" spans="2:68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</row>
    <row r="852" spans="2:68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</row>
    <row r="853" spans="2:68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</row>
    <row r="854" spans="2:68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</row>
    <row r="855" spans="2:68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</row>
    <row r="856" spans="2:68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</row>
    <row r="857" spans="2:68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</row>
    <row r="858" spans="2:68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</row>
    <row r="859" spans="2:68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</row>
    <row r="860" spans="2:68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</row>
    <row r="861" spans="2:68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</row>
    <row r="862" spans="2:68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</row>
    <row r="863" spans="2:68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</row>
    <row r="864" spans="2:68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</row>
    <row r="865" spans="2:68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</row>
    <row r="866" spans="2:68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</row>
    <row r="867" spans="2:68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</row>
    <row r="868" spans="2:68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</row>
    <row r="869" spans="2:68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</row>
    <row r="870" spans="2:68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</row>
    <row r="871" spans="2:68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</row>
    <row r="872" spans="2:68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</row>
    <row r="873" spans="2:68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</row>
    <row r="874" spans="2:68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</row>
    <row r="875" spans="2:68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</row>
    <row r="876" spans="2:68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</row>
    <row r="877" spans="2:68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</row>
    <row r="878" spans="2:68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</row>
    <row r="879" spans="2:68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</row>
    <row r="880" spans="2:68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</row>
    <row r="881" spans="2:68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</row>
    <row r="882" spans="2:68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</row>
    <row r="883" spans="2:68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</row>
    <row r="884" spans="2:68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</row>
    <row r="885" spans="2:68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</row>
    <row r="886" spans="2:68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</row>
    <row r="887" spans="2:68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</row>
    <row r="888" spans="2:68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</row>
    <row r="889" spans="2:68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</row>
    <row r="890" spans="2:68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</row>
    <row r="891" spans="2:68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</row>
    <row r="892" spans="2:68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</row>
    <row r="893" spans="2:68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</row>
    <row r="894" spans="2:68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</row>
    <row r="895" spans="2:68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</row>
    <row r="896" spans="2:68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</row>
    <row r="897" spans="2:68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</row>
    <row r="898" spans="2:68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</row>
    <row r="899" spans="2:68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</row>
    <row r="900" spans="2:68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</row>
    <row r="901" spans="2:68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</row>
    <row r="902" spans="2:68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</row>
    <row r="903" spans="2:68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</row>
    <row r="904" spans="2:68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</row>
    <row r="905" spans="2:68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</row>
    <row r="906" spans="2:68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</row>
    <row r="907" spans="2:68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</row>
    <row r="908" spans="2:68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</row>
    <row r="909" spans="2:68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</row>
    <row r="910" spans="2:68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</row>
    <row r="911" spans="2:68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</row>
    <row r="912" spans="2:68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</row>
    <row r="913" spans="2:68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</row>
    <row r="914" spans="2:68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</row>
    <row r="915" spans="2:68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</row>
    <row r="916" spans="2:68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</row>
    <row r="917" spans="2:68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</row>
    <row r="918" spans="2:68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</row>
    <row r="919" spans="2:68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</row>
    <row r="920" spans="2:68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</row>
    <row r="921" spans="2:68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</row>
    <row r="922" spans="2:68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</row>
    <row r="923" spans="2:68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</row>
    <row r="924" spans="2:68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</row>
    <row r="925" spans="2:68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</row>
    <row r="926" spans="2:68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</row>
    <row r="927" spans="2:68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</row>
    <row r="928" spans="2:68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</row>
    <row r="929" spans="2:68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</row>
    <row r="930" spans="2:68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</row>
    <row r="931" spans="2:68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</row>
    <row r="932" spans="2:68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</row>
    <row r="933" spans="2:68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</row>
    <row r="934" spans="2:68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</row>
    <row r="935" spans="2:68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</row>
    <row r="936" spans="2:68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</row>
    <row r="937" spans="2:68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</row>
    <row r="938" spans="2:68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</row>
    <row r="939" spans="2:68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</row>
    <row r="940" spans="2:68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</row>
    <row r="941" spans="2:68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</row>
    <row r="942" spans="2:68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</row>
    <row r="943" spans="2:68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</row>
    <row r="944" spans="2:68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</row>
    <row r="945" spans="2:68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</row>
    <row r="946" spans="2:68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</row>
    <row r="947" spans="2:68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</row>
    <row r="948" spans="2:68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</row>
    <row r="949" spans="2:68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</row>
    <row r="950" spans="2:68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</row>
    <row r="951" spans="2:68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</row>
    <row r="952" spans="2:68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</row>
    <row r="953" spans="2:68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</row>
    <row r="954" spans="2:68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</row>
    <row r="955" spans="2:68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</row>
    <row r="956" spans="2:68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</row>
    <row r="957" spans="2:68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</row>
    <row r="958" spans="2:68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</row>
    <row r="959" spans="2:68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</row>
    <row r="960" spans="2:68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</row>
    <row r="961" spans="2:68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</row>
    <row r="962" spans="2:68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</row>
    <row r="963" spans="2:68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</row>
    <row r="964" spans="2:68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</row>
    <row r="965" spans="2:68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</row>
    <row r="966" spans="2:68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</row>
    <row r="967" spans="2:68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</row>
    <row r="968" spans="2:68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</row>
    <row r="969" spans="2:68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</row>
    <row r="970" spans="2:68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</row>
    <row r="971" spans="2:68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</row>
    <row r="972" spans="2:68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</row>
    <row r="973" spans="2:68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</row>
    <row r="974" spans="2:68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</row>
    <row r="975" spans="2:68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</row>
    <row r="976" spans="2:68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</row>
    <row r="977" spans="2:68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</row>
    <row r="978" spans="2:68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</row>
    <row r="979" spans="2:68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</row>
    <row r="980" spans="2:68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</row>
    <row r="981" spans="2:68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</row>
    <row r="982" spans="2:68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</row>
    <row r="983" spans="2:68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</row>
    <row r="984" spans="2:68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</row>
    <row r="985" spans="2:68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</row>
    <row r="986" spans="2:68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</row>
    <row r="987" spans="2:68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</row>
    <row r="988" spans="2:68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</row>
    <row r="989" spans="2:68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</row>
    <row r="990" spans="2:68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</row>
    <row r="991" spans="2:68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</row>
    <row r="992" spans="2:68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</row>
    <row r="993" spans="2:68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</row>
    <row r="994" spans="2:68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</row>
    <row r="995" spans="2:68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</row>
    <row r="996" spans="2:68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</row>
    <row r="997" spans="2:68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</row>
    <row r="998" spans="2:68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</row>
    <row r="999" spans="2:68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</row>
    <row r="1000" spans="2:68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</row>
    <row r="1001" spans="2:68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</row>
    <row r="1002" spans="2:68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</row>
    <row r="1003" spans="2:68" x14ac:dyDescent="0.25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</row>
    <row r="1004" spans="2:68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</row>
    <row r="1005" spans="2:68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</row>
    <row r="1006" spans="2:68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</row>
    <row r="1007" spans="2:68" x14ac:dyDescent="0.25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</row>
    <row r="1008" spans="2:68" x14ac:dyDescent="0.25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</row>
    <row r="1009" spans="2:68" x14ac:dyDescent="0.25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</row>
    <row r="1010" spans="2:68" x14ac:dyDescent="0.25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</row>
    <row r="1011" spans="2:68" x14ac:dyDescent="0.25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</row>
    <row r="1012" spans="2:68" x14ac:dyDescent="0.25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</row>
    <row r="1013" spans="2:68" x14ac:dyDescent="0.25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</row>
    <row r="1014" spans="2:68" x14ac:dyDescent="0.25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</row>
    <row r="1015" spans="2:68" x14ac:dyDescent="0.25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</row>
    <row r="1016" spans="2:68" x14ac:dyDescent="0.25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</row>
    <row r="1017" spans="2:68" x14ac:dyDescent="0.25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</row>
    <row r="1018" spans="2:68" x14ac:dyDescent="0.25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</row>
    <row r="1019" spans="2:68" x14ac:dyDescent="0.25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</row>
    <row r="1020" spans="2:68" x14ac:dyDescent="0.25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</row>
    <row r="1021" spans="2:68" x14ac:dyDescent="0.25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</row>
    <row r="1022" spans="2:68" x14ac:dyDescent="0.25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</row>
    <row r="1023" spans="2:68" x14ac:dyDescent="0.25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</row>
    <row r="1024" spans="2:68" x14ac:dyDescent="0.25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</row>
    <row r="1025" spans="2:68" x14ac:dyDescent="0.25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</row>
    <row r="1026" spans="2:68" x14ac:dyDescent="0.25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</row>
    <row r="1027" spans="2:68" x14ac:dyDescent="0.25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</row>
    <row r="1028" spans="2:68" x14ac:dyDescent="0.25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</row>
    <row r="1029" spans="2:68" x14ac:dyDescent="0.25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</row>
    <row r="1030" spans="2:68" x14ac:dyDescent="0.25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</row>
    <row r="1031" spans="2:68" x14ac:dyDescent="0.25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</row>
    <row r="1032" spans="2:68" x14ac:dyDescent="0.25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</row>
    <row r="1033" spans="2:68" x14ac:dyDescent="0.25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</row>
    <row r="1034" spans="2:68" x14ac:dyDescent="0.25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</row>
    <row r="1035" spans="2:68" x14ac:dyDescent="0.25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</row>
    <row r="1036" spans="2:68" x14ac:dyDescent="0.25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</row>
    <row r="1037" spans="2:68" x14ac:dyDescent="0.25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</row>
    <row r="1038" spans="2:68" x14ac:dyDescent="0.25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</row>
    <row r="1039" spans="2:68" x14ac:dyDescent="0.25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</row>
    <row r="1040" spans="2:68" x14ac:dyDescent="0.25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</row>
    <row r="1041" spans="2:68" x14ac:dyDescent="0.25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</row>
    <row r="1042" spans="2:68" x14ac:dyDescent="0.25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</row>
    <row r="1043" spans="2:68" x14ac:dyDescent="0.25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</row>
    <row r="1044" spans="2:68" x14ac:dyDescent="0.25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</row>
    <row r="1045" spans="2:68" x14ac:dyDescent="0.25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</row>
    <row r="1046" spans="2:68" x14ac:dyDescent="0.25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</row>
    <row r="1047" spans="2:68" x14ac:dyDescent="0.25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</row>
    <row r="1048" spans="2:68" x14ac:dyDescent="0.25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</row>
    <row r="1049" spans="2:68" x14ac:dyDescent="0.25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</row>
    <row r="1050" spans="2:68" x14ac:dyDescent="0.25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</row>
    <row r="1051" spans="2:68" x14ac:dyDescent="0.25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</row>
    <row r="1052" spans="2:68" x14ac:dyDescent="0.25"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</row>
    <row r="1053" spans="2:68" x14ac:dyDescent="0.25"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</row>
    <row r="1054" spans="2:68" x14ac:dyDescent="0.25"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</row>
    <row r="1055" spans="2:68" x14ac:dyDescent="0.25"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</row>
    <row r="1056" spans="2:68" x14ac:dyDescent="0.25"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</row>
    <row r="1057" spans="2:68" x14ac:dyDescent="0.25"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</row>
    <row r="1058" spans="2:68" x14ac:dyDescent="0.25"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</row>
    <row r="1059" spans="2:68" x14ac:dyDescent="0.25"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</row>
    <row r="1060" spans="2:68" x14ac:dyDescent="0.25"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</row>
    <row r="1061" spans="2:68" x14ac:dyDescent="0.25"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</row>
    <row r="1062" spans="2:68" x14ac:dyDescent="0.25"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</row>
    <row r="1063" spans="2:68" x14ac:dyDescent="0.25"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</row>
    <row r="1064" spans="2:68" x14ac:dyDescent="0.25"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</row>
    <row r="1065" spans="2:68" x14ac:dyDescent="0.25"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</row>
    <row r="1066" spans="2:68" x14ac:dyDescent="0.25"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</row>
    <row r="1067" spans="2:68" x14ac:dyDescent="0.25"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</row>
    <row r="1068" spans="2:68" x14ac:dyDescent="0.25"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</row>
    <row r="1069" spans="2:68" x14ac:dyDescent="0.25"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</row>
    <row r="1070" spans="2:68" x14ac:dyDescent="0.25"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</row>
    <row r="1071" spans="2:68" x14ac:dyDescent="0.25"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</row>
    <row r="1072" spans="2:68" x14ac:dyDescent="0.25"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</row>
    <row r="1073" spans="2:68" x14ac:dyDescent="0.25"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</row>
    <row r="1074" spans="2:68" x14ac:dyDescent="0.25"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</row>
    <row r="1075" spans="2:68" x14ac:dyDescent="0.25"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</row>
    <row r="1076" spans="2:68" x14ac:dyDescent="0.25"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</row>
    <row r="1077" spans="2:68" x14ac:dyDescent="0.25"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</row>
    <row r="1078" spans="2:68" x14ac:dyDescent="0.25"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</row>
    <row r="1079" spans="2:68" x14ac:dyDescent="0.25"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</row>
    <row r="1080" spans="2:68" x14ac:dyDescent="0.25"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</row>
    <row r="1081" spans="2:68" x14ac:dyDescent="0.25"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</row>
    <row r="1082" spans="2:68" x14ac:dyDescent="0.25"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</row>
    <row r="1083" spans="2:68" x14ac:dyDescent="0.25"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</row>
    <row r="1084" spans="2:68" x14ac:dyDescent="0.25"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</row>
    <row r="1085" spans="2:68" x14ac:dyDescent="0.25"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</row>
    <row r="1086" spans="2:68" x14ac:dyDescent="0.25"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</row>
    <row r="1087" spans="2:68" x14ac:dyDescent="0.25"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</row>
    <row r="1088" spans="2:68" x14ac:dyDescent="0.25"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</row>
    <row r="1089" spans="2:68" x14ac:dyDescent="0.25"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</row>
    <row r="1090" spans="2:68" x14ac:dyDescent="0.25"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</row>
    <row r="1091" spans="2:68" x14ac:dyDescent="0.25"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</row>
    <row r="1092" spans="2:68" x14ac:dyDescent="0.25"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</row>
    <row r="1093" spans="2:68" x14ac:dyDescent="0.25"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</row>
    <row r="1094" spans="2:68" x14ac:dyDescent="0.25"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</row>
    <row r="1095" spans="2:68" x14ac:dyDescent="0.25"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</row>
    <row r="1096" spans="2:68" x14ac:dyDescent="0.25"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</row>
    <row r="1097" spans="2:68" x14ac:dyDescent="0.25"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</row>
    <row r="1098" spans="2:68" x14ac:dyDescent="0.25"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</row>
    <row r="1099" spans="2:68" x14ac:dyDescent="0.25"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</row>
    <row r="1100" spans="2:68" x14ac:dyDescent="0.25"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</row>
    <row r="1101" spans="2:68" x14ac:dyDescent="0.25"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</row>
    <row r="1102" spans="2:68" x14ac:dyDescent="0.25"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</row>
    <row r="1103" spans="2:68" x14ac:dyDescent="0.25"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</row>
    <row r="1104" spans="2:68" x14ac:dyDescent="0.25"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</row>
    <row r="1105" spans="2:68" x14ac:dyDescent="0.25"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</row>
    <row r="1106" spans="2:68" x14ac:dyDescent="0.25"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</row>
    <row r="1107" spans="2:68" x14ac:dyDescent="0.25"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</row>
    <row r="1108" spans="2:68" x14ac:dyDescent="0.25"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</row>
    <row r="1109" spans="2:68" x14ac:dyDescent="0.25"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</row>
    <row r="1110" spans="2:68" x14ac:dyDescent="0.25"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</row>
    <row r="1111" spans="2:68" x14ac:dyDescent="0.25"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</row>
    <row r="1112" spans="2:68" x14ac:dyDescent="0.25"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</row>
    <row r="1113" spans="2:68" x14ac:dyDescent="0.25"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</row>
    <row r="1114" spans="2:68" x14ac:dyDescent="0.25"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</row>
    <row r="1115" spans="2:68" x14ac:dyDescent="0.25"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</row>
    <row r="1116" spans="2:68" x14ac:dyDescent="0.25"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</row>
    <row r="1117" spans="2:68" x14ac:dyDescent="0.25"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</row>
    <row r="1118" spans="2:68" x14ac:dyDescent="0.25"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</row>
    <row r="1119" spans="2:68" x14ac:dyDescent="0.25"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</row>
    <row r="1120" spans="2:68" x14ac:dyDescent="0.25"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</row>
    <row r="1121" spans="2:68" x14ac:dyDescent="0.25"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</row>
    <row r="1122" spans="2:68" x14ac:dyDescent="0.25"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</row>
    <row r="1123" spans="2:68" x14ac:dyDescent="0.25"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</row>
    <row r="1124" spans="2:68" x14ac:dyDescent="0.25"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</row>
    <row r="1125" spans="2:68" x14ac:dyDescent="0.25"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</row>
    <row r="1126" spans="2:68" x14ac:dyDescent="0.25"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</row>
    <row r="1127" spans="2:68" x14ac:dyDescent="0.25"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</row>
    <row r="1128" spans="2:68" x14ac:dyDescent="0.25"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</row>
    <row r="1129" spans="2:68" x14ac:dyDescent="0.25"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</row>
    <row r="1130" spans="2:68" x14ac:dyDescent="0.25"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</row>
    <row r="1131" spans="2:68" x14ac:dyDescent="0.25"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</row>
    <row r="1132" spans="2:68" x14ac:dyDescent="0.25"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</row>
    <row r="1133" spans="2:68" x14ac:dyDescent="0.25"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</row>
    <row r="1134" spans="2:68" x14ac:dyDescent="0.25"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</row>
    <row r="1135" spans="2:68" x14ac:dyDescent="0.25"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</row>
    <row r="1136" spans="2:68" x14ac:dyDescent="0.25"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</row>
    <row r="1137" spans="2:68" x14ac:dyDescent="0.25"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</row>
    <row r="1138" spans="2:68" x14ac:dyDescent="0.25"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</row>
    <row r="1139" spans="2:68" x14ac:dyDescent="0.25"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</row>
    <row r="1140" spans="2:68" x14ac:dyDescent="0.25"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</row>
    <row r="1141" spans="2:68" x14ac:dyDescent="0.25"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</row>
    <row r="1142" spans="2:68" x14ac:dyDescent="0.25"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</row>
    <row r="1143" spans="2:68" x14ac:dyDescent="0.25"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</row>
    <row r="1144" spans="2:68" x14ac:dyDescent="0.25"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</row>
    <row r="1145" spans="2:68" x14ac:dyDescent="0.25"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</row>
    <row r="1146" spans="2:68" x14ac:dyDescent="0.25"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</row>
    <row r="1147" spans="2:68" x14ac:dyDescent="0.25"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</row>
    <row r="1148" spans="2:68" x14ac:dyDescent="0.25"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</row>
    <row r="1149" spans="2:68" x14ac:dyDescent="0.25"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</row>
    <row r="1150" spans="2:68" x14ac:dyDescent="0.25"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</row>
    <row r="1151" spans="2:68" x14ac:dyDescent="0.25"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</row>
    <row r="1152" spans="2:68" x14ac:dyDescent="0.25"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</row>
    <row r="1153" spans="2:68" x14ac:dyDescent="0.25"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</row>
    <row r="1154" spans="2:68" x14ac:dyDescent="0.25"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</row>
    <row r="1155" spans="2:68" x14ac:dyDescent="0.25"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</row>
    <row r="1156" spans="2:68" x14ac:dyDescent="0.25"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</row>
    <row r="1157" spans="2:68" x14ac:dyDescent="0.25"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</row>
    <row r="1158" spans="2:68" x14ac:dyDescent="0.25"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</row>
    <row r="1159" spans="2:68" x14ac:dyDescent="0.25"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</row>
    <row r="1160" spans="2:68" x14ac:dyDescent="0.25"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</row>
    <row r="1161" spans="2:68" x14ac:dyDescent="0.25"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</row>
    <row r="1162" spans="2:68" x14ac:dyDescent="0.25"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</row>
    <row r="1163" spans="2:68" x14ac:dyDescent="0.25"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</row>
    <row r="1164" spans="2:68" x14ac:dyDescent="0.25"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</row>
    <row r="1165" spans="2:68" x14ac:dyDescent="0.25"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</row>
    <row r="1166" spans="2:68" x14ac:dyDescent="0.25"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</row>
    <row r="1167" spans="2:68" x14ac:dyDescent="0.25"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</row>
    <row r="1168" spans="2:68" x14ac:dyDescent="0.25"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</row>
    <row r="1169" spans="2:68" x14ac:dyDescent="0.25"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</row>
    <row r="1170" spans="2:68" x14ac:dyDescent="0.25"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</row>
    <row r="1171" spans="2:68" x14ac:dyDescent="0.25"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</row>
    <row r="1172" spans="2:68" x14ac:dyDescent="0.25"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</row>
    <row r="1173" spans="2:68" x14ac:dyDescent="0.25"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</row>
    <row r="1174" spans="2:68" x14ac:dyDescent="0.25"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</row>
    <row r="1175" spans="2:68" x14ac:dyDescent="0.25"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</row>
    <row r="1176" spans="2:68" x14ac:dyDescent="0.25"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</row>
    <row r="1177" spans="2:68" x14ac:dyDescent="0.25"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</row>
    <row r="1178" spans="2:68" x14ac:dyDescent="0.25"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</row>
    <row r="1179" spans="2:68" x14ac:dyDescent="0.25"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</row>
    <row r="1180" spans="2:68" x14ac:dyDescent="0.25"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</row>
    <row r="1181" spans="2:68" x14ac:dyDescent="0.25"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</row>
    <row r="1182" spans="2:68" x14ac:dyDescent="0.25"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</row>
    <row r="1183" spans="2:68" x14ac:dyDescent="0.25"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</row>
    <row r="1184" spans="2:68" x14ac:dyDescent="0.25"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</row>
    <row r="1185" spans="2:68" x14ac:dyDescent="0.25"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</row>
    <row r="1186" spans="2:68" x14ac:dyDescent="0.25"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</row>
    <row r="1187" spans="2:68" x14ac:dyDescent="0.25"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</row>
    <row r="1188" spans="2:68" x14ac:dyDescent="0.25"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</row>
    <row r="1189" spans="2:68" x14ac:dyDescent="0.25"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</row>
    <row r="1190" spans="2:68" x14ac:dyDescent="0.25"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</row>
    <row r="1191" spans="2:68" x14ac:dyDescent="0.25"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</row>
    <row r="1192" spans="2:68" x14ac:dyDescent="0.25"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</row>
    <row r="1193" spans="2:68" x14ac:dyDescent="0.25"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</row>
    <row r="1194" spans="2:68" x14ac:dyDescent="0.25"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</row>
    <row r="1195" spans="2:68" x14ac:dyDescent="0.25"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</row>
    <row r="1196" spans="2:68" x14ac:dyDescent="0.25"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</row>
    <row r="1197" spans="2:68" x14ac:dyDescent="0.25"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</row>
    <row r="1198" spans="2:68" x14ac:dyDescent="0.25"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</row>
    <row r="1199" spans="2:68" x14ac:dyDescent="0.25"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</row>
    <row r="1200" spans="2:68" x14ac:dyDescent="0.25"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</row>
    <row r="1201" spans="2:68" x14ac:dyDescent="0.25"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</row>
    <row r="1202" spans="2:68" x14ac:dyDescent="0.25"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</row>
    <row r="1203" spans="2:68" x14ac:dyDescent="0.25"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</row>
    <row r="1204" spans="2:68" x14ac:dyDescent="0.25"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</row>
    <row r="1205" spans="2:68" x14ac:dyDescent="0.25"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</row>
    <row r="1206" spans="2:68" x14ac:dyDescent="0.25"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</row>
    <row r="1207" spans="2:68" x14ac:dyDescent="0.25"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</row>
    <row r="1208" spans="2:68" x14ac:dyDescent="0.25"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</row>
    <row r="1209" spans="2:68" x14ac:dyDescent="0.25"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</row>
    <row r="1210" spans="2:68" x14ac:dyDescent="0.25"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</row>
    <row r="1211" spans="2:68" x14ac:dyDescent="0.25"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</row>
    <row r="1212" spans="2:68" x14ac:dyDescent="0.25"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</row>
    <row r="1213" spans="2:68" x14ac:dyDescent="0.25"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</row>
    <row r="1214" spans="2:68" x14ac:dyDescent="0.25"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</row>
    <row r="1215" spans="2:68" x14ac:dyDescent="0.25"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</row>
    <row r="1216" spans="2:68" x14ac:dyDescent="0.25"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</row>
    <row r="1217" spans="2:68" x14ac:dyDescent="0.25"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</row>
    <row r="1218" spans="2:68" x14ac:dyDescent="0.25"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</row>
    <row r="1219" spans="2:68" x14ac:dyDescent="0.25"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</row>
    <row r="1220" spans="2:68" x14ac:dyDescent="0.25"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</row>
    <row r="1221" spans="2:68" x14ac:dyDescent="0.25"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</row>
    <row r="1222" spans="2:68" x14ac:dyDescent="0.25"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</row>
    <row r="1223" spans="2:68" x14ac:dyDescent="0.25"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</row>
    <row r="1224" spans="2:68" x14ac:dyDescent="0.25"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</row>
    <row r="1225" spans="2:68" x14ac:dyDescent="0.25"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</row>
    <row r="1226" spans="2:68" x14ac:dyDescent="0.25"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</row>
    <row r="1227" spans="2:68" x14ac:dyDescent="0.25"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</row>
    <row r="1228" spans="2:68" x14ac:dyDescent="0.25"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</row>
    <row r="1229" spans="2:68" x14ac:dyDescent="0.25"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</row>
    <row r="1230" spans="2:68" x14ac:dyDescent="0.25"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</row>
    <row r="1231" spans="2:68" x14ac:dyDescent="0.25"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</row>
    <row r="1232" spans="2:68" x14ac:dyDescent="0.25"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</row>
    <row r="1233" spans="2:68" x14ac:dyDescent="0.25"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</row>
    <row r="1234" spans="2:68" x14ac:dyDescent="0.25"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</row>
    <row r="1235" spans="2:68" x14ac:dyDescent="0.25"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</row>
    <row r="1236" spans="2:68" x14ac:dyDescent="0.25"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</row>
    <row r="1237" spans="2:68" x14ac:dyDescent="0.25"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</row>
    <row r="1238" spans="2:68" x14ac:dyDescent="0.25"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</row>
    <row r="1239" spans="2:68" x14ac:dyDescent="0.25"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</row>
    <row r="1240" spans="2:68" x14ac:dyDescent="0.25"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</row>
    <row r="1241" spans="2:68" x14ac:dyDescent="0.25"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</row>
    <row r="1242" spans="2:68" x14ac:dyDescent="0.25"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</row>
    <row r="1243" spans="2:68" x14ac:dyDescent="0.25"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</row>
    <row r="1244" spans="2:68" x14ac:dyDescent="0.25"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</row>
    <row r="1245" spans="2:68" x14ac:dyDescent="0.25"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</row>
    <row r="1246" spans="2:68" x14ac:dyDescent="0.25"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</row>
    <row r="1247" spans="2:68" x14ac:dyDescent="0.25"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  <c r="BN1247" s="4"/>
      <c r="BO1247" s="4"/>
      <c r="BP1247" s="4"/>
    </row>
    <row r="1248" spans="2:68" x14ac:dyDescent="0.25"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  <c r="BN1248" s="4"/>
      <c r="BO1248" s="4"/>
      <c r="BP1248" s="4"/>
    </row>
    <row r="1249" spans="2:68" x14ac:dyDescent="0.25"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  <c r="BN1249" s="4"/>
      <c r="BO1249" s="4"/>
      <c r="BP1249" s="4"/>
    </row>
    <row r="1250" spans="2:68" x14ac:dyDescent="0.25"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  <c r="BN1250" s="4"/>
      <c r="BO1250" s="4"/>
      <c r="BP1250" s="4"/>
    </row>
    <row r="1251" spans="2:68" x14ac:dyDescent="0.25"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  <c r="BN1251" s="4"/>
      <c r="BO1251" s="4"/>
      <c r="BP1251" s="4"/>
    </row>
    <row r="1252" spans="2:68" x14ac:dyDescent="0.25"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  <c r="BN1252" s="4"/>
      <c r="BO1252" s="4"/>
      <c r="BP1252" s="4"/>
    </row>
    <row r="1253" spans="2:68" x14ac:dyDescent="0.25"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  <c r="BN1253" s="4"/>
      <c r="BO1253" s="4"/>
      <c r="BP1253" s="4"/>
    </row>
    <row r="1254" spans="2:68" x14ac:dyDescent="0.25"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  <c r="BN1254" s="4"/>
      <c r="BO1254" s="4"/>
      <c r="BP1254" s="4"/>
    </row>
    <row r="1255" spans="2:68" x14ac:dyDescent="0.25"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  <c r="BN1255" s="4"/>
      <c r="BO1255" s="4"/>
      <c r="BP1255" s="4"/>
    </row>
    <row r="1256" spans="2:68" x14ac:dyDescent="0.25"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  <c r="BN1256" s="4"/>
      <c r="BO1256" s="4"/>
      <c r="BP1256" s="4"/>
    </row>
    <row r="1257" spans="2:68" x14ac:dyDescent="0.25"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2:68" x14ac:dyDescent="0.25"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2:68" x14ac:dyDescent="0.25"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2:68" x14ac:dyDescent="0.25"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2:68" x14ac:dyDescent="0.25"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2:68" x14ac:dyDescent="0.25"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2:68" x14ac:dyDescent="0.25"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2:68" x14ac:dyDescent="0.25"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2:68" x14ac:dyDescent="0.25"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2:68" x14ac:dyDescent="0.25"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2:68" x14ac:dyDescent="0.25"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2:68" x14ac:dyDescent="0.25"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2:68" x14ac:dyDescent="0.25"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2:68" x14ac:dyDescent="0.25"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2:68" x14ac:dyDescent="0.25"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2:68" x14ac:dyDescent="0.25"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2:68" x14ac:dyDescent="0.25"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2:68" x14ac:dyDescent="0.25"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2:68" x14ac:dyDescent="0.25"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2:68" x14ac:dyDescent="0.25"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2:68" x14ac:dyDescent="0.25"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2:68" x14ac:dyDescent="0.25"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2:68" x14ac:dyDescent="0.25"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2:68" x14ac:dyDescent="0.25"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2:68" x14ac:dyDescent="0.25"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2:68" x14ac:dyDescent="0.25"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2:68" x14ac:dyDescent="0.25"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2:68" x14ac:dyDescent="0.25"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2:68" x14ac:dyDescent="0.25"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2:68" x14ac:dyDescent="0.25"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2:68" x14ac:dyDescent="0.25"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2:68" x14ac:dyDescent="0.25"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2:68" x14ac:dyDescent="0.25"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2:68" x14ac:dyDescent="0.25"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2:68" x14ac:dyDescent="0.25"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2:68" x14ac:dyDescent="0.25"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2:68" x14ac:dyDescent="0.25"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2:68" x14ac:dyDescent="0.25"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2:68" x14ac:dyDescent="0.25"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2:68" x14ac:dyDescent="0.25"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2:68" x14ac:dyDescent="0.25"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2:68" x14ac:dyDescent="0.25"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2:68" x14ac:dyDescent="0.25"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2:68" x14ac:dyDescent="0.25"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2:68" x14ac:dyDescent="0.25"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2:68" x14ac:dyDescent="0.25"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2:68" x14ac:dyDescent="0.25"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2:68" x14ac:dyDescent="0.25"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2:68" x14ac:dyDescent="0.25"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2:68" x14ac:dyDescent="0.25"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2:68" x14ac:dyDescent="0.25"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2:68" x14ac:dyDescent="0.25"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2:68" x14ac:dyDescent="0.25"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2:68" x14ac:dyDescent="0.25"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2:68" x14ac:dyDescent="0.25"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2:68" x14ac:dyDescent="0.25">
      <c r="M1312" s="4"/>
      <c r="N1312" s="4"/>
      <c r="O1312" s="4"/>
      <c r="P1312" s="4"/>
    </row>
    <row r="1313" spans="13:16" x14ac:dyDescent="0.25">
      <c r="M1313" s="4"/>
      <c r="N1313" s="4"/>
      <c r="O1313" s="4"/>
      <c r="P1313" s="4"/>
    </row>
    <row r="1314" spans="13:16" x14ac:dyDescent="0.25">
      <c r="M1314" s="4"/>
      <c r="N1314" s="4"/>
      <c r="O1314" s="4"/>
      <c r="P1314" s="4"/>
    </row>
    <row r="1315" spans="13:16" x14ac:dyDescent="0.25">
      <c r="M1315" s="4"/>
      <c r="N1315" s="4"/>
      <c r="O1315" s="4"/>
      <c r="P1315" s="4"/>
    </row>
    <row r="1316" spans="13:16" x14ac:dyDescent="0.25">
      <c r="M1316" s="4"/>
      <c r="N1316" s="4"/>
      <c r="O1316" s="4"/>
      <c r="P1316" s="4"/>
    </row>
    <row r="1317" spans="13:16" x14ac:dyDescent="0.25">
      <c r="M1317" s="4"/>
      <c r="N1317" s="4"/>
      <c r="O1317" s="4"/>
      <c r="P1317" s="4"/>
    </row>
    <row r="1318" spans="13:16" x14ac:dyDescent="0.25">
      <c r="M1318" s="4"/>
      <c r="N1318" s="4"/>
      <c r="O1318" s="4"/>
      <c r="P1318" s="4"/>
    </row>
    <row r="1319" spans="13:16" x14ac:dyDescent="0.25">
      <c r="M1319" s="4"/>
      <c r="N1319" s="4"/>
      <c r="O1319" s="4"/>
      <c r="P1319" s="4"/>
    </row>
    <row r="1320" spans="13:16" x14ac:dyDescent="0.25">
      <c r="M1320" s="4"/>
      <c r="N1320" s="4"/>
      <c r="O1320" s="4"/>
      <c r="P1320" s="4"/>
    </row>
    <row r="1321" spans="13:16" x14ac:dyDescent="0.25">
      <c r="M1321" s="4"/>
      <c r="N1321" s="4"/>
      <c r="O1321" s="4"/>
      <c r="P1321" s="4"/>
    </row>
    <row r="1322" spans="13:16" x14ac:dyDescent="0.25">
      <c r="M1322" s="4"/>
      <c r="N1322" s="4"/>
      <c r="O1322" s="4"/>
      <c r="P1322" s="4"/>
    </row>
    <row r="1323" spans="13:16" x14ac:dyDescent="0.25">
      <c r="M1323" s="4"/>
      <c r="N1323" s="4"/>
      <c r="O1323" s="4"/>
      <c r="P1323" s="4"/>
    </row>
    <row r="1324" spans="13:16" x14ac:dyDescent="0.25">
      <c r="M1324" s="4"/>
      <c r="N1324" s="4"/>
      <c r="O1324" s="4"/>
      <c r="P1324" s="4"/>
    </row>
    <row r="1325" spans="13:16" x14ac:dyDescent="0.25">
      <c r="M1325" s="4"/>
      <c r="N1325" s="4"/>
      <c r="O1325" s="4"/>
      <c r="P1325" s="4"/>
    </row>
  </sheetData>
  <sheetProtection password="CC38" sheet="1" objects="1" scenarios="1"/>
  <mergeCells count="3">
    <mergeCell ref="E2:H2"/>
    <mergeCell ref="B15:K15"/>
    <mergeCell ref="B3:K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1705"/>
  <sheetViews>
    <sheetView workbookViewId="0">
      <selection activeCell="B18" sqref="B18"/>
    </sheetView>
  </sheetViews>
  <sheetFormatPr defaultRowHeight="13.2" x14ac:dyDescent="0.25"/>
  <cols>
    <col min="1" max="1" width="2.109375" customWidth="1"/>
    <col min="2" max="2" width="19.5546875" customWidth="1"/>
    <col min="3" max="10" width="12.5546875" customWidth="1"/>
    <col min="11" max="11" width="11.44140625" customWidth="1"/>
    <col min="13" max="13" width="10" bestFit="1" customWidth="1"/>
    <col min="15" max="15" width="12.88671875" customWidth="1"/>
  </cols>
  <sheetData>
    <row r="1" spans="1:28" ht="11.25" customHeight="1" thickBot="1" x14ac:dyDescent="0.3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4"/>
      <c r="Q1" s="4"/>
      <c r="R1" s="4"/>
      <c r="S1" s="4"/>
      <c r="T1" s="4"/>
    </row>
    <row r="2" spans="1:28" x14ac:dyDescent="0.25">
      <c r="A2" s="4"/>
      <c r="B2" s="126"/>
      <c r="C2" s="127"/>
      <c r="D2" s="127"/>
      <c r="E2" s="292" t="s">
        <v>75</v>
      </c>
      <c r="F2" s="292"/>
      <c r="G2" s="292"/>
      <c r="H2" s="127"/>
      <c r="I2" s="127"/>
      <c r="J2" s="127"/>
      <c r="K2" s="1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/>
      <c r="B3" s="286" t="s">
        <v>8</v>
      </c>
      <c r="C3" s="287"/>
      <c r="D3" s="287"/>
      <c r="E3" s="287"/>
      <c r="F3" s="287"/>
      <c r="G3" s="287"/>
      <c r="H3" s="287"/>
      <c r="I3" s="287"/>
      <c r="J3" s="287"/>
      <c r="K3" s="2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93" t="s">
        <v>26</v>
      </c>
      <c r="C4" s="149"/>
      <c r="D4" s="149"/>
      <c r="E4" s="149"/>
      <c r="F4" s="149"/>
      <c r="G4" s="149"/>
      <c r="H4" s="149"/>
      <c r="I4" s="149"/>
      <c r="J4" s="149"/>
      <c r="K4" s="15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93" t="s">
        <v>43</v>
      </c>
      <c r="C5" s="111" t="s">
        <v>7</v>
      </c>
      <c r="D5" s="111" t="s">
        <v>7</v>
      </c>
      <c r="E5" s="83" t="s">
        <v>7</v>
      </c>
      <c r="F5" s="111" t="s">
        <v>7</v>
      </c>
      <c r="G5" s="111" t="s">
        <v>7</v>
      </c>
      <c r="H5" s="111" t="s">
        <v>7</v>
      </c>
      <c r="I5" s="83" t="s">
        <v>7</v>
      </c>
      <c r="J5" s="83" t="s">
        <v>7</v>
      </c>
      <c r="K5" s="84" t="s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4"/>
      <c r="B6" s="85" t="s">
        <v>13</v>
      </c>
      <c r="C6" s="151"/>
      <c r="D6" s="151"/>
      <c r="E6" s="151"/>
      <c r="F6" s="151"/>
      <c r="G6" s="151"/>
      <c r="H6" s="151"/>
      <c r="I6" s="151"/>
      <c r="J6" s="151"/>
      <c r="K6" s="152" t="s">
        <v>63</v>
      </c>
      <c r="L6" s="4"/>
      <c r="M6" s="4"/>
      <c r="N6" s="4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6" x14ac:dyDescent="0.35">
      <c r="A7" s="4"/>
      <c r="B7" s="85" t="s">
        <v>81</v>
      </c>
      <c r="C7" s="151"/>
      <c r="D7" s="151"/>
      <c r="E7" s="151"/>
      <c r="F7" s="151"/>
      <c r="G7" s="151"/>
      <c r="H7" s="151"/>
      <c r="I7" s="151"/>
      <c r="J7" s="151"/>
      <c r="K7" s="152" t="s">
        <v>64</v>
      </c>
      <c r="L7" s="4"/>
      <c r="M7" s="4"/>
      <c r="N7" s="4"/>
      <c r="O7" s="6"/>
      <c r="P7" s="6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6" x14ac:dyDescent="0.35">
      <c r="A8" s="4"/>
      <c r="B8" s="85" t="s">
        <v>80</v>
      </c>
      <c r="C8" s="151"/>
      <c r="D8" s="151"/>
      <c r="E8" s="151"/>
      <c r="F8" s="151"/>
      <c r="G8" s="151"/>
      <c r="H8" s="151"/>
      <c r="I8" s="151"/>
      <c r="J8" s="151"/>
      <c r="K8" s="152" t="s">
        <v>64</v>
      </c>
      <c r="L8" s="4"/>
      <c r="M8" s="4"/>
      <c r="N8" s="4"/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6" x14ac:dyDescent="0.35">
      <c r="A9" s="4"/>
      <c r="B9" s="85" t="s">
        <v>79</v>
      </c>
      <c r="C9" s="151"/>
      <c r="D9" s="151"/>
      <c r="E9" s="151"/>
      <c r="F9" s="151"/>
      <c r="G9" s="151"/>
      <c r="H9" s="151"/>
      <c r="I9" s="151"/>
      <c r="J9" s="151"/>
      <c r="K9" s="152" t="s">
        <v>64</v>
      </c>
      <c r="L9" s="4"/>
      <c r="M9" s="4"/>
      <c r="N9" s="4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6" x14ac:dyDescent="0.35">
      <c r="A10" s="4"/>
      <c r="B10" s="85" t="s">
        <v>78</v>
      </c>
      <c r="C10" s="151"/>
      <c r="D10" s="151"/>
      <c r="E10" s="151"/>
      <c r="F10" s="151"/>
      <c r="G10" s="151"/>
      <c r="H10" s="151"/>
      <c r="I10" s="151"/>
      <c r="J10" s="151"/>
      <c r="K10" s="152" t="s">
        <v>64</v>
      </c>
      <c r="L10" s="4"/>
      <c r="M10" s="4"/>
      <c r="N10" s="4"/>
      <c r="O10" s="6"/>
      <c r="P10" s="6"/>
      <c r="Q10" s="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6" x14ac:dyDescent="0.35">
      <c r="A11" s="4"/>
      <c r="B11" s="85" t="s">
        <v>77</v>
      </c>
      <c r="C11" s="151"/>
      <c r="D11" s="151"/>
      <c r="E11" s="151"/>
      <c r="F11" s="151"/>
      <c r="G11" s="151"/>
      <c r="H11" s="151"/>
      <c r="I11" s="151"/>
      <c r="J11" s="151"/>
      <c r="K11" s="113" t="s">
        <v>64</v>
      </c>
      <c r="L11" s="4"/>
      <c r="M11" s="4"/>
      <c r="N11" s="4"/>
      <c r="O11" s="6"/>
      <c r="P11" s="6"/>
      <c r="Q11" s="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6" x14ac:dyDescent="0.35">
      <c r="A12" s="4"/>
      <c r="B12" s="85" t="s">
        <v>76</v>
      </c>
      <c r="C12" s="151"/>
      <c r="D12" s="151"/>
      <c r="E12" s="151"/>
      <c r="F12" s="151"/>
      <c r="G12" s="151"/>
      <c r="H12" s="151"/>
      <c r="I12" s="151"/>
      <c r="J12" s="151"/>
      <c r="K12" s="113" t="s">
        <v>64</v>
      </c>
      <c r="L12" s="4"/>
      <c r="M12" s="4"/>
      <c r="N12" s="4"/>
      <c r="O12" s="6"/>
      <c r="P12" s="6"/>
      <c r="Q12" s="6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/>
      <c r="B13" s="89" t="s">
        <v>16</v>
      </c>
      <c r="C13" s="151"/>
      <c r="D13" s="151"/>
      <c r="E13" s="151"/>
      <c r="F13" s="151"/>
      <c r="G13" s="151"/>
      <c r="H13" s="151"/>
      <c r="I13" s="151"/>
      <c r="J13" s="151"/>
      <c r="K13" s="152" t="s">
        <v>65</v>
      </c>
      <c r="L13" s="4"/>
      <c r="M13" s="16"/>
      <c r="N13" s="23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4"/>
      <c r="B14" s="89" t="s">
        <v>17</v>
      </c>
      <c r="C14" s="151"/>
      <c r="D14" s="151"/>
      <c r="E14" s="151"/>
      <c r="F14" s="151"/>
      <c r="G14" s="151"/>
      <c r="H14" s="151"/>
      <c r="I14" s="151"/>
      <c r="J14" s="151"/>
      <c r="K14" s="152" t="s">
        <v>63</v>
      </c>
      <c r="L14" s="4"/>
      <c r="M14" s="8"/>
      <c r="N14" s="9"/>
      <c r="O14" s="1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/>
      <c r="B15" s="89" t="s">
        <v>18</v>
      </c>
      <c r="C15" s="151"/>
      <c r="D15" s="151"/>
      <c r="E15" s="151"/>
      <c r="F15" s="151"/>
      <c r="G15" s="151"/>
      <c r="H15" s="151"/>
      <c r="I15" s="151"/>
      <c r="J15" s="151"/>
      <c r="K15" s="152" t="s">
        <v>67</v>
      </c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6.8" x14ac:dyDescent="0.35">
      <c r="A16" s="4"/>
      <c r="B16" s="134" t="s">
        <v>52</v>
      </c>
      <c r="C16" s="151"/>
      <c r="D16" s="151"/>
      <c r="E16" s="151"/>
      <c r="F16" s="151"/>
      <c r="G16" s="151"/>
      <c r="H16" s="151"/>
      <c r="I16" s="151"/>
      <c r="J16" s="151"/>
      <c r="K16" s="153" t="s">
        <v>66</v>
      </c>
      <c r="L16" s="11"/>
      <c r="M16" s="6"/>
      <c r="N16" s="6"/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6" x14ac:dyDescent="0.35">
      <c r="A17" s="4"/>
      <c r="B17" s="87" t="s">
        <v>37</v>
      </c>
      <c r="C17" s="188"/>
      <c r="D17" s="188"/>
      <c r="E17" s="188"/>
      <c r="F17" s="188"/>
      <c r="G17" s="188"/>
      <c r="H17" s="188"/>
      <c r="I17" s="188"/>
      <c r="J17" s="188"/>
      <c r="K17" s="152" t="s">
        <v>63</v>
      </c>
      <c r="L17" s="11"/>
      <c r="M17" s="6"/>
      <c r="N17" s="6"/>
      <c r="O17" s="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6" x14ac:dyDescent="0.35">
      <c r="A18" s="4"/>
      <c r="B18" s="87" t="s">
        <v>98</v>
      </c>
      <c r="C18" s="151"/>
      <c r="D18" s="151"/>
      <c r="E18" s="151"/>
      <c r="F18" s="151"/>
      <c r="G18" s="151"/>
      <c r="H18" s="151"/>
      <c r="I18" s="151"/>
      <c r="J18" s="151"/>
      <c r="K18" s="152" t="s">
        <v>63</v>
      </c>
      <c r="L18" s="11"/>
      <c r="M18" s="6"/>
      <c r="N18" s="6"/>
      <c r="O18" s="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4"/>
      <c r="B19" s="161" t="s">
        <v>99</v>
      </c>
      <c r="C19" s="189"/>
      <c r="D19" s="189"/>
      <c r="E19" s="189"/>
      <c r="F19" s="189"/>
      <c r="G19" s="189"/>
      <c r="H19" s="189"/>
      <c r="I19" s="189"/>
      <c r="J19" s="189"/>
      <c r="K19" s="152" t="s">
        <v>63</v>
      </c>
      <c r="L19" s="11"/>
      <c r="M19" s="6"/>
      <c r="N19" s="6"/>
      <c r="O19" s="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4"/>
      <c r="B20" s="161" t="s">
        <v>92</v>
      </c>
      <c r="C20" s="190"/>
      <c r="D20" s="190"/>
      <c r="E20" s="190"/>
      <c r="F20" s="190"/>
      <c r="G20" s="190"/>
      <c r="H20" s="190"/>
      <c r="I20" s="190"/>
      <c r="J20" s="190"/>
      <c r="K20" s="152" t="s">
        <v>63</v>
      </c>
      <c r="L20" s="11"/>
      <c r="M20" s="16"/>
      <c r="N20" s="24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4"/>
      <c r="B21" s="286" t="s">
        <v>19</v>
      </c>
      <c r="C21" s="293"/>
      <c r="D21" s="293"/>
      <c r="E21" s="293"/>
      <c r="F21" s="293"/>
      <c r="G21" s="293"/>
      <c r="H21" s="293"/>
      <c r="I21" s="293"/>
      <c r="J21" s="293"/>
      <c r="K21" s="294"/>
      <c r="L21" s="11"/>
      <c r="M21" s="16"/>
      <c r="N21" s="24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6" x14ac:dyDescent="0.25">
      <c r="A22" s="4"/>
      <c r="B22" s="87" t="s">
        <v>20</v>
      </c>
      <c r="C22" s="114" t="e">
        <f>10*C15/C23</f>
        <v>#DIV/0!</v>
      </c>
      <c r="D22" s="114" t="e">
        <f t="shared" ref="D22:J22" si="0">10*D15/D23</f>
        <v>#DIV/0!</v>
      </c>
      <c r="E22" s="114" t="e">
        <f t="shared" si="0"/>
        <v>#DIV/0!</v>
      </c>
      <c r="F22" s="114" t="e">
        <f t="shared" si="0"/>
        <v>#DIV/0!</v>
      </c>
      <c r="G22" s="114" t="e">
        <f t="shared" si="0"/>
        <v>#DIV/0!</v>
      </c>
      <c r="H22" s="114" t="e">
        <f t="shared" si="0"/>
        <v>#DIV/0!</v>
      </c>
      <c r="I22" s="114" t="e">
        <f t="shared" si="0"/>
        <v>#DIV/0!</v>
      </c>
      <c r="J22" s="114" t="e">
        <f t="shared" si="0"/>
        <v>#DIV/0!</v>
      </c>
      <c r="K22" s="154" t="s">
        <v>66</v>
      </c>
      <c r="L22" s="11"/>
      <c r="M22" s="8"/>
      <c r="N22" s="6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6" x14ac:dyDescent="0.25">
      <c r="A23" s="4"/>
      <c r="B23" s="89" t="s">
        <v>21</v>
      </c>
      <c r="C23" s="162">
        <f>(C7*C8+C9*C10+C11*C12)/100</f>
        <v>0</v>
      </c>
      <c r="D23" s="162">
        <f t="shared" ref="D23:J23" si="1">(D7*D8+D9*D10+D11*D12)/100</f>
        <v>0</v>
      </c>
      <c r="E23" s="162">
        <f t="shared" si="1"/>
        <v>0</v>
      </c>
      <c r="F23" s="162">
        <f t="shared" si="1"/>
        <v>0</v>
      </c>
      <c r="G23" s="162">
        <f t="shared" si="1"/>
        <v>0</v>
      </c>
      <c r="H23" s="162">
        <f t="shared" si="1"/>
        <v>0</v>
      </c>
      <c r="I23" s="162">
        <f t="shared" si="1"/>
        <v>0</v>
      </c>
      <c r="J23" s="162">
        <f t="shared" si="1"/>
        <v>0</v>
      </c>
      <c r="K23" s="152" t="s">
        <v>68</v>
      </c>
      <c r="L23" s="11"/>
      <c r="M23" s="16"/>
      <c r="N23" s="23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89" t="s">
        <v>1</v>
      </c>
      <c r="C24" s="162" t="e">
        <f>(C11*C12*0.5*C12+C9*C10*(0.5*C9+C12)+C7*C8*(0.5*C8+C9+C12))/C23/100</f>
        <v>#DIV/0!</v>
      </c>
      <c r="D24" s="162" t="e">
        <f t="shared" ref="D24:J24" si="2">(D11*D12*0.5*D12+D9*D10*(0.5*D9+D12)+D7*D8*(0.5*D8+D9+D12))/D23/100</f>
        <v>#DIV/0!</v>
      </c>
      <c r="E24" s="162" t="e">
        <f t="shared" si="2"/>
        <v>#DIV/0!</v>
      </c>
      <c r="F24" s="162" t="e">
        <f t="shared" si="2"/>
        <v>#DIV/0!</v>
      </c>
      <c r="G24" s="162" t="e">
        <f t="shared" si="2"/>
        <v>#DIV/0!</v>
      </c>
      <c r="H24" s="162" t="e">
        <f t="shared" si="2"/>
        <v>#DIV/0!</v>
      </c>
      <c r="I24" s="162" t="e">
        <f t="shared" si="2"/>
        <v>#DIV/0!</v>
      </c>
      <c r="J24" s="162" t="e">
        <f t="shared" si="2"/>
        <v>#DIV/0!</v>
      </c>
      <c r="K24" s="152" t="s">
        <v>64</v>
      </c>
      <c r="L24" s="11"/>
      <c r="M24" s="16"/>
      <c r="N24" s="23"/>
      <c r="O24" s="1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89" t="s">
        <v>90</v>
      </c>
      <c r="C25" s="162" t="e">
        <f>C8*C7^3*C9/(C12*C11^3+C8*C7^3)</f>
        <v>#DIV/0!</v>
      </c>
      <c r="D25" s="162" t="e">
        <f t="shared" ref="D25:J25" si="3">D8*D7^3*D9/(D12*D11^3+D8*D7^3)</f>
        <v>#DIV/0!</v>
      </c>
      <c r="E25" s="162" t="e">
        <f t="shared" si="3"/>
        <v>#DIV/0!</v>
      </c>
      <c r="F25" s="162" t="e">
        <f t="shared" si="3"/>
        <v>#DIV/0!</v>
      </c>
      <c r="G25" s="162" t="e">
        <f t="shared" si="3"/>
        <v>#DIV/0!</v>
      </c>
      <c r="H25" s="162" t="e">
        <f t="shared" si="3"/>
        <v>#DIV/0!</v>
      </c>
      <c r="I25" s="162" t="e">
        <f t="shared" si="3"/>
        <v>#DIV/0!</v>
      </c>
      <c r="J25" s="162" t="e">
        <f t="shared" si="3"/>
        <v>#DIV/0!</v>
      </c>
      <c r="K25" s="152" t="s">
        <v>64</v>
      </c>
      <c r="L25" s="11"/>
      <c r="M25" s="16"/>
      <c r="N25" s="23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6.8" x14ac:dyDescent="0.35">
      <c r="A26" s="4"/>
      <c r="B26" s="89" t="s">
        <v>82</v>
      </c>
      <c r="C26" s="162" t="e">
        <f>(1/12*(C11*C12^3+C10*C9^3+C7*C8^3)+C7*C8*(0.5*C8+C9+C12-C24)^2+C9*C10*(0.5*C9+C12-C24)^2+C11*C12*(0.5*C12-C24)^2)/10000</f>
        <v>#DIV/0!</v>
      </c>
      <c r="D26" s="162" t="e">
        <f t="shared" ref="D26:J26" si="4">(1/12*(D11*D12^3+D10*D9^3+D7*D8^3)+D7*D8*(0.5*D8+D9+D12-D24)^2+D9*D10*(0.5*D9+D12-D24)^2+D11*D12*(0.5*D12-D24)^2)/10000</f>
        <v>#DIV/0!</v>
      </c>
      <c r="E26" s="162" t="e">
        <f t="shared" si="4"/>
        <v>#DIV/0!</v>
      </c>
      <c r="F26" s="162" t="e">
        <f t="shared" si="4"/>
        <v>#DIV/0!</v>
      </c>
      <c r="G26" s="162" t="e">
        <f t="shared" si="4"/>
        <v>#DIV/0!</v>
      </c>
      <c r="H26" s="162" t="e">
        <f t="shared" si="4"/>
        <v>#DIV/0!</v>
      </c>
      <c r="I26" s="162" t="e">
        <f t="shared" si="4"/>
        <v>#DIV/0!</v>
      </c>
      <c r="J26" s="162" t="e">
        <f t="shared" si="4"/>
        <v>#DIV/0!</v>
      </c>
      <c r="K26" s="152" t="s">
        <v>69</v>
      </c>
      <c r="L26" s="11"/>
      <c r="M26" s="16"/>
      <c r="N26" s="23"/>
      <c r="O26" s="1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6.8" x14ac:dyDescent="0.35">
      <c r="A27" s="4"/>
      <c r="B27" s="89" t="s">
        <v>83</v>
      </c>
      <c r="C27" s="162">
        <f>1/12*(C11^3*C12+C9*C10^3+C7^3*C8)/10000</f>
        <v>0</v>
      </c>
      <c r="D27" s="162">
        <f t="shared" ref="D27:J27" si="5">1/12*(D11^3*D12+D9*D10^3+D7^3*D8)/10000</f>
        <v>0</v>
      </c>
      <c r="E27" s="162">
        <f t="shared" si="5"/>
        <v>0</v>
      </c>
      <c r="F27" s="162">
        <f t="shared" si="5"/>
        <v>0</v>
      </c>
      <c r="G27" s="162">
        <f t="shared" si="5"/>
        <v>0</v>
      </c>
      <c r="H27" s="162">
        <f t="shared" si="5"/>
        <v>0</v>
      </c>
      <c r="I27" s="162">
        <f t="shared" si="5"/>
        <v>0</v>
      </c>
      <c r="J27" s="162">
        <f t="shared" si="5"/>
        <v>0</v>
      </c>
      <c r="K27" s="152" t="s">
        <v>69</v>
      </c>
      <c r="L27" s="11"/>
      <c r="M27" s="16"/>
      <c r="N27" s="23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6" x14ac:dyDescent="0.35">
      <c r="A28" s="4"/>
      <c r="B28" s="89" t="s">
        <v>87</v>
      </c>
      <c r="C28" s="162">
        <f>1/3*(C9*C10^3+C7*C8^3+C11*C12^3)/10000</f>
        <v>0</v>
      </c>
      <c r="D28" s="162">
        <f t="shared" ref="D28:J28" si="6">1/3*(D9*D10^3+D7*D8^3+D11*D12^3)/10000</f>
        <v>0</v>
      </c>
      <c r="E28" s="162">
        <f t="shared" si="6"/>
        <v>0</v>
      </c>
      <c r="F28" s="162">
        <f t="shared" si="6"/>
        <v>0</v>
      </c>
      <c r="G28" s="162">
        <f t="shared" si="6"/>
        <v>0</v>
      </c>
      <c r="H28" s="162">
        <f t="shared" si="6"/>
        <v>0</v>
      </c>
      <c r="I28" s="162">
        <f t="shared" si="6"/>
        <v>0</v>
      </c>
      <c r="J28" s="162">
        <f t="shared" si="6"/>
        <v>0</v>
      </c>
      <c r="K28" s="152" t="s">
        <v>84</v>
      </c>
      <c r="L28" s="11"/>
      <c r="M28" s="16"/>
      <c r="N28" s="23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6" x14ac:dyDescent="0.35">
      <c r="A29" s="4"/>
      <c r="B29" s="89" t="s">
        <v>88</v>
      </c>
      <c r="C29" s="162" t="e">
        <f>C26+C27</f>
        <v>#DIV/0!</v>
      </c>
      <c r="D29" s="162" t="e">
        <f t="shared" ref="D29:J29" si="7">D26+D27</f>
        <v>#DIV/0!</v>
      </c>
      <c r="E29" s="162" t="e">
        <f t="shared" si="7"/>
        <v>#DIV/0!</v>
      </c>
      <c r="F29" s="162" t="e">
        <f t="shared" si="7"/>
        <v>#DIV/0!</v>
      </c>
      <c r="G29" s="162" t="e">
        <f t="shared" si="7"/>
        <v>#DIV/0!</v>
      </c>
      <c r="H29" s="162" t="e">
        <f t="shared" si="7"/>
        <v>#DIV/0!</v>
      </c>
      <c r="I29" s="162" t="e">
        <f t="shared" si="7"/>
        <v>#DIV/0!</v>
      </c>
      <c r="J29" s="162" t="e">
        <f t="shared" si="7"/>
        <v>#DIV/0!</v>
      </c>
      <c r="K29" s="152" t="s">
        <v>84</v>
      </c>
      <c r="L29" s="11"/>
      <c r="M29" s="16"/>
      <c r="N29" s="23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6" x14ac:dyDescent="0.35">
      <c r="A30" s="4"/>
      <c r="B30" s="89" t="s">
        <v>89</v>
      </c>
      <c r="C30" s="162" t="e">
        <f>1/12*(C9^2*C8*C12*C7^3*C11^3)/(C8*C7^3+C12*C11^3)*0.000001</f>
        <v>#DIV/0!</v>
      </c>
      <c r="D30" s="162" t="e">
        <f t="shared" ref="D30:J30" si="8">1/12*(D9^2*D8*D12*D7^3*D11^3)/(D8*D7^3+D12*D11^3)*0.000001</f>
        <v>#DIV/0!</v>
      </c>
      <c r="E30" s="162" t="e">
        <f t="shared" si="8"/>
        <v>#DIV/0!</v>
      </c>
      <c r="F30" s="162" t="e">
        <f t="shared" si="8"/>
        <v>#DIV/0!</v>
      </c>
      <c r="G30" s="162" t="e">
        <f t="shared" si="8"/>
        <v>#DIV/0!</v>
      </c>
      <c r="H30" s="162" t="e">
        <f t="shared" si="8"/>
        <v>#DIV/0!</v>
      </c>
      <c r="I30" s="162" t="e">
        <f t="shared" si="8"/>
        <v>#DIV/0!</v>
      </c>
      <c r="J30" s="162" t="e">
        <f t="shared" si="8"/>
        <v>#DIV/0!</v>
      </c>
      <c r="K30" s="152" t="s">
        <v>91</v>
      </c>
      <c r="L30" s="11"/>
      <c r="M30" s="16"/>
      <c r="N30" s="23"/>
      <c r="O30" s="1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6" x14ac:dyDescent="0.25">
      <c r="A31" s="4"/>
      <c r="B31" s="85" t="s">
        <v>0</v>
      </c>
      <c r="C31" s="155" t="str">
        <f>IF(C6=1,206000,IF(C6=2,70000,IF(C6=3,195000,"invalid input")))</f>
        <v>invalid input</v>
      </c>
      <c r="D31" s="155" t="str">
        <f t="shared" ref="D31:J31" si="9">IF(D6=1,206000,IF(D6=2,70000,IF(D6=3,195000,"invalid input")))</f>
        <v>invalid input</v>
      </c>
      <c r="E31" s="155" t="str">
        <f t="shared" si="9"/>
        <v>invalid input</v>
      </c>
      <c r="F31" s="155" t="str">
        <f t="shared" si="9"/>
        <v>invalid input</v>
      </c>
      <c r="G31" s="155" t="str">
        <f t="shared" si="9"/>
        <v>invalid input</v>
      </c>
      <c r="H31" s="155" t="str">
        <f t="shared" si="9"/>
        <v>invalid input</v>
      </c>
      <c r="I31" s="155" t="str">
        <f t="shared" si="9"/>
        <v>invalid input</v>
      </c>
      <c r="J31" s="155" t="str">
        <f t="shared" si="9"/>
        <v>invalid input</v>
      </c>
      <c r="K31" s="152" t="s">
        <v>66</v>
      </c>
      <c r="L31" s="1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118" t="s">
        <v>23</v>
      </c>
      <c r="C32" s="156" t="str">
        <f>IF(C14=1,0.5,IF(C14=2,0.7071,IF(C14=3,1,"invalid input")))</f>
        <v>invalid input</v>
      </c>
      <c r="D32" s="156" t="str">
        <f t="shared" ref="D32:J32" si="10">IF(D14=1,0.5,IF(D14=2,0.7071,IF(D14=3,1,"invalid input")))</f>
        <v>invalid input</v>
      </c>
      <c r="E32" s="156" t="str">
        <f t="shared" si="10"/>
        <v>invalid input</v>
      </c>
      <c r="F32" s="156" t="str">
        <f t="shared" si="10"/>
        <v>invalid input</v>
      </c>
      <c r="G32" s="156" t="str">
        <f t="shared" si="10"/>
        <v>invalid input</v>
      </c>
      <c r="H32" s="156" t="str">
        <f t="shared" si="10"/>
        <v>invalid input</v>
      </c>
      <c r="I32" s="156" t="str">
        <f t="shared" si="10"/>
        <v>invalid input</v>
      </c>
      <c r="J32" s="156" t="str">
        <f t="shared" si="10"/>
        <v>invalid input</v>
      </c>
      <c r="K32" s="153" t="s">
        <v>63</v>
      </c>
      <c r="L32" s="11"/>
      <c r="M32" s="6"/>
      <c r="N32" s="6"/>
      <c r="O32" s="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163" t="s">
        <v>85</v>
      </c>
      <c r="C33" s="164"/>
      <c r="D33" s="164"/>
      <c r="E33" s="164"/>
      <c r="F33" s="164"/>
      <c r="G33" s="164"/>
      <c r="H33" s="164"/>
      <c r="I33" s="164"/>
      <c r="J33" s="164"/>
      <c r="K33" s="165"/>
      <c r="L33" s="11"/>
      <c r="M33" s="6"/>
      <c r="N33" s="6"/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6.8" x14ac:dyDescent="0.35">
      <c r="A34" s="4"/>
      <c r="B34" s="102" t="s">
        <v>60</v>
      </c>
      <c r="C34" s="191" t="e">
        <f>(PI()^2)*C31*MIN(C26,C27)/(C23*(C13*C32)^2)/10000</f>
        <v>#VALUE!</v>
      </c>
      <c r="D34" s="191" t="e">
        <f t="shared" ref="D34:J34" si="11">(PI()^2)*D31*MIN(D26,D27)/(D23*(D13*D32)^2)/10000</f>
        <v>#VALUE!</v>
      </c>
      <c r="E34" s="191" t="e">
        <f t="shared" si="11"/>
        <v>#VALUE!</v>
      </c>
      <c r="F34" s="191" t="e">
        <f t="shared" si="11"/>
        <v>#VALUE!</v>
      </c>
      <c r="G34" s="191" t="e">
        <f t="shared" si="11"/>
        <v>#VALUE!</v>
      </c>
      <c r="H34" s="191" t="e">
        <f t="shared" si="11"/>
        <v>#VALUE!</v>
      </c>
      <c r="I34" s="191" t="e">
        <f t="shared" si="11"/>
        <v>#VALUE!</v>
      </c>
      <c r="J34" s="191" t="e">
        <f t="shared" si="11"/>
        <v>#VALUE!</v>
      </c>
      <c r="K34" s="157" t="s">
        <v>66</v>
      </c>
      <c r="L34" s="11"/>
      <c r="M34" s="6"/>
      <c r="N34" s="6"/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6.8" x14ac:dyDescent="0.35">
      <c r="A35" s="4"/>
      <c r="B35" s="102" t="s">
        <v>61</v>
      </c>
      <c r="C35" s="158" t="e">
        <f>IF(C16/2&gt;=C34,C34,C16*(1-C16/4/C34))</f>
        <v>#VALUE!</v>
      </c>
      <c r="D35" s="158" t="e">
        <f t="shared" ref="D35:J35" si="12">IF(D16/2&gt;=D34,D34,D16*(1-D16/4/D34))</f>
        <v>#VALUE!</v>
      </c>
      <c r="E35" s="158" t="e">
        <f t="shared" si="12"/>
        <v>#VALUE!</v>
      </c>
      <c r="F35" s="158" t="e">
        <f t="shared" si="12"/>
        <v>#VALUE!</v>
      </c>
      <c r="G35" s="158" t="e">
        <f t="shared" si="12"/>
        <v>#VALUE!</v>
      </c>
      <c r="H35" s="158" t="e">
        <f t="shared" si="12"/>
        <v>#VALUE!</v>
      </c>
      <c r="I35" s="158" t="e">
        <f t="shared" si="12"/>
        <v>#VALUE!</v>
      </c>
      <c r="J35" s="158" t="e">
        <f t="shared" si="12"/>
        <v>#VALUE!</v>
      </c>
      <c r="K35" s="157" t="s">
        <v>66</v>
      </c>
      <c r="L35" s="11"/>
      <c r="M35" s="8"/>
      <c r="N35" s="6"/>
      <c r="O35" s="1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6.8" x14ac:dyDescent="0.35">
      <c r="A36" s="4"/>
      <c r="B36" s="102" t="s">
        <v>42</v>
      </c>
      <c r="C36" s="158" t="e">
        <f>C35/C17/C18</f>
        <v>#VALUE!</v>
      </c>
      <c r="D36" s="158" t="e">
        <f t="shared" ref="D36:J36" si="13">D35/D17/D18</f>
        <v>#VALUE!</v>
      </c>
      <c r="E36" s="158" t="e">
        <f t="shared" si="13"/>
        <v>#VALUE!</v>
      </c>
      <c r="F36" s="158" t="e">
        <f t="shared" si="13"/>
        <v>#VALUE!</v>
      </c>
      <c r="G36" s="158" t="e">
        <f t="shared" si="13"/>
        <v>#VALUE!</v>
      </c>
      <c r="H36" s="158" t="e">
        <f t="shared" si="13"/>
        <v>#VALUE!</v>
      </c>
      <c r="I36" s="158" t="e">
        <f t="shared" si="13"/>
        <v>#VALUE!</v>
      </c>
      <c r="J36" s="158" t="e">
        <f t="shared" si="13"/>
        <v>#VALUE!</v>
      </c>
      <c r="K36" s="157" t="s">
        <v>66</v>
      </c>
      <c r="L36" s="11"/>
      <c r="M36" s="16"/>
      <c r="N36" s="23"/>
      <c r="O36" s="1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163" t="s">
        <v>86</v>
      </c>
      <c r="C37" s="166"/>
      <c r="D37" s="166"/>
      <c r="E37" s="166"/>
      <c r="F37" s="166"/>
      <c r="G37" s="166"/>
      <c r="H37" s="166"/>
      <c r="I37" s="166"/>
      <c r="J37" s="166"/>
      <c r="K37" s="165"/>
      <c r="L37" s="11"/>
      <c r="M37" s="16"/>
      <c r="N37" s="23"/>
      <c r="O37" s="1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6.8" x14ac:dyDescent="0.35">
      <c r="A38" s="4"/>
      <c r="B38" s="102" t="s">
        <v>94</v>
      </c>
      <c r="C38" s="158" t="e">
        <f>PI()^2*C31*C30/10000/C29/C13^2+0.41*C31*C28/C29</f>
        <v>#VALUE!</v>
      </c>
      <c r="D38" s="158" t="e">
        <f t="shared" ref="D38:J38" si="14">PI()^2*D31*D30/10000/D29/D13^2+0.41*D31*D28/D29</f>
        <v>#VALUE!</v>
      </c>
      <c r="E38" s="158" t="e">
        <f t="shared" si="14"/>
        <v>#VALUE!</v>
      </c>
      <c r="F38" s="158" t="e">
        <f t="shared" si="14"/>
        <v>#VALUE!</v>
      </c>
      <c r="G38" s="158" t="e">
        <f t="shared" si="14"/>
        <v>#VALUE!</v>
      </c>
      <c r="H38" s="158" t="e">
        <f t="shared" si="14"/>
        <v>#VALUE!</v>
      </c>
      <c r="I38" s="158" t="e">
        <f t="shared" si="14"/>
        <v>#VALUE!</v>
      </c>
      <c r="J38" s="158" t="e">
        <f t="shared" si="14"/>
        <v>#VALUE!</v>
      </c>
      <c r="K38" s="157" t="s">
        <v>66</v>
      </c>
      <c r="L38" s="11"/>
      <c r="M38" s="16"/>
      <c r="N38" s="23"/>
      <c r="O38" s="1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6.8" x14ac:dyDescent="0.35">
      <c r="A39" s="4"/>
      <c r="B39" s="102" t="s">
        <v>95</v>
      </c>
      <c r="C39" s="158" t="e">
        <f>IF(C16/2&gt;=C38,C38,C16*(1-C16/4/C38))</f>
        <v>#VALUE!</v>
      </c>
      <c r="D39" s="158" t="e">
        <f t="shared" ref="D39:J39" si="15">IF(D16/2&gt;=D38,D38,D16*(1-D16/4/D38))</f>
        <v>#VALUE!</v>
      </c>
      <c r="E39" s="158" t="e">
        <f t="shared" si="15"/>
        <v>#VALUE!</v>
      </c>
      <c r="F39" s="158" t="e">
        <f t="shared" si="15"/>
        <v>#VALUE!</v>
      </c>
      <c r="G39" s="158" t="e">
        <f t="shared" si="15"/>
        <v>#VALUE!</v>
      </c>
      <c r="H39" s="158" t="e">
        <f t="shared" si="15"/>
        <v>#VALUE!</v>
      </c>
      <c r="I39" s="158" t="e">
        <f t="shared" si="15"/>
        <v>#VALUE!</v>
      </c>
      <c r="J39" s="158" t="e">
        <f t="shared" si="15"/>
        <v>#VALUE!</v>
      </c>
      <c r="K39" s="157" t="s">
        <v>66</v>
      </c>
      <c r="L39" s="11"/>
      <c r="M39" s="16"/>
      <c r="N39" s="23"/>
      <c r="O39" s="1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6.8" x14ac:dyDescent="0.35">
      <c r="A40" s="4"/>
      <c r="B40" s="102" t="s">
        <v>42</v>
      </c>
      <c r="C40" s="158" t="e">
        <f>C39/C17/C19</f>
        <v>#VALUE!</v>
      </c>
      <c r="D40" s="158" t="e">
        <f t="shared" ref="D40:J40" si="16">D39/D17/D19</f>
        <v>#VALUE!</v>
      </c>
      <c r="E40" s="158" t="e">
        <f t="shared" si="16"/>
        <v>#VALUE!</v>
      </c>
      <c r="F40" s="158" t="e">
        <f t="shared" si="16"/>
        <v>#VALUE!</v>
      </c>
      <c r="G40" s="158" t="e">
        <f t="shared" si="16"/>
        <v>#VALUE!</v>
      </c>
      <c r="H40" s="158" t="e">
        <f t="shared" si="16"/>
        <v>#VALUE!</v>
      </c>
      <c r="I40" s="158" t="e">
        <f t="shared" si="16"/>
        <v>#VALUE!</v>
      </c>
      <c r="J40" s="158" t="e">
        <f t="shared" si="16"/>
        <v>#VALUE!</v>
      </c>
      <c r="K40" s="157" t="s">
        <v>66</v>
      </c>
      <c r="L40" s="11"/>
      <c r="M40" s="16"/>
      <c r="N40" s="23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163" t="s">
        <v>93</v>
      </c>
      <c r="C41" s="166"/>
      <c r="D41" s="166"/>
      <c r="E41" s="166"/>
      <c r="F41" s="166"/>
      <c r="G41" s="166"/>
      <c r="H41" s="166"/>
      <c r="I41" s="166"/>
      <c r="J41" s="166"/>
      <c r="K41" s="165"/>
      <c r="L41" s="11"/>
      <c r="M41" s="16"/>
      <c r="N41" s="23"/>
      <c r="O41" s="1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6.8" x14ac:dyDescent="0.35">
      <c r="A42" s="4"/>
      <c r="B42" s="102" t="s">
        <v>96</v>
      </c>
      <c r="C42" s="158" t="e">
        <f>MIN(78*(C10/C9)^2*10000,32*(C8/C7)^2*10000,32*(C12/C11)^2*10000)</f>
        <v>#DIV/0!</v>
      </c>
      <c r="D42" s="158" t="e">
        <f t="shared" ref="D42:J42" si="17">MIN(78*(D10/D9)^2*10000,32*(D8/D7)^2*10000,32*(D12/D11)^2*10000)</f>
        <v>#DIV/0!</v>
      </c>
      <c r="E42" s="158" t="e">
        <f t="shared" si="17"/>
        <v>#DIV/0!</v>
      </c>
      <c r="F42" s="158" t="e">
        <f t="shared" si="17"/>
        <v>#DIV/0!</v>
      </c>
      <c r="G42" s="158" t="e">
        <f t="shared" si="17"/>
        <v>#DIV/0!</v>
      </c>
      <c r="H42" s="158" t="e">
        <f t="shared" si="17"/>
        <v>#DIV/0!</v>
      </c>
      <c r="I42" s="158" t="e">
        <f t="shared" si="17"/>
        <v>#DIV/0!</v>
      </c>
      <c r="J42" s="158" t="e">
        <f t="shared" si="17"/>
        <v>#DIV/0!</v>
      </c>
      <c r="K42" s="157" t="s">
        <v>66</v>
      </c>
      <c r="L42" s="11"/>
      <c r="M42" s="16"/>
      <c r="N42" s="23"/>
      <c r="O42" s="1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6.8" x14ac:dyDescent="0.35">
      <c r="A43" s="4"/>
      <c r="B43" s="102" t="s">
        <v>97</v>
      </c>
      <c r="C43" s="158" t="e">
        <f>IF(C16/2&gt;=C42,C42,C16*(1-C16/4/C42))</f>
        <v>#DIV/0!</v>
      </c>
      <c r="D43" s="158" t="e">
        <f t="shared" ref="D43:J43" si="18">IF(D16/2&gt;=D42,D42,D16*(1-D16/4/D42))</f>
        <v>#DIV/0!</v>
      </c>
      <c r="E43" s="158" t="e">
        <f t="shared" si="18"/>
        <v>#DIV/0!</v>
      </c>
      <c r="F43" s="158" t="e">
        <f t="shared" si="18"/>
        <v>#DIV/0!</v>
      </c>
      <c r="G43" s="158" t="e">
        <f t="shared" si="18"/>
        <v>#DIV/0!</v>
      </c>
      <c r="H43" s="158" t="e">
        <f t="shared" si="18"/>
        <v>#DIV/0!</v>
      </c>
      <c r="I43" s="158" t="e">
        <f t="shared" si="18"/>
        <v>#DIV/0!</v>
      </c>
      <c r="J43" s="158" t="e">
        <f t="shared" si="18"/>
        <v>#DIV/0!</v>
      </c>
      <c r="K43" s="157" t="s">
        <v>66</v>
      </c>
      <c r="L43" s="11"/>
      <c r="M43" s="16"/>
      <c r="N43" s="23"/>
      <c r="O43" s="1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6.8" x14ac:dyDescent="0.35">
      <c r="A44" s="4"/>
      <c r="B44" s="169" t="s">
        <v>42</v>
      </c>
      <c r="C44" s="176" t="e">
        <f>C43/C17/C20</f>
        <v>#DIV/0!</v>
      </c>
      <c r="D44" s="176" t="e">
        <f t="shared" ref="D44:J44" si="19">D43/D17/D20</f>
        <v>#DIV/0!</v>
      </c>
      <c r="E44" s="176" t="e">
        <f t="shared" si="19"/>
        <v>#DIV/0!</v>
      </c>
      <c r="F44" s="176" t="e">
        <f t="shared" si="19"/>
        <v>#DIV/0!</v>
      </c>
      <c r="G44" s="176" t="e">
        <f t="shared" si="19"/>
        <v>#DIV/0!</v>
      </c>
      <c r="H44" s="176" t="e">
        <f t="shared" si="19"/>
        <v>#DIV/0!</v>
      </c>
      <c r="I44" s="176" t="e">
        <f t="shared" si="19"/>
        <v>#DIV/0!</v>
      </c>
      <c r="J44" s="176" t="e">
        <f t="shared" si="19"/>
        <v>#DIV/0!</v>
      </c>
      <c r="K44" s="177" t="s">
        <v>66</v>
      </c>
      <c r="L44" s="11"/>
      <c r="M44" s="16"/>
      <c r="N44" s="23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4"/>
      <c r="B45" s="174" t="s">
        <v>108</v>
      </c>
      <c r="C45" s="168" t="e">
        <f>IF(OR(C7/C8&gt;40,C11/C12&gt;40),"not OK","OK")</f>
        <v>#DIV/0!</v>
      </c>
      <c r="D45" s="168" t="e">
        <f t="shared" ref="D45:J45" si="20">IF(OR(D7/D8&gt;40,D11/D12&gt;40),"not OK","OK")</f>
        <v>#DIV/0!</v>
      </c>
      <c r="E45" s="168" t="e">
        <f t="shared" si="20"/>
        <v>#DIV/0!</v>
      </c>
      <c r="F45" s="168" t="e">
        <f t="shared" si="20"/>
        <v>#DIV/0!</v>
      </c>
      <c r="G45" s="168" t="e">
        <f t="shared" si="20"/>
        <v>#DIV/0!</v>
      </c>
      <c r="H45" s="168" t="e">
        <f t="shared" si="20"/>
        <v>#DIV/0!</v>
      </c>
      <c r="I45" s="168" t="e">
        <f t="shared" si="20"/>
        <v>#DIV/0!</v>
      </c>
      <c r="J45" s="168" t="e">
        <f t="shared" si="20"/>
        <v>#DIV/0!</v>
      </c>
      <c r="K45" s="157"/>
      <c r="L45" s="11"/>
      <c r="M45" s="16"/>
      <c r="N45" s="23"/>
      <c r="O45" s="10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8" thickBot="1" x14ac:dyDescent="0.3">
      <c r="A46" s="4"/>
      <c r="B46" s="175" t="s">
        <v>109</v>
      </c>
      <c r="C46" s="167" t="e">
        <f>IF(C22&gt;C36,"col. buckl.",IF(C22&gt;C40,"Tors. buckl.",IF(C22&gt;C44,"Local buckl.","no buckling")))</f>
        <v>#DIV/0!</v>
      </c>
      <c r="D46" s="167" t="e">
        <f t="shared" ref="D46:J46" si="21">IF(D22&gt;D36,"col. buckl.",IF(D22&gt;D40,"Tors. buckl.",IF(D22&gt;D44,"Local buckl.","no buckling")))</f>
        <v>#DIV/0!</v>
      </c>
      <c r="E46" s="167" t="e">
        <f t="shared" si="21"/>
        <v>#DIV/0!</v>
      </c>
      <c r="F46" s="167" t="e">
        <f t="shared" si="21"/>
        <v>#DIV/0!</v>
      </c>
      <c r="G46" s="167" t="e">
        <f t="shared" si="21"/>
        <v>#DIV/0!</v>
      </c>
      <c r="H46" s="167" t="e">
        <f t="shared" si="21"/>
        <v>#DIV/0!</v>
      </c>
      <c r="I46" s="167" t="e">
        <f t="shared" si="21"/>
        <v>#DIV/0!</v>
      </c>
      <c r="J46" s="167" t="e">
        <f t="shared" si="21"/>
        <v>#DIV/0!</v>
      </c>
      <c r="K46" s="159" t="s">
        <v>63</v>
      </c>
      <c r="L46" s="11"/>
      <c r="M46" s="16"/>
      <c r="N46" s="23"/>
      <c r="O46" s="1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4"/>
      <c r="B47" s="8"/>
      <c r="C47" s="9"/>
      <c r="D47" s="9"/>
      <c r="E47" s="9"/>
      <c r="F47" s="9"/>
      <c r="G47" s="9"/>
      <c r="H47" s="9"/>
      <c r="I47" s="9"/>
      <c r="J47" s="9"/>
      <c r="K47" s="10"/>
      <c r="L47" s="11"/>
      <c r="M47" s="16"/>
      <c r="N47" s="23"/>
      <c r="O47" s="10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4"/>
      <c r="B48" s="11"/>
      <c r="C48" s="6"/>
      <c r="D48" s="6"/>
      <c r="E48" s="4"/>
      <c r="F48" s="17"/>
      <c r="G48" s="18"/>
      <c r="H48" s="10"/>
      <c r="I48" s="4"/>
      <c r="J48" s="4"/>
      <c r="K48" s="11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4"/>
      <c r="B49" s="19"/>
      <c r="C49" s="11"/>
      <c r="D49" s="11"/>
      <c r="E49" s="4"/>
      <c r="F49" s="17"/>
      <c r="G49" s="20"/>
      <c r="H49" s="10"/>
      <c r="I49" s="4"/>
      <c r="J49" s="4"/>
      <c r="K49" s="11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4"/>
      <c r="B50" s="19"/>
      <c r="C50" s="11"/>
      <c r="D50" s="11"/>
      <c r="E50" s="4"/>
      <c r="F50" s="11"/>
      <c r="G50" s="11"/>
      <c r="H50" s="11"/>
      <c r="I50" s="4"/>
      <c r="J50" s="4"/>
      <c r="K50" s="11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4"/>
      <c r="B51" s="19"/>
      <c r="C51" s="11"/>
      <c r="D51" s="11"/>
      <c r="E51" s="4"/>
      <c r="F51" s="11"/>
      <c r="G51" s="11"/>
      <c r="H51" s="11"/>
      <c r="I51" s="4"/>
      <c r="J51" s="4"/>
      <c r="K51" s="11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4"/>
      <c r="B52" s="19"/>
      <c r="C52" s="11"/>
      <c r="D52" s="11"/>
      <c r="E52" s="4"/>
      <c r="F52" s="11"/>
      <c r="G52" s="11"/>
      <c r="H52" s="11"/>
      <c r="I52" s="4"/>
      <c r="J52" s="4"/>
      <c r="K52" s="11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4"/>
      <c r="B53" s="4"/>
      <c r="C53" s="4"/>
      <c r="D53" s="4"/>
      <c r="E53" s="4"/>
      <c r="F53" s="11"/>
      <c r="G53" s="11"/>
      <c r="H53" s="11"/>
      <c r="I53" s="4"/>
      <c r="J53" s="4"/>
      <c r="K53" s="11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4"/>
      <c r="B54" s="11"/>
      <c r="C54" s="6"/>
      <c r="D54" s="6"/>
      <c r="E54" s="4"/>
      <c r="F54" s="11"/>
      <c r="G54" s="11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4"/>
      <c r="B55" s="19"/>
      <c r="C55" s="11"/>
      <c r="D55" s="11"/>
      <c r="E55" s="4"/>
      <c r="F55" s="17"/>
      <c r="G55" s="18"/>
      <c r="H55" s="10"/>
      <c r="I55" s="4"/>
      <c r="J55" s="4"/>
      <c r="K55" s="4"/>
      <c r="L55" s="4"/>
      <c r="M55" s="4"/>
      <c r="N55" s="4"/>
    </row>
    <row r="56" spans="1:28" x14ac:dyDescent="0.25">
      <c r="A56" s="4"/>
      <c r="B56" s="19"/>
      <c r="C56" s="11"/>
      <c r="D56" s="11"/>
      <c r="E56" s="4"/>
      <c r="F56" s="17"/>
      <c r="G56" s="11"/>
      <c r="H56" s="10"/>
      <c r="I56" s="4"/>
      <c r="J56" s="4"/>
      <c r="K56" s="4"/>
      <c r="L56" s="4"/>
      <c r="M56" s="4"/>
      <c r="N56" s="4"/>
    </row>
    <row r="57" spans="1:28" x14ac:dyDescent="0.25">
      <c r="A57" s="4"/>
      <c r="B57" s="19"/>
      <c r="C57" s="11"/>
      <c r="D57" s="11"/>
      <c r="E57" s="4"/>
      <c r="F57" s="17"/>
      <c r="G57" s="11"/>
      <c r="H57" s="10"/>
      <c r="I57" s="4"/>
      <c r="J57" s="4"/>
      <c r="K57" s="4"/>
      <c r="L57" s="4"/>
      <c r="M57" s="4"/>
      <c r="N57" s="4"/>
    </row>
    <row r="58" spans="1:28" x14ac:dyDescent="0.25">
      <c r="A58" s="4"/>
      <c r="B58" s="19"/>
      <c r="C58" s="11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28" x14ac:dyDescent="0.25">
      <c r="A59" s="4"/>
      <c r="B59" s="19"/>
      <c r="C59" s="11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8" x14ac:dyDescent="0.25">
      <c r="A60" s="4"/>
      <c r="B60" s="19"/>
      <c r="C60" s="11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8" x14ac:dyDescent="0.25">
      <c r="A61" s="4"/>
      <c r="B61" s="19"/>
      <c r="C61" s="11"/>
      <c r="D61" s="11"/>
      <c r="E61" s="4"/>
      <c r="F61" s="21"/>
      <c r="G61" s="11"/>
      <c r="H61" s="22"/>
      <c r="I61" s="4"/>
      <c r="J61" s="4"/>
      <c r="K61" s="4"/>
      <c r="L61" s="4"/>
      <c r="M61" s="4"/>
      <c r="N61" s="4"/>
    </row>
    <row r="62" spans="1:28" x14ac:dyDescent="0.25">
      <c r="B62" s="7"/>
      <c r="F62" s="13"/>
      <c r="G62" s="7"/>
      <c r="H62" s="7"/>
    </row>
    <row r="63" spans="1:28" x14ac:dyDescent="0.25">
      <c r="B63" s="13"/>
      <c r="D63" s="7"/>
      <c r="F63" s="13"/>
      <c r="G63" s="7"/>
      <c r="H63" s="14"/>
    </row>
    <row r="64" spans="1:28" x14ac:dyDescent="0.25">
      <c r="B64" s="13"/>
      <c r="D64" s="7"/>
      <c r="F64" s="13"/>
      <c r="G64" s="7"/>
      <c r="H64" s="14"/>
    </row>
    <row r="65" spans="2:8" x14ac:dyDescent="0.25">
      <c r="B65" s="13"/>
      <c r="D65" s="7"/>
      <c r="F65" s="12"/>
      <c r="G65" s="7"/>
      <c r="H65" s="7"/>
    </row>
    <row r="66" spans="2:8" x14ac:dyDescent="0.25">
      <c r="B66" s="13"/>
      <c r="D66" s="7"/>
      <c r="F66" s="12"/>
      <c r="G66" s="7"/>
      <c r="H66" s="14"/>
    </row>
    <row r="67" spans="2:8" x14ac:dyDescent="0.25">
      <c r="B67" s="13"/>
      <c r="D67" s="7"/>
      <c r="F67" s="12"/>
      <c r="G67" s="7"/>
      <c r="H67" s="14"/>
    </row>
    <row r="68" spans="2:8" x14ac:dyDescent="0.25">
      <c r="B68" s="13"/>
      <c r="D68" s="7"/>
      <c r="F68" s="12"/>
      <c r="G68" s="7"/>
      <c r="H68" s="14"/>
    </row>
    <row r="69" spans="2:8" x14ac:dyDescent="0.25">
      <c r="F69" s="12"/>
      <c r="G69" s="7"/>
      <c r="H69" s="14"/>
    </row>
    <row r="70" spans="2:8" x14ac:dyDescent="0.25">
      <c r="F70" s="12"/>
      <c r="G70" s="7"/>
      <c r="H70" s="14"/>
    </row>
    <row r="216" spans="5:21" x14ac:dyDescent="0.25">
      <c r="I216" s="15"/>
      <c r="J216" s="15"/>
    </row>
    <row r="217" spans="5:21" x14ac:dyDescent="0.25">
      <c r="I217" s="15"/>
      <c r="J217" s="15"/>
    </row>
    <row r="218" spans="5:21" x14ac:dyDescent="0.25">
      <c r="I218" s="15"/>
      <c r="J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5:21" x14ac:dyDescent="0.25">
      <c r="I219" s="15"/>
      <c r="J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5:21" x14ac:dyDescent="0.25">
      <c r="I220" s="15"/>
      <c r="J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5:21" x14ac:dyDescent="0.25">
      <c r="I221" s="15"/>
      <c r="J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5:21" x14ac:dyDescent="0.25">
      <c r="I222" s="15"/>
      <c r="J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5:21" x14ac:dyDescent="0.25">
      <c r="E223" s="15"/>
      <c r="I223" s="15"/>
      <c r="J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5:21" x14ac:dyDescent="0.25">
      <c r="E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25">
      <c r="E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2:2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2:2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2:2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2:2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2:2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2:2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2:2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2:2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2:2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2:2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2:2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2:2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2:2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2:2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2:2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2:2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2:2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2:2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2:2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2:2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2:2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2:2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2:2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2:2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2:2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2:2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2:2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2:2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2:2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2:2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2:2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2:2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2:2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2:2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2:2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2:2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2:2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2:2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2:2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2:2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2:2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2:2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2:2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2:2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2:2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2:2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2:2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2:2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2:2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2:2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2:2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2:2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2:2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2:2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2:2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2:2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2:2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2:2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2:2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2:2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2:2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2:2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2:2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2:2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2:2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2:2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2:2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2:2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2:2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2:2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2:2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2:2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2:2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2:2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2:2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2:2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2:2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2:2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2:2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2:2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2:2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2:2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2:2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2:2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2:2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2:2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2:2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2:2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2:2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2:2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2:2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2:2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2:2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2:2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2:2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2:2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2:2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2:2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2:2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2:2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2:2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2:2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2:2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2:2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2:2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2:2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2:2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2:2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2:2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2:2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2:2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2:2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2:2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2:2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2:2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2:2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2:2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2:2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2:2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2:2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2:2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2:2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2:2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2:2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2:2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2:2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2:2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2:2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2:2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2:2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2:2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2:2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2:2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2:2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2:2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2:2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2:2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2:2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2:2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2:2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2:2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2:2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2:2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2:2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2:2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2:2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2:2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2:2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2:2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2:2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2:2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2:2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2:2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2:2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2:2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2:2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2:2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2:2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2:2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2:2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2:2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2:2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2:2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2:2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2:2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2:2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2:2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2:2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2:2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2:2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2:2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2:2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2:2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2:2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2:2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2:2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2:2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2:2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2:2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2:2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2:2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2:2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2:2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2:2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2:2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2:2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2:2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2:2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2:2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2:2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2:2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2:2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2:2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2:2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2:2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2:2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2:2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2:2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2:2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2:2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2:2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2:2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2:2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2:2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2:2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2:2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2:2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2:2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2:2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2:2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2:2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2:2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2:2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2:2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2:2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2:2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2:2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2:2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2:2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2:2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2:2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2:2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2:2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2:2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2:2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2:2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2:2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2:2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2:2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2:2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2:2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2:2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2:2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2:2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2:2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2:2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2:2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2:2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2:2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2:2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2:2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2:2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2:2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2:2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2:2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2:2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2:2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2:2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2:2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2:2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2:2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2:2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2:2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2:2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2:2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2:2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2:2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2:2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2:2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2:2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2:2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2:2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2:2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2:2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2:2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2:2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2:2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2:2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2:2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2:2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2:2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2:2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2:2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2:2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2:2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2:2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2:2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2:2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2:2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2:2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2:2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2:2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2:2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2:2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2:2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2:2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2:2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2:2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2:2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2:2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2:2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2:2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2:2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2:2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2:2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2:2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2:2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2:2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2:2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2:2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2:2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2:2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2:2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2:2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2:2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2:2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2:2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2:2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2:2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2:2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2:2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2:2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2:2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2:2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2:2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2:2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2:2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2:2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2:2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2:2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2:2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2:2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2:2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2:2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2:2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2:2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2:2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2:2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2:2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2:2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2:2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2:2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2:2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2:2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2:2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2:2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2:2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2:2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2:2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2:2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2:2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2:2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2:2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2:2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2:2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2:2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2:2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2:2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2:2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2:2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2:2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2:2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2:2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2:2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2:2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2:2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2:2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2:2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2:2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2:2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2:2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2:2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2:2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2:2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2:2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2:2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2:2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2:2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2:2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2:2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2:2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2:2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2:2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2:2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2:2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2:2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2:2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2:2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2:2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2:2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2:2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2:2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2:2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2:2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2:2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2:2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2:2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2:2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2:2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2:2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2:2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2:2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2:2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2:2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2:2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2:2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2:2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2:2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2:2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2:2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2:2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2:2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2:2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2:2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2:2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2:2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2:2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2:2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2:2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2:2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2:2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2:2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2:2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2:2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2:2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2:2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2:2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2:2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2:2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2:2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2:2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2:2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2:2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2:2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2:2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2:2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2:2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2:2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2:2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2:2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2:2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2:2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2:2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2:2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2:2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2:2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2:2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2:2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2:2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2:2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2:2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2:2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2:2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2:2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2:2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2:2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2:2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2:2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2:2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2:2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2:2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2:2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2:2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2:2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2:2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2:2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2:2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2:2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2:2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2:2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2:2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2:2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2:2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2:2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2:2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2:2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2:2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2:2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2:2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2:2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2:2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2:2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2:2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2:2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2:2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2:2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2:2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2:2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2:2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2:2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2:2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2:2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2:2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2:2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2:2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2:2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2:2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2:2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2:2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2:2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2:2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2:2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2:2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2:2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2:2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2:2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2:2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2:2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2:2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2:2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2:2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2:2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2:2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2:2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2:2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2:2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2:2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2:2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2:2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2:2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2:2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2:2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2:21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2:21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2:21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2:21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2:21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2:21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2:21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2:21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2:21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2:21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2:21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2:21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2:21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2:21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2:21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2:21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2:21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2:21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2:21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2:21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2:21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2:21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2:21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2:21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2:21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2:21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2:21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2:21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2:21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2:21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2:21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2:21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2:21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2:21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2:21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2:21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2:21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2:21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2:21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2:21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2:21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2:21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2:21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2:21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2:21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2:21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2:21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2:21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2:21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2:21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2:21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2:21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2:21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2:21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2:21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2:21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2:21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2:21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2:21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2:21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2:21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2:21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2:21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2:21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2:21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2:21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2:21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2:21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2:21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2:21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2:21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2:21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2:21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2:21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2:21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2:21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2:21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2:21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2:21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2:21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2:21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2:21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2:21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2:21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2:21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2:21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2:21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2:21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2:21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2:21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2:21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2:21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2:21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2:21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2:21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2:21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2:21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2:21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2:21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2:21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2:21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2:21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2:21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2:21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2:21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2:21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2:21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2:21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2:21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2:21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2:21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2:21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2:21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2:21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2:21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2:21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2:21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2:21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2:21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2:21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2:21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2:21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2:21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2:21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2:2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2:21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2:21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2:21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2:21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2:21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2:21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2:21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2:21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2:21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2:21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2:21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2:21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2:21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2:21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2:21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2:21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2:21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2:21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2:21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2:21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2:21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2:21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2:21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2:21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2:21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2:21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2:21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2:21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2:21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2:21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2:21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2:21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2:21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2:21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2:21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2:21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2:21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2:21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2:21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2:21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2:21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2:21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2:21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2:21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2:21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2:21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2:21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2:21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2:21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2:21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2:21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2:21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2:21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2:21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2:21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2:21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2:21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2:21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2:21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2:21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2:21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2:21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2:21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2:21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2:21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2:21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2:21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2:21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2:21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2:21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2:21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2:21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2:21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2:21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2:21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2:21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2:21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2:21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2:21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2:21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2:21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2:21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2:21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2:21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2:21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2:21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2:21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2:21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2:21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2:21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2:21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2:21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2:21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2:21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2:21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2:21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2:21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2:21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2:21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2:21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2:21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2:21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2:21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2:21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2:21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2:21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2:21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2:21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2:21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2:21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2:21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2:21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2:21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2:21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2:21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2:21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2:21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2:21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2:21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2:21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2:21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2:21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2:21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2:21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2:21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2:21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2:21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2:21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2:21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2:21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2:21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2:21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2:21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2:21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2:21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2:21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2:21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2:21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2:21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2:21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2:21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2:21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2:21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2:21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2:21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2:21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2:21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2:21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2:21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2:21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2:21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2:21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2:21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2:21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2:21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2:21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2:21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2:21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2:21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2:21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2:21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2:21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2:21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2:21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2:21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2:21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2:21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2:21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2:21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2:21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2:21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2:21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2:21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2:21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2:21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2:21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2:21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2:21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2:21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2:21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2:21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2:21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2:21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2:21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2:21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2:21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2:21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2:21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2:21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2:21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2:21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2:21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2:21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2:21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2:21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2:21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2:21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2:21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2:21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2:21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2:21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2:21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2:21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2:21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2:21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2:21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2:21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2:21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2:21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2:2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2:21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2:21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2:21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2:2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2:21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2:21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2:21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2:21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2:21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2:21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2:21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2:21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2:21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2:21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2:21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2:21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2:21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2:21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2:21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2:21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2:21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2:21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2:21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2:21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2:21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2:21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2:21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2:21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2:21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2:21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2:21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2:21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2:21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2:21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2:21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2:21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2:21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2:21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2:21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2:21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2:21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2:21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2:21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2:21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2:21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2:21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2:21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2:21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2:21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2:21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2:21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2:21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2:21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2:21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2:21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2:21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2:21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2:21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2:21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2:21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2:21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2:21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2:21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2:21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2:21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2:21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2:21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2:21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2:21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2:21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2:21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2:21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2:21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2:21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2:21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2:21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2:21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2:21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2:21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2:21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2:21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2:21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2:21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2:21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2:21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2:21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2:21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2:21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2:21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2:21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2:21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2:21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2:21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2:21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2:21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2:21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2:21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2:21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2:21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2:21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2:21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2:21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2:21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2:21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2:21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2:21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2:21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2:21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2:21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2:21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2:21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2:21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2:21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2:21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2:21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2:21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2:21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2:21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2:21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2:21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2:21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2:21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2:21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2:21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2:21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2:21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2:21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2:21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2:21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2:21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2:21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2:2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2:21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2:21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2:21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2:21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2:21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2:21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2:21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2:21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2:21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2:21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2:21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2:21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2:21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2:21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2:21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2:21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2:21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2:21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2:21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2:21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2:21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2:21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2:21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2:21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2:21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2:21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2:21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2:21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2:21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2:21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2:21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2:21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2:21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2:21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2:21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2:21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2:21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2:21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2:21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2:21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2:21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2:21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2:21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2:21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2:21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2:21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2:21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2:21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2:21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2:21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2:21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2:21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2:21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2:21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2:21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2:21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2:21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2:21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2:21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2:21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2:21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2:21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2:21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2:21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2:21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2:21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2:21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2:21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2:21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2:21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2:21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2:21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2:21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2:21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2:21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2:21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2:21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2:21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2:21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2:21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2:21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2:21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2:21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2:21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2:21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2:21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2:21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2:21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2:21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2:21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2:21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2:21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2:21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2:21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2:21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2:21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2:21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2:21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2:21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2:21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2:21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2:21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2:21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2:21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2:21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2:21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2:21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2:21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2:21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2:21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2:21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2:21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2:21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2:21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2:21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2:21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2:21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2:21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2:21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2:21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2:21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2:21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2:21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2:21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2:21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2:21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2:21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2:21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2:21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2:21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2:21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2:21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2:21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2:21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2:21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2:21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2:21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2:21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2:21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2:21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2:21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2:21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2:21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2:21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2:21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2:21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2:21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2:21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2:21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2:21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2:21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2:21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2:21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2:21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2:21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2:2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2:21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2:21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2:21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2:21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2:2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2:21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2:21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2:21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2:21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2:21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2:21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2:21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2:21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2:21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2:21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2:21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2:21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2:21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2:21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2:21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2:21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2:21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2:21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2:21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2:21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2:21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2:21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2:21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2:21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2:21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2:21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2:21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2:21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2:21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2:21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2:21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2:21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2:21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2:21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2:21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2:21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2:21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2:21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2:21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2:21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2:21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2:21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2:21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2:21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2:21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2:21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2:21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2:21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2:21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2:21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2:21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2:21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2:21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2:21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2:21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2:21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2:21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2:21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2:21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2:21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2:21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2:21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2:21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2:21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2:21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2:21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2:21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2:21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2:21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2:21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2:21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2:21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2:21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2:21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2:21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2:21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2:21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2:21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2:21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2:21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2:21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2:21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2:21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2:21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2:21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2:21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2:21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2:21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2:21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2:21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2:21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2:21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2:21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2:21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2:21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2:21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2:21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2:21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2:21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2:21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2:2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2:21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2:21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  <row r="1493" spans="2:21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</row>
    <row r="1494" spans="2:21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</row>
    <row r="1495" spans="2:21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</row>
    <row r="1496" spans="2:21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</row>
    <row r="1497" spans="2:21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</row>
    <row r="1498" spans="2:21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</row>
    <row r="1499" spans="2:2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</row>
    <row r="1500" spans="2:21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</row>
    <row r="1501" spans="2:2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</row>
    <row r="1502" spans="2:21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</row>
    <row r="1503" spans="2:21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</row>
    <row r="1504" spans="2:21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</row>
    <row r="1505" spans="2:21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</row>
    <row r="1506" spans="2:21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</row>
    <row r="1507" spans="2:21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</row>
    <row r="1508" spans="2:21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</row>
    <row r="1509" spans="2:21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</row>
    <row r="1510" spans="2:21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</row>
    <row r="1511" spans="2:21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</row>
    <row r="1512" spans="2:21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</row>
    <row r="1513" spans="2:21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</row>
    <row r="1514" spans="2:21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</row>
    <row r="1515" spans="2:21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</row>
    <row r="1516" spans="2:21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</row>
    <row r="1517" spans="2:21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</row>
    <row r="1518" spans="2:21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</row>
    <row r="1519" spans="2:21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</row>
    <row r="1520" spans="2:21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</row>
    <row r="1521" spans="2:21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</row>
    <row r="1522" spans="2:21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</row>
    <row r="1523" spans="2:21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</row>
    <row r="1524" spans="2:21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</row>
    <row r="1525" spans="2:21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</row>
    <row r="1526" spans="2:21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</row>
    <row r="1527" spans="2:21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</row>
    <row r="1528" spans="2:21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</row>
    <row r="1529" spans="2:21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</row>
    <row r="1530" spans="2:21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</row>
    <row r="1531" spans="2:21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</row>
    <row r="1532" spans="2:21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</row>
    <row r="1533" spans="2:21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</row>
    <row r="1534" spans="2:21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</row>
    <row r="1535" spans="2:21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</row>
    <row r="1536" spans="2:21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</row>
    <row r="1537" spans="2:21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</row>
    <row r="1538" spans="2:21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</row>
    <row r="1539" spans="2:21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</row>
    <row r="1540" spans="2:21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</row>
    <row r="1541" spans="2:21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</row>
    <row r="1542" spans="2:21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</row>
    <row r="1543" spans="2:21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</row>
    <row r="1544" spans="2:21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</row>
    <row r="1545" spans="2:21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</row>
    <row r="1546" spans="2:21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</row>
    <row r="1547" spans="2:21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</row>
    <row r="1548" spans="2:21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</row>
    <row r="1549" spans="2:21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</row>
    <row r="1550" spans="2:21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</row>
    <row r="1551" spans="2:21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</row>
    <row r="1552" spans="2:21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</row>
    <row r="1553" spans="2:21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</row>
    <row r="1554" spans="2:21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</row>
    <row r="1555" spans="2:21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</row>
    <row r="1556" spans="2:21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</row>
    <row r="1557" spans="2:21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</row>
    <row r="1558" spans="2:21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</row>
    <row r="1559" spans="2:21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</row>
    <row r="1560" spans="2:21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</row>
    <row r="1561" spans="2:21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</row>
    <row r="1562" spans="2:21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</row>
    <row r="1563" spans="2:21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</row>
    <row r="1564" spans="2:21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</row>
    <row r="1565" spans="2:21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</row>
    <row r="1566" spans="2:21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</row>
    <row r="1567" spans="2:21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</row>
    <row r="1568" spans="2:21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</row>
    <row r="1569" spans="2:21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</row>
    <row r="1570" spans="2:21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</row>
    <row r="1571" spans="2:21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</row>
    <row r="1572" spans="2:21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</row>
    <row r="1573" spans="2:21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</row>
    <row r="1574" spans="2:21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</row>
    <row r="1575" spans="2:21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</row>
    <row r="1576" spans="2:21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</row>
    <row r="1577" spans="2:21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</row>
    <row r="1578" spans="2:21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</row>
    <row r="1579" spans="2:21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</row>
    <row r="1580" spans="2:21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</row>
    <row r="1581" spans="2:21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</row>
    <row r="1582" spans="2:21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</row>
    <row r="1583" spans="2:21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</row>
    <row r="1584" spans="2:21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</row>
    <row r="1585" spans="2:21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</row>
    <row r="1586" spans="2:21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</row>
    <row r="1587" spans="2:21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</row>
    <row r="1588" spans="2:21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</row>
    <row r="1589" spans="2:21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</row>
    <row r="1590" spans="2:21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</row>
    <row r="1591" spans="2:21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</row>
    <row r="1592" spans="2:21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</row>
    <row r="1593" spans="2:21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</row>
    <row r="1594" spans="2:21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</row>
    <row r="1595" spans="2:21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</row>
    <row r="1596" spans="2:21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</row>
    <row r="1597" spans="2:21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</row>
    <row r="1598" spans="2:21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</row>
    <row r="1599" spans="2:21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</row>
    <row r="1600" spans="2:21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</row>
    <row r="1601" spans="2:21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</row>
    <row r="1602" spans="2:21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</row>
    <row r="1603" spans="2:2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</row>
    <row r="1604" spans="2:21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</row>
    <row r="1605" spans="2:21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</row>
    <row r="1606" spans="2:21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</row>
    <row r="1607" spans="2:21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</row>
    <row r="1608" spans="2:21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</row>
    <row r="1609" spans="2:21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</row>
    <row r="1610" spans="2:21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</row>
    <row r="1611" spans="2:21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</row>
    <row r="1612" spans="2:2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</row>
    <row r="1613" spans="2:2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</row>
    <row r="1614" spans="2:2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</row>
    <row r="1615" spans="2:2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</row>
    <row r="1616" spans="2:2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</row>
    <row r="1617" spans="2:21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</row>
    <row r="1618" spans="2:21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</row>
    <row r="1619" spans="2:21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</row>
    <row r="1620" spans="2:21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</row>
    <row r="1621" spans="2:21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</row>
    <row r="1622" spans="2:21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</row>
    <row r="1623" spans="2:21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</row>
    <row r="1624" spans="2:21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</row>
    <row r="1625" spans="2:21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</row>
    <row r="1626" spans="2:21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</row>
    <row r="1627" spans="2:21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</row>
    <row r="1628" spans="2:21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</row>
    <row r="1629" spans="2:21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</row>
    <row r="1630" spans="2:21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</row>
    <row r="1631" spans="2:21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</row>
    <row r="1632" spans="2:21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</row>
    <row r="1633" spans="2:21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</row>
    <row r="1634" spans="2:21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</row>
    <row r="1635" spans="2:21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</row>
    <row r="1636" spans="2:21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</row>
    <row r="1637" spans="2:21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</row>
    <row r="1638" spans="2:21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</row>
    <row r="1639" spans="2:21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</row>
    <row r="1640" spans="2:21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</row>
    <row r="1641" spans="2:21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</row>
    <row r="1642" spans="2:21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</row>
    <row r="1643" spans="2:21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</row>
    <row r="1644" spans="2:21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</row>
    <row r="1645" spans="2:21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</row>
    <row r="1646" spans="2:21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</row>
    <row r="1647" spans="2:21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</row>
    <row r="1648" spans="2:21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</row>
    <row r="1649" spans="2:21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</row>
    <row r="1650" spans="2:21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</row>
    <row r="1651" spans="2:21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</row>
    <row r="1652" spans="2:21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</row>
    <row r="1653" spans="2:21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</row>
    <row r="1654" spans="2:21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</row>
    <row r="1655" spans="2:21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</row>
    <row r="1656" spans="2:21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</row>
    <row r="1657" spans="2:21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</row>
    <row r="1658" spans="2:21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</row>
    <row r="1659" spans="2:21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</row>
    <row r="1660" spans="2:21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</row>
    <row r="1661" spans="2:21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</row>
    <row r="1662" spans="2:21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</row>
    <row r="1663" spans="2:21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</row>
    <row r="1664" spans="2:21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</row>
    <row r="1665" spans="2:21" x14ac:dyDescent="0.25"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</row>
    <row r="1666" spans="2:21" x14ac:dyDescent="0.25"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</row>
    <row r="1667" spans="2:21" x14ac:dyDescent="0.25"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</row>
    <row r="1668" spans="2:21" x14ac:dyDescent="0.25"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</row>
    <row r="1669" spans="2:21" x14ac:dyDescent="0.25"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</row>
    <row r="1670" spans="2:21" x14ac:dyDescent="0.25"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</row>
    <row r="1671" spans="2:21" x14ac:dyDescent="0.25"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</row>
    <row r="1672" spans="2:21" x14ac:dyDescent="0.25"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</row>
    <row r="1673" spans="2:21" x14ac:dyDescent="0.25"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</row>
    <row r="1674" spans="2:21" x14ac:dyDescent="0.25"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</row>
    <row r="1675" spans="2:21" x14ac:dyDescent="0.25"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</row>
    <row r="1676" spans="2:21" x14ac:dyDescent="0.25"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</row>
    <row r="1677" spans="2:21" x14ac:dyDescent="0.25"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</row>
    <row r="1678" spans="2:21" x14ac:dyDescent="0.25"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</row>
    <row r="1679" spans="2:21" x14ac:dyDescent="0.25"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</row>
    <row r="1680" spans="2:21" x14ac:dyDescent="0.25"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</row>
    <row r="1681" spans="2:15" x14ac:dyDescent="0.25"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</row>
    <row r="1682" spans="2:15" x14ac:dyDescent="0.25"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</row>
    <row r="1683" spans="2:15" x14ac:dyDescent="0.25"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</row>
    <row r="1684" spans="2:15" x14ac:dyDescent="0.25"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</row>
    <row r="1685" spans="2:15" x14ac:dyDescent="0.25"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</row>
    <row r="1686" spans="2:15" x14ac:dyDescent="0.25"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</row>
    <row r="1687" spans="2:15" x14ac:dyDescent="0.25"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</row>
    <row r="1688" spans="2:15" x14ac:dyDescent="0.25"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</row>
    <row r="1689" spans="2:15" x14ac:dyDescent="0.25">
      <c r="B1689" s="15"/>
      <c r="C1689" s="15"/>
      <c r="D1689" s="15"/>
      <c r="E1689" s="15"/>
      <c r="F1689" s="15"/>
      <c r="G1689" s="15"/>
      <c r="H1689" s="15"/>
      <c r="K1689" s="15"/>
      <c r="L1689" s="15"/>
      <c r="O1689" s="15"/>
    </row>
    <row r="1690" spans="2:15" x14ac:dyDescent="0.25">
      <c r="B1690" s="15"/>
      <c r="C1690" s="15"/>
      <c r="D1690" s="15"/>
      <c r="E1690" s="15"/>
      <c r="F1690" s="15"/>
      <c r="G1690" s="15"/>
      <c r="H1690" s="15"/>
      <c r="K1690" s="15"/>
      <c r="L1690" s="15"/>
      <c r="O1690" s="15"/>
    </row>
    <row r="1691" spans="2:15" x14ac:dyDescent="0.25">
      <c r="B1691" s="15"/>
      <c r="C1691" s="15"/>
      <c r="D1691" s="15"/>
      <c r="E1691" s="15"/>
      <c r="F1691" s="15"/>
      <c r="G1691" s="15"/>
      <c r="H1691" s="15"/>
      <c r="K1691" s="15"/>
      <c r="L1691" s="15"/>
      <c r="O1691" s="15"/>
    </row>
    <row r="1692" spans="2:15" x14ac:dyDescent="0.25">
      <c r="B1692" s="15"/>
      <c r="C1692" s="15"/>
      <c r="D1692" s="15"/>
      <c r="E1692" s="15"/>
      <c r="F1692" s="15"/>
      <c r="G1692" s="15"/>
      <c r="H1692" s="15"/>
      <c r="K1692" s="15"/>
      <c r="O1692" s="15"/>
    </row>
    <row r="1693" spans="2:15" x14ac:dyDescent="0.25">
      <c r="B1693" s="15"/>
      <c r="C1693" s="15"/>
      <c r="D1693" s="15"/>
      <c r="E1693" s="15"/>
      <c r="F1693" s="15"/>
      <c r="G1693" s="15"/>
      <c r="H1693" s="15"/>
      <c r="K1693" s="15"/>
    </row>
    <row r="1694" spans="2:15" x14ac:dyDescent="0.25">
      <c r="B1694" s="15"/>
      <c r="C1694" s="15"/>
      <c r="D1694" s="15"/>
      <c r="E1694" s="15"/>
      <c r="F1694" s="15"/>
      <c r="G1694" s="15"/>
      <c r="H1694" s="15"/>
      <c r="K1694" s="15"/>
    </row>
    <row r="1695" spans="2:15" x14ac:dyDescent="0.25">
      <c r="B1695" s="15"/>
      <c r="C1695" s="15"/>
      <c r="D1695" s="15"/>
      <c r="E1695" s="15"/>
      <c r="F1695" s="15"/>
      <c r="G1695" s="15"/>
      <c r="H1695" s="15"/>
      <c r="K1695" s="15"/>
    </row>
    <row r="1696" spans="2:15" x14ac:dyDescent="0.25">
      <c r="B1696" s="15"/>
      <c r="C1696" s="15"/>
      <c r="D1696" s="15"/>
      <c r="F1696" s="15"/>
      <c r="G1696" s="15"/>
      <c r="H1696" s="15"/>
      <c r="K1696" s="15"/>
    </row>
    <row r="1697" spans="2:8" x14ac:dyDescent="0.25">
      <c r="B1697" s="15"/>
      <c r="C1697" s="15"/>
      <c r="D1697" s="15"/>
      <c r="F1697" s="15"/>
      <c r="G1697" s="15"/>
      <c r="H1697" s="15"/>
    </row>
    <row r="1698" spans="2:8" x14ac:dyDescent="0.25">
      <c r="B1698" s="15"/>
      <c r="C1698" s="15"/>
      <c r="D1698" s="15"/>
      <c r="F1698" s="15"/>
      <c r="G1698" s="15"/>
      <c r="H1698" s="15"/>
    </row>
    <row r="1699" spans="2:8" x14ac:dyDescent="0.25">
      <c r="B1699" s="15"/>
      <c r="C1699" s="15"/>
      <c r="D1699" s="15"/>
    </row>
    <row r="1700" spans="2:8" x14ac:dyDescent="0.25">
      <c r="B1700" s="15"/>
      <c r="C1700" s="15"/>
      <c r="D1700" s="15"/>
    </row>
    <row r="1701" spans="2:8" x14ac:dyDescent="0.25">
      <c r="B1701" s="15"/>
      <c r="C1701" s="15"/>
      <c r="D1701" s="15"/>
    </row>
    <row r="1702" spans="2:8" x14ac:dyDescent="0.25">
      <c r="B1702" s="15"/>
      <c r="C1702" s="15"/>
      <c r="D1702" s="15"/>
    </row>
    <row r="1703" spans="2:8" x14ac:dyDescent="0.25">
      <c r="B1703" s="15"/>
      <c r="C1703" s="15"/>
      <c r="D1703" s="15"/>
    </row>
    <row r="1704" spans="2:8" x14ac:dyDescent="0.25">
      <c r="B1704" s="15"/>
      <c r="C1704" s="15"/>
      <c r="D1704" s="15"/>
    </row>
    <row r="1705" spans="2:8" x14ac:dyDescent="0.25">
      <c r="B1705" s="15"/>
      <c r="C1705" s="15"/>
      <c r="D1705" s="15"/>
    </row>
  </sheetData>
  <sheetProtection password="CC38" sheet="1" objects="1" scenarios="1"/>
  <mergeCells count="3">
    <mergeCell ref="B21:K21"/>
    <mergeCell ref="B3:K3"/>
    <mergeCell ref="E2:G2"/>
  </mergeCells>
  <phoneticPr fontId="0" type="noConversion"/>
  <pageMargins left="0.75" right="0.75" top="1" bottom="1" header="0.5" footer="0.5"/>
  <pageSetup paperSize="9" scale="73" orientation="landscape" r:id="rId1"/>
  <headerFooter alignWithMargins="0">
    <oddFooter>&amp;L&amp;F&amp;C&amp;D&amp;RBureau Veritas DPO Rotterdam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1693"/>
  <sheetViews>
    <sheetView workbookViewId="0">
      <selection activeCell="B16" sqref="B16"/>
    </sheetView>
  </sheetViews>
  <sheetFormatPr defaultRowHeight="13.2" x14ac:dyDescent="0.25"/>
  <cols>
    <col min="1" max="1" width="2.109375" customWidth="1"/>
    <col min="2" max="2" width="19.5546875" customWidth="1"/>
    <col min="3" max="10" width="12.5546875" customWidth="1"/>
    <col min="11" max="11" width="11.44140625" customWidth="1"/>
    <col min="13" max="13" width="10" bestFit="1" customWidth="1"/>
    <col min="15" max="15" width="12.88671875" customWidth="1"/>
  </cols>
  <sheetData>
    <row r="1" spans="1:28" ht="11.25" customHeight="1" thickBot="1" x14ac:dyDescent="0.3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4"/>
      <c r="Q1" s="4"/>
      <c r="R1" s="4"/>
      <c r="S1" s="4"/>
      <c r="T1" s="4"/>
    </row>
    <row r="2" spans="1:28" x14ac:dyDescent="0.25">
      <c r="A2" s="4"/>
      <c r="B2" s="126"/>
      <c r="C2" s="127"/>
      <c r="D2" s="127"/>
      <c r="E2" s="292" t="s">
        <v>100</v>
      </c>
      <c r="F2" s="292"/>
      <c r="G2" s="292"/>
      <c r="H2" s="127"/>
      <c r="I2" s="127"/>
      <c r="J2" s="127"/>
      <c r="K2" s="1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/>
      <c r="B3" s="286" t="s">
        <v>8</v>
      </c>
      <c r="C3" s="287"/>
      <c r="D3" s="287"/>
      <c r="E3" s="287"/>
      <c r="F3" s="287"/>
      <c r="G3" s="287"/>
      <c r="H3" s="287"/>
      <c r="I3" s="287"/>
      <c r="J3" s="287"/>
      <c r="K3" s="2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93" t="s">
        <v>26</v>
      </c>
      <c r="C4" s="149"/>
      <c r="D4" s="149"/>
      <c r="E4" s="149"/>
      <c r="F4" s="149"/>
      <c r="G4" s="149"/>
      <c r="H4" s="149"/>
      <c r="I4" s="149"/>
      <c r="J4" s="149"/>
      <c r="K4" s="15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93" t="s">
        <v>43</v>
      </c>
      <c r="C5" s="111" t="s">
        <v>7</v>
      </c>
      <c r="D5" s="111" t="s">
        <v>7</v>
      </c>
      <c r="E5" s="83" t="s">
        <v>7</v>
      </c>
      <c r="F5" s="111" t="s">
        <v>7</v>
      </c>
      <c r="G5" s="111" t="s">
        <v>7</v>
      </c>
      <c r="H5" s="111" t="s">
        <v>7</v>
      </c>
      <c r="I5" s="83" t="s">
        <v>7</v>
      </c>
      <c r="J5" s="83" t="s">
        <v>7</v>
      </c>
      <c r="K5" s="84" t="s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4"/>
      <c r="B6" s="85" t="s">
        <v>13</v>
      </c>
      <c r="C6" s="151"/>
      <c r="D6" s="151"/>
      <c r="E6" s="151"/>
      <c r="F6" s="151"/>
      <c r="G6" s="151"/>
      <c r="H6" s="151"/>
      <c r="I6" s="151"/>
      <c r="J6" s="151"/>
      <c r="K6" s="152" t="s">
        <v>63</v>
      </c>
      <c r="L6" s="4"/>
      <c r="M6" s="4"/>
      <c r="N6" s="4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5">
      <c r="A7" s="4"/>
      <c r="B7" s="85" t="s">
        <v>90</v>
      </c>
      <c r="C7" s="151"/>
      <c r="D7" s="151"/>
      <c r="E7" s="151"/>
      <c r="F7" s="151"/>
      <c r="G7" s="151"/>
      <c r="H7" s="151"/>
      <c r="I7" s="151"/>
      <c r="J7" s="151"/>
      <c r="K7" s="152" t="s">
        <v>64</v>
      </c>
      <c r="L7" s="4"/>
      <c r="M7" s="4"/>
      <c r="N7" s="4"/>
      <c r="O7" s="6"/>
      <c r="P7" s="6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4"/>
      <c r="B8" s="85" t="s">
        <v>3</v>
      </c>
      <c r="C8" s="151"/>
      <c r="D8" s="151"/>
      <c r="E8" s="151"/>
      <c r="F8" s="151"/>
      <c r="G8" s="151"/>
      <c r="H8" s="151"/>
      <c r="I8" s="151"/>
      <c r="J8" s="151"/>
      <c r="K8" s="152" t="s">
        <v>64</v>
      </c>
      <c r="L8" s="4"/>
      <c r="M8" s="4"/>
      <c r="N8" s="4"/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6" x14ac:dyDescent="0.35">
      <c r="A9" s="4"/>
      <c r="B9" s="85" t="s">
        <v>101</v>
      </c>
      <c r="C9" s="151"/>
      <c r="D9" s="151"/>
      <c r="E9" s="151"/>
      <c r="F9" s="151"/>
      <c r="G9" s="151"/>
      <c r="H9" s="151"/>
      <c r="I9" s="151"/>
      <c r="J9" s="151"/>
      <c r="K9" s="152" t="s">
        <v>64</v>
      </c>
      <c r="L9" s="4"/>
      <c r="M9" s="4"/>
      <c r="N9" s="4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6" x14ac:dyDescent="0.35">
      <c r="A10" s="4"/>
      <c r="B10" s="85" t="s">
        <v>102</v>
      </c>
      <c r="C10" s="151"/>
      <c r="D10" s="151"/>
      <c r="E10" s="151"/>
      <c r="F10" s="151"/>
      <c r="G10" s="151"/>
      <c r="H10" s="151"/>
      <c r="I10" s="151"/>
      <c r="J10" s="151"/>
      <c r="K10" s="152" t="s">
        <v>64</v>
      </c>
      <c r="L10" s="4"/>
      <c r="M10" s="4"/>
      <c r="N10" s="4"/>
      <c r="O10" s="6"/>
      <c r="P10" s="6"/>
      <c r="Q10" s="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89" t="s">
        <v>16</v>
      </c>
      <c r="C11" s="151"/>
      <c r="D11" s="151"/>
      <c r="E11" s="151"/>
      <c r="F11" s="151"/>
      <c r="G11" s="151"/>
      <c r="H11" s="151"/>
      <c r="I11" s="151"/>
      <c r="J11" s="151"/>
      <c r="K11" s="152" t="s">
        <v>65</v>
      </c>
      <c r="L11" s="4"/>
      <c r="M11" s="16"/>
      <c r="N11" s="23"/>
      <c r="O11" s="1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4"/>
      <c r="B12" s="89" t="s">
        <v>17</v>
      </c>
      <c r="C12" s="151"/>
      <c r="D12" s="151"/>
      <c r="E12" s="151"/>
      <c r="F12" s="151"/>
      <c r="G12" s="151"/>
      <c r="H12" s="151"/>
      <c r="I12" s="151"/>
      <c r="J12" s="151"/>
      <c r="K12" s="152" t="s">
        <v>63</v>
      </c>
      <c r="L12" s="4"/>
      <c r="M12" s="8"/>
      <c r="N12" s="9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/>
      <c r="B13" s="89" t="s">
        <v>18</v>
      </c>
      <c r="C13" s="151"/>
      <c r="D13" s="151"/>
      <c r="E13" s="151"/>
      <c r="F13" s="151"/>
      <c r="G13" s="151"/>
      <c r="H13" s="151"/>
      <c r="I13" s="151"/>
      <c r="J13" s="151"/>
      <c r="K13" s="152" t="s">
        <v>67</v>
      </c>
      <c r="L13" s="1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6.8" x14ac:dyDescent="0.35">
      <c r="A14" s="4"/>
      <c r="B14" s="134" t="s">
        <v>52</v>
      </c>
      <c r="C14" s="151"/>
      <c r="D14" s="151"/>
      <c r="E14" s="151"/>
      <c r="F14" s="151"/>
      <c r="G14" s="151"/>
      <c r="H14" s="151"/>
      <c r="I14" s="151"/>
      <c r="J14" s="151"/>
      <c r="K14" s="153" t="s">
        <v>66</v>
      </c>
      <c r="L14" s="11"/>
      <c r="M14" s="6"/>
      <c r="N14" s="6"/>
      <c r="O14" s="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6" x14ac:dyDescent="0.35">
      <c r="A15" s="4"/>
      <c r="B15" s="87" t="s">
        <v>37</v>
      </c>
      <c r="C15" s="188"/>
      <c r="D15" s="188"/>
      <c r="E15" s="188"/>
      <c r="F15" s="188"/>
      <c r="G15" s="188"/>
      <c r="H15" s="188"/>
      <c r="I15" s="188"/>
      <c r="J15" s="188"/>
      <c r="K15" s="152" t="s">
        <v>63</v>
      </c>
      <c r="L15" s="11"/>
      <c r="M15" s="6"/>
      <c r="N15" s="6"/>
      <c r="O15" s="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6" x14ac:dyDescent="0.35">
      <c r="A16" s="4"/>
      <c r="B16" s="87" t="s">
        <v>98</v>
      </c>
      <c r="C16" s="151"/>
      <c r="D16" s="151"/>
      <c r="E16" s="151"/>
      <c r="F16" s="151"/>
      <c r="G16" s="151"/>
      <c r="H16" s="151"/>
      <c r="I16" s="151"/>
      <c r="J16" s="151"/>
      <c r="K16" s="152" t="s">
        <v>63</v>
      </c>
      <c r="L16" s="11"/>
      <c r="M16" s="6"/>
      <c r="N16" s="6"/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4"/>
      <c r="B17" s="161" t="s">
        <v>92</v>
      </c>
      <c r="C17" s="190"/>
      <c r="D17" s="190"/>
      <c r="E17" s="190"/>
      <c r="F17" s="190"/>
      <c r="G17" s="190"/>
      <c r="H17" s="190"/>
      <c r="I17" s="190"/>
      <c r="J17" s="190"/>
      <c r="K17" s="152" t="s">
        <v>63</v>
      </c>
      <c r="L17" s="11"/>
      <c r="M17" s="16"/>
      <c r="N17" s="24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286" t="s">
        <v>19</v>
      </c>
      <c r="C18" s="293"/>
      <c r="D18" s="293"/>
      <c r="E18" s="293"/>
      <c r="F18" s="293"/>
      <c r="G18" s="293"/>
      <c r="H18" s="293"/>
      <c r="I18" s="293"/>
      <c r="J18" s="293"/>
      <c r="K18" s="294"/>
      <c r="L18" s="11"/>
      <c r="M18" s="16"/>
      <c r="N18" s="24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6" x14ac:dyDescent="0.25">
      <c r="A19" s="4"/>
      <c r="B19" s="87" t="s">
        <v>20</v>
      </c>
      <c r="C19" s="114" t="e">
        <f>10*C13/C20</f>
        <v>#DIV/0!</v>
      </c>
      <c r="D19" s="114" t="e">
        <f t="shared" ref="D19:J19" si="0">10*D13/D20</f>
        <v>#DIV/0!</v>
      </c>
      <c r="E19" s="114" t="e">
        <f t="shared" si="0"/>
        <v>#DIV/0!</v>
      </c>
      <c r="F19" s="114" t="e">
        <f t="shared" si="0"/>
        <v>#DIV/0!</v>
      </c>
      <c r="G19" s="114" t="e">
        <f t="shared" si="0"/>
        <v>#DIV/0!</v>
      </c>
      <c r="H19" s="114" t="e">
        <f t="shared" si="0"/>
        <v>#DIV/0!</v>
      </c>
      <c r="I19" s="114" t="e">
        <f t="shared" si="0"/>
        <v>#DIV/0!</v>
      </c>
      <c r="J19" s="114" t="e">
        <f t="shared" si="0"/>
        <v>#DIV/0!</v>
      </c>
      <c r="K19" s="154" t="s">
        <v>66</v>
      </c>
      <c r="L19" s="11"/>
      <c r="M19" s="8"/>
      <c r="N19" s="6"/>
      <c r="O19" s="10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6" x14ac:dyDescent="0.25">
      <c r="A20" s="4"/>
      <c r="B20" s="89" t="s">
        <v>21</v>
      </c>
      <c r="C20" s="162">
        <f>2*(C7*C9+(C8-2*C9)*C10)/100</f>
        <v>0</v>
      </c>
      <c r="D20" s="162">
        <f t="shared" ref="D20:J20" si="1">2*(D7*D9+(D8-2*D9)*D10)/100</f>
        <v>0</v>
      </c>
      <c r="E20" s="162">
        <f t="shared" si="1"/>
        <v>0</v>
      </c>
      <c r="F20" s="162">
        <f t="shared" si="1"/>
        <v>0</v>
      </c>
      <c r="G20" s="162">
        <f t="shared" si="1"/>
        <v>0</v>
      </c>
      <c r="H20" s="162">
        <f t="shared" si="1"/>
        <v>0</v>
      </c>
      <c r="I20" s="162">
        <f t="shared" si="1"/>
        <v>0</v>
      </c>
      <c r="J20" s="162">
        <f t="shared" si="1"/>
        <v>0</v>
      </c>
      <c r="K20" s="152" t="s">
        <v>68</v>
      </c>
      <c r="L20" s="11"/>
      <c r="M20" s="16"/>
      <c r="N20" s="23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6.8" x14ac:dyDescent="0.35">
      <c r="A21" s="4"/>
      <c r="B21" s="89" t="s">
        <v>82</v>
      </c>
      <c r="C21" s="162">
        <f>(1/6*(C8*C10^3+(C7-2*C10)^3*C9)+2*C8*C10*(0.5*C7-0.5*C10)^2)/10000</f>
        <v>0</v>
      </c>
      <c r="D21" s="162">
        <f t="shared" ref="D21:J21" si="2">(1/6*(D8*D10^3+(D7-2*D10)^3*D9)+2*D8*D10*(0.5*D7-0.5*D10)^2)/10000</f>
        <v>0</v>
      </c>
      <c r="E21" s="162">
        <f t="shared" si="2"/>
        <v>0</v>
      </c>
      <c r="F21" s="162">
        <f t="shared" si="2"/>
        <v>0</v>
      </c>
      <c r="G21" s="162">
        <f t="shared" si="2"/>
        <v>0</v>
      </c>
      <c r="H21" s="162">
        <f t="shared" si="2"/>
        <v>0</v>
      </c>
      <c r="I21" s="162">
        <f t="shared" si="2"/>
        <v>0</v>
      </c>
      <c r="J21" s="162">
        <f t="shared" si="2"/>
        <v>0</v>
      </c>
      <c r="K21" s="152" t="s">
        <v>69</v>
      </c>
      <c r="L21" s="11"/>
      <c r="M21" s="16"/>
      <c r="N21" s="23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6.8" x14ac:dyDescent="0.35">
      <c r="A22" s="4"/>
      <c r="B22" s="89" t="s">
        <v>83</v>
      </c>
      <c r="C22" s="162">
        <f>(1/6*(C7*C9^3+(C8-2*C9)^3*C10)+2*C7*C9*(0.5*C8-0.5*C9)^2)/10000</f>
        <v>0</v>
      </c>
      <c r="D22" s="162">
        <f t="shared" ref="D22:J22" si="3">(1/6*(D7*D9^3+(D8-2*D9)^3*D10)+2*D7*D9*(0.5*D8-0.5*D9)^2)/10000</f>
        <v>0</v>
      </c>
      <c r="E22" s="162">
        <f t="shared" si="3"/>
        <v>0</v>
      </c>
      <c r="F22" s="162">
        <f t="shared" si="3"/>
        <v>0</v>
      </c>
      <c r="G22" s="162">
        <f t="shared" si="3"/>
        <v>0</v>
      </c>
      <c r="H22" s="162">
        <f t="shared" si="3"/>
        <v>0</v>
      </c>
      <c r="I22" s="162">
        <f t="shared" si="3"/>
        <v>0</v>
      </c>
      <c r="J22" s="162">
        <f t="shared" si="3"/>
        <v>0</v>
      </c>
      <c r="K22" s="152" t="s">
        <v>69</v>
      </c>
      <c r="L22" s="11"/>
      <c r="M22" s="16"/>
      <c r="N22" s="23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6" x14ac:dyDescent="0.25">
      <c r="A23" s="4"/>
      <c r="B23" s="85" t="s">
        <v>0</v>
      </c>
      <c r="C23" s="155" t="str">
        <f>IF(C6=1,206000,IF(C6=2,70000,IF(C6=3,195000,"invalid input")))</f>
        <v>invalid input</v>
      </c>
      <c r="D23" s="155" t="str">
        <f t="shared" ref="D23:J23" si="4">IF(D6=1,206000,IF(D6=2,70000,IF(D6=3,195000,"invalid input")))</f>
        <v>invalid input</v>
      </c>
      <c r="E23" s="155" t="str">
        <f t="shared" si="4"/>
        <v>invalid input</v>
      </c>
      <c r="F23" s="155" t="str">
        <f t="shared" si="4"/>
        <v>invalid input</v>
      </c>
      <c r="G23" s="155" t="str">
        <f t="shared" si="4"/>
        <v>invalid input</v>
      </c>
      <c r="H23" s="155" t="str">
        <f t="shared" si="4"/>
        <v>invalid input</v>
      </c>
      <c r="I23" s="155" t="str">
        <f t="shared" si="4"/>
        <v>invalid input</v>
      </c>
      <c r="J23" s="155" t="str">
        <f t="shared" si="4"/>
        <v>invalid input</v>
      </c>
      <c r="K23" s="152" t="s">
        <v>66</v>
      </c>
      <c r="L23" s="1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118" t="s">
        <v>23</v>
      </c>
      <c r="C24" s="156" t="str">
        <f>IF(C12=1,0.5,IF(C12=2,0.7071,IF(C12=3,1,"invalid input")))</f>
        <v>invalid input</v>
      </c>
      <c r="D24" s="156" t="str">
        <f t="shared" ref="D24:J24" si="5">IF(D12=1,0.5,IF(D12=2,0.7071,IF(D12=3,1,"invalid input")))</f>
        <v>invalid input</v>
      </c>
      <c r="E24" s="156" t="str">
        <f t="shared" si="5"/>
        <v>invalid input</v>
      </c>
      <c r="F24" s="156" t="str">
        <f t="shared" si="5"/>
        <v>invalid input</v>
      </c>
      <c r="G24" s="156" t="str">
        <f t="shared" si="5"/>
        <v>invalid input</v>
      </c>
      <c r="H24" s="156" t="str">
        <f t="shared" si="5"/>
        <v>invalid input</v>
      </c>
      <c r="I24" s="156" t="str">
        <f t="shared" si="5"/>
        <v>invalid input</v>
      </c>
      <c r="J24" s="156" t="str">
        <f t="shared" si="5"/>
        <v>invalid input</v>
      </c>
      <c r="K24" s="153" t="s">
        <v>63</v>
      </c>
      <c r="L24" s="11"/>
      <c r="M24" s="6"/>
      <c r="N24" s="6"/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163" t="s">
        <v>85</v>
      </c>
      <c r="C25" s="164"/>
      <c r="D25" s="164"/>
      <c r="E25" s="164"/>
      <c r="F25" s="164"/>
      <c r="G25" s="164"/>
      <c r="H25" s="164"/>
      <c r="I25" s="164"/>
      <c r="J25" s="164"/>
      <c r="K25" s="165"/>
      <c r="L25" s="11"/>
      <c r="M25" s="6"/>
      <c r="N25" s="6"/>
      <c r="O25" s="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6.8" x14ac:dyDescent="0.35">
      <c r="A26" s="4"/>
      <c r="B26" s="102" t="s">
        <v>60</v>
      </c>
      <c r="C26" s="158" t="e">
        <f>(PI()^2)*C23*MIN(C21,C22)/(C20*(C11*C24)^2)/10000</f>
        <v>#VALUE!</v>
      </c>
      <c r="D26" s="158" t="e">
        <f t="shared" ref="D26:J26" si="6">(PI()^2)*D23*MIN(D21,D22)/(D20*(D11*D24)^2)/10000</f>
        <v>#VALUE!</v>
      </c>
      <c r="E26" s="158" t="e">
        <f t="shared" si="6"/>
        <v>#VALUE!</v>
      </c>
      <c r="F26" s="158" t="e">
        <f t="shared" si="6"/>
        <v>#VALUE!</v>
      </c>
      <c r="G26" s="158" t="e">
        <f t="shared" si="6"/>
        <v>#VALUE!</v>
      </c>
      <c r="H26" s="158" t="e">
        <f t="shared" si="6"/>
        <v>#VALUE!</v>
      </c>
      <c r="I26" s="158" t="e">
        <f t="shared" si="6"/>
        <v>#VALUE!</v>
      </c>
      <c r="J26" s="158" t="e">
        <f t="shared" si="6"/>
        <v>#VALUE!</v>
      </c>
      <c r="K26" s="157" t="s">
        <v>66</v>
      </c>
      <c r="L26" s="11"/>
      <c r="M26" s="6"/>
      <c r="N26" s="6"/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6.8" x14ac:dyDescent="0.35">
      <c r="A27" s="4"/>
      <c r="B27" s="102" t="s">
        <v>61</v>
      </c>
      <c r="C27" s="158" t="e">
        <f>IF(C14/2&gt;=C26,C26,C14*(1-C14/4/C26))</f>
        <v>#VALUE!</v>
      </c>
      <c r="D27" s="158" t="e">
        <f t="shared" ref="D27:J27" si="7">IF(D14/2&gt;=D26,D26,D14*(1-D14/4/D26))</f>
        <v>#VALUE!</v>
      </c>
      <c r="E27" s="158" t="e">
        <f t="shared" si="7"/>
        <v>#VALUE!</v>
      </c>
      <c r="F27" s="158" t="e">
        <f t="shared" si="7"/>
        <v>#VALUE!</v>
      </c>
      <c r="G27" s="158" t="e">
        <f t="shared" si="7"/>
        <v>#VALUE!</v>
      </c>
      <c r="H27" s="158" t="e">
        <f t="shared" si="7"/>
        <v>#VALUE!</v>
      </c>
      <c r="I27" s="158" t="e">
        <f t="shared" si="7"/>
        <v>#VALUE!</v>
      </c>
      <c r="J27" s="158" t="e">
        <f t="shared" si="7"/>
        <v>#VALUE!</v>
      </c>
      <c r="K27" s="157" t="s">
        <v>66</v>
      </c>
      <c r="L27" s="11"/>
      <c r="M27" s="8"/>
      <c r="N27" s="6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6.8" x14ac:dyDescent="0.35">
      <c r="A28" s="4"/>
      <c r="B28" s="102" t="s">
        <v>42</v>
      </c>
      <c r="C28" s="158" t="e">
        <f>C27/C15/C16</f>
        <v>#VALUE!</v>
      </c>
      <c r="D28" s="158" t="e">
        <f t="shared" ref="D28:J28" si="8">D27/D15/D16</f>
        <v>#VALUE!</v>
      </c>
      <c r="E28" s="158" t="e">
        <f t="shared" si="8"/>
        <v>#VALUE!</v>
      </c>
      <c r="F28" s="158" t="e">
        <f t="shared" si="8"/>
        <v>#VALUE!</v>
      </c>
      <c r="G28" s="158" t="e">
        <f t="shared" si="8"/>
        <v>#VALUE!</v>
      </c>
      <c r="H28" s="158" t="e">
        <f t="shared" si="8"/>
        <v>#VALUE!</v>
      </c>
      <c r="I28" s="158" t="e">
        <f t="shared" si="8"/>
        <v>#VALUE!</v>
      </c>
      <c r="J28" s="158" t="e">
        <f t="shared" si="8"/>
        <v>#VALUE!</v>
      </c>
      <c r="K28" s="157" t="s">
        <v>66</v>
      </c>
      <c r="L28" s="11"/>
      <c r="M28" s="16"/>
      <c r="N28" s="23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163" t="s">
        <v>93</v>
      </c>
      <c r="C29" s="166"/>
      <c r="D29" s="166"/>
      <c r="E29" s="166"/>
      <c r="F29" s="166"/>
      <c r="G29" s="166"/>
      <c r="H29" s="166"/>
      <c r="I29" s="166"/>
      <c r="J29" s="166"/>
      <c r="K29" s="165"/>
      <c r="L29" s="11"/>
      <c r="M29" s="16"/>
      <c r="N29" s="23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6.8" x14ac:dyDescent="0.35">
      <c r="A30" s="4"/>
      <c r="B30" s="102" t="s">
        <v>96</v>
      </c>
      <c r="C30" s="158" t="e">
        <f>MIN(78*(C10/C8)^2*10000,78*(C9/C7)^2*10000)</f>
        <v>#DIV/0!</v>
      </c>
      <c r="D30" s="158" t="e">
        <f t="shared" ref="D30:J30" si="9">MIN(78*(D10/D8)^2*10000,78*(D9/D7)^2*10000)</f>
        <v>#DIV/0!</v>
      </c>
      <c r="E30" s="158" t="e">
        <f t="shared" si="9"/>
        <v>#DIV/0!</v>
      </c>
      <c r="F30" s="158" t="e">
        <f t="shared" si="9"/>
        <v>#DIV/0!</v>
      </c>
      <c r="G30" s="158" t="e">
        <f t="shared" si="9"/>
        <v>#DIV/0!</v>
      </c>
      <c r="H30" s="158" t="e">
        <f t="shared" si="9"/>
        <v>#DIV/0!</v>
      </c>
      <c r="I30" s="158" t="e">
        <f t="shared" si="9"/>
        <v>#DIV/0!</v>
      </c>
      <c r="J30" s="158" t="e">
        <f t="shared" si="9"/>
        <v>#DIV/0!</v>
      </c>
      <c r="K30" s="157" t="s">
        <v>66</v>
      </c>
      <c r="L30" s="11"/>
      <c r="M30" s="16"/>
      <c r="N30" s="23"/>
      <c r="O30" s="1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6.8" x14ac:dyDescent="0.35">
      <c r="A31" s="4"/>
      <c r="B31" s="102" t="s">
        <v>97</v>
      </c>
      <c r="C31" s="158" t="e">
        <f>IF(C14/2&gt;=C30,C30,C14*(1-C14/4/C30))</f>
        <v>#DIV/0!</v>
      </c>
      <c r="D31" s="158" t="e">
        <f t="shared" ref="D31:J31" si="10">IF(D14/2&gt;=D30,D30,D14*(1-D14/4/D30))</f>
        <v>#DIV/0!</v>
      </c>
      <c r="E31" s="158" t="e">
        <f t="shared" si="10"/>
        <v>#DIV/0!</v>
      </c>
      <c r="F31" s="158" t="e">
        <f t="shared" si="10"/>
        <v>#DIV/0!</v>
      </c>
      <c r="G31" s="158" t="e">
        <f t="shared" si="10"/>
        <v>#DIV/0!</v>
      </c>
      <c r="H31" s="158" t="e">
        <f t="shared" si="10"/>
        <v>#DIV/0!</v>
      </c>
      <c r="I31" s="158" t="e">
        <f t="shared" si="10"/>
        <v>#DIV/0!</v>
      </c>
      <c r="J31" s="158" t="e">
        <f t="shared" si="10"/>
        <v>#DIV/0!</v>
      </c>
      <c r="K31" s="157" t="s">
        <v>66</v>
      </c>
      <c r="L31" s="11"/>
      <c r="M31" s="16"/>
      <c r="N31" s="23"/>
      <c r="O31" s="1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6.8" x14ac:dyDescent="0.35">
      <c r="A32" s="4"/>
      <c r="B32" s="169" t="s">
        <v>42</v>
      </c>
      <c r="C32" s="176" t="e">
        <f>C31/C15/C17</f>
        <v>#DIV/0!</v>
      </c>
      <c r="D32" s="176" t="e">
        <f t="shared" ref="D32:J32" si="11">D31/D15/D17</f>
        <v>#DIV/0!</v>
      </c>
      <c r="E32" s="176" t="e">
        <f t="shared" si="11"/>
        <v>#DIV/0!</v>
      </c>
      <c r="F32" s="176" t="e">
        <f t="shared" si="11"/>
        <v>#DIV/0!</v>
      </c>
      <c r="G32" s="176" t="e">
        <f t="shared" si="11"/>
        <v>#DIV/0!</v>
      </c>
      <c r="H32" s="176" t="e">
        <f t="shared" si="11"/>
        <v>#DIV/0!</v>
      </c>
      <c r="I32" s="176" t="e">
        <f t="shared" si="11"/>
        <v>#DIV/0!</v>
      </c>
      <c r="J32" s="176" t="e">
        <f t="shared" si="11"/>
        <v>#DIV/0!</v>
      </c>
      <c r="K32" s="177" t="s">
        <v>66</v>
      </c>
      <c r="L32" s="11"/>
      <c r="M32" s="16"/>
      <c r="N32" s="23"/>
      <c r="O32" s="1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174" t="s">
        <v>108</v>
      </c>
      <c r="C33" s="168" t="e">
        <f>IF(OR(C8/C10&gt;55,C7/C9&gt;55,C9&lt;5.5,C10&lt;5.5),"not OK","OK")</f>
        <v>#DIV/0!</v>
      </c>
      <c r="D33" s="168" t="e">
        <f t="shared" ref="D33:J33" si="12">IF(OR(D8/D10&gt;55,D7/D9&gt;55,D9&lt;5.5,D10&lt;5.5),"not OK","OK")</f>
        <v>#DIV/0!</v>
      </c>
      <c r="E33" s="168" t="e">
        <f t="shared" si="12"/>
        <v>#DIV/0!</v>
      </c>
      <c r="F33" s="168" t="e">
        <f t="shared" si="12"/>
        <v>#DIV/0!</v>
      </c>
      <c r="G33" s="168" t="e">
        <f t="shared" si="12"/>
        <v>#DIV/0!</v>
      </c>
      <c r="H33" s="168" t="e">
        <f t="shared" si="12"/>
        <v>#DIV/0!</v>
      </c>
      <c r="I33" s="168" t="e">
        <f t="shared" si="12"/>
        <v>#DIV/0!</v>
      </c>
      <c r="J33" s="168" t="e">
        <f t="shared" si="12"/>
        <v>#DIV/0!</v>
      </c>
      <c r="K33" s="157"/>
      <c r="L33" s="11"/>
      <c r="M33" s="16"/>
      <c r="N33" s="23"/>
      <c r="O33" s="1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8" thickBot="1" x14ac:dyDescent="0.3">
      <c r="A34" s="4"/>
      <c r="B34" s="175" t="s">
        <v>109</v>
      </c>
      <c r="C34" s="167" t="e">
        <f>IF(C19&gt;C28,"col. buckl.",IF(C19&gt;C32,"Local buckl.","no buckling"))</f>
        <v>#DIV/0!</v>
      </c>
      <c r="D34" s="167" t="e">
        <f t="shared" ref="D34:J34" si="13">IF(D19&gt;D28,"col. buckl.",IF(D19&gt;D32,"Local buckl.","no buckling"))</f>
        <v>#DIV/0!</v>
      </c>
      <c r="E34" s="167" t="e">
        <f t="shared" si="13"/>
        <v>#DIV/0!</v>
      </c>
      <c r="F34" s="167" t="e">
        <f t="shared" si="13"/>
        <v>#DIV/0!</v>
      </c>
      <c r="G34" s="167" t="e">
        <f t="shared" si="13"/>
        <v>#DIV/0!</v>
      </c>
      <c r="H34" s="167" t="e">
        <f t="shared" si="13"/>
        <v>#DIV/0!</v>
      </c>
      <c r="I34" s="167" t="e">
        <f t="shared" si="13"/>
        <v>#DIV/0!</v>
      </c>
      <c r="J34" s="167" t="e">
        <f t="shared" si="13"/>
        <v>#DIV/0!</v>
      </c>
      <c r="K34" s="159" t="s">
        <v>63</v>
      </c>
      <c r="L34" s="11"/>
      <c r="M34" s="16"/>
      <c r="N34" s="23"/>
      <c r="O34" s="1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4"/>
      <c r="B35" s="8"/>
      <c r="C35" s="9"/>
      <c r="D35" s="9"/>
      <c r="E35" s="9"/>
      <c r="F35" s="9"/>
      <c r="G35" s="9"/>
      <c r="H35" s="9"/>
      <c r="I35" s="9"/>
      <c r="J35" s="9"/>
      <c r="K35" s="10"/>
      <c r="L35" s="11"/>
      <c r="M35" s="16"/>
      <c r="N35" s="23"/>
      <c r="O35" s="1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11"/>
      <c r="C36" s="6"/>
      <c r="D36" s="6"/>
      <c r="E36" s="4"/>
      <c r="F36" s="17"/>
      <c r="G36" s="18"/>
      <c r="H36" s="10"/>
      <c r="I36" s="4"/>
      <c r="J36" s="4"/>
      <c r="K36" s="11"/>
      <c r="L36" s="1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19"/>
      <c r="C37" s="11"/>
      <c r="D37" s="11"/>
      <c r="E37" s="4"/>
      <c r="F37" s="17"/>
      <c r="G37" s="20"/>
      <c r="H37" s="10"/>
      <c r="I37" s="4"/>
      <c r="J37" s="4"/>
      <c r="K37" s="11"/>
      <c r="L37" s="1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4"/>
      <c r="B38" s="19"/>
      <c r="C38" s="11"/>
      <c r="D38" s="11"/>
      <c r="E38" s="4"/>
      <c r="F38" s="11"/>
      <c r="G38" s="11"/>
      <c r="H38" s="11"/>
      <c r="I38" s="4"/>
      <c r="J38" s="4"/>
      <c r="K38" s="11"/>
      <c r="L38" s="1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4"/>
      <c r="B39" s="19"/>
      <c r="C39" s="11"/>
      <c r="D39" s="11"/>
      <c r="E39" s="4"/>
      <c r="F39" s="11"/>
      <c r="G39" s="11"/>
      <c r="H39" s="11"/>
      <c r="I39" s="4"/>
      <c r="J39" s="4"/>
      <c r="K39" s="11"/>
      <c r="L39" s="1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19"/>
      <c r="C40" s="11"/>
      <c r="D40" s="11"/>
      <c r="E40" s="4"/>
      <c r="F40" s="11"/>
      <c r="G40" s="11"/>
      <c r="H40" s="11"/>
      <c r="I40" s="4"/>
      <c r="J40" s="4"/>
      <c r="K40" s="11"/>
      <c r="L40" s="1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4"/>
      <c r="C41" s="4"/>
      <c r="D41" s="4"/>
      <c r="E41" s="4"/>
      <c r="F41" s="11"/>
      <c r="G41" s="11"/>
      <c r="H41" s="11"/>
      <c r="I41" s="4"/>
      <c r="J41" s="4"/>
      <c r="K41" s="11"/>
      <c r="L41" s="1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4"/>
      <c r="B42" s="11"/>
      <c r="C42" s="6"/>
      <c r="D42" s="6"/>
      <c r="E42" s="4"/>
      <c r="F42" s="11"/>
      <c r="G42" s="11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4"/>
      <c r="B43" s="19"/>
      <c r="C43" s="11"/>
      <c r="D43" s="11"/>
      <c r="E43" s="4"/>
      <c r="F43" s="17"/>
      <c r="G43" s="18"/>
      <c r="H43" s="10"/>
      <c r="I43" s="4"/>
      <c r="J43" s="4"/>
      <c r="K43" s="4"/>
      <c r="L43" s="4"/>
      <c r="M43" s="4"/>
      <c r="N43" s="4"/>
    </row>
    <row r="44" spans="1:28" x14ac:dyDescent="0.25">
      <c r="A44" s="4"/>
      <c r="B44" s="19"/>
      <c r="C44" s="11"/>
      <c r="D44" s="11"/>
      <c r="E44" s="4"/>
      <c r="F44" s="17"/>
      <c r="G44" s="11"/>
      <c r="H44" s="10"/>
      <c r="I44" s="4"/>
      <c r="J44" s="4"/>
      <c r="K44" s="4"/>
      <c r="L44" s="4"/>
      <c r="M44" s="4"/>
      <c r="N44" s="4"/>
    </row>
    <row r="45" spans="1:28" x14ac:dyDescent="0.25">
      <c r="A45" s="4"/>
      <c r="B45" s="19"/>
      <c r="C45" s="11"/>
      <c r="D45" s="11"/>
      <c r="E45" s="4"/>
      <c r="F45" s="17"/>
      <c r="G45" s="11"/>
      <c r="H45" s="10"/>
      <c r="I45" s="4"/>
      <c r="J45" s="4"/>
      <c r="K45" s="4"/>
      <c r="L45" s="4"/>
      <c r="M45" s="4"/>
      <c r="N45" s="4"/>
    </row>
    <row r="46" spans="1:28" x14ac:dyDescent="0.25">
      <c r="A46" s="4"/>
      <c r="B46" s="19"/>
      <c r="C46" s="11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28" x14ac:dyDescent="0.25">
      <c r="A47" s="4"/>
      <c r="B47" s="19"/>
      <c r="C47" s="11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28" x14ac:dyDescent="0.25">
      <c r="A48" s="4"/>
      <c r="B48" s="19"/>
      <c r="C48" s="11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19"/>
      <c r="C49" s="11"/>
      <c r="D49" s="11"/>
      <c r="E49" s="4"/>
      <c r="F49" s="21"/>
      <c r="G49" s="11"/>
      <c r="H49" s="22"/>
      <c r="I49" s="4"/>
      <c r="J49" s="4"/>
      <c r="K49" s="4"/>
      <c r="L49" s="4"/>
      <c r="M49" s="4"/>
      <c r="N49" s="4"/>
    </row>
    <row r="50" spans="1:14" x14ac:dyDescent="0.25">
      <c r="B50" s="7"/>
      <c r="F50" s="13"/>
      <c r="G50" s="7"/>
      <c r="H50" s="7"/>
    </row>
    <row r="51" spans="1:14" x14ac:dyDescent="0.25">
      <c r="B51" s="13"/>
      <c r="D51" s="7"/>
      <c r="F51" s="13"/>
      <c r="G51" s="7"/>
      <c r="H51" s="14"/>
    </row>
    <row r="52" spans="1:14" x14ac:dyDescent="0.25">
      <c r="B52" s="13"/>
      <c r="D52" s="7"/>
      <c r="F52" s="13"/>
      <c r="G52" s="7"/>
      <c r="H52" s="14"/>
    </row>
    <row r="53" spans="1:14" x14ac:dyDescent="0.25">
      <c r="B53" s="13"/>
      <c r="D53" s="7"/>
      <c r="F53" s="12"/>
      <c r="G53" s="7"/>
      <c r="H53" s="7"/>
    </row>
    <row r="54" spans="1:14" x14ac:dyDescent="0.25">
      <c r="B54" s="13"/>
      <c r="D54" s="7"/>
      <c r="F54" s="12"/>
      <c r="G54" s="7"/>
      <c r="H54" s="14"/>
    </row>
    <row r="55" spans="1:14" x14ac:dyDescent="0.25">
      <c r="B55" s="13"/>
      <c r="D55" s="7"/>
      <c r="F55" s="12"/>
      <c r="G55" s="7"/>
      <c r="H55" s="14"/>
    </row>
    <row r="56" spans="1:14" x14ac:dyDescent="0.25">
      <c r="B56" s="13"/>
      <c r="D56" s="7"/>
      <c r="F56" s="12"/>
      <c r="G56" s="7"/>
      <c r="H56" s="14"/>
    </row>
    <row r="57" spans="1:14" x14ac:dyDescent="0.25">
      <c r="F57" s="12"/>
      <c r="G57" s="7"/>
      <c r="H57" s="14"/>
    </row>
    <row r="58" spans="1:14" x14ac:dyDescent="0.25">
      <c r="F58" s="12"/>
      <c r="G58" s="7"/>
      <c r="H58" s="14"/>
    </row>
    <row r="204" spans="9:21" x14ac:dyDescent="0.25">
      <c r="I204" s="15"/>
      <c r="J204" s="15"/>
    </row>
    <row r="205" spans="9:21" x14ac:dyDescent="0.25">
      <c r="I205" s="15"/>
      <c r="J205" s="15"/>
    </row>
    <row r="206" spans="9:21" x14ac:dyDescent="0.25">
      <c r="I206" s="15"/>
      <c r="J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9:21" x14ac:dyDescent="0.25">
      <c r="I207" s="15"/>
      <c r="J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9:21" x14ac:dyDescent="0.25">
      <c r="I208" s="15"/>
      <c r="J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2:21" x14ac:dyDescent="0.25">
      <c r="I209" s="15"/>
      <c r="J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2:21" x14ac:dyDescent="0.25">
      <c r="I210" s="15"/>
      <c r="J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2:21" x14ac:dyDescent="0.25">
      <c r="E211" s="15"/>
      <c r="I211" s="15"/>
      <c r="J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2:21" x14ac:dyDescent="0.25">
      <c r="E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2:21" x14ac:dyDescent="0.25">
      <c r="E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2:21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2:21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2:21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2:2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2:2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2:21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2:21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2:21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2:2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2:21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2:21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2:2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2:2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2:2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2:2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2:2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2:2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2:2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2:2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2:2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2:2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2:2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2:2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2:2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2:2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2:2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2:2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2:2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2:2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2:2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2:2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2:2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2:2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2:2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2:2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2:2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2:2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2:2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2:2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2:2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2:2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2:2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2:2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2:2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2:2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2:2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2:2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2:2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2:2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2:2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2:2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2:2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2:2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2:2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2:2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2:2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2:2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2:2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2:2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2:2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2:2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2:2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2:2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2:2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2:2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2:2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2:2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2:2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2:2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2:2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2:2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2:2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2:2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2:2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2:2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2:2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2:2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2:2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2:2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2:2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2:2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2:2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2:2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2:2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2:2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2:2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2:2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2:2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2:2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2:2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2:2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2:2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2:2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2:2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2:2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2:2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2:2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2:2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2:2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2:2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2:2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2:2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2:2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2:2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2:2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2:2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2:2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2:2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2:2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2:2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2:2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2:2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2:2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2:2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2:2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2:2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2:2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2:2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2:2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2:2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2:2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2:2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2:2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2:2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2:2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2:2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2:2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2:2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2:2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2:2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2:2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2:2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2:2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2:2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2:2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2:2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2:2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2:2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2:2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2:2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2:2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2:2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2:2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2:2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2:2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2:2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2:2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2:2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2:2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2:2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2:2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2:2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2:2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2:2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2:2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2:2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2:2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2:2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2:2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2:2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2:2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2:2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2:2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2:2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2:2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2:2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2:2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2:2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2:2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2:2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2:2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2:2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2:2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2:2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2:2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2:2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2:2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2:2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2:2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2:2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2:2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2:2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2:2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2:2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2:2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2:2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2:2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2:2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2:2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2:2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2:2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2:2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2:2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2:2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2:2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2:2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2:2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2:2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2:2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2:2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2:2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2:2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2:2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2:2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2:2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2:2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2:2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2:2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2:2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2:2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2:2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2:2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2:2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2:2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2:2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2:2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2:2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2:2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2:2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2:2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2:2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2:2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2:2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2:2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2:2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2:2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2:2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2:2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2:2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2:2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2:2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2:2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2:2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2:2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2:2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2:2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2:2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2:2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2:2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2:2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2:2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2:2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2:2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2:2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2:2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2:2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2:2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2:2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2:2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2:2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2:2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2:2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2:2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2:2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2:2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2:2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2:2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2:2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2:2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2:2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2:2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2:2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2:2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2:2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2:2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2:2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2:2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2:2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2:2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2:2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2:2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2:2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2:2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2:2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2:2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2:2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2:2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2:2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2:2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2:2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2:2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2:2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2:2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2:2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2:2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2:2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2:2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2:2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2:2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2:2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2:2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2:2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2:2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2:2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2:2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2:2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2:2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2:2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2:2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2:2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2:2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2:2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2:2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2:2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2:2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2:2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2:2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2:2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2:2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2:2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2:2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2:2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2:2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2:2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2:2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2:2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2:2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2:2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2:2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2:2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2:2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2:2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2:2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2:2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2:2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2:2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2:2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2:2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2:2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2:2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2:2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2:2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2:2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2:2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2:2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2:2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2:2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2:2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2:2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2:2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2:2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2:2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2:2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2:2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2:2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2:2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2:2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2:2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2:2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2:2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2:2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2:2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2:2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2:2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2:2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2:2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2:2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2:2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2:2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2:2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2:2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2:2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2:2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2:2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2:2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2:2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2:2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2:2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2:2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2:2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2:2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2:2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2:2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2:2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2:2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2:2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2:2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2:2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2:2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2:2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2:2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2:2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2:2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2:2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2:2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2:2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2:2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2:2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2:2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2:2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2:2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2:2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2:2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2:2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2:2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2:2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2:2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2:2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2:2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2:2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2:2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2:2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2:2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2:2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2:2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2:2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2:2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2:2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2:2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2:2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2:2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2:2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2:2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2:2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2:2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2:2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2:2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2:2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2:2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2:2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2:2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2:2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2:2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2:2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2:2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2:2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2:2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2:2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2:2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2:2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2:2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2:2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2:2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2:2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2:2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2:2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2:2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2:2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2:2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2:2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2:2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2:2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2:2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2:2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2:2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2:2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2:2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2:2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2:2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2:2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2:2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2:2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2:2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2:2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2:2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2:2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2:2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2:2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2:2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2:2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2:2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2:2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2:2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2:2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2:2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2:2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2:2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2:2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2:2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2:2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2:2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2:2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2:2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2:2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2:2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2:2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2:2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2:2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2:2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2:2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2:2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2:2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2:2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2:2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2:2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2:2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2:2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2:2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2:2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2:2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2:2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2:2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2:2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2:2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2:2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2:2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2:2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2:2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2:2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2:2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2:2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2:2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2:2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2:2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2:2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2:2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2:2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2:2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2:2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2:2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2:2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2:2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2:2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2:2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2:2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2:2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2:2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2:2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2:2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2:2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2:2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2:2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2:2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2:21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2:21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2:21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2:21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2:21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2:21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2:21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2:21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2:21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2:21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2:21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2:21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2:21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2:21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2:21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2:21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2:21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2:21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2:21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2:21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2:21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2:21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2:21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2:21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2:21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2:21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2:21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2:21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2:21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2:21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2:21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2:21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2:21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2:21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2:21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2:21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2:21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2:21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2:21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2:21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2:21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2:21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2:21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2:21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2:21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2:21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2:21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2:21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2:21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2:21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2:21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2:21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2:21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2:21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2:21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2:21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2:21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2:21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2:21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2:21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2:21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2:21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2:21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2:21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2:21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2:21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2:21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2:21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2:21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2:21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2:21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2:21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2:21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2:21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2:21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2:21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2:21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2:21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2:21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2:21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2:21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2:21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2:21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2:21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2:21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2:21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2:21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2:21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2:21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2:21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2:21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2:21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2:21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2:21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2:21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2:21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2:21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2:21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2:21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2:21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2:21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2:21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2:21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2:21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2:21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2:21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2:21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2:21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2:21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2:21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2:21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2:21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2:21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2:21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2:21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2:21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2:21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2:21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2:21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2:21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2:21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2:21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2:21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2:21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2:2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2:21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2:21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2:21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2:21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2:21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2:21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2:21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2:21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2:21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2:21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2:21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2:21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2:21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2:21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2:21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2:21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2:21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2:21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2:21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2:21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2:21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2:21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2:21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2:21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2:21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2:21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2:21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2:21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2:21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2:21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2:21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2:21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2:21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2:21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2:21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2:21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2:21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2:21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2:21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2:21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2:21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2:21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2:21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2:21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2:21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2:21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2:21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2:21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2:21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2:21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2:21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2:21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2:21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2:21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2:21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2:21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2:21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2:21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2:21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2:21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2:21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2:21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2:21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2:21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2:21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2:21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2:21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2:21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2:21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2:21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2:21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2:21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2:21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2:21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2:21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2:21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2:21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2:21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2:21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2:21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2:21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2:21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2:21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2:21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2:21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2:21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2:21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2:21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2:21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2:21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2:21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2:21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2:21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2:21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2:21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2:21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2:21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2:21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2:21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2:21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2:21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2:21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2:21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2:21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2:21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2:21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2:21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2:21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2:21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2:21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2:21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2:21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2:21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2:21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2:21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2:21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2:21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2:21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2:21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2:21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2:21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2:21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2:21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2:21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2:21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2:21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2:21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2:21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2:21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2:21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2:21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2:21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2:21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2:21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2:21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2:21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2:21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2:21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2:21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2:21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2:21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2:21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2:21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2:21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2:21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2:21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2:21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2:21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2:21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2:21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2:21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2:21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2:21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2:21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2:21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2:21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2:21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2:21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2:21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2:21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2:21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2:21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2:21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2:21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2:21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2:21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2:21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2:21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2:21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2:21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2:21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2:21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2:21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2:21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2:21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2:21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2:21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2:21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2:21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2:21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2:21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2:21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2:21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2:21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2:21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2:21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2:21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2:21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2:21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2:21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2:21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2:21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2:21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2:21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2:21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2:21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2:21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2:21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2:21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2:21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2:21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2:21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2:21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2:21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2:21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2:21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2:21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2:21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2:21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2:2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2:21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2:21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2:21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2:2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2:21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2:21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2:21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2:21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2:21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2:21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2:21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2:21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2:21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2:21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2:21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2:21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2:21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2:21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2:21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2:21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2:21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2:21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2:21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2:21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2:21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2:21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2:21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2:21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2:21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2:21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2:21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2:21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2:21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2:21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2:21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2:21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2:21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2:21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2:21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2:21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2:21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2:21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2:21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2:21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2:21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2:21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2:21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2:21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2:21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2:21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2:21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2:21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2:21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2:21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2:21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2:21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2:21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2:21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2:21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2:21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2:21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2:21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2:21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2:21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2:21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2:21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2:21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2:21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2:21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2:21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2:21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2:21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2:21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2:21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2:21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2:21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2:21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2:21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2:21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2:21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2:21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2:21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2:21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2:21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2:21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2:21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2:21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2:21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2:21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2:21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2:21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2:21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2:21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2:21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2:21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2:21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2:21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2:21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2:21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2:21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2:21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2:21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2:21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2:21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2:21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2:21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2:21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2:21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2:21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2:21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2:21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2:21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2:21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2:21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2:21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2:21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2:21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2:21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2:21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2:21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2:21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2:21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2:21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2:21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2:21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2:21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2:21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2:21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2:21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2:21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2:21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2:2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2:21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2:21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2:21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2:21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2:21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2:21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2:21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2:21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2:21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2:21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2:21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2:21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2:21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2:21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2:21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2:21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2:21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2:21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2:21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2:21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2:21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2:21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2:21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2:21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2:21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2:21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2:21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2:21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2:21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2:21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2:21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2:21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2:21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2:21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2:21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2:21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2:21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2:21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2:21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2:21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2:21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2:21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2:21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2:21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2:21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2:21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2:21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2:21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2:21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2:21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2:21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2:21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2:21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2:21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2:21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2:21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2:21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2:21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2:21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2:21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2:21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2:21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2:21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2:21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2:21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2:21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2:21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2:21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2:21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2:21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2:21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2:21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2:21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2:21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2:21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2:21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2:21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2:21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2:21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2:21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2:21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2:21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2:21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2:21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2:21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2:21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2:21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2:21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2:21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2:21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2:21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2:21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2:21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2:21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2:21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2:21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2:21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2:21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2:21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2:21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2:21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2:21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2:21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2:21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2:21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2:21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2:21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2:21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2:21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2:21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2:21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2:21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2:21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2:21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2:21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2:21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2:21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2:21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2:21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2:21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2:21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2:21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2:21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2:21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2:21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2:21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2:21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2:21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2:21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2:21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2:21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2:21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2:21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2:21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2:21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2:21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2:21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2:21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2:21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2:21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2:21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2:21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2:21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2:21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2:21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2:21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2:21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2:21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2:21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2:21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2:21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2:21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2:21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2:21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2:21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2:2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2:21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2:21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2:21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2:21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2:2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2:21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2:21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2:21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2:21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2:21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2:21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2:21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2:21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2:21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2:21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2:21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2:21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2:21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2:21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2:21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2:21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2:21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2:21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2:21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2:21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2:21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2:21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2:21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2:21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2:21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2:21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2:21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2:21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2:21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2:21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2:21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2:21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2:21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2:21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2:21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2:21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2:21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2:21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2:21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2:21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2:21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2:21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2:21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2:21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2:21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2:21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2:21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2:21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2:21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2:21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2:21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2:21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2:21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2:21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2:21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2:21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2:21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2:21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2:21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2:21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2:21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2:21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2:21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2:21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2:21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2:21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2:21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2:21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2:21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2:21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2:21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2:21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2:21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2:21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2:21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2:21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2:21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2:21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2:21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2:21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2:21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2:21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2:21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2:21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2:21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2:21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2:21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2:21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2:21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2:21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2:21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2:21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2:21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2:21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2:21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2:21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2:21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2:21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2:21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2:21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2:2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2:21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2:21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  <row r="1493" spans="2:21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</row>
    <row r="1494" spans="2:21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</row>
    <row r="1495" spans="2:21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</row>
    <row r="1496" spans="2:21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</row>
    <row r="1497" spans="2:21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</row>
    <row r="1498" spans="2:21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</row>
    <row r="1499" spans="2:2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</row>
    <row r="1500" spans="2:21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</row>
    <row r="1501" spans="2:2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</row>
    <row r="1502" spans="2:21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</row>
    <row r="1503" spans="2:21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</row>
    <row r="1504" spans="2:21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</row>
    <row r="1505" spans="2:21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</row>
    <row r="1506" spans="2:21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</row>
    <row r="1507" spans="2:21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</row>
    <row r="1508" spans="2:21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</row>
    <row r="1509" spans="2:21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</row>
    <row r="1510" spans="2:21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</row>
    <row r="1511" spans="2:21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</row>
    <row r="1512" spans="2:21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</row>
    <row r="1513" spans="2:21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</row>
    <row r="1514" spans="2:21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</row>
    <row r="1515" spans="2:21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</row>
    <row r="1516" spans="2:21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</row>
    <row r="1517" spans="2:21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</row>
    <row r="1518" spans="2:21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</row>
    <row r="1519" spans="2:21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</row>
    <row r="1520" spans="2:21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</row>
    <row r="1521" spans="2:21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</row>
    <row r="1522" spans="2:21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</row>
    <row r="1523" spans="2:21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</row>
    <row r="1524" spans="2:21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</row>
    <row r="1525" spans="2:21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</row>
    <row r="1526" spans="2:21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</row>
    <row r="1527" spans="2:21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</row>
    <row r="1528" spans="2:21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</row>
    <row r="1529" spans="2:21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</row>
    <row r="1530" spans="2:21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</row>
    <row r="1531" spans="2:21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</row>
    <row r="1532" spans="2:21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</row>
    <row r="1533" spans="2:21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</row>
    <row r="1534" spans="2:21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</row>
    <row r="1535" spans="2:21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</row>
    <row r="1536" spans="2:21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</row>
    <row r="1537" spans="2:21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</row>
    <row r="1538" spans="2:21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</row>
    <row r="1539" spans="2:21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</row>
    <row r="1540" spans="2:21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</row>
    <row r="1541" spans="2:21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</row>
    <row r="1542" spans="2:21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</row>
    <row r="1543" spans="2:21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</row>
    <row r="1544" spans="2:21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</row>
    <row r="1545" spans="2:21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</row>
    <row r="1546" spans="2:21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</row>
    <row r="1547" spans="2:21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</row>
    <row r="1548" spans="2:21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</row>
    <row r="1549" spans="2:21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</row>
    <row r="1550" spans="2:21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</row>
    <row r="1551" spans="2:21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</row>
    <row r="1552" spans="2:21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</row>
    <row r="1553" spans="2:21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</row>
    <row r="1554" spans="2:21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</row>
    <row r="1555" spans="2:21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</row>
    <row r="1556" spans="2:21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</row>
    <row r="1557" spans="2:21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</row>
    <row r="1558" spans="2:21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</row>
    <row r="1559" spans="2:21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</row>
    <row r="1560" spans="2:21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</row>
    <row r="1561" spans="2:21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</row>
    <row r="1562" spans="2:21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</row>
    <row r="1563" spans="2:21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</row>
    <row r="1564" spans="2:21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</row>
    <row r="1565" spans="2:21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</row>
    <row r="1566" spans="2:21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</row>
    <row r="1567" spans="2:21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</row>
    <row r="1568" spans="2:21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</row>
    <row r="1569" spans="2:21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</row>
    <row r="1570" spans="2:21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</row>
    <row r="1571" spans="2:21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</row>
    <row r="1572" spans="2:21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</row>
    <row r="1573" spans="2:21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</row>
    <row r="1574" spans="2:21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</row>
    <row r="1575" spans="2:21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</row>
    <row r="1576" spans="2:21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</row>
    <row r="1577" spans="2:21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</row>
    <row r="1578" spans="2:21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</row>
    <row r="1579" spans="2:21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</row>
    <row r="1580" spans="2:21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</row>
    <row r="1581" spans="2:21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</row>
    <row r="1582" spans="2:21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</row>
    <row r="1583" spans="2:21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</row>
    <row r="1584" spans="2:21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</row>
    <row r="1585" spans="2:21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</row>
    <row r="1586" spans="2:21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</row>
    <row r="1587" spans="2:21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</row>
    <row r="1588" spans="2:21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</row>
    <row r="1589" spans="2:21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</row>
    <row r="1590" spans="2:21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</row>
    <row r="1591" spans="2:21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</row>
    <row r="1592" spans="2:21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</row>
    <row r="1593" spans="2:21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</row>
    <row r="1594" spans="2:21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</row>
    <row r="1595" spans="2:21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</row>
    <row r="1596" spans="2:21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</row>
    <row r="1597" spans="2:21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</row>
    <row r="1598" spans="2:21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</row>
    <row r="1599" spans="2:21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</row>
    <row r="1600" spans="2:21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</row>
    <row r="1601" spans="2:21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</row>
    <row r="1602" spans="2:21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</row>
    <row r="1603" spans="2:2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</row>
    <row r="1604" spans="2:21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</row>
    <row r="1605" spans="2:21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</row>
    <row r="1606" spans="2:21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</row>
    <row r="1607" spans="2:21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</row>
    <row r="1608" spans="2:21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</row>
    <row r="1609" spans="2:21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</row>
    <row r="1610" spans="2:21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</row>
    <row r="1611" spans="2:21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</row>
    <row r="1612" spans="2:2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</row>
    <row r="1613" spans="2:2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</row>
    <row r="1614" spans="2:2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</row>
    <row r="1615" spans="2:2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</row>
    <row r="1616" spans="2:2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</row>
    <row r="1617" spans="2:21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</row>
    <row r="1618" spans="2:21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</row>
    <row r="1619" spans="2:21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</row>
    <row r="1620" spans="2:21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</row>
    <row r="1621" spans="2:21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</row>
    <row r="1622" spans="2:21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</row>
    <row r="1623" spans="2:21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</row>
    <row r="1624" spans="2:21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</row>
    <row r="1625" spans="2:21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</row>
    <row r="1626" spans="2:21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</row>
    <row r="1627" spans="2:21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</row>
    <row r="1628" spans="2:21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</row>
    <row r="1629" spans="2:21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</row>
    <row r="1630" spans="2:21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</row>
    <row r="1631" spans="2:21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</row>
    <row r="1632" spans="2:21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</row>
    <row r="1633" spans="2:21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</row>
    <row r="1634" spans="2:21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</row>
    <row r="1635" spans="2:21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</row>
    <row r="1636" spans="2:21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</row>
    <row r="1637" spans="2:21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</row>
    <row r="1638" spans="2:21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</row>
    <row r="1639" spans="2:21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</row>
    <row r="1640" spans="2:21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</row>
    <row r="1641" spans="2:21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</row>
    <row r="1642" spans="2:21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</row>
    <row r="1643" spans="2:21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</row>
    <row r="1644" spans="2:21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</row>
    <row r="1645" spans="2:21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</row>
    <row r="1646" spans="2:21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</row>
    <row r="1647" spans="2:21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</row>
    <row r="1648" spans="2:21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</row>
    <row r="1649" spans="2:21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</row>
    <row r="1650" spans="2:21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</row>
    <row r="1651" spans="2:21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</row>
    <row r="1652" spans="2:21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</row>
    <row r="1653" spans="2:21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</row>
    <row r="1654" spans="2:21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</row>
    <row r="1655" spans="2:21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</row>
    <row r="1656" spans="2:21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</row>
    <row r="1657" spans="2:21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</row>
    <row r="1658" spans="2:21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</row>
    <row r="1659" spans="2:21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</row>
    <row r="1660" spans="2:21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</row>
    <row r="1661" spans="2:21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</row>
    <row r="1662" spans="2:21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</row>
    <row r="1663" spans="2:21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</row>
    <row r="1664" spans="2:21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</row>
    <row r="1665" spans="2:21" x14ac:dyDescent="0.25"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</row>
    <row r="1666" spans="2:21" x14ac:dyDescent="0.25"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</row>
    <row r="1667" spans="2:21" x14ac:dyDescent="0.25"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</row>
    <row r="1668" spans="2:21" x14ac:dyDescent="0.25"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</row>
    <row r="1669" spans="2:21" x14ac:dyDescent="0.25"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</row>
    <row r="1670" spans="2:21" x14ac:dyDescent="0.25"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</row>
    <row r="1671" spans="2:21" x14ac:dyDescent="0.25"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</row>
    <row r="1672" spans="2:21" x14ac:dyDescent="0.25"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</row>
    <row r="1673" spans="2:21" x14ac:dyDescent="0.25"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</row>
    <row r="1674" spans="2:21" x14ac:dyDescent="0.25"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</row>
    <row r="1675" spans="2:21" x14ac:dyDescent="0.25"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</row>
    <row r="1676" spans="2:21" x14ac:dyDescent="0.25"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</row>
    <row r="1677" spans="2:21" x14ac:dyDescent="0.25">
      <c r="B1677" s="15"/>
      <c r="C1677" s="15"/>
      <c r="D1677" s="15"/>
      <c r="E1677" s="15"/>
      <c r="F1677" s="15"/>
      <c r="G1677" s="15"/>
      <c r="H1677" s="15"/>
      <c r="K1677" s="15"/>
      <c r="L1677" s="15"/>
      <c r="O1677" s="15"/>
    </row>
    <row r="1678" spans="2:21" x14ac:dyDescent="0.25">
      <c r="B1678" s="15"/>
      <c r="C1678" s="15"/>
      <c r="D1678" s="15"/>
      <c r="E1678" s="15"/>
      <c r="F1678" s="15"/>
      <c r="G1678" s="15"/>
      <c r="H1678" s="15"/>
      <c r="K1678" s="15"/>
      <c r="L1678" s="15"/>
      <c r="O1678" s="15"/>
    </row>
    <row r="1679" spans="2:21" x14ac:dyDescent="0.25">
      <c r="B1679" s="15"/>
      <c r="C1679" s="15"/>
      <c r="D1679" s="15"/>
      <c r="E1679" s="15"/>
      <c r="F1679" s="15"/>
      <c r="G1679" s="15"/>
      <c r="H1679" s="15"/>
      <c r="K1679" s="15"/>
      <c r="L1679" s="15"/>
      <c r="O1679" s="15"/>
    </row>
    <row r="1680" spans="2:21" x14ac:dyDescent="0.25">
      <c r="B1680" s="15"/>
      <c r="C1680" s="15"/>
      <c r="D1680" s="15"/>
      <c r="E1680" s="15"/>
      <c r="F1680" s="15"/>
      <c r="G1680" s="15"/>
      <c r="H1680" s="15"/>
      <c r="K1680" s="15"/>
      <c r="O1680" s="15"/>
    </row>
    <row r="1681" spans="2:11" x14ac:dyDescent="0.25">
      <c r="B1681" s="15"/>
      <c r="C1681" s="15"/>
      <c r="D1681" s="15"/>
      <c r="E1681" s="15"/>
      <c r="F1681" s="15"/>
      <c r="G1681" s="15"/>
      <c r="H1681" s="15"/>
      <c r="K1681" s="15"/>
    </row>
    <row r="1682" spans="2:11" x14ac:dyDescent="0.25">
      <c r="B1682" s="15"/>
      <c r="C1682" s="15"/>
      <c r="D1682" s="15"/>
      <c r="E1682" s="15"/>
      <c r="F1682" s="15"/>
      <c r="G1682" s="15"/>
      <c r="H1682" s="15"/>
      <c r="K1682" s="15"/>
    </row>
    <row r="1683" spans="2:11" x14ac:dyDescent="0.25">
      <c r="B1683" s="15"/>
      <c r="C1683" s="15"/>
      <c r="D1683" s="15"/>
      <c r="E1683" s="15"/>
      <c r="F1683" s="15"/>
      <c r="G1683" s="15"/>
      <c r="H1683" s="15"/>
      <c r="K1683" s="15"/>
    </row>
    <row r="1684" spans="2:11" x14ac:dyDescent="0.25">
      <c r="B1684" s="15"/>
      <c r="C1684" s="15"/>
      <c r="D1684" s="15"/>
      <c r="F1684" s="15"/>
      <c r="G1684" s="15"/>
      <c r="H1684" s="15"/>
      <c r="K1684" s="15"/>
    </row>
    <row r="1685" spans="2:11" x14ac:dyDescent="0.25">
      <c r="B1685" s="15"/>
      <c r="C1685" s="15"/>
      <c r="D1685" s="15"/>
      <c r="F1685" s="15"/>
      <c r="G1685" s="15"/>
      <c r="H1685" s="15"/>
    </row>
    <row r="1686" spans="2:11" x14ac:dyDescent="0.25">
      <c r="B1686" s="15"/>
      <c r="C1686" s="15"/>
      <c r="D1686" s="15"/>
      <c r="F1686" s="15"/>
      <c r="G1686" s="15"/>
      <c r="H1686" s="15"/>
    </row>
    <row r="1687" spans="2:11" x14ac:dyDescent="0.25">
      <c r="B1687" s="15"/>
      <c r="C1687" s="15"/>
      <c r="D1687" s="15"/>
    </row>
    <row r="1688" spans="2:11" x14ac:dyDescent="0.25">
      <c r="B1688" s="15"/>
      <c r="C1688" s="15"/>
      <c r="D1688" s="15"/>
    </row>
    <row r="1689" spans="2:11" x14ac:dyDescent="0.25">
      <c r="B1689" s="15"/>
      <c r="C1689" s="15"/>
      <c r="D1689" s="15"/>
    </row>
    <row r="1690" spans="2:11" x14ac:dyDescent="0.25">
      <c r="B1690" s="15"/>
      <c r="C1690" s="15"/>
      <c r="D1690" s="15"/>
    </row>
    <row r="1691" spans="2:11" x14ac:dyDescent="0.25">
      <c r="B1691" s="15"/>
      <c r="C1691" s="15"/>
      <c r="D1691" s="15"/>
    </row>
    <row r="1692" spans="2:11" x14ac:dyDescent="0.25">
      <c r="B1692" s="15"/>
      <c r="C1692" s="15"/>
      <c r="D1692" s="15"/>
    </row>
    <row r="1693" spans="2:11" x14ac:dyDescent="0.25">
      <c r="B1693" s="15"/>
      <c r="C1693" s="15"/>
      <c r="D1693" s="15"/>
    </row>
  </sheetData>
  <sheetProtection password="CC38" sheet="1" objects="1" scenarios="1"/>
  <mergeCells count="3">
    <mergeCell ref="B18:K18"/>
    <mergeCell ref="B3:K3"/>
    <mergeCell ref="E2:G2"/>
  </mergeCells>
  <phoneticPr fontId="0" type="noConversion"/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1681"/>
  <sheetViews>
    <sheetView workbookViewId="0">
      <selection activeCell="B14" sqref="B14"/>
    </sheetView>
  </sheetViews>
  <sheetFormatPr defaultRowHeight="13.2" x14ac:dyDescent="0.25"/>
  <cols>
    <col min="1" max="1" width="2.109375" customWidth="1"/>
    <col min="2" max="2" width="19.5546875" customWidth="1"/>
    <col min="3" max="10" width="12.5546875" customWidth="1"/>
    <col min="11" max="11" width="11.44140625" customWidth="1"/>
    <col min="13" max="13" width="10" bestFit="1" customWidth="1"/>
    <col min="15" max="15" width="12.88671875" customWidth="1"/>
  </cols>
  <sheetData>
    <row r="1" spans="1:28" ht="11.25" customHeight="1" thickBot="1" x14ac:dyDescent="0.3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4"/>
      <c r="Q1" s="4"/>
      <c r="R1" s="4"/>
      <c r="S1" s="4"/>
      <c r="T1" s="4"/>
    </row>
    <row r="2" spans="1:28" x14ac:dyDescent="0.25">
      <c r="A2" s="4"/>
      <c r="B2" s="126"/>
      <c r="C2" s="127"/>
      <c r="D2" s="127"/>
      <c r="E2" s="127" t="s">
        <v>106</v>
      </c>
      <c r="F2" s="127"/>
      <c r="G2" s="127"/>
      <c r="H2" s="127"/>
      <c r="I2" s="127"/>
      <c r="J2" s="127"/>
      <c r="K2" s="1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/>
      <c r="B3" s="286" t="s">
        <v>8</v>
      </c>
      <c r="C3" s="287"/>
      <c r="D3" s="287"/>
      <c r="E3" s="287"/>
      <c r="F3" s="287"/>
      <c r="G3" s="287"/>
      <c r="H3" s="287"/>
      <c r="I3" s="287"/>
      <c r="J3" s="287"/>
      <c r="K3" s="2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93" t="s">
        <v>26</v>
      </c>
      <c r="C4" s="149"/>
      <c r="D4" s="149"/>
      <c r="E4" s="149"/>
      <c r="F4" s="149"/>
      <c r="G4" s="149"/>
      <c r="H4" s="149"/>
      <c r="I4" s="149"/>
      <c r="J4" s="149"/>
      <c r="K4" s="15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93" t="s">
        <v>43</v>
      </c>
      <c r="C5" s="111" t="s">
        <v>7</v>
      </c>
      <c r="D5" s="111" t="s">
        <v>7</v>
      </c>
      <c r="E5" s="83" t="s">
        <v>7</v>
      </c>
      <c r="F5" s="111" t="s">
        <v>7</v>
      </c>
      <c r="G5" s="111" t="s">
        <v>7</v>
      </c>
      <c r="H5" s="111" t="s">
        <v>7</v>
      </c>
      <c r="I5" s="83" t="s">
        <v>7</v>
      </c>
      <c r="J5" s="83" t="s">
        <v>7</v>
      </c>
      <c r="K5" s="84" t="s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4"/>
      <c r="B6" s="85" t="s">
        <v>13</v>
      </c>
      <c r="C6" s="151"/>
      <c r="D6" s="151"/>
      <c r="E6" s="151"/>
      <c r="F6" s="151"/>
      <c r="G6" s="151"/>
      <c r="H6" s="151"/>
      <c r="I6" s="151"/>
      <c r="J6" s="151"/>
      <c r="K6" s="152" t="s">
        <v>63</v>
      </c>
      <c r="L6" s="4"/>
      <c r="M6" s="4"/>
      <c r="N6" s="4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6" x14ac:dyDescent="0.25">
      <c r="A7" s="4"/>
      <c r="B7" s="85" t="s">
        <v>21</v>
      </c>
      <c r="C7" s="151"/>
      <c r="D7" s="151"/>
      <c r="E7" s="151"/>
      <c r="F7" s="151"/>
      <c r="G7" s="151"/>
      <c r="H7" s="151"/>
      <c r="I7" s="151"/>
      <c r="J7" s="151"/>
      <c r="K7" s="113" t="s">
        <v>68</v>
      </c>
      <c r="L7" s="4"/>
      <c r="M7" s="4"/>
      <c r="N7" s="4"/>
      <c r="O7" s="6"/>
      <c r="P7" s="6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6.8" x14ac:dyDescent="0.35">
      <c r="A8" s="4"/>
      <c r="B8" s="85" t="s">
        <v>107</v>
      </c>
      <c r="C8" s="151"/>
      <c r="D8" s="151"/>
      <c r="E8" s="151"/>
      <c r="F8" s="151"/>
      <c r="G8" s="151"/>
      <c r="H8" s="151"/>
      <c r="I8" s="151"/>
      <c r="J8" s="151"/>
      <c r="K8" s="113" t="s">
        <v>69</v>
      </c>
      <c r="L8" s="4"/>
      <c r="M8" s="4"/>
      <c r="N8" s="4"/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89" t="s">
        <v>16</v>
      </c>
      <c r="C9" s="151"/>
      <c r="D9" s="151"/>
      <c r="E9" s="151"/>
      <c r="F9" s="151"/>
      <c r="G9" s="151"/>
      <c r="H9" s="151"/>
      <c r="I9" s="151"/>
      <c r="J9" s="151"/>
      <c r="K9" s="152" t="s">
        <v>65</v>
      </c>
      <c r="L9" s="4"/>
      <c r="M9" s="16"/>
      <c r="N9" s="23"/>
      <c r="O9" s="10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89" t="s">
        <v>17</v>
      </c>
      <c r="C10" s="151"/>
      <c r="D10" s="151"/>
      <c r="E10" s="151"/>
      <c r="F10" s="151"/>
      <c r="G10" s="151"/>
      <c r="H10" s="151"/>
      <c r="I10" s="151"/>
      <c r="J10" s="151"/>
      <c r="K10" s="152" t="s">
        <v>63</v>
      </c>
      <c r="L10" s="4"/>
      <c r="M10" s="8"/>
      <c r="N10" s="9"/>
      <c r="O10" s="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89" t="s">
        <v>18</v>
      </c>
      <c r="C11" s="151"/>
      <c r="D11" s="151"/>
      <c r="E11" s="151"/>
      <c r="F11" s="151"/>
      <c r="G11" s="151"/>
      <c r="H11" s="151"/>
      <c r="I11" s="151"/>
      <c r="J11" s="151"/>
      <c r="K11" s="152" t="s">
        <v>67</v>
      </c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6.8" x14ac:dyDescent="0.35">
      <c r="A12" s="4"/>
      <c r="B12" s="134" t="s">
        <v>52</v>
      </c>
      <c r="C12" s="151"/>
      <c r="D12" s="151"/>
      <c r="E12" s="151"/>
      <c r="F12" s="151"/>
      <c r="G12" s="151"/>
      <c r="H12" s="151"/>
      <c r="I12" s="151"/>
      <c r="J12" s="151"/>
      <c r="K12" s="153" t="s">
        <v>66</v>
      </c>
      <c r="L12" s="11"/>
      <c r="M12" s="6"/>
      <c r="N12" s="6"/>
      <c r="O12" s="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6" x14ac:dyDescent="0.35">
      <c r="A13" s="4"/>
      <c r="B13" s="87" t="s">
        <v>37</v>
      </c>
      <c r="C13" s="188"/>
      <c r="D13" s="188"/>
      <c r="E13" s="188"/>
      <c r="F13" s="188"/>
      <c r="G13" s="188"/>
      <c r="H13" s="188"/>
      <c r="I13" s="188"/>
      <c r="J13" s="188"/>
      <c r="K13" s="152" t="s">
        <v>63</v>
      </c>
      <c r="L13" s="11"/>
      <c r="M13" s="6"/>
      <c r="N13" s="6"/>
      <c r="O13" s="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6" x14ac:dyDescent="0.35">
      <c r="A14" s="4"/>
      <c r="B14" s="87" t="s">
        <v>53</v>
      </c>
      <c r="C14" s="193"/>
      <c r="D14" s="193"/>
      <c r="E14" s="193"/>
      <c r="F14" s="193"/>
      <c r="G14" s="193"/>
      <c r="H14" s="193"/>
      <c r="I14" s="193"/>
      <c r="J14" s="193"/>
      <c r="K14" s="152" t="s">
        <v>63</v>
      </c>
      <c r="L14" s="11"/>
      <c r="M14" s="16"/>
      <c r="N14" s="24"/>
      <c r="O14" s="1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/>
      <c r="B15" s="286" t="s">
        <v>19</v>
      </c>
      <c r="C15" s="293"/>
      <c r="D15" s="293"/>
      <c r="E15" s="293"/>
      <c r="F15" s="293"/>
      <c r="G15" s="293"/>
      <c r="H15" s="293"/>
      <c r="I15" s="293"/>
      <c r="J15" s="293"/>
      <c r="K15" s="294"/>
      <c r="L15" s="11"/>
      <c r="M15" s="16"/>
      <c r="N15" s="24"/>
      <c r="O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6" x14ac:dyDescent="0.25">
      <c r="A16" s="4"/>
      <c r="B16" s="87" t="s">
        <v>20</v>
      </c>
      <c r="C16" s="114" t="e">
        <f>10*C11/C7</f>
        <v>#DIV/0!</v>
      </c>
      <c r="D16" s="114" t="e">
        <f t="shared" ref="D16:J16" si="0">10*D11/D7</f>
        <v>#DIV/0!</v>
      </c>
      <c r="E16" s="114" t="e">
        <f t="shared" si="0"/>
        <v>#DIV/0!</v>
      </c>
      <c r="F16" s="114" t="e">
        <f t="shared" si="0"/>
        <v>#DIV/0!</v>
      </c>
      <c r="G16" s="114" t="e">
        <f t="shared" si="0"/>
        <v>#DIV/0!</v>
      </c>
      <c r="H16" s="114" t="e">
        <f t="shared" si="0"/>
        <v>#DIV/0!</v>
      </c>
      <c r="I16" s="114" t="e">
        <f t="shared" si="0"/>
        <v>#DIV/0!</v>
      </c>
      <c r="J16" s="114" t="e">
        <f t="shared" si="0"/>
        <v>#DIV/0!</v>
      </c>
      <c r="K16" s="154" t="s">
        <v>66</v>
      </c>
      <c r="L16" s="11"/>
      <c r="M16" s="8"/>
      <c r="N16" s="6"/>
      <c r="O16" s="10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6" x14ac:dyDescent="0.25">
      <c r="A17" s="4"/>
      <c r="B17" s="85" t="s">
        <v>0</v>
      </c>
      <c r="C17" s="155" t="str">
        <f>IF(C6=1,206000,IF(C6=2,70000,IF(C6=3,195000,"invalid input")))</f>
        <v>invalid input</v>
      </c>
      <c r="D17" s="155" t="str">
        <f t="shared" ref="D17:J17" si="1">IF(D6=1,206000,IF(D6=2,70000,IF(D6=3,195000,"invalid input")))</f>
        <v>invalid input</v>
      </c>
      <c r="E17" s="155" t="str">
        <f t="shared" si="1"/>
        <v>invalid input</v>
      </c>
      <c r="F17" s="155" t="str">
        <f t="shared" si="1"/>
        <v>invalid input</v>
      </c>
      <c r="G17" s="155" t="str">
        <f t="shared" si="1"/>
        <v>invalid input</v>
      </c>
      <c r="H17" s="155" t="str">
        <f t="shared" si="1"/>
        <v>invalid input</v>
      </c>
      <c r="I17" s="155" t="str">
        <f t="shared" si="1"/>
        <v>invalid input</v>
      </c>
      <c r="J17" s="155" t="str">
        <f t="shared" si="1"/>
        <v>invalid input</v>
      </c>
      <c r="K17" s="152" t="s">
        <v>66</v>
      </c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118" t="s">
        <v>23</v>
      </c>
      <c r="C18" s="156" t="str">
        <f>IF(C10=1,0.5,IF(C10=2,0.7071,IF(C10=3,1,"invalid input")))</f>
        <v>invalid input</v>
      </c>
      <c r="D18" s="156" t="str">
        <f t="shared" ref="D18:J18" si="2">IF(D10=1,0.5,IF(D10=2,0.7071,IF(D10=3,1,"invalid input")))</f>
        <v>invalid input</v>
      </c>
      <c r="E18" s="156" t="str">
        <f t="shared" si="2"/>
        <v>invalid input</v>
      </c>
      <c r="F18" s="156" t="str">
        <f t="shared" si="2"/>
        <v>invalid input</v>
      </c>
      <c r="G18" s="156" t="str">
        <f t="shared" si="2"/>
        <v>invalid input</v>
      </c>
      <c r="H18" s="156" t="str">
        <f t="shared" si="2"/>
        <v>invalid input</v>
      </c>
      <c r="I18" s="156" t="str">
        <f t="shared" si="2"/>
        <v>invalid input</v>
      </c>
      <c r="J18" s="156" t="str">
        <f t="shared" si="2"/>
        <v>invalid input</v>
      </c>
      <c r="K18" s="153" t="s">
        <v>63</v>
      </c>
      <c r="L18" s="11"/>
      <c r="M18" s="6"/>
      <c r="N18" s="6"/>
      <c r="O18" s="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6.8" x14ac:dyDescent="0.35">
      <c r="A19" s="4"/>
      <c r="B19" s="102" t="s">
        <v>60</v>
      </c>
      <c r="C19" s="160" t="e">
        <f>(PI()^2)*C17*C8/(C7*(C9*C18)^2)/10000</f>
        <v>#VALUE!</v>
      </c>
      <c r="D19" s="160" t="e">
        <f t="shared" ref="D19:J19" si="3">(PI()^2)*D17*D8/(D7*(D9*D18)^2)/10000</f>
        <v>#VALUE!</v>
      </c>
      <c r="E19" s="160" t="e">
        <f t="shared" si="3"/>
        <v>#VALUE!</v>
      </c>
      <c r="F19" s="192" t="e">
        <f>(PI()^2)*F17*F8/(F7*(F9*F18)^2)/10000</f>
        <v>#VALUE!</v>
      </c>
      <c r="G19" s="160" t="e">
        <f t="shared" si="3"/>
        <v>#VALUE!</v>
      </c>
      <c r="H19" s="160" t="e">
        <f t="shared" si="3"/>
        <v>#VALUE!</v>
      </c>
      <c r="I19" s="160" t="e">
        <f t="shared" si="3"/>
        <v>#VALUE!</v>
      </c>
      <c r="J19" s="160" t="e">
        <f t="shared" si="3"/>
        <v>#VALUE!</v>
      </c>
      <c r="K19" s="157" t="s">
        <v>66</v>
      </c>
      <c r="L19" s="11"/>
      <c r="M19" s="6"/>
      <c r="N19" s="6"/>
      <c r="O19" s="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6.8" x14ac:dyDescent="0.35">
      <c r="A20" s="4"/>
      <c r="B20" s="102" t="s">
        <v>61</v>
      </c>
      <c r="C20" s="158" t="e">
        <f t="shared" ref="C20:J20" si="4">IF(C12/2&gt;=C19,C19,C12*(1-C12/4/C19))</f>
        <v>#VALUE!</v>
      </c>
      <c r="D20" s="158" t="e">
        <f t="shared" si="4"/>
        <v>#VALUE!</v>
      </c>
      <c r="E20" s="158" t="e">
        <f t="shared" si="4"/>
        <v>#VALUE!</v>
      </c>
      <c r="F20" s="158" t="e">
        <f t="shared" si="4"/>
        <v>#VALUE!</v>
      </c>
      <c r="G20" s="158" t="e">
        <f t="shared" si="4"/>
        <v>#VALUE!</v>
      </c>
      <c r="H20" s="158" t="e">
        <f t="shared" si="4"/>
        <v>#VALUE!</v>
      </c>
      <c r="I20" s="158" t="e">
        <f t="shared" si="4"/>
        <v>#VALUE!</v>
      </c>
      <c r="J20" s="158" t="e">
        <f t="shared" si="4"/>
        <v>#VALUE!</v>
      </c>
      <c r="K20" s="157" t="s">
        <v>66</v>
      </c>
      <c r="L20" s="11"/>
      <c r="M20" s="8"/>
      <c r="N20" s="6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6.8" x14ac:dyDescent="0.35">
      <c r="A21" s="4"/>
      <c r="B21" s="102" t="s">
        <v>42</v>
      </c>
      <c r="C21" s="158" t="e">
        <f t="shared" ref="C21:J21" si="5">C20/C13/C14</f>
        <v>#VALUE!</v>
      </c>
      <c r="D21" s="158" t="e">
        <f t="shared" si="5"/>
        <v>#VALUE!</v>
      </c>
      <c r="E21" s="158" t="e">
        <f t="shared" si="5"/>
        <v>#VALUE!</v>
      </c>
      <c r="F21" s="158" t="e">
        <f t="shared" si="5"/>
        <v>#VALUE!</v>
      </c>
      <c r="G21" s="158" t="e">
        <f t="shared" si="5"/>
        <v>#VALUE!</v>
      </c>
      <c r="H21" s="158" t="e">
        <f t="shared" si="5"/>
        <v>#VALUE!</v>
      </c>
      <c r="I21" s="158" t="e">
        <f t="shared" si="5"/>
        <v>#VALUE!</v>
      </c>
      <c r="J21" s="158" t="e">
        <f t="shared" si="5"/>
        <v>#VALUE!</v>
      </c>
      <c r="K21" s="157" t="s">
        <v>66</v>
      </c>
      <c r="L21" s="11"/>
      <c r="M21" s="16"/>
      <c r="N21" s="23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.8" thickBot="1" x14ac:dyDescent="0.3">
      <c r="A22" s="4"/>
      <c r="B22" s="106"/>
      <c r="C22" s="124" t="e">
        <f t="shared" ref="C22:J22" si="6">IF(C16&lt;C21,"no buckling","buckling")</f>
        <v>#DIV/0!</v>
      </c>
      <c r="D22" s="124" t="e">
        <f t="shared" si="6"/>
        <v>#DIV/0!</v>
      </c>
      <c r="E22" s="124" t="e">
        <f t="shared" si="6"/>
        <v>#DIV/0!</v>
      </c>
      <c r="F22" s="124" t="e">
        <f t="shared" si="6"/>
        <v>#DIV/0!</v>
      </c>
      <c r="G22" s="124" t="e">
        <f t="shared" si="6"/>
        <v>#DIV/0!</v>
      </c>
      <c r="H22" s="124" t="e">
        <f>IF(H16&lt;H21,"no buckling","buckling")</f>
        <v>#DIV/0!</v>
      </c>
      <c r="I22" s="124" t="e">
        <f t="shared" si="6"/>
        <v>#DIV/0!</v>
      </c>
      <c r="J22" s="124" t="e">
        <f t="shared" si="6"/>
        <v>#DIV/0!</v>
      </c>
      <c r="K22" s="159" t="s">
        <v>63</v>
      </c>
      <c r="L22" s="11"/>
      <c r="M22" s="16"/>
      <c r="N22" s="23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4"/>
      <c r="B23" s="8"/>
      <c r="C23" s="9"/>
      <c r="D23" s="9"/>
      <c r="E23" s="9"/>
      <c r="F23" s="9"/>
      <c r="G23" s="9"/>
      <c r="H23" s="9"/>
      <c r="I23" s="9"/>
      <c r="J23" s="9"/>
      <c r="K23" s="10"/>
      <c r="L23" s="11"/>
      <c r="M23" s="16"/>
      <c r="N23" s="23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11"/>
      <c r="C24" s="6"/>
      <c r="D24" s="6"/>
      <c r="E24" s="4"/>
      <c r="F24" s="17"/>
      <c r="G24" s="18"/>
      <c r="H24" s="10"/>
      <c r="I24" s="4"/>
      <c r="J24" s="4"/>
      <c r="K24" s="11"/>
      <c r="L24" s="1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19"/>
      <c r="C25" s="11"/>
      <c r="D25" s="11"/>
      <c r="E25" s="4"/>
      <c r="F25" s="17"/>
      <c r="G25" s="20"/>
      <c r="H25" s="10"/>
      <c r="I25" s="4"/>
      <c r="J25" s="4"/>
      <c r="K25" s="11"/>
      <c r="L25" s="1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4"/>
      <c r="B26" s="19"/>
      <c r="C26" s="11"/>
      <c r="D26" s="11"/>
      <c r="E26" s="4"/>
      <c r="F26" s="11"/>
      <c r="G26" s="11"/>
      <c r="H26" s="11"/>
      <c r="I26" s="4"/>
      <c r="J26" s="4"/>
      <c r="K26" s="11"/>
      <c r="L26" s="1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19"/>
      <c r="C27" s="11"/>
      <c r="D27" s="11"/>
      <c r="E27" s="4"/>
      <c r="F27" s="11"/>
      <c r="G27" s="11"/>
      <c r="H27" s="11"/>
      <c r="I27" s="4"/>
      <c r="J27" s="4"/>
      <c r="K27" s="11"/>
      <c r="L27" s="1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19"/>
      <c r="C28" s="11"/>
      <c r="D28" s="11"/>
      <c r="E28" s="4"/>
      <c r="F28" s="11"/>
      <c r="G28" s="11"/>
      <c r="H28" s="11"/>
      <c r="I28" s="4"/>
      <c r="J28" s="4"/>
      <c r="K28" s="11"/>
      <c r="L28" s="1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4"/>
      <c r="C29" s="4"/>
      <c r="D29" s="4"/>
      <c r="E29" s="4"/>
      <c r="F29" s="11"/>
      <c r="G29" s="11"/>
      <c r="H29" s="11"/>
      <c r="I29" s="4"/>
      <c r="J29" s="4"/>
      <c r="K29" s="11"/>
      <c r="L29" s="1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11"/>
      <c r="C30" s="6"/>
      <c r="D30" s="6"/>
      <c r="E30" s="4"/>
      <c r="F30" s="11"/>
      <c r="G30" s="11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19"/>
      <c r="C31" s="11"/>
      <c r="D31" s="11"/>
      <c r="E31" s="4"/>
      <c r="F31" s="17"/>
      <c r="G31" s="18"/>
      <c r="H31" s="10"/>
      <c r="I31" s="4"/>
      <c r="J31" s="4"/>
      <c r="K31" s="4"/>
      <c r="L31" s="4"/>
      <c r="M31" s="4"/>
      <c r="N31" s="4"/>
    </row>
    <row r="32" spans="1:28" x14ac:dyDescent="0.25">
      <c r="A32" s="4"/>
      <c r="B32" s="19"/>
      <c r="C32" s="11"/>
      <c r="D32" s="11"/>
      <c r="E32" s="4"/>
      <c r="F32" s="17"/>
      <c r="G32" s="11"/>
      <c r="H32" s="10"/>
      <c r="I32" s="4"/>
      <c r="J32" s="4"/>
      <c r="K32" s="4"/>
      <c r="L32" s="4"/>
      <c r="M32" s="4"/>
      <c r="N32" s="4"/>
    </row>
    <row r="33" spans="1:14" x14ac:dyDescent="0.25">
      <c r="A33" s="4"/>
      <c r="B33" s="19"/>
      <c r="C33" s="11"/>
      <c r="D33" s="11"/>
      <c r="E33" s="4"/>
      <c r="F33" s="17"/>
      <c r="G33" s="11"/>
      <c r="H33" s="10"/>
      <c r="I33" s="4"/>
      <c r="J33" s="4"/>
      <c r="K33" s="4"/>
      <c r="L33" s="4"/>
      <c r="M33" s="4"/>
      <c r="N33" s="4"/>
    </row>
    <row r="34" spans="1:14" x14ac:dyDescent="0.25">
      <c r="A34" s="4"/>
      <c r="B34" s="19"/>
      <c r="C34" s="11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19"/>
      <c r="C35" s="11"/>
      <c r="D35" s="11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19"/>
      <c r="C36" s="11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19"/>
      <c r="C37" s="11"/>
      <c r="D37" s="11"/>
      <c r="E37" s="4"/>
      <c r="F37" s="21"/>
      <c r="G37" s="11"/>
      <c r="H37" s="22"/>
      <c r="I37" s="4"/>
      <c r="J37" s="4"/>
      <c r="K37" s="4"/>
      <c r="L37" s="4"/>
      <c r="M37" s="4"/>
      <c r="N37" s="4"/>
    </row>
    <row r="38" spans="1:14" x14ac:dyDescent="0.25">
      <c r="B38" s="7"/>
      <c r="F38" s="13"/>
      <c r="G38" s="7"/>
      <c r="H38" s="7"/>
    </row>
    <row r="39" spans="1:14" x14ac:dyDescent="0.25">
      <c r="B39" s="13"/>
      <c r="D39" s="7"/>
      <c r="F39" s="13"/>
      <c r="G39" s="7"/>
      <c r="H39" s="14"/>
    </row>
    <row r="40" spans="1:14" x14ac:dyDescent="0.25">
      <c r="B40" s="13"/>
      <c r="D40" s="7"/>
      <c r="F40" s="13"/>
      <c r="G40" s="7"/>
      <c r="H40" s="14"/>
    </row>
    <row r="41" spans="1:14" x14ac:dyDescent="0.25">
      <c r="B41" s="13"/>
      <c r="D41" s="7"/>
      <c r="F41" s="12"/>
      <c r="G41" s="7"/>
      <c r="H41" s="7"/>
    </row>
    <row r="42" spans="1:14" x14ac:dyDescent="0.25">
      <c r="B42" s="13"/>
      <c r="D42" s="7"/>
      <c r="F42" s="12"/>
      <c r="G42" s="7"/>
      <c r="H42" s="14"/>
    </row>
    <row r="43" spans="1:14" x14ac:dyDescent="0.25">
      <c r="B43" s="13"/>
      <c r="D43" s="7"/>
      <c r="F43" s="12"/>
      <c r="G43" s="7"/>
      <c r="H43" s="14"/>
    </row>
    <row r="44" spans="1:14" x14ac:dyDescent="0.25">
      <c r="B44" s="13"/>
      <c r="D44" s="7"/>
      <c r="F44" s="12"/>
      <c r="G44" s="7"/>
      <c r="H44" s="14"/>
    </row>
    <row r="45" spans="1:14" x14ac:dyDescent="0.25">
      <c r="F45" s="12"/>
      <c r="G45" s="7"/>
      <c r="H45" s="14"/>
    </row>
    <row r="46" spans="1:14" x14ac:dyDescent="0.25">
      <c r="F46" s="12"/>
      <c r="G46" s="7"/>
      <c r="H46" s="14"/>
    </row>
    <row r="192" spans="9:10" x14ac:dyDescent="0.25">
      <c r="I192" s="15"/>
      <c r="J192" s="15"/>
    </row>
    <row r="193" spans="2:21" x14ac:dyDescent="0.25">
      <c r="I193" s="15"/>
      <c r="J193" s="15"/>
    </row>
    <row r="194" spans="2:21" x14ac:dyDescent="0.25">
      <c r="I194" s="15"/>
      <c r="J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2:21" x14ac:dyDescent="0.25">
      <c r="I195" s="15"/>
      <c r="J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2:21" x14ac:dyDescent="0.25">
      <c r="I196" s="15"/>
      <c r="J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2:21" x14ac:dyDescent="0.25">
      <c r="I197" s="15"/>
      <c r="J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2:21" x14ac:dyDescent="0.25">
      <c r="I198" s="15"/>
      <c r="J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2:21" x14ac:dyDescent="0.25">
      <c r="E199" s="15"/>
      <c r="I199" s="15"/>
      <c r="J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2:21" x14ac:dyDescent="0.25">
      <c r="E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2:21" x14ac:dyDescent="0.25">
      <c r="E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2:21" x14ac:dyDescent="0.2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2:21" x14ac:dyDescent="0.2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2:21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2:21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2:21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2:21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2:21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2:21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2:21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2:21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2:21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2:21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2:21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2:21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2:21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2:2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2:2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2:21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2:21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2:21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2:2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2:21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2:21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2:2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2:2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2:2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2:2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2:2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2:2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2:2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2:2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2:2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2:2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2:2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2:2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2:2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2:2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2:2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2:2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2:2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2:2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2:2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2:2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2:2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2:2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2:2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2:2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2:2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2:2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2:2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2:2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2:2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2:2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2:2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2:2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2:2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2:2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2:2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2:2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2:2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2:2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2:2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2:2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2:2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2:2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2:2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2:2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2:2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2:2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2:2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2:2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2:2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2:2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2:2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2:2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2:2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2:2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2:2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2:2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2:2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2:2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2:2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2:2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2:2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2:2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2:2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2:2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2:2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2:2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2:2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2:2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2:2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2:2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2:2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2:2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2:2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2:2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2:2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2:2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2:2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2:2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2:2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2:2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2:2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2:2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2:2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2:2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2:2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2:2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2:2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2:2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2:2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2:2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2:2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2:2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2:2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2:2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2:2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2:2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2:2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2:2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2:2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2:2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2:2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2:2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2:2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2:2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2:2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2:2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2:2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2:2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2:2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2:2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2:2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2:2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2:2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2:2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2:2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2:2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2:2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2:2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2:2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2:2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2:2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2:2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2:2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2:2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2:2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2:2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2:2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2:2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2:2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2:2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2:2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2:2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2:2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2:2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2:2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2:2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2:2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2:2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2:2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2:2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2:2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2:2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2:2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2:2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2:2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2:2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2:2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2:2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2:2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2:2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2:2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2:2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2:2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2:2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2:2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2:2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2:2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2:2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2:2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2:2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2:2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2:2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2:2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2:2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2:2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2:2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2:2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2:2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2:2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2:2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2:2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2:2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2:2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2:2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2:2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2:2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2:2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2:2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2:2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2:2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2:2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2:2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2:2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2:2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2:2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2:2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2:2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2:2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2:2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2:2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2:2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2:2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2:2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2:2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2:2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2:2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2:2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2:2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2:2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2:2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2:2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2:2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2:2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2:2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2:2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2:2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2:2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2:2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2:2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2:2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2:2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2:2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2:2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2:2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2:2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2:2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2:2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2:2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2:2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2:2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2:2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2:2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2:2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2:2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2:2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2:2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2:2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2:2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2:2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2:2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2:2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2:2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2:2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2:2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2:2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2:2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2:2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2:2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2:2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2:2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2:2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2:2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2:2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2:2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2:2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2:2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2:2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2:2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2:2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2:2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2:2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2:2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2:2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2:2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2:2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2:2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2:2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2:2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2:2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2:2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2:2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2:2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2:2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2:2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2:2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2:2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2:2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2:2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2:2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2:2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2:2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2:2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2:2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2:2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2:2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2:2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2:2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2:2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2:2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2:2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2:2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2:2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2:2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2:2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2:2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2:2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2:2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2:2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2:2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2:2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2:2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2:2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2:2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2:2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2:2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2:2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2:2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2:2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2:2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2:2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2:2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2:2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2:2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2:2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2:2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2:2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2:2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2:2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2:2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2:2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2:2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2:2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2:2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2:2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2:2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2:2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2:2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2:2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2:2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2:2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2:2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2:2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2:2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2:2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2:2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2:2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2:2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2:2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2:2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2:2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2:2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2:2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2:2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2:2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2:2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2:2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2:2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2:2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2:2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2:2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2:2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2:2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2:2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2:2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2:2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2:2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2:2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2:2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2:2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2:2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2:2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2:2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2:2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2:2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2:2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2:2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2:2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2:2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2:2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2:2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2:2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2:2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2:2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2:2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2:2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2:2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2:2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2:2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2:2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2:2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2:2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2:2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2:2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2:2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2:2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2:2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2:2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2:2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2:2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2:2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2:2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2:2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2:2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2:2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2:2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2:2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2:2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2:2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2:2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2:2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2:2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2:2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2:2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2:2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2:2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2:2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2:2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2:2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2:2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2:2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2:2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2:2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2:2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2:2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2:2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2:2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2:2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2:2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2:2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2:2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2:2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2:2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2:2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2:2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2:2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2:2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2:2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2:2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2:2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2:2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2:2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2:2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2:2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2:2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2:2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2:2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2:2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2:2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2:2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2:2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2:2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2:2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2:2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2:2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2:2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2:2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2:2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2:2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2:2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2:2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2:2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2:2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2:2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2:2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2:2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2:2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2:2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2:2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2:2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2:2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2:2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2:2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2:2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2:2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2:2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2:2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2:2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2:2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2:2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2:2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2:2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2:2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2:2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2:2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2:2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2:2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2:2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2:2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2:2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2:2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2:2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2:2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2:2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2:2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2:2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2:2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2:2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2:2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2:2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2:2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2:2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2:2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2:2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2:2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2:2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2:2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2:2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2:2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2:2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2:2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2:2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2:2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2:2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2:2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2:2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2:2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2:2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2:2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2:2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2:2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2:2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2:2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2:2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2:2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2:2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2:2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2:2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2:2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2:2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2:2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2:2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2:2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2:21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2:21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2:21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2:21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2:21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2:21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2:21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2:21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2:21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2:21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2:21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2:21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2:21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2:21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2:21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2:21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2:21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2:21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2:21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2:21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2:21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2:21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2:21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2:21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2:21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2:21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2:21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2:21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2:21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2:21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2:21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2:21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2:21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2:21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2:21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2:21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2:21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2:21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2:21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2:21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2:21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2:21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2:21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2:21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2:21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2:21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2:21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2:21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2:21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2:21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2:21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2:21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2:21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2:21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2:21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2:21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2:21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2:21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2:21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2:21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2:21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2:21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2:21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2:21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2:21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2:21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2:21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2:21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2:21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2:21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2:21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2:21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2:21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2:21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2:21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2:21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2:21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2:21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2:21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2:21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2:21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2:21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2:21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2:21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2:21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2:21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2:21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2:21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2:21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2:21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2:21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2:21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2:21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2:21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2:21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2:21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2:21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2:21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2:21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2:21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2:21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2:21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2:21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2:21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2:21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2:21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2:21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2:21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2:21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2:21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2:21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2:21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2:21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2:21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2:21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2:21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2:21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2:21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2:21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2:21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2:21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2:21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2:21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2:21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2:2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2:21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2:21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2:21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2:21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2:21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2:21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2:21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2:21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2:21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2:21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2:21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2:21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2:21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2:21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2:21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2:21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2:21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2:21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2:21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2:21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2:21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2:21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2:21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2:21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2:21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2:21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2:21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2:21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2:21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2:21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2:21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2:21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2:21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2:21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2:21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2:21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2:21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2:21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2:21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2:21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2:21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2:21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2:21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2:21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2:21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2:21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2:21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2:21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2:21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2:21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2:21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2:21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2:21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2:21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2:21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2:21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2:21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2:21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2:21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2:21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2:21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2:21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2:21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2:21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2:21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2:21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2:21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2:21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2:21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2:21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2:21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2:21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2:21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2:21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2:21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2:21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2:21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2:21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2:21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2:21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2:21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2:21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2:21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2:21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2:21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2:21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2:21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2:21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2:21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2:21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2:21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2:21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2:21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2:21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2:21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2:21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2:21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2:21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2:21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2:21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2:21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2:21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2:21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2:21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2:21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2:21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2:21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2:21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2:21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2:21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2:21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2:21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2:21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2:21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2:21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2:21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2:21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2:21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2:21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2:21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2:21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2:21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2:21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2:21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2:21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2:21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2:21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2:21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2:21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2:21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2:21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2:21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2:21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2:21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2:21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2:21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2:21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2:21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2:21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2:21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2:21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2:21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2:21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2:21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2:21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2:21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2:21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2:21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2:21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2:21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2:21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2:21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2:21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2:21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2:21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2:21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2:21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2:21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2:21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2:21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2:21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2:21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2:21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2:21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2:21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2:21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2:21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2:21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2:21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2:21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2:21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2:21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2:21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2:21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2:21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2:21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2:21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2:21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2:21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2:21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2:21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2:21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2:21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2:21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2:21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2:21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2:21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2:21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2:21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2:21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2:21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2:21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2:21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2:21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2:21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2:21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2:21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2:21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2:21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2:21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2:21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2:21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2:21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2:21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2:21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2:21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2:21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2:21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2:21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2:2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2:21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2:21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2:21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2:2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2:21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2:21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2:21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2:21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2:21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2:21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2:21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2:21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2:21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2:21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2:21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2:21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2:21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2:21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2:21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2:21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2:21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2:21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2:21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2:21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2:21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2:21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2:21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2:21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2:21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2:21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2:21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2:21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2:21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2:21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2:21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2:21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2:21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2:21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2:21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2:21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2:21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2:21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2:21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2:21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2:21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2:21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2:21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2:21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2:21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2:21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2:21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2:21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2:21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2:21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2:21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2:21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2:21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2:21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2:21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2:21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2:21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2:21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2:21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2:21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2:21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2:21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2:21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2:21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2:21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2:21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2:21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2:21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2:21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2:21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2:21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2:21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2:21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2:21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2:21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2:21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2:21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2:21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2:21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2:21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2:21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2:21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2:21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2:21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2:21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2:21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2:21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2:21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2:21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2:21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2:21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2:21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2:21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2:21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2:21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2:21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2:21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2:21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2:21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2:21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2:21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2:21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2:21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2:21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2:21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2:21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2:21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2:21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2:21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2:21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2:21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2:21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2:21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2:21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2:21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2:21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2:21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2:21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2:21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2:21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2:21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2:21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2:21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2:21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2:21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2:21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2:21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2:2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2:21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2:21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2:21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2:21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2:21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2:21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2:21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2:21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2:21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2:21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2:21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2:21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2:21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2:21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2:21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2:21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2:21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2:21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2:21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2:21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2:21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2:21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2:21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2:21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2:21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2:21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2:21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2:21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2:21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2:21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2:21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2:21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2:21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2:21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2:21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2:21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2:21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2:21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2:21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2:21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2:21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2:21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2:21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2:21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2:21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2:21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2:21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2:21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2:21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2:21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2:21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2:21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2:21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2:21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2:21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2:21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2:21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2:21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2:21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2:21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2:21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2:21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2:21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2:21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2:21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2:21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2:21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2:21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2:21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2:21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2:21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2:21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2:21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2:21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2:21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2:21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2:21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2:21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2:21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2:21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2:21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2:21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2:21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2:21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2:21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2:21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2:21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2:21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2:21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2:21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2:21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2:21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2:21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2:21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2:21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2:21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2:21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2:21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2:21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2:21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2:21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2:21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2:21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2:21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2:21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2:21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2:21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2:21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2:21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2:21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2:21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2:21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2:21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2:21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2:21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2:21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2:21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2:21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2:21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2:21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2:21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2:21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2:21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2:21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2:21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2:21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2:21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2:21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2:21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2:21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2:21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2:21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2:21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2:21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2:21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2:21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2:21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2:21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2:21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2:21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2:21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2:21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2:21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2:21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2:21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2:21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2:21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2:21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2:21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2:21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2:21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2:21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2:21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2:21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2:21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2:2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2:21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2:21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2:21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2:21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2:2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2:21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2:21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2:21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2:21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2:21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2:21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2:21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2:21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2:21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2:21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2:21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2:21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2:21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2:21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2:21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2:21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2:21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2:21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2:21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2:21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2:21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2:21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2:21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2:21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2:21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2:21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2:21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2:21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2:21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2:21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2:21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2:21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2:21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2:21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2:21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2:21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2:21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2:21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2:21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2:21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2:21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2:21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2:21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2:21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2:21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2:21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2:21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2:21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2:21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2:21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2:21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2:21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2:21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2:21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2:21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2:21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2:21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2:21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2:21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2:21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2:21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2:21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2:21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2:21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2:21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2:21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2:21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2:21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2:21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2:21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2:21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2:21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2:21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2:21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2:21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2:21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2:21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2:21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2:21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2:21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2:21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2:21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2:21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2:21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2:21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2:21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2:21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2:21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2:21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2:21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2:21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2:21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2:21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2:21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2:21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2:21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2:21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2:21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2:21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2:21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2:2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2:21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2:21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  <row r="1493" spans="2:21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</row>
    <row r="1494" spans="2:21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</row>
    <row r="1495" spans="2:21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</row>
    <row r="1496" spans="2:21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</row>
    <row r="1497" spans="2:21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</row>
    <row r="1498" spans="2:21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</row>
    <row r="1499" spans="2:2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</row>
    <row r="1500" spans="2:21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</row>
    <row r="1501" spans="2:2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</row>
    <row r="1502" spans="2:21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</row>
    <row r="1503" spans="2:21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</row>
    <row r="1504" spans="2:21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</row>
    <row r="1505" spans="2:21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</row>
    <row r="1506" spans="2:21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</row>
    <row r="1507" spans="2:21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</row>
    <row r="1508" spans="2:21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</row>
    <row r="1509" spans="2:21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</row>
    <row r="1510" spans="2:21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</row>
    <row r="1511" spans="2:21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</row>
    <row r="1512" spans="2:21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</row>
    <row r="1513" spans="2:21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</row>
    <row r="1514" spans="2:21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</row>
    <row r="1515" spans="2:21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</row>
    <row r="1516" spans="2:21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</row>
    <row r="1517" spans="2:21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</row>
    <row r="1518" spans="2:21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</row>
    <row r="1519" spans="2:21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</row>
    <row r="1520" spans="2:21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</row>
    <row r="1521" spans="2:21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</row>
    <row r="1522" spans="2:21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</row>
    <row r="1523" spans="2:21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</row>
    <row r="1524" spans="2:21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</row>
    <row r="1525" spans="2:21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</row>
    <row r="1526" spans="2:21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</row>
    <row r="1527" spans="2:21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</row>
    <row r="1528" spans="2:21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</row>
    <row r="1529" spans="2:21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</row>
    <row r="1530" spans="2:21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</row>
    <row r="1531" spans="2:21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</row>
    <row r="1532" spans="2:21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</row>
    <row r="1533" spans="2:21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</row>
    <row r="1534" spans="2:21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</row>
    <row r="1535" spans="2:21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</row>
    <row r="1536" spans="2:21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</row>
    <row r="1537" spans="2:21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</row>
    <row r="1538" spans="2:21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</row>
    <row r="1539" spans="2:21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</row>
    <row r="1540" spans="2:21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</row>
    <row r="1541" spans="2:21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</row>
    <row r="1542" spans="2:21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</row>
    <row r="1543" spans="2:21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</row>
    <row r="1544" spans="2:21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</row>
    <row r="1545" spans="2:21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</row>
    <row r="1546" spans="2:21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</row>
    <row r="1547" spans="2:21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</row>
    <row r="1548" spans="2:21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</row>
    <row r="1549" spans="2:21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</row>
    <row r="1550" spans="2:21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</row>
    <row r="1551" spans="2:21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</row>
    <row r="1552" spans="2:21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</row>
    <row r="1553" spans="2:21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</row>
    <row r="1554" spans="2:21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</row>
    <row r="1555" spans="2:21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</row>
    <row r="1556" spans="2:21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</row>
    <row r="1557" spans="2:21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</row>
    <row r="1558" spans="2:21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</row>
    <row r="1559" spans="2:21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</row>
    <row r="1560" spans="2:21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</row>
    <row r="1561" spans="2:21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</row>
    <row r="1562" spans="2:21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</row>
    <row r="1563" spans="2:21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</row>
    <row r="1564" spans="2:21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</row>
    <row r="1565" spans="2:21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</row>
    <row r="1566" spans="2:21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</row>
    <row r="1567" spans="2:21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</row>
    <row r="1568" spans="2:21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</row>
    <row r="1569" spans="2:21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</row>
    <row r="1570" spans="2:21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</row>
    <row r="1571" spans="2:21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</row>
    <row r="1572" spans="2:21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</row>
    <row r="1573" spans="2:21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</row>
    <row r="1574" spans="2:21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</row>
    <row r="1575" spans="2:21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</row>
    <row r="1576" spans="2:21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</row>
    <row r="1577" spans="2:21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</row>
    <row r="1578" spans="2:21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</row>
    <row r="1579" spans="2:21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</row>
    <row r="1580" spans="2:21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</row>
    <row r="1581" spans="2:21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</row>
    <row r="1582" spans="2:21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</row>
    <row r="1583" spans="2:21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</row>
    <row r="1584" spans="2:21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</row>
    <row r="1585" spans="2:21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</row>
    <row r="1586" spans="2:21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</row>
    <row r="1587" spans="2:21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</row>
    <row r="1588" spans="2:21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</row>
    <row r="1589" spans="2:21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</row>
    <row r="1590" spans="2:21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</row>
    <row r="1591" spans="2:21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</row>
    <row r="1592" spans="2:21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</row>
    <row r="1593" spans="2:21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</row>
    <row r="1594" spans="2:21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</row>
    <row r="1595" spans="2:21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</row>
    <row r="1596" spans="2:21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</row>
    <row r="1597" spans="2:21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</row>
    <row r="1598" spans="2:21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</row>
    <row r="1599" spans="2:21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</row>
    <row r="1600" spans="2:21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</row>
    <row r="1601" spans="2:21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</row>
    <row r="1602" spans="2:21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</row>
    <row r="1603" spans="2:2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</row>
    <row r="1604" spans="2:21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</row>
    <row r="1605" spans="2:21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</row>
    <row r="1606" spans="2:21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</row>
    <row r="1607" spans="2:21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</row>
    <row r="1608" spans="2:21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</row>
    <row r="1609" spans="2:21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</row>
    <row r="1610" spans="2:21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</row>
    <row r="1611" spans="2:21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</row>
    <row r="1612" spans="2:2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</row>
    <row r="1613" spans="2:2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</row>
    <row r="1614" spans="2:2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</row>
    <row r="1615" spans="2:2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</row>
    <row r="1616" spans="2:2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</row>
    <row r="1617" spans="2:21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</row>
    <row r="1618" spans="2:21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</row>
    <row r="1619" spans="2:21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</row>
    <row r="1620" spans="2:21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</row>
    <row r="1621" spans="2:21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</row>
    <row r="1622" spans="2:21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</row>
    <row r="1623" spans="2:21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</row>
    <row r="1624" spans="2:21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</row>
    <row r="1625" spans="2:21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</row>
    <row r="1626" spans="2:21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</row>
    <row r="1627" spans="2:21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</row>
    <row r="1628" spans="2:21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</row>
    <row r="1629" spans="2:21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</row>
    <row r="1630" spans="2:21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</row>
    <row r="1631" spans="2:21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</row>
    <row r="1632" spans="2:21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</row>
    <row r="1633" spans="2:21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</row>
    <row r="1634" spans="2:21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</row>
    <row r="1635" spans="2:21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</row>
    <row r="1636" spans="2:21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</row>
    <row r="1637" spans="2:21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</row>
    <row r="1638" spans="2:21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</row>
    <row r="1639" spans="2:21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</row>
    <row r="1640" spans="2:21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</row>
    <row r="1641" spans="2:21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</row>
    <row r="1642" spans="2:21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</row>
    <row r="1643" spans="2:21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</row>
    <row r="1644" spans="2:21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</row>
    <row r="1645" spans="2:21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</row>
    <row r="1646" spans="2:21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</row>
    <row r="1647" spans="2:21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</row>
    <row r="1648" spans="2:21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</row>
    <row r="1649" spans="2:21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</row>
    <row r="1650" spans="2:21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</row>
    <row r="1651" spans="2:21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</row>
    <row r="1652" spans="2:21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</row>
    <row r="1653" spans="2:21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</row>
    <row r="1654" spans="2:21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</row>
    <row r="1655" spans="2:21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</row>
    <row r="1656" spans="2:21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</row>
    <row r="1657" spans="2:21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</row>
    <row r="1658" spans="2:21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</row>
    <row r="1659" spans="2:21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</row>
    <row r="1660" spans="2:21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</row>
    <row r="1661" spans="2:21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</row>
    <row r="1662" spans="2:21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</row>
    <row r="1663" spans="2:21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</row>
    <row r="1664" spans="2:21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</row>
    <row r="1665" spans="2:15" x14ac:dyDescent="0.25">
      <c r="B1665" s="15"/>
      <c r="C1665" s="15"/>
      <c r="D1665" s="15"/>
      <c r="E1665" s="15"/>
      <c r="F1665" s="15"/>
      <c r="G1665" s="15"/>
      <c r="H1665" s="15"/>
      <c r="K1665" s="15"/>
      <c r="L1665" s="15"/>
      <c r="O1665" s="15"/>
    </row>
    <row r="1666" spans="2:15" x14ac:dyDescent="0.25">
      <c r="B1666" s="15"/>
      <c r="C1666" s="15"/>
      <c r="D1666" s="15"/>
      <c r="E1666" s="15"/>
      <c r="F1666" s="15"/>
      <c r="G1666" s="15"/>
      <c r="H1666" s="15"/>
      <c r="K1666" s="15"/>
      <c r="L1666" s="15"/>
      <c r="O1666" s="15"/>
    </row>
    <row r="1667" spans="2:15" x14ac:dyDescent="0.25">
      <c r="B1667" s="15"/>
      <c r="C1667" s="15"/>
      <c r="D1667" s="15"/>
      <c r="E1667" s="15"/>
      <c r="F1667" s="15"/>
      <c r="G1667" s="15"/>
      <c r="H1667" s="15"/>
      <c r="K1667" s="15"/>
      <c r="L1667" s="15"/>
      <c r="O1667" s="15"/>
    </row>
    <row r="1668" spans="2:15" x14ac:dyDescent="0.25">
      <c r="B1668" s="15"/>
      <c r="C1668" s="15"/>
      <c r="D1668" s="15"/>
      <c r="E1668" s="15"/>
      <c r="F1668" s="15"/>
      <c r="G1668" s="15"/>
      <c r="H1668" s="15"/>
      <c r="K1668" s="15"/>
      <c r="O1668" s="15"/>
    </row>
    <row r="1669" spans="2:15" x14ac:dyDescent="0.25">
      <c r="B1669" s="15"/>
      <c r="C1669" s="15"/>
      <c r="D1669" s="15"/>
      <c r="E1669" s="15"/>
      <c r="F1669" s="15"/>
      <c r="G1669" s="15"/>
      <c r="H1669" s="15"/>
      <c r="K1669" s="15"/>
    </row>
    <row r="1670" spans="2:15" x14ac:dyDescent="0.25">
      <c r="B1670" s="15"/>
      <c r="C1670" s="15"/>
      <c r="D1670" s="15"/>
      <c r="E1670" s="15"/>
      <c r="F1670" s="15"/>
      <c r="G1670" s="15"/>
      <c r="H1670" s="15"/>
      <c r="K1670" s="15"/>
    </row>
    <row r="1671" spans="2:15" x14ac:dyDescent="0.25">
      <c r="B1671" s="15"/>
      <c r="C1671" s="15"/>
      <c r="D1671" s="15"/>
      <c r="E1671" s="15"/>
      <c r="F1671" s="15"/>
      <c r="G1671" s="15"/>
      <c r="H1671" s="15"/>
      <c r="K1671" s="15"/>
    </row>
    <row r="1672" spans="2:15" x14ac:dyDescent="0.25">
      <c r="B1672" s="15"/>
      <c r="C1672" s="15"/>
      <c r="D1672" s="15"/>
      <c r="F1672" s="15"/>
      <c r="G1672" s="15"/>
      <c r="H1672" s="15"/>
      <c r="K1672" s="15"/>
    </row>
    <row r="1673" spans="2:15" x14ac:dyDescent="0.25">
      <c r="B1673" s="15"/>
      <c r="C1673" s="15"/>
      <c r="D1673" s="15"/>
      <c r="F1673" s="15"/>
      <c r="G1673" s="15"/>
      <c r="H1673" s="15"/>
    </row>
    <row r="1674" spans="2:15" x14ac:dyDescent="0.25">
      <c r="B1674" s="15"/>
      <c r="C1674" s="15"/>
      <c r="D1674" s="15"/>
      <c r="F1674" s="15"/>
      <c r="G1674" s="15"/>
      <c r="H1674" s="15"/>
    </row>
    <row r="1675" spans="2:15" x14ac:dyDescent="0.25">
      <c r="B1675" s="15"/>
      <c r="C1675" s="15"/>
      <c r="D1675" s="15"/>
    </row>
    <row r="1676" spans="2:15" x14ac:dyDescent="0.25">
      <c r="B1676" s="15"/>
      <c r="C1676" s="15"/>
      <c r="D1676" s="15"/>
    </row>
    <row r="1677" spans="2:15" x14ac:dyDescent="0.25">
      <c r="B1677" s="15"/>
      <c r="C1677" s="15"/>
      <c r="D1677" s="15"/>
    </row>
    <row r="1678" spans="2:15" x14ac:dyDescent="0.25">
      <c r="B1678" s="15"/>
      <c r="C1678" s="15"/>
      <c r="D1678" s="15"/>
    </row>
    <row r="1679" spans="2:15" x14ac:dyDescent="0.25">
      <c r="B1679" s="15"/>
      <c r="C1679" s="15"/>
      <c r="D1679" s="15"/>
    </row>
    <row r="1680" spans="2:15" x14ac:dyDescent="0.25">
      <c r="B1680" s="15"/>
      <c r="C1680" s="15"/>
      <c r="D1680" s="15"/>
    </row>
    <row r="1681" spans="2:4" x14ac:dyDescent="0.25">
      <c r="B1681" s="15"/>
      <c r="C1681" s="15"/>
      <c r="D1681" s="15"/>
    </row>
  </sheetData>
  <sheetProtection password="CC38" sheet="1" objects="1" scenarios="1"/>
  <mergeCells count="2">
    <mergeCell ref="B15:K15"/>
    <mergeCell ref="B3:K3"/>
  </mergeCells>
  <phoneticPr fontId="0" type="noConversion"/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B1683"/>
  <sheetViews>
    <sheetView workbookViewId="0">
      <selection activeCell="C17" sqref="C17"/>
    </sheetView>
  </sheetViews>
  <sheetFormatPr defaultRowHeight="13.2" x14ac:dyDescent="0.25"/>
  <cols>
    <col min="1" max="1" width="2.109375" customWidth="1"/>
    <col min="2" max="2" width="19.5546875" customWidth="1"/>
    <col min="3" max="10" width="12.5546875" customWidth="1"/>
    <col min="11" max="11" width="11.44140625" customWidth="1"/>
    <col min="13" max="13" width="10" bestFit="1" customWidth="1"/>
    <col min="15" max="15" width="12.88671875" customWidth="1"/>
  </cols>
  <sheetData>
    <row r="1" spans="1:28" ht="11.25" customHeight="1" thickBot="1" x14ac:dyDescent="0.3">
      <c r="A1" s="4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4"/>
      <c r="Q1" s="4"/>
      <c r="R1" s="4"/>
      <c r="S1" s="4"/>
      <c r="T1" s="4"/>
    </row>
    <row r="2" spans="1:28" x14ac:dyDescent="0.25">
      <c r="A2" s="4"/>
      <c r="B2" s="126"/>
      <c r="C2" s="127"/>
      <c r="D2" s="127"/>
      <c r="E2" s="127" t="s">
        <v>163</v>
      </c>
      <c r="F2" s="127"/>
      <c r="G2" s="127"/>
      <c r="H2" s="127"/>
      <c r="I2" s="127"/>
      <c r="J2" s="127"/>
      <c r="K2" s="1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/>
      <c r="B3" s="286" t="s">
        <v>8</v>
      </c>
      <c r="C3" s="287"/>
      <c r="D3" s="287"/>
      <c r="E3" s="287"/>
      <c r="F3" s="287"/>
      <c r="G3" s="287"/>
      <c r="H3" s="287"/>
      <c r="I3" s="287"/>
      <c r="J3" s="287"/>
      <c r="K3" s="2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93" t="s">
        <v>26</v>
      </c>
      <c r="C4" s="149"/>
      <c r="D4" s="149"/>
      <c r="E4" s="149"/>
      <c r="F4" s="149"/>
      <c r="G4" s="149"/>
      <c r="H4" s="149"/>
      <c r="I4" s="149"/>
      <c r="J4" s="149"/>
      <c r="K4" s="15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93" t="s">
        <v>43</v>
      </c>
      <c r="C5" s="111" t="s">
        <v>7</v>
      </c>
      <c r="D5" s="111" t="s">
        <v>7</v>
      </c>
      <c r="E5" s="83" t="s">
        <v>7</v>
      </c>
      <c r="F5" s="111" t="s">
        <v>7</v>
      </c>
      <c r="G5" s="111" t="s">
        <v>7</v>
      </c>
      <c r="H5" s="111" t="s">
        <v>7</v>
      </c>
      <c r="I5" s="83" t="s">
        <v>7</v>
      </c>
      <c r="J5" s="83" t="s">
        <v>7</v>
      </c>
      <c r="K5" s="84" t="s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4"/>
      <c r="B6" s="85" t="s">
        <v>10</v>
      </c>
      <c r="C6" s="148">
        <v>1</v>
      </c>
      <c r="D6" s="151"/>
      <c r="E6" s="151"/>
      <c r="F6" s="151"/>
      <c r="G6" s="151"/>
      <c r="H6" s="151"/>
      <c r="I6" s="151"/>
      <c r="J6" s="148"/>
      <c r="K6" s="112" t="s">
        <v>63</v>
      </c>
      <c r="L6" s="4"/>
      <c r="M6" s="4"/>
      <c r="N6" s="4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5">
      <c r="A7" s="243"/>
      <c r="B7" s="85" t="s">
        <v>157</v>
      </c>
      <c r="C7" s="148"/>
      <c r="D7" s="151"/>
      <c r="E7" s="151"/>
      <c r="F7" s="151"/>
      <c r="G7" s="151"/>
      <c r="H7" s="151"/>
      <c r="I7" s="151"/>
      <c r="J7" s="148"/>
      <c r="K7" s="112" t="s">
        <v>156</v>
      </c>
      <c r="L7" s="4"/>
      <c r="M7" s="4"/>
      <c r="N7" s="4"/>
      <c r="O7" s="6"/>
      <c r="P7" s="6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6" x14ac:dyDescent="0.25">
      <c r="A8" s="4"/>
      <c r="B8" s="85" t="s">
        <v>21</v>
      </c>
      <c r="C8" s="151"/>
      <c r="D8" s="151"/>
      <c r="E8" s="151"/>
      <c r="F8" s="151"/>
      <c r="G8" s="151"/>
      <c r="H8" s="151"/>
      <c r="I8" s="151"/>
      <c r="J8" s="151"/>
      <c r="K8" s="113" t="s">
        <v>68</v>
      </c>
      <c r="L8" s="4"/>
      <c r="M8" s="4"/>
      <c r="N8" s="4"/>
      <c r="O8" s="6"/>
      <c r="P8" s="6"/>
      <c r="Q8" s="6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6.8" x14ac:dyDescent="0.35">
      <c r="A9" s="4"/>
      <c r="B9" s="85" t="s">
        <v>107</v>
      </c>
      <c r="C9" s="151"/>
      <c r="D9" s="151"/>
      <c r="E9" s="151"/>
      <c r="F9" s="151"/>
      <c r="G9" s="151"/>
      <c r="H9" s="151"/>
      <c r="I9" s="151"/>
      <c r="J9" s="151"/>
      <c r="K9" s="113" t="s">
        <v>69</v>
      </c>
      <c r="L9" s="4"/>
      <c r="M9" s="4"/>
      <c r="N9" s="4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89" t="s">
        <v>16</v>
      </c>
      <c r="C10" s="151"/>
      <c r="D10" s="151"/>
      <c r="E10" s="151"/>
      <c r="F10" s="151"/>
      <c r="G10" s="151"/>
      <c r="H10" s="151"/>
      <c r="I10" s="151"/>
      <c r="J10" s="151"/>
      <c r="K10" s="152" t="s">
        <v>65</v>
      </c>
      <c r="L10" s="4"/>
      <c r="M10" s="16"/>
      <c r="N10" s="23"/>
      <c r="O10" s="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85" t="s">
        <v>23</v>
      </c>
      <c r="C11" s="151">
        <v>1</v>
      </c>
      <c r="D11" s="151"/>
      <c r="E11" s="151"/>
      <c r="F11" s="151"/>
      <c r="G11" s="151"/>
      <c r="H11" s="151"/>
      <c r="I11" s="151"/>
      <c r="J11" s="151"/>
      <c r="K11" s="152" t="s">
        <v>63</v>
      </c>
      <c r="L11" s="4"/>
      <c r="M11" s="8"/>
      <c r="N11" s="9"/>
      <c r="O11" s="1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4"/>
      <c r="B12" s="85" t="s">
        <v>4</v>
      </c>
      <c r="C12" s="151"/>
      <c r="D12" s="151"/>
      <c r="E12" s="151"/>
      <c r="F12" s="151"/>
      <c r="G12" s="151"/>
      <c r="H12" s="151"/>
      <c r="I12" s="151"/>
      <c r="J12" s="151"/>
      <c r="K12" s="112" t="s">
        <v>159</v>
      </c>
      <c r="L12" s="4"/>
      <c r="M12" s="8"/>
      <c r="N12" s="9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/>
      <c r="B13" s="85" t="s">
        <v>161</v>
      </c>
      <c r="C13" s="151"/>
      <c r="D13" s="151"/>
      <c r="E13" s="151"/>
      <c r="F13" s="151"/>
      <c r="G13" s="151"/>
      <c r="H13" s="151"/>
      <c r="I13" s="151"/>
      <c r="J13" s="151"/>
      <c r="K13" s="112" t="s">
        <v>160</v>
      </c>
      <c r="L13" s="4"/>
      <c r="M13" s="8"/>
      <c r="N13" s="9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4"/>
      <c r="B14" s="89" t="s">
        <v>18</v>
      </c>
      <c r="C14" s="151"/>
      <c r="D14" s="151"/>
      <c r="E14" s="151"/>
      <c r="F14" s="151"/>
      <c r="G14" s="151"/>
      <c r="H14" s="151"/>
      <c r="I14" s="151"/>
      <c r="J14" s="151"/>
      <c r="K14" s="152" t="s">
        <v>67</v>
      </c>
      <c r="L14" s="1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6.8" x14ac:dyDescent="0.35">
      <c r="A15" s="4"/>
      <c r="B15" s="134" t="s">
        <v>52</v>
      </c>
      <c r="C15" s="151"/>
      <c r="D15" s="151"/>
      <c r="E15" s="151"/>
      <c r="F15" s="151"/>
      <c r="G15" s="151"/>
      <c r="H15" s="151"/>
      <c r="I15" s="151"/>
      <c r="J15" s="151"/>
      <c r="K15" s="153" t="s">
        <v>66</v>
      </c>
      <c r="L15" s="11"/>
      <c r="M15" s="6"/>
      <c r="N15" s="6"/>
      <c r="O15" s="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6" x14ac:dyDescent="0.35">
      <c r="A16" s="4"/>
      <c r="B16" s="87" t="s">
        <v>37</v>
      </c>
      <c r="C16" s="188"/>
      <c r="D16" s="188"/>
      <c r="E16" s="188"/>
      <c r="F16" s="188"/>
      <c r="G16" s="188"/>
      <c r="H16" s="188"/>
      <c r="I16" s="188"/>
      <c r="J16" s="188"/>
      <c r="K16" s="152" t="s">
        <v>63</v>
      </c>
      <c r="L16" s="11"/>
      <c r="M16" s="6"/>
      <c r="N16" s="6"/>
      <c r="O16" s="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6" x14ac:dyDescent="0.35">
      <c r="A17" s="4"/>
      <c r="B17" s="87" t="s">
        <v>53</v>
      </c>
      <c r="C17" s="193"/>
      <c r="D17" s="193"/>
      <c r="E17" s="193"/>
      <c r="F17" s="193"/>
      <c r="G17" s="193"/>
      <c r="H17" s="193"/>
      <c r="I17" s="193"/>
      <c r="J17" s="193"/>
      <c r="K17" s="152" t="s">
        <v>63</v>
      </c>
      <c r="L17" s="11"/>
      <c r="M17" s="16"/>
      <c r="N17" s="24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286" t="s">
        <v>19</v>
      </c>
      <c r="C18" s="293"/>
      <c r="D18" s="293"/>
      <c r="E18" s="293"/>
      <c r="F18" s="293"/>
      <c r="G18" s="293"/>
      <c r="H18" s="293"/>
      <c r="I18" s="293"/>
      <c r="J18" s="293"/>
      <c r="K18" s="294"/>
      <c r="L18" s="11"/>
      <c r="M18" s="16"/>
      <c r="N18" s="24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6" x14ac:dyDescent="0.25">
      <c r="A19" s="4"/>
      <c r="B19" s="250" t="s">
        <v>0</v>
      </c>
      <c r="C19" s="251">
        <f t="shared" ref="C19" si="0">IF(C6=1,206000,IF(C6=2,70000,IF(C6=3,195000,"invalid input")))</f>
        <v>206000</v>
      </c>
      <c r="D19" s="251" t="str">
        <f t="shared" ref="D19:J19" si="1">IF(D6=1,206000,IF(D6=2,70000,IF(D6=3,195000,"invalid input")))</f>
        <v>invalid input</v>
      </c>
      <c r="E19" s="251" t="str">
        <f t="shared" si="1"/>
        <v>invalid input</v>
      </c>
      <c r="F19" s="251" t="str">
        <f t="shared" si="1"/>
        <v>invalid input</v>
      </c>
      <c r="G19" s="251" t="str">
        <f t="shared" si="1"/>
        <v>invalid input</v>
      </c>
      <c r="H19" s="251" t="str">
        <f t="shared" si="1"/>
        <v>invalid input</v>
      </c>
      <c r="I19" s="251" t="str">
        <f t="shared" si="1"/>
        <v>invalid input</v>
      </c>
      <c r="J19" s="251" t="str">
        <f t="shared" si="1"/>
        <v>invalid input</v>
      </c>
      <c r="K19" s="252" t="s">
        <v>66</v>
      </c>
      <c r="L19" s="1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6.8" x14ac:dyDescent="0.35">
      <c r="A20" s="4"/>
      <c r="B20" s="249" t="s">
        <v>60</v>
      </c>
      <c r="C20" s="158" t="e">
        <f t="shared" ref="C20" si="2">(PI()^2)*C19*C9/(C8*(C10*C11)^2)/10000</f>
        <v>#DIV/0!</v>
      </c>
      <c r="D20" s="158" t="e">
        <f t="shared" ref="D20" si="3">(PI()^2)*D19*D9/(D8*(D10*D11)^2)/10000</f>
        <v>#VALUE!</v>
      </c>
      <c r="E20" s="158" t="e">
        <f t="shared" ref="E20" si="4">(PI()^2)*E19*E9/(E8*(E10*E11)^2)/10000</f>
        <v>#VALUE!</v>
      </c>
      <c r="F20" s="158" t="e">
        <f t="shared" ref="F20" si="5">(PI()^2)*F19*F9/(F8*(F10*F11)^2)/10000</f>
        <v>#VALUE!</v>
      </c>
      <c r="G20" s="158" t="e">
        <f t="shared" ref="G20" si="6">(PI()^2)*G19*G9/(G8*(G10*G11)^2)/10000</f>
        <v>#VALUE!</v>
      </c>
      <c r="H20" s="158" t="e">
        <f t="shared" ref="H20" si="7">(PI()^2)*H19*H9/(H8*(H10*H11)^2)/10000</f>
        <v>#VALUE!</v>
      </c>
      <c r="I20" s="158" t="e">
        <f t="shared" ref="I20" si="8">(PI()^2)*I19*I9/(I8*(I10*I11)^2)/10000</f>
        <v>#VALUE!</v>
      </c>
      <c r="J20" s="158" t="e">
        <f t="shared" ref="J20" si="9">(PI()^2)*J19*J9/(J8*(J10*J11)^2)/10000</f>
        <v>#VALUE!</v>
      </c>
      <c r="K20" s="157" t="s">
        <v>66</v>
      </c>
      <c r="L20" s="11"/>
      <c r="M20" s="6"/>
      <c r="N20" s="6"/>
      <c r="O20" s="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.8" x14ac:dyDescent="0.3">
      <c r="A21" s="4"/>
      <c r="B21" s="244" t="s">
        <v>158</v>
      </c>
      <c r="C21" s="247" t="e">
        <f t="shared" ref="C21" si="10">1/(1-(10*C14)/(C20*C8))</f>
        <v>#DIV/0!</v>
      </c>
      <c r="D21" s="247" t="e">
        <f t="shared" ref="D21" si="11">1/(1-(10*D14)/(D20*D8))</f>
        <v>#VALUE!</v>
      </c>
      <c r="E21" s="247" t="e">
        <f t="shared" ref="E21" si="12">1/(1-(10*E14)/(E20*E8))</f>
        <v>#VALUE!</v>
      </c>
      <c r="F21" s="247" t="e">
        <f t="shared" ref="F21" si="13">1/(1-(10*F14)/(F20*F8))</f>
        <v>#VALUE!</v>
      </c>
      <c r="G21" s="247" t="e">
        <f t="shared" ref="G21" si="14">1/(1-(10*G14)/(G20*G8))</f>
        <v>#VALUE!</v>
      </c>
      <c r="H21" s="247" t="e">
        <f t="shared" ref="H21" si="15">1/(1-(10*H14)/(H20*H8))</f>
        <v>#VALUE!</v>
      </c>
      <c r="I21" s="247" t="e">
        <f t="shared" ref="I21" si="16">1/(1-(10*I14)/(I20*I8))</f>
        <v>#VALUE!</v>
      </c>
      <c r="J21" s="247" t="e">
        <f t="shared" ref="J21" si="17">1/(1-(10*J14)/(J20*J8))</f>
        <v>#VALUE!</v>
      </c>
      <c r="K21" s="248" t="s">
        <v>63</v>
      </c>
      <c r="L21" s="11"/>
      <c r="M21" s="8"/>
      <c r="N21" s="6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6" x14ac:dyDescent="0.25">
      <c r="A22" s="4"/>
      <c r="B22" s="102" t="s">
        <v>20</v>
      </c>
      <c r="C22" s="245" t="e">
        <f>10*C14*(1/C8+C21*C12/C7)+1000*C13/C7</f>
        <v>#DIV/0!</v>
      </c>
      <c r="D22" s="245" t="e">
        <f t="shared" ref="D22:J22" si="18">10*D14*(1/D8+D21*D12/D7)+1000*D13/D7</f>
        <v>#DIV/0!</v>
      </c>
      <c r="E22" s="245" t="e">
        <f t="shared" si="18"/>
        <v>#DIV/0!</v>
      </c>
      <c r="F22" s="245" t="e">
        <f t="shared" si="18"/>
        <v>#DIV/0!</v>
      </c>
      <c r="G22" s="245" t="e">
        <f t="shared" si="18"/>
        <v>#DIV/0!</v>
      </c>
      <c r="H22" s="245" t="e">
        <f t="shared" si="18"/>
        <v>#DIV/0!</v>
      </c>
      <c r="I22" s="245" t="e">
        <f t="shared" si="18"/>
        <v>#DIV/0!</v>
      </c>
      <c r="J22" s="245" t="e">
        <f t="shared" si="18"/>
        <v>#DIV/0!</v>
      </c>
      <c r="K22" s="157" t="s">
        <v>66</v>
      </c>
      <c r="L22" s="11"/>
      <c r="M22" s="8"/>
      <c r="N22" s="6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6.8" x14ac:dyDescent="0.35">
      <c r="A23" s="4"/>
      <c r="B23" s="102" t="s">
        <v>42</v>
      </c>
      <c r="C23" s="158" t="e">
        <f>C15/(C16*C17)</f>
        <v>#DIV/0!</v>
      </c>
      <c r="D23" s="158" t="e">
        <f t="shared" ref="D23:J23" si="19">D15/(D16*D17)</f>
        <v>#DIV/0!</v>
      </c>
      <c r="E23" s="158" t="e">
        <f t="shared" si="19"/>
        <v>#DIV/0!</v>
      </c>
      <c r="F23" s="158" t="e">
        <f t="shared" si="19"/>
        <v>#DIV/0!</v>
      </c>
      <c r="G23" s="158" t="e">
        <f t="shared" si="19"/>
        <v>#DIV/0!</v>
      </c>
      <c r="H23" s="158" t="e">
        <f t="shared" si="19"/>
        <v>#DIV/0!</v>
      </c>
      <c r="I23" s="158" t="e">
        <f t="shared" si="19"/>
        <v>#DIV/0!</v>
      </c>
      <c r="J23" s="158" t="e">
        <f t="shared" si="19"/>
        <v>#DIV/0!</v>
      </c>
      <c r="K23" s="157" t="s">
        <v>66</v>
      </c>
      <c r="L23" s="11"/>
      <c r="M23" s="16"/>
      <c r="N23" s="23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.8" thickBot="1" x14ac:dyDescent="0.3">
      <c r="A24" s="4"/>
      <c r="B24" s="106"/>
      <c r="C24" s="124" t="e">
        <f>IF(C22&gt;C23,"buckling","no buckling")</f>
        <v>#DIV/0!</v>
      </c>
      <c r="D24" s="124" t="e">
        <f t="shared" ref="D24:J24" si="20">IF(D22&gt;D23,"buckling","no buckling")</f>
        <v>#DIV/0!</v>
      </c>
      <c r="E24" s="124" t="e">
        <f t="shared" si="20"/>
        <v>#DIV/0!</v>
      </c>
      <c r="F24" s="124" t="e">
        <f t="shared" si="20"/>
        <v>#DIV/0!</v>
      </c>
      <c r="G24" s="124" t="e">
        <f t="shared" si="20"/>
        <v>#DIV/0!</v>
      </c>
      <c r="H24" s="124" t="e">
        <f t="shared" si="20"/>
        <v>#DIV/0!</v>
      </c>
      <c r="I24" s="124" t="e">
        <f t="shared" si="20"/>
        <v>#DIV/0!</v>
      </c>
      <c r="J24" s="124" t="e">
        <f t="shared" si="20"/>
        <v>#DIV/0!</v>
      </c>
      <c r="K24" s="159" t="s">
        <v>63</v>
      </c>
      <c r="L24" s="11"/>
      <c r="M24" s="16"/>
      <c r="N24" s="23"/>
      <c r="O24" s="1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8"/>
      <c r="C25" s="9"/>
      <c r="D25" s="9"/>
      <c r="E25" s="9"/>
      <c r="F25" s="9"/>
      <c r="G25" s="9"/>
      <c r="H25" s="9"/>
      <c r="I25" s="9"/>
      <c r="J25" s="9"/>
      <c r="K25" s="10"/>
      <c r="L25" s="11"/>
      <c r="M25" s="16"/>
      <c r="N25" s="23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4"/>
      <c r="B26" s="11"/>
      <c r="C26" s="6"/>
      <c r="D26" s="6"/>
      <c r="E26" s="4"/>
      <c r="F26" s="17"/>
      <c r="G26" s="18"/>
      <c r="H26" s="10"/>
      <c r="I26" s="4"/>
      <c r="J26" s="4"/>
      <c r="K26" s="11"/>
      <c r="L26" s="1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19"/>
      <c r="C27" s="11"/>
      <c r="D27" s="11"/>
      <c r="E27" s="4"/>
      <c r="F27" s="17"/>
      <c r="G27" s="20"/>
      <c r="H27" s="10"/>
      <c r="I27" s="4"/>
      <c r="J27" s="4"/>
      <c r="K27" s="11"/>
      <c r="L27" s="1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19"/>
      <c r="C28" s="11"/>
      <c r="D28" s="11"/>
      <c r="E28" s="4"/>
      <c r="F28" s="11"/>
      <c r="G28" s="11"/>
      <c r="H28" s="11"/>
      <c r="I28" s="4"/>
      <c r="J28" s="4"/>
      <c r="K28" s="11"/>
      <c r="L28" s="1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19"/>
      <c r="C29" s="11"/>
      <c r="D29" s="11"/>
      <c r="E29" s="246"/>
      <c r="F29" s="11"/>
      <c r="G29" s="11"/>
      <c r="H29" s="11"/>
      <c r="I29" s="4"/>
      <c r="J29" s="4"/>
      <c r="K29" s="11"/>
      <c r="L29" s="1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19"/>
      <c r="C30" s="11"/>
      <c r="D30" s="11"/>
      <c r="E30" s="4"/>
      <c r="F30" s="11"/>
      <c r="G30" s="11"/>
      <c r="H30" s="11"/>
      <c r="I30" s="4"/>
      <c r="J30" s="4"/>
      <c r="K30" s="11"/>
      <c r="L30" s="1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4"/>
      <c r="C31" s="4"/>
      <c r="D31" s="4"/>
      <c r="E31" s="4"/>
      <c r="F31" s="11"/>
      <c r="G31" s="11"/>
      <c r="H31" s="11"/>
      <c r="I31" s="4"/>
      <c r="J31" s="4"/>
      <c r="K31" s="11"/>
      <c r="L31" s="1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11"/>
      <c r="C32" s="6"/>
      <c r="D32" s="6"/>
      <c r="E32" s="4"/>
      <c r="F32" s="11"/>
      <c r="G32" s="11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14" x14ac:dyDescent="0.25">
      <c r="A33" s="4"/>
      <c r="B33" s="19"/>
      <c r="C33" s="11"/>
      <c r="D33" s="11"/>
      <c r="E33" s="4"/>
      <c r="F33" s="17"/>
      <c r="G33" s="18"/>
      <c r="H33" s="10"/>
      <c r="I33" s="4"/>
      <c r="J33" s="4"/>
      <c r="K33" s="4"/>
      <c r="L33" s="4"/>
      <c r="M33" s="4"/>
      <c r="N33" s="4"/>
    </row>
    <row r="34" spans="1:14" x14ac:dyDescent="0.25">
      <c r="A34" s="4"/>
      <c r="B34" s="19"/>
      <c r="C34" s="11"/>
      <c r="D34" s="11"/>
      <c r="E34" s="4"/>
      <c r="F34" s="17"/>
      <c r="G34" s="11"/>
      <c r="H34" s="10"/>
      <c r="I34" s="4"/>
      <c r="J34" s="4"/>
      <c r="K34" s="4"/>
      <c r="L34" s="4"/>
      <c r="M34" s="4"/>
      <c r="N34" s="4"/>
    </row>
    <row r="35" spans="1:14" x14ac:dyDescent="0.25">
      <c r="A35" s="4"/>
      <c r="B35" s="19"/>
      <c r="C35" s="11"/>
      <c r="D35" s="11"/>
      <c r="E35" s="4"/>
      <c r="F35" s="17"/>
      <c r="G35" s="11"/>
      <c r="H35" s="10"/>
      <c r="I35" s="4"/>
      <c r="J35" s="4"/>
      <c r="K35" s="4"/>
      <c r="L35" s="4"/>
      <c r="M35" s="4"/>
      <c r="N35" s="4"/>
    </row>
    <row r="36" spans="1:14" x14ac:dyDescent="0.25">
      <c r="A36" s="4"/>
      <c r="B36" s="19"/>
      <c r="C36" s="11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19"/>
      <c r="C37" s="11"/>
      <c r="D37" s="11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19"/>
      <c r="C38" s="11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19"/>
      <c r="C39" s="11"/>
      <c r="D39" s="11"/>
      <c r="E39" s="4"/>
      <c r="F39" s="21"/>
      <c r="G39" s="11"/>
      <c r="H39" s="22"/>
      <c r="I39" s="4"/>
      <c r="J39" s="4"/>
      <c r="K39" s="4"/>
      <c r="L39" s="4"/>
      <c r="M39" s="4"/>
      <c r="N39" s="4"/>
    </row>
    <row r="40" spans="1:14" x14ac:dyDescent="0.25">
      <c r="B40" s="7"/>
      <c r="F40" s="13"/>
      <c r="G40" s="7"/>
      <c r="H40" s="7"/>
    </row>
    <row r="41" spans="1:14" x14ac:dyDescent="0.25">
      <c r="B41" s="13"/>
      <c r="D41" s="7"/>
      <c r="F41" s="13"/>
      <c r="G41" s="7"/>
      <c r="H41" s="14"/>
    </row>
    <row r="42" spans="1:14" x14ac:dyDescent="0.25">
      <c r="B42" s="13"/>
      <c r="D42" s="7"/>
      <c r="F42" s="13"/>
      <c r="G42" s="7"/>
      <c r="H42" s="14"/>
    </row>
    <row r="43" spans="1:14" x14ac:dyDescent="0.25">
      <c r="B43" s="13"/>
      <c r="D43" s="7"/>
      <c r="F43" s="12"/>
      <c r="G43" s="7"/>
      <c r="H43" s="7"/>
    </row>
    <row r="44" spans="1:14" x14ac:dyDescent="0.25">
      <c r="B44" s="13"/>
      <c r="D44" s="7"/>
      <c r="F44" s="12"/>
      <c r="G44" s="7"/>
      <c r="H44" s="14"/>
    </row>
    <row r="45" spans="1:14" x14ac:dyDescent="0.25">
      <c r="B45" s="13"/>
      <c r="D45" s="7"/>
      <c r="F45" s="12"/>
      <c r="G45" s="7"/>
      <c r="H45" s="14"/>
    </row>
    <row r="46" spans="1:14" x14ac:dyDescent="0.25">
      <c r="B46" s="13"/>
      <c r="D46" s="7"/>
      <c r="F46" s="12"/>
      <c r="G46" s="7"/>
      <c r="H46" s="14"/>
    </row>
    <row r="47" spans="1:14" x14ac:dyDescent="0.25">
      <c r="F47" s="12"/>
      <c r="G47" s="7"/>
      <c r="H47" s="14"/>
    </row>
    <row r="48" spans="1:14" x14ac:dyDescent="0.25">
      <c r="F48" s="12"/>
      <c r="G48" s="7"/>
      <c r="H48" s="14"/>
    </row>
    <row r="194" spans="2:21" x14ac:dyDescent="0.25">
      <c r="I194" s="15"/>
      <c r="J194" s="15"/>
    </row>
    <row r="195" spans="2:21" x14ac:dyDescent="0.25">
      <c r="I195" s="15"/>
      <c r="J195" s="15"/>
    </row>
    <row r="196" spans="2:21" x14ac:dyDescent="0.25">
      <c r="I196" s="15"/>
      <c r="J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2:21" x14ac:dyDescent="0.25">
      <c r="I197" s="15"/>
      <c r="J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2:21" x14ac:dyDescent="0.25">
      <c r="I198" s="15"/>
      <c r="J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2:21" x14ac:dyDescent="0.25">
      <c r="I199" s="15"/>
      <c r="J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2:21" x14ac:dyDescent="0.25">
      <c r="I200" s="15"/>
      <c r="J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2:21" x14ac:dyDescent="0.25">
      <c r="E201" s="15"/>
      <c r="I201" s="15"/>
      <c r="J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2:21" x14ac:dyDescent="0.25">
      <c r="E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2:21" x14ac:dyDescent="0.25">
      <c r="E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2:21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2:21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2:21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2:21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2:21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2:21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2:21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2:21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2:21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2:21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2:21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2:21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2:21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2:21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2:21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2:21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2:21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2:21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2:21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2:21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2:21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2:21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2:21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2:21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2:21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2:21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2:21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2:21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2:21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2:21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2:21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2:21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2:21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2:21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2:21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2:21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2:21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2:21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2:21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2:21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2:21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2:21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2:21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2:21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2:21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2:21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2:21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2:21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2:21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2:21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2:21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2:21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2:21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2:21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2:21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2:21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2:21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2:21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2:21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2:21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2:21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2:21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2:21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2:21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2:21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2:21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2:21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2:21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2:21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2:21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2:21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2:21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2:21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2:21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2:21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2:21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2:21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2:21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2:21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2:21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2:2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2:21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2:21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2:21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2:21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2:21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2:21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2:21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2:21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2:21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2:21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2:21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2:21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2:21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2:21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2:21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2:21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2:21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2:21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2:21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2:21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2:21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2:21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2:21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2:21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2:21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2:21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2:21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2:21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2:21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2:21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2:21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2:21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2:21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2:21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2:21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2:21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2:21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2:21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2:21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2:21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2:21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2:21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2:21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2:21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2:21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2:21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2:21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2:21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2:21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2:21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2:21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2:21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2:21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2:21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2:21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2:21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2:21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2:21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2:21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2:21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2:21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2:21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2:21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2:21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2:21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2:21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2:21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2:21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2:21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2:21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2:21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2:21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2:21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2:21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2:21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2:21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2:21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2:21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2:21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2:21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2:21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2:21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2:21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2:21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2:21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2:21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2:21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2:21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2:21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2:21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2:21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2:21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2:21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2:21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2:21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2:21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2:21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2:21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2:21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2:21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2:21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2:21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2:21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2:21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2:21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2:21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2:21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2:21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2:21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2:21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2:21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2:21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2:21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2:21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2:21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2:21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2:21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2:21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2:21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1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1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2:21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2:21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2:21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2:21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2:21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2:21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2:21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2:21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2:21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2:21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2:21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2:21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2:21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2:21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2:21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2:21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2:21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2:21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2:21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2:21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2:21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2:21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2:21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2:21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2:21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2:21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2:21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2:21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2:21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2:21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2:21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2:21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2:21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2:21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2:21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2:21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2:21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2:21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2:21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2:21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2:21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2:21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2:21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2:21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2:21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2:21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2:21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2:21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2:21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2:21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2:21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2:21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2:21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2:21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2:21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2:21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2:21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2:21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2:21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2:21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2:21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2:21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2:21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2:21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2:21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2:21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2:21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2:21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2:21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2:21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2:2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2:21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2:21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2:21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2:21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2:21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2:21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2:21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2:21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2:21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2:2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2:2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2:21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2:21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2:21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2:21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2:21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2:21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2:21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2:21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2:21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2:21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2:21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2:21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2:21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2:21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2:21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2:21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2:21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2:21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2:21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2:21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2:21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2:21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2:21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2:21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2:21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2:21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2:21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2:21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2:21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2:21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2:21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2:21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2:21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2:21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2:21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2:21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2:21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2:21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2:21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2:21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2:21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2:21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2:21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2:21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2:21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2:21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2:21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2:21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2:21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2:21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2:21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2:21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2:21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2:21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2:21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2:21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2:21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2:21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2:21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2:21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2:21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2:21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2:21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2:21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2:21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2:21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2:21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2:21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2:21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2:21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2:21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2:21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2:21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2:21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2:21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2:21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2:21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2:21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2:21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2:21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2:21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2:21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2:21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2:21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2:21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2:21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2:21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2:21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2:21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2:21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2:21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2:21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2:21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2:21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2:21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2:21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2:21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2:21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2:21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2:21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2:21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2:21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2:21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2:21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2:21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2:21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2:21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2:21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2:21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2:21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2:21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2:21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2:21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2:21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2:21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2:21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2:21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2:21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2:21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2:21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2:21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2:21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2:21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2:21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2:21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2:21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2:21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2:21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2:21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2:21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2:21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2:21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2:21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2:21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2:21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2:21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2:21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2:21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2:21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2:21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2:21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2:21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2:21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2:21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2:21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2:21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2:21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2:21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2:21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2:21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2:21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2:21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2:21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2:21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2:21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2:21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2:21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2:21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2:21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2:21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2:21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2:21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2:21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2:21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2:21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2:21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2:21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2:21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2:21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2:21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2:21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2:21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2:21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2:21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2:21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2:21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2:21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2:21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2:21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2:21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2:21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2:21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2:21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2:21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2:21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2:21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2:21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2:21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2:21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2:21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2:21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2:21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2:21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2:21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2:21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2:21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2:21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2:21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2:21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2:21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2:2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2:21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2:21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2:21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2:21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2:21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2:21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2:21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2:21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2:21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2:21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2:21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2:21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2:21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2:21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2:21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2:21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2:21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2:21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2:21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2:21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2:21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2:21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2:21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2:21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2:21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2:21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2:21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2:21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2:21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2:21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2:21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2:21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2:21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2:21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2:21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2:21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2:21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2:21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2:21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2:21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2:21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2:21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2:21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2:21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2:21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2:21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2:21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2:21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2:21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2:21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2:21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2:21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2:21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2:21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2:21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2:21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2:21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2:21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2:21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2:21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2:21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2:21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2:21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2:21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2:21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2:21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2:21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2:21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2:21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2:21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2:21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2:21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2:21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2:21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2:21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2:21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2:21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2:21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2:21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2:21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2:21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2:21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2:21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2:21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2:21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2:21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2:21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2:21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2:21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2:21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2:21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2:21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2:21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2:21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2:21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2:21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2:21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2:21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2:21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2:21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2:21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2:21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2:21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2:21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2:21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2:21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2:21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2:21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2:21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2:21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2:21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2:21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2:21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2:21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2:21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2:21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2:21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2:21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2:21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2:21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2:21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2:21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2:21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2:21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2:21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2:21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2:21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2:21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2:21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2:21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2:21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2:21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2:21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2:21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2:21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2:21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2:21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2:21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2:21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2:21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2:21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2:21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2:21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2:21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2:21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2:21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2:21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2:21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2:21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2:21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2:21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2:21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2:21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2:21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2:21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2:21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2:21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2:21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2:21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2:21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2:21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2:21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2:21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2:21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2:21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2:21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2:21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2:21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2:21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2:21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2:21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2:21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2:21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2:21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2:2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2:21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2:21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2:21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2:21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2:21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2:21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2:21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2:21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2:21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2:21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2:21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2:21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2:21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2:21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2:21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2:21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2:21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2:21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2:21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2:21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2:21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2:21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2:21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2:21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2:21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2:21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2:21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2:21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2:21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2:21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2:21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2:21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2:21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2:21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2:21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2:21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2:21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2:21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2:21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2:21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2:21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2:21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2:21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2:21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2:21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2:21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2:21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2:21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2:21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2:21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2:21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2:21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2:21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2:21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2:21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2:21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2:21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2:21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2:21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2:21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2:21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2:21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2:21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2:21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2:21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2:21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2:21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2:21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2:21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2:21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2:21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2:21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2:21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2:21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2:21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2:21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2:21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2:21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2:21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2:21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2:21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2:21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2:21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2:21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2:21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2:21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2:21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2:21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2:21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2:21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2:21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2:21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2:21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2:21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2:21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2:21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2:21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2:21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2:21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2:21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2:21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2:21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2:21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2:21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2:21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2:21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2:21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2:21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2:21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2:21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2:21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2:21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2:21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2:21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2:21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2:21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2:21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2:21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2:21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2:21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2:21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2:21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2:21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2:21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2:21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2:21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2:21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2:21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2:21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2:21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2:21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2:21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2:21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2:21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2:21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2:21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2:21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2:21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2:21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2:21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2:21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2:21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2:21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2:21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2:21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2:21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2:21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2:21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2:21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2:21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2:21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2:21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2:21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2:21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2:21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2:21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2:21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2:21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2:21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2:21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2:21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2:21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2:21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2:21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2:21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2:21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2:21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2:21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2:21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2:21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2:21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2:21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2:21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2:21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2:21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2:21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2:21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2:21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2:21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2:21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2:21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2:21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2:21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2:21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2:21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2:21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2:21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2:21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2:21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2:21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2:21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2:21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2:21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2:21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2:21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2:21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2:21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2:21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2:21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2:21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2:21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2:21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2:21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2:21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2:21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2:21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2:21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2:21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2:21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2:2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2:21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2:21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2:21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2:2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2:21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2:21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2:21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2:21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2:21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2:21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2:21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2:21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2:21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2:21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2:21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2:21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2:21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2:21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2:21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2:21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2:21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2:21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2:21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2:21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2:21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2:21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2:21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2:21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2:21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2:21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2:21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2:21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2:21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2:21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2:21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2:21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2:21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2:21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2:21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2:21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2:21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2:21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2:21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2:21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2:21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2:21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2:21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2:21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2:21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2:21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2:21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2:21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2:21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2:21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2:21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2:21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2:21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2:21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2:21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2:21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2:21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2:21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2:21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2:21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2:21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2:21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2:21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2:21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2:21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2:21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2:21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2:21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2:21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2:21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2:21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2:21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2:21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2:21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2:21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2:21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2:21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2:21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2:21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2:21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2:21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2:21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2:21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2:21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2:21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2:21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2:21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2:21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2:21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2:21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2:21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2:21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2:21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2:21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2:21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2:21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2:21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2:21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2:21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2:21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2:21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2:21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2:21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2:21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2:21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2:21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2:21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2:21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2:21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2:21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2:21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2:21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2:21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2:21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2:21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2:21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2:21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2:21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2:21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2:21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2:21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2:21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2:21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2:21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2:21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2:21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2:21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2:2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2:21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2:21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2:21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2:21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2:21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2:21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2:21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2:21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2:21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2:21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2:21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2:21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2:21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2:21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2:21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2:21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2:21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2:21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2:21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2:21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2:21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2:21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2:21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2:21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2:21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2:21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2:21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2:21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2:21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2:21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2:21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2:21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2:21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2:21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2:21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2:21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2:21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2:21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2:21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2:21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2:21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2:21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2:21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2:21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2:21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2:21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2:21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2:21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2:21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2:21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2:21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2:21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2:21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2:21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2:21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2:21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2:21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2:21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2:21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2:21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2:21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2:21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2:21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2:21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2:21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2:21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2:21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2:21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2:21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2:21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2:21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2:21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2:21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2:21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2:21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2:21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2:21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2:21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2:21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2:21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2:21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2:21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2:21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2:21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2:21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2:21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2:21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2:21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2:21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2:21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2:21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2:21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2:21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2:21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2:21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2:21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2:21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2:21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2:21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2:21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2:21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2:21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2:21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2:21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2:21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2:21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2:21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2:21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2:21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2:21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2:21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2:21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2:21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2:21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2:21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2:21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2:21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2:21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2:21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2:21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2:21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2:21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2:21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2:21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2:21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2:21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2:21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2:21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2:21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2:21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2:21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2:21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2:21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2:21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2:21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2:21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2:21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2:21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2:21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2:21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2:21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2:21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2:21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2:21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2:21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2:21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2:21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2:21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2:21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2:21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2:21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2:21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2:21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2:21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2:21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2:2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2:21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2:21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2:21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2:21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2:2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2:21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2:21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2:21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2:21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2:21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2:21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2:21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2:21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2:21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2:21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2:21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2:21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2:21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2:21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2:21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2:21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2:21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2:21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2:21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2:21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2:21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2:21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2:21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2:21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2:21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2:21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2:21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2:21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2:21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2:21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2:21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2:21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2:21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2:21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2:21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2:21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2:21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2:21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2:21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2:21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2:21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2:21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2:21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2:21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2:21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2:21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2:21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2:21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2:21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2:21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2:21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2:21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2:21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2:21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2:21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2:21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2:21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2:21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2:21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2:21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2:21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2:21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2:21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2:21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2:21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2:21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2:21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2:21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2:21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2:21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2:21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2:21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2:21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2:21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2:21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2:21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2:21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2:21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2:21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2:21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2:21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2:21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2:21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2:21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2:21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2:21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2:21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2:21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2:21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2:21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2:21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2:21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2:21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2:21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2:21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2:21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2:21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2:21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2:21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2:21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2:2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2:21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2:21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  <row r="1493" spans="2:21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</row>
    <row r="1494" spans="2:21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</row>
    <row r="1495" spans="2:21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</row>
    <row r="1496" spans="2:21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</row>
    <row r="1497" spans="2:21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</row>
    <row r="1498" spans="2:21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</row>
    <row r="1499" spans="2:2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</row>
    <row r="1500" spans="2:21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</row>
    <row r="1501" spans="2:2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</row>
    <row r="1502" spans="2:21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</row>
    <row r="1503" spans="2:21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</row>
    <row r="1504" spans="2:21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</row>
    <row r="1505" spans="2:21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</row>
    <row r="1506" spans="2:21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</row>
    <row r="1507" spans="2:21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</row>
    <row r="1508" spans="2:21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</row>
    <row r="1509" spans="2:21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</row>
    <row r="1510" spans="2:21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</row>
    <row r="1511" spans="2:21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</row>
    <row r="1512" spans="2:21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</row>
    <row r="1513" spans="2:21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</row>
    <row r="1514" spans="2:21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</row>
    <row r="1515" spans="2:21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</row>
    <row r="1516" spans="2:21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</row>
    <row r="1517" spans="2:21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</row>
    <row r="1518" spans="2:21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</row>
    <row r="1519" spans="2:21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</row>
    <row r="1520" spans="2:21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</row>
    <row r="1521" spans="2:21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</row>
    <row r="1522" spans="2:21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</row>
    <row r="1523" spans="2:21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</row>
    <row r="1524" spans="2:21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</row>
    <row r="1525" spans="2:21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</row>
    <row r="1526" spans="2:21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</row>
    <row r="1527" spans="2:21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</row>
    <row r="1528" spans="2:21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</row>
    <row r="1529" spans="2:21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</row>
    <row r="1530" spans="2:21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</row>
    <row r="1531" spans="2:21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</row>
    <row r="1532" spans="2:21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</row>
    <row r="1533" spans="2:21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</row>
    <row r="1534" spans="2:21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</row>
    <row r="1535" spans="2:21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</row>
    <row r="1536" spans="2:21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</row>
    <row r="1537" spans="2:21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</row>
    <row r="1538" spans="2:21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</row>
    <row r="1539" spans="2:21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</row>
    <row r="1540" spans="2:21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</row>
    <row r="1541" spans="2:21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</row>
    <row r="1542" spans="2:21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</row>
    <row r="1543" spans="2:21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</row>
    <row r="1544" spans="2:21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</row>
    <row r="1545" spans="2:21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</row>
    <row r="1546" spans="2:21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</row>
    <row r="1547" spans="2:21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</row>
    <row r="1548" spans="2:21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</row>
    <row r="1549" spans="2:21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</row>
    <row r="1550" spans="2:21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</row>
    <row r="1551" spans="2:21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</row>
    <row r="1552" spans="2:21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</row>
    <row r="1553" spans="2:21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</row>
    <row r="1554" spans="2:21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</row>
    <row r="1555" spans="2:21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</row>
    <row r="1556" spans="2:21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</row>
    <row r="1557" spans="2:21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</row>
    <row r="1558" spans="2:21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</row>
    <row r="1559" spans="2:21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</row>
    <row r="1560" spans="2:21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</row>
    <row r="1561" spans="2:21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</row>
    <row r="1562" spans="2:21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</row>
    <row r="1563" spans="2:21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</row>
    <row r="1564" spans="2:21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</row>
    <row r="1565" spans="2:21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</row>
    <row r="1566" spans="2:21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</row>
    <row r="1567" spans="2:21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</row>
    <row r="1568" spans="2:21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</row>
    <row r="1569" spans="2:21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</row>
    <row r="1570" spans="2:21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</row>
    <row r="1571" spans="2:21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</row>
    <row r="1572" spans="2:21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</row>
    <row r="1573" spans="2:21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</row>
    <row r="1574" spans="2:21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</row>
    <row r="1575" spans="2:21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</row>
    <row r="1576" spans="2:21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</row>
    <row r="1577" spans="2:21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</row>
    <row r="1578" spans="2:21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</row>
    <row r="1579" spans="2:21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</row>
    <row r="1580" spans="2:21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</row>
    <row r="1581" spans="2:21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</row>
    <row r="1582" spans="2:21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</row>
    <row r="1583" spans="2:21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</row>
    <row r="1584" spans="2:21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</row>
    <row r="1585" spans="2:21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</row>
    <row r="1586" spans="2:21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</row>
    <row r="1587" spans="2:21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</row>
    <row r="1588" spans="2:21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</row>
    <row r="1589" spans="2:21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</row>
    <row r="1590" spans="2:21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</row>
    <row r="1591" spans="2:21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</row>
    <row r="1592" spans="2:21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</row>
    <row r="1593" spans="2:21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</row>
    <row r="1594" spans="2:21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</row>
    <row r="1595" spans="2:21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</row>
    <row r="1596" spans="2:21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</row>
    <row r="1597" spans="2:21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</row>
    <row r="1598" spans="2:21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</row>
    <row r="1599" spans="2:21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</row>
    <row r="1600" spans="2:21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</row>
    <row r="1601" spans="2:21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</row>
    <row r="1602" spans="2:21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</row>
    <row r="1603" spans="2:2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</row>
    <row r="1604" spans="2:21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</row>
    <row r="1605" spans="2:21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</row>
    <row r="1606" spans="2:21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</row>
    <row r="1607" spans="2:21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</row>
    <row r="1608" spans="2:21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</row>
    <row r="1609" spans="2:21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</row>
    <row r="1610" spans="2:21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</row>
    <row r="1611" spans="2:21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</row>
    <row r="1612" spans="2:2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</row>
    <row r="1613" spans="2:2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</row>
    <row r="1614" spans="2:2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</row>
    <row r="1615" spans="2:2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</row>
    <row r="1616" spans="2:2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</row>
    <row r="1617" spans="2:21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</row>
    <row r="1618" spans="2:21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</row>
    <row r="1619" spans="2:21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</row>
    <row r="1620" spans="2:21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</row>
    <row r="1621" spans="2:21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</row>
    <row r="1622" spans="2:21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</row>
    <row r="1623" spans="2:21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</row>
    <row r="1624" spans="2:21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</row>
    <row r="1625" spans="2:21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</row>
    <row r="1626" spans="2:21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</row>
    <row r="1627" spans="2:21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</row>
    <row r="1628" spans="2:21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</row>
    <row r="1629" spans="2:21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</row>
    <row r="1630" spans="2:21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</row>
    <row r="1631" spans="2:21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</row>
    <row r="1632" spans="2:21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</row>
    <row r="1633" spans="2:21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</row>
    <row r="1634" spans="2:21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</row>
    <row r="1635" spans="2:21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</row>
    <row r="1636" spans="2:21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</row>
    <row r="1637" spans="2:21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</row>
    <row r="1638" spans="2:21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</row>
    <row r="1639" spans="2:21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</row>
    <row r="1640" spans="2:21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</row>
    <row r="1641" spans="2:21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</row>
    <row r="1642" spans="2:21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</row>
    <row r="1643" spans="2:21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</row>
    <row r="1644" spans="2:21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</row>
    <row r="1645" spans="2:21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</row>
    <row r="1646" spans="2:21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</row>
    <row r="1647" spans="2:21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</row>
    <row r="1648" spans="2:21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</row>
    <row r="1649" spans="2:21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</row>
    <row r="1650" spans="2:21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</row>
    <row r="1651" spans="2:21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</row>
    <row r="1652" spans="2:21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</row>
    <row r="1653" spans="2:21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</row>
    <row r="1654" spans="2:21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</row>
    <row r="1655" spans="2:21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</row>
    <row r="1656" spans="2:21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</row>
    <row r="1657" spans="2:21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</row>
    <row r="1658" spans="2:21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</row>
    <row r="1659" spans="2:21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</row>
    <row r="1660" spans="2:21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</row>
    <row r="1661" spans="2:21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</row>
    <row r="1662" spans="2:21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</row>
    <row r="1663" spans="2:21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</row>
    <row r="1664" spans="2:21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</row>
    <row r="1665" spans="2:15" x14ac:dyDescent="0.25"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</row>
    <row r="1666" spans="2:15" x14ac:dyDescent="0.25"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</row>
    <row r="1667" spans="2:15" x14ac:dyDescent="0.25">
      <c r="B1667" s="15"/>
      <c r="C1667" s="15"/>
      <c r="D1667" s="15"/>
      <c r="E1667" s="15"/>
      <c r="F1667" s="15"/>
      <c r="G1667" s="15"/>
      <c r="H1667" s="15"/>
      <c r="K1667" s="15"/>
      <c r="L1667" s="15"/>
      <c r="O1667" s="15"/>
    </row>
    <row r="1668" spans="2:15" x14ac:dyDescent="0.25">
      <c r="B1668" s="15"/>
      <c r="C1668" s="15"/>
      <c r="D1668" s="15"/>
      <c r="E1668" s="15"/>
      <c r="F1668" s="15"/>
      <c r="G1668" s="15"/>
      <c r="H1668" s="15"/>
      <c r="K1668" s="15"/>
      <c r="L1668" s="15"/>
      <c r="O1668" s="15"/>
    </row>
    <row r="1669" spans="2:15" x14ac:dyDescent="0.25">
      <c r="B1669" s="15"/>
      <c r="C1669" s="15"/>
      <c r="D1669" s="15"/>
      <c r="E1669" s="15"/>
      <c r="F1669" s="15"/>
      <c r="G1669" s="15"/>
      <c r="H1669" s="15"/>
      <c r="K1669" s="15"/>
      <c r="L1669" s="15"/>
      <c r="O1669" s="15"/>
    </row>
    <row r="1670" spans="2:15" x14ac:dyDescent="0.25">
      <c r="B1670" s="15"/>
      <c r="C1670" s="15"/>
      <c r="D1670" s="15"/>
      <c r="E1670" s="15"/>
      <c r="F1670" s="15"/>
      <c r="G1670" s="15"/>
      <c r="H1670" s="15"/>
      <c r="K1670" s="15"/>
      <c r="O1670" s="15"/>
    </row>
    <row r="1671" spans="2:15" x14ac:dyDescent="0.25">
      <c r="B1671" s="15"/>
      <c r="C1671" s="15"/>
      <c r="D1671" s="15"/>
      <c r="E1671" s="15"/>
      <c r="F1671" s="15"/>
      <c r="G1671" s="15"/>
      <c r="H1671" s="15"/>
      <c r="K1671" s="15"/>
    </row>
    <row r="1672" spans="2:15" x14ac:dyDescent="0.25">
      <c r="B1672" s="15"/>
      <c r="C1672" s="15"/>
      <c r="D1672" s="15"/>
      <c r="E1672" s="15"/>
      <c r="F1672" s="15"/>
      <c r="G1672" s="15"/>
      <c r="H1672" s="15"/>
      <c r="K1672" s="15"/>
    </row>
    <row r="1673" spans="2:15" x14ac:dyDescent="0.25">
      <c r="B1673" s="15"/>
      <c r="C1673" s="15"/>
      <c r="D1673" s="15"/>
      <c r="E1673" s="15"/>
      <c r="F1673" s="15"/>
      <c r="G1673" s="15"/>
      <c r="H1673" s="15"/>
      <c r="K1673" s="15"/>
    </row>
    <row r="1674" spans="2:15" x14ac:dyDescent="0.25">
      <c r="B1674" s="15"/>
      <c r="C1674" s="15"/>
      <c r="D1674" s="15"/>
      <c r="F1674" s="15"/>
      <c r="G1674" s="15"/>
      <c r="H1674" s="15"/>
      <c r="K1674" s="15"/>
    </row>
    <row r="1675" spans="2:15" x14ac:dyDescent="0.25">
      <c r="B1675" s="15"/>
      <c r="C1675" s="15"/>
      <c r="D1675" s="15"/>
      <c r="F1675" s="15"/>
      <c r="G1675" s="15"/>
      <c r="H1675" s="15"/>
    </row>
    <row r="1676" spans="2:15" x14ac:dyDescent="0.25">
      <c r="B1676" s="15"/>
      <c r="C1676" s="15"/>
      <c r="D1676" s="15"/>
      <c r="F1676" s="15"/>
      <c r="G1676" s="15"/>
      <c r="H1676" s="15"/>
    </row>
    <row r="1677" spans="2:15" x14ac:dyDescent="0.25">
      <c r="B1677" s="15"/>
      <c r="C1677" s="15"/>
      <c r="D1677" s="15"/>
    </row>
    <row r="1678" spans="2:15" x14ac:dyDescent="0.25">
      <c r="B1678" s="15"/>
      <c r="C1678" s="15"/>
      <c r="D1678" s="15"/>
    </row>
    <row r="1679" spans="2:15" x14ac:dyDescent="0.25">
      <c r="B1679" s="15"/>
      <c r="C1679" s="15"/>
      <c r="D1679" s="15"/>
    </row>
    <row r="1680" spans="2:15" x14ac:dyDescent="0.25">
      <c r="B1680" s="15"/>
      <c r="C1680" s="15"/>
      <c r="D1680" s="15"/>
    </row>
    <row r="1681" spans="2:4" x14ac:dyDescent="0.25">
      <c r="B1681" s="15"/>
      <c r="C1681" s="15"/>
      <c r="D1681" s="15"/>
    </row>
    <row r="1682" spans="2:4" x14ac:dyDescent="0.25">
      <c r="B1682" s="15"/>
      <c r="C1682" s="15"/>
      <c r="D1682" s="15"/>
    </row>
    <row r="1683" spans="2:4" x14ac:dyDescent="0.25">
      <c r="B1683" s="15"/>
      <c r="C1683" s="15"/>
      <c r="D1683" s="15"/>
    </row>
  </sheetData>
  <sheetProtection password="CC38" sheet="1" objects="1" scenarios="1"/>
  <mergeCells count="2">
    <mergeCell ref="B3:K3"/>
    <mergeCell ref="B18:K18"/>
  </mergeCells>
  <phoneticPr fontId="43" type="noConversion"/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E36"/>
  <sheetViews>
    <sheetView workbookViewId="0">
      <selection activeCell="E13" sqref="E13"/>
    </sheetView>
  </sheetViews>
  <sheetFormatPr defaultColWidth="9.109375" defaultRowHeight="13.2" x14ac:dyDescent="0.25"/>
  <cols>
    <col min="1" max="1" width="9.109375" style="4"/>
    <col min="2" max="2" width="10.109375" style="4" bestFit="1" customWidth="1"/>
    <col min="3" max="3" width="9.109375" style="4"/>
    <col min="4" max="4" width="16.44140625" style="4" bestFit="1" customWidth="1"/>
    <col min="5" max="5" width="87.5546875" style="4" customWidth="1"/>
    <col min="6" max="16384" width="9.109375" style="4"/>
  </cols>
  <sheetData>
    <row r="1" spans="2:5" ht="13.8" thickBot="1" x14ac:dyDescent="0.3"/>
    <row r="2" spans="2:5" ht="13.8" thickBot="1" x14ac:dyDescent="0.3">
      <c r="B2" s="25" t="s">
        <v>24</v>
      </c>
      <c r="C2" s="26" t="s">
        <v>25</v>
      </c>
      <c r="D2" s="26" t="s">
        <v>26</v>
      </c>
      <c r="E2" s="27" t="s">
        <v>27</v>
      </c>
    </row>
    <row r="3" spans="2:5" x14ac:dyDescent="0.25">
      <c r="B3" s="295" t="s">
        <v>140</v>
      </c>
      <c r="C3" s="296"/>
      <c r="D3" s="296"/>
      <c r="E3" s="297"/>
    </row>
    <row r="4" spans="2:5" x14ac:dyDescent="0.25">
      <c r="B4" s="28">
        <v>39953</v>
      </c>
      <c r="C4" s="29" t="s">
        <v>28</v>
      </c>
      <c r="D4" s="29" t="s">
        <v>29</v>
      </c>
      <c r="E4" s="30" t="s">
        <v>30</v>
      </c>
    </row>
    <row r="5" spans="2:5" x14ac:dyDescent="0.25">
      <c r="B5" s="36">
        <v>39953</v>
      </c>
      <c r="C5" s="29" t="s">
        <v>31</v>
      </c>
      <c r="D5" s="29" t="s">
        <v>29</v>
      </c>
      <c r="E5" s="37" t="s">
        <v>32</v>
      </c>
    </row>
    <row r="6" spans="2:5" ht="26.4" x14ac:dyDescent="0.25">
      <c r="B6" s="28">
        <v>40004</v>
      </c>
      <c r="C6" s="29" t="s">
        <v>59</v>
      </c>
      <c r="D6" s="29" t="s">
        <v>29</v>
      </c>
      <c r="E6" s="37" t="s">
        <v>105</v>
      </c>
    </row>
    <row r="7" spans="2:5" x14ac:dyDescent="0.25">
      <c r="B7" s="36">
        <v>40052</v>
      </c>
      <c r="C7" s="29" t="s">
        <v>103</v>
      </c>
      <c r="D7" s="29" t="s">
        <v>29</v>
      </c>
      <c r="E7" s="37" t="s">
        <v>104</v>
      </c>
    </row>
    <row r="8" spans="2:5" x14ac:dyDescent="0.25">
      <c r="B8" s="36">
        <v>40060</v>
      </c>
      <c r="C8" s="29" t="s">
        <v>110</v>
      </c>
      <c r="D8" s="29" t="s">
        <v>29</v>
      </c>
      <c r="E8" s="37" t="s">
        <v>111</v>
      </c>
    </row>
    <row r="9" spans="2:5" x14ac:dyDescent="0.25">
      <c r="B9" s="36">
        <v>40865</v>
      </c>
      <c r="C9" s="29" t="s">
        <v>120</v>
      </c>
      <c r="D9" s="29" t="s">
        <v>29</v>
      </c>
      <c r="E9" s="37" t="s">
        <v>121</v>
      </c>
    </row>
    <row r="10" spans="2:5" x14ac:dyDescent="0.25">
      <c r="B10" s="36">
        <v>40882</v>
      </c>
      <c r="C10" s="29" t="s">
        <v>122</v>
      </c>
      <c r="D10" s="29" t="s">
        <v>29</v>
      </c>
      <c r="E10" s="37" t="s">
        <v>123</v>
      </c>
    </row>
    <row r="11" spans="2:5" x14ac:dyDescent="0.25">
      <c r="B11" s="36">
        <v>42403</v>
      </c>
      <c r="C11" s="29" t="s">
        <v>139</v>
      </c>
      <c r="D11" s="29" t="s">
        <v>124</v>
      </c>
      <c r="E11" s="222" t="s">
        <v>125</v>
      </c>
    </row>
    <row r="12" spans="2:5" ht="26.4" x14ac:dyDescent="0.25">
      <c r="B12" s="36">
        <v>43096</v>
      </c>
      <c r="C12" s="29" t="s">
        <v>162</v>
      </c>
      <c r="D12" s="29" t="s">
        <v>143</v>
      </c>
      <c r="E12" s="255" t="s">
        <v>165</v>
      </c>
    </row>
    <row r="13" spans="2:5" x14ac:dyDescent="0.25">
      <c r="B13" s="31"/>
      <c r="C13"/>
      <c r="D13"/>
      <c r="E13" s="32"/>
    </row>
    <row r="14" spans="2:5" x14ac:dyDescent="0.25">
      <c r="B14" s="31"/>
      <c r="C14"/>
      <c r="D14"/>
      <c r="E14" s="32"/>
    </row>
    <row r="15" spans="2:5" x14ac:dyDescent="0.25">
      <c r="B15" s="31"/>
      <c r="C15"/>
      <c r="D15"/>
      <c r="E15" s="32"/>
    </row>
    <row r="16" spans="2:5" x14ac:dyDescent="0.25">
      <c r="B16" s="31"/>
      <c r="C16"/>
      <c r="D16"/>
      <c r="E16" s="32"/>
    </row>
    <row r="17" spans="2:5" x14ac:dyDescent="0.25">
      <c r="B17" s="31"/>
      <c r="C17"/>
      <c r="D17"/>
      <c r="E17" s="32"/>
    </row>
    <row r="18" spans="2:5" x14ac:dyDescent="0.25">
      <c r="B18" s="31"/>
      <c r="C18"/>
      <c r="D18"/>
      <c r="E18" s="32"/>
    </row>
    <row r="19" spans="2:5" x14ac:dyDescent="0.25">
      <c r="B19" s="31"/>
      <c r="C19"/>
      <c r="D19"/>
      <c r="E19" s="32"/>
    </row>
    <row r="20" spans="2:5" x14ac:dyDescent="0.25">
      <c r="B20" s="31"/>
      <c r="C20"/>
      <c r="D20"/>
      <c r="E20" s="32"/>
    </row>
    <row r="21" spans="2:5" x14ac:dyDescent="0.25">
      <c r="B21" s="31"/>
      <c r="C21"/>
      <c r="D21"/>
      <c r="E21" s="32"/>
    </row>
    <row r="22" spans="2:5" x14ac:dyDescent="0.25">
      <c r="B22" s="31"/>
      <c r="C22"/>
      <c r="D22"/>
      <c r="E22" s="32"/>
    </row>
    <row r="23" spans="2:5" x14ac:dyDescent="0.25">
      <c r="B23" s="31"/>
      <c r="C23"/>
      <c r="D23"/>
      <c r="E23" s="32"/>
    </row>
    <row r="24" spans="2:5" x14ac:dyDescent="0.25">
      <c r="B24" s="31"/>
      <c r="C24"/>
      <c r="D24"/>
      <c r="E24" s="32"/>
    </row>
    <row r="25" spans="2:5" x14ac:dyDescent="0.25">
      <c r="B25" s="31"/>
      <c r="C25"/>
      <c r="D25"/>
      <c r="E25" s="32"/>
    </row>
    <row r="26" spans="2:5" x14ac:dyDescent="0.25">
      <c r="B26" s="31"/>
      <c r="C26"/>
      <c r="D26"/>
      <c r="E26" s="32"/>
    </row>
    <row r="27" spans="2:5" x14ac:dyDescent="0.25">
      <c r="B27" s="31"/>
      <c r="C27"/>
      <c r="D27"/>
      <c r="E27" s="32"/>
    </row>
    <row r="28" spans="2:5" x14ac:dyDescent="0.25">
      <c r="B28" s="31"/>
      <c r="C28"/>
      <c r="D28"/>
      <c r="E28" s="32"/>
    </row>
    <row r="29" spans="2:5" x14ac:dyDescent="0.25">
      <c r="B29" s="31"/>
      <c r="C29"/>
      <c r="D29"/>
      <c r="E29" s="32"/>
    </row>
    <row r="30" spans="2:5" x14ac:dyDescent="0.25">
      <c r="B30" s="31"/>
      <c r="C30"/>
      <c r="D30"/>
      <c r="E30" s="32"/>
    </row>
    <row r="31" spans="2:5" x14ac:dyDescent="0.25">
      <c r="B31" s="31"/>
      <c r="C31"/>
      <c r="D31"/>
      <c r="E31" s="32"/>
    </row>
    <row r="32" spans="2:5" x14ac:dyDescent="0.25">
      <c r="B32" s="31"/>
      <c r="C32"/>
      <c r="D32"/>
      <c r="E32" s="32"/>
    </row>
    <row r="33" spans="2:5" x14ac:dyDescent="0.25">
      <c r="B33" s="31"/>
      <c r="C33"/>
      <c r="D33"/>
      <c r="E33" s="32"/>
    </row>
    <row r="34" spans="2:5" x14ac:dyDescent="0.25">
      <c r="B34" s="31"/>
      <c r="C34"/>
      <c r="D34"/>
      <c r="E34" s="32"/>
    </row>
    <row r="35" spans="2:5" x14ac:dyDescent="0.25">
      <c r="B35" s="31"/>
      <c r="C35"/>
      <c r="D35"/>
      <c r="E35" s="32"/>
    </row>
    <row r="36" spans="2:5" ht="13.8" thickBot="1" x14ac:dyDescent="0.3">
      <c r="B36" s="33"/>
      <c r="C36" s="34"/>
      <c r="D36" s="34"/>
      <c r="E36" s="35"/>
    </row>
  </sheetData>
  <sheetProtection password="CC38" sheet="1" objects="1" scenarios="1"/>
  <mergeCells count="1">
    <mergeCell ref="B3:E3"/>
  </mergeCells>
  <phoneticPr fontId="1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E41"/>
  <sheetViews>
    <sheetView workbookViewId="0">
      <selection activeCell="G10" sqref="G10"/>
    </sheetView>
  </sheetViews>
  <sheetFormatPr defaultRowHeight="13.2" x14ac:dyDescent="0.25"/>
  <cols>
    <col min="2" max="2" width="12.5546875" customWidth="1"/>
    <col min="3" max="3" width="17.88671875" customWidth="1"/>
    <col min="4" max="4" width="19" customWidth="1"/>
    <col min="5" max="5" width="26.5546875" customWidth="1"/>
  </cols>
  <sheetData>
    <row r="2" spans="2:5" x14ac:dyDescent="0.25">
      <c r="B2" s="4"/>
      <c r="C2" s="4"/>
      <c r="D2" s="4"/>
      <c r="E2" s="4"/>
    </row>
    <row r="3" spans="2:5" ht="17.399999999999999" x14ac:dyDescent="0.3">
      <c r="B3" s="256" t="s">
        <v>166</v>
      </c>
      <c r="C3" s="257"/>
      <c r="D3" s="257"/>
      <c r="E3" s="257"/>
    </row>
    <row r="4" spans="2:5" ht="18" thickBot="1" x14ac:dyDescent="0.35">
      <c r="B4" s="256"/>
      <c r="C4" s="257"/>
      <c r="D4" s="257"/>
      <c r="E4" s="257"/>
    </row>
    <row r="5" spans="2:5" ht="18" thickBot="1" x14ac:dyDescent="0.3">
      <c r="B5" s="258" t="s">
        <v>167</v>
      </c>
      <c r="C5" s="298"/>
      <c r="D5" s="298"/>
      <c r="E5" s="299"/>
    </row>
    <row r="6" spans="2:5" x14ac:dyDescent="0.25">
      <c r="B6" s="4"/>
      <c r="C6" s="4"/>
      <c r="D6" s="4"/>
      <c r="E6" s="4"/>
    </row>
    <row r="7" spans="2:5" ht="13.8" thickBot="1" x14ac:dyDescent="0.3">
      <c r="B7" s="4"/>
      <c r="C7" s="4"/>
      <c r="D7" s="4"/>
      <c r="E7" s="4"/>
    </row>
    <row r="8" spans="2:5" ht="13.8" thickBot="1" x14ac:dyDescent="0.3">
      <c r="B8" s="259" t="s">
        <v>24</v>
      </c>
      <c r="C8" s="260" t="s">
        <v>168</v>
      </c>
      <c r="D8" s="260" t="s">
        <v>169</v>
      </c>
      <c r="E8" s="261" t="s">
        <v>170</v>
      </c>
    </row>
    <row r="9" spans="2:5" x14ac:dyDescent="0.25">
      <c r="B9" s="28"/>
      <c r="C9" s="262"/>
      <c r="D9" s="262"/>
      <c r="E9" s="263"/>
    </row>
    <row r="10" spans="2:5" x14ac:dyDescent="0.25">
      <c r="B10" s="31"/>
      <c r="C10" s="264"/>
      <c r="D10" s="264"/>
      <c r="E10" s="263"/>
    </row>
    <row r="11" spans="2:5" x14ac:dyDescent="0.25">
      <c r="B11" s="31"/>
      <c r="C11" s="264"/>
      <c r="D11" s="264"/>
      <c r="E11" s="263"/>
    </row>
    <row r="12" spans="2:5" x14ac:dyDescent="0.25">
      <c r="B12" s="31"/>
      <c r="C12" s="264"/>
      <c r="D12" s="264"/>
      <c r="E12" s="263"/>
    </row>
    <row r="13" spans="2:5" x14ac:dyDescent="0.25">
      <c r="B13" s="31"/>
      <c r="C13" s="264"/>
      <c r="D13" s="264"/>
      <c r="E13" s="263"/>
    </row>
    <row r="14" spans="2:5" x14ac:dyDescent="0.25">
      <c r="B14" s="31"/>
      <c r="C14" s="264"/>
      <c r="D14" s="264"/>
      <c r="E14" s="263"/>
    </row>
    <row r="15" spans="2:5" x14ac:dyDescent="0.25">
      <c r="B15" s="31"/>
      <c r="C15" s="264"/>
      <c r="D15" s="264"/>
      <c r="E15" s="263"/>
    </row>
    <row r="16" spans="2:5" x14ac:dyDescent="0.25">
      <c r="B16" s="31"/>
      <c r="C16" s="264"/>
      <c r="D16" s="264"/>
      <c r="E16" s="263"/>
    </row>
    <row r="17" spans="2:5" x14ac:dyDescent="0.25">
      <c r="B17" s="31"/>
      <c r="C17" s="264"/>
      <c r="D17" s="264"/>
      <c r="E17" s="263"/>
    </row>
    <row r="18" spans="2:5" x14ac:dyDescent="0.25">
      <c r="B18" s="31"/>
      <c r="C18" s="264"/>
      <c r="D18" s="264"/>
      <c r="E18" s="263"/>
    </row>
    <row r="19" spans="2:5" x14ac:dyDescent="0.25">
      <c r="B19" s="31"/>
      <c r="C19" s="264"/>
      <c r="D19" s="264"/>
      <c r="E19" s="263"/>
    </row>
    <row r="20" spans="2:5" x14ac:dyDescent="0.25">
      <c r="B20" s="31"/>
      <c r="C20" s="264"/>
      <c r="D20" s="264"/>
      <c r="E20" s="263"/>
    </row>
    <row r="21" spans="2:5" x14ac:dyDescent="0.25">
      <c r="B21" s="31"/>
      <c r="C21" s="264"/>
      <c r="D21" s="264"/>
      <c r="E21" s="263"/>
    </row>
    <row r="22" spans="2:5" x14ac:dyDescent="0.25">
      <c r="B22" s="31"/>
      <c r="C22" s="264"/>
      <c r="D22" s="264"/>
      <c r="E22" s="263"/>
    </row>
    <row r="23" spans="2:5" x14ac:dyDescent="0.25">
      <c r="B23" s="31"/>
      <c r="C23" s="264"/>
      <c r="D23" s="264"/>
      <c r="E23" s="263"/>
    </row>
    <row r="24" spans="2:5" x14ac:dyDescent="0.25">
      <c r="B24" s="31"/>
      <c r="C24" s="264"/>
      <c r="D24" s="264"/>
      <c r="E24" s="263"/>
    </row>
    <row r="25" spans="2:5" x14ac:dyDescent="0.25">
      <c r="B25" s="31"/>
      <c r="C25" s="264"/>
      <c r="D25" s="264"/>
      <c r="E25" s="263"/>
    </row>
    <row r="26" spans="2:5" x14ac:dyDescent="0.25">
      <c r="B26" s="31"/>
      <c r="C26" s="264"/>
      <c r="D26" s="264"/>
      <c r="E26" s="263"/>
    </row>
    <row r="27" spans="2:5" x14ac:dyDescent="0.25">
      <c r="B27" s="31"/>
      <c r="C27" s="264"/>
      <c r="D27" s="264"/>
      <c r="E27" s="263"/>
    </row>
    <row r="28" spans="2:5" x14ac:dyDescent="0.25">
      <c r="B28" s="31"/>
      <c r="C28" s="264"/>
      <c r="D28" s="264"/>
      <c r="E28" s="263"/>
    </row>
    <row r="29" spans="2:5" x14ac:dyDescent="0.25">
      <c r="B29" s="31"/>
      <c r="C29" s="264"/>
      <c r="D29" s="264"/>
      <c r="E29" s="263"/>
    </row>
    <row r="30" spans="2:5" x14ac:dyDescent="0.25">
      <c r="B30" s="31"/>
      <c r="C30" s="264"/>
      <c r="D30" s="264"/>
      <c r="E30" s="263"/>
    </row>
    <row r="31" spans="2:5" x14ac:dyDescent="0.25">
      <c r="B31" s="31"/>
      <c r="C31" s="264"/>
      <c r="D31" s="264"/>
      <c r="E31" s="263"/>
    </row>
    <row r="32" spans="2:5" x14ac:dyDescent="0.25">
      <c r="B32" s="31"/>
      <c r="C32" s="264"/>
      <c r="D32" s="264"/>
      <c r="E32" s="263"/>
    </row>
    <row r="33" spans="2:5" x14ac:dyDescent="0.25">
      <c r="B33" s="31"/>
      <c r="C33" s="264"/>
      <c r="D33" s="264"/>
      <c r="E33" s="263"/>
    </row>
    <row r="34" spans="2:5" x14ac:dyDescent="0.25">
      <c r="B34" s="31"/>
      <c r="C34" s="264"/>
      <c r="D34" s="264"/>
      <c r="E34" s="263"/>
    </row>
    <row r="35" spans="2:5" x14ac:dyDescent="0.25">
      <c r="B35" s="31"/>
      <c r="C35" s="264"/>
      <c r="D35" s="264"/>
      <c r="E35" s="263"/>
    </row>
    <row r="36" spans="2:5" x14ac:dyDescent="0.25">
      <c r="B36" s="31"/>
      <c r="C36" s="264"/>
      <c r="D36" s="264"/>
      <c r="E36" s="263"/>
    </row>
    <row r="37" spans="2:5" x14ac:dyDescent="0.25">
      <c r="B37" s="31"/>
      <c r="C37" s="264"/>
      <c r="D37" s="264"/>
      <c r="E37" s="263"/>
    </row>
    <row r="38" spans="2:5" x14ac:dyDescent="0.25">
      <c r="B38" s="31"/>
      <c r="C38" s="264"/>
      <c r="D38" s="264"/>
      <c r="E38" s="263"/>
    </row>
    <row r="39" spans="2:5" x14ac:dyDescent="0.25">
      <c r="B39" s="31"/>
      <c r="C39" s="264"/>
      <c r="D39" s="264"/>
      <c r="E39" s="263"/>
    </row>
    <row r="40" spans="2:5" x14ac:dyDescent="0.25">
      <c r="B40" s="31"/>
      <c r="C40" s="264"/>
      <c r="D40" s="264"/>
      <c r="E40" s="263"/>
    </row>
    <row r="41" spans="2:5" ht="13.8" thickBot="1" x14ac:dyDescent="0.3">
      <c r="B41" s="33"/>
      <c r="C41" s="265"/>
      <c r="D41" s="265"/>
      <c r="E41" s="266"/>
    </row>
  </sheetData>
  <mergeCells count="1">
    <mergeCell ref="C5:E5"/>
  </mergeCells>
  <phoneticPr fontId="4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8"/>
  <sheetViews>
    <sheetView topLeftCell="A13" zoomScale="85" workbookViewId="0">
      <selection activeCell="F25" sqref="F25"/>
    </sheetView>
  </sheetViews>
  <sheetFormatPr defaultColWidth="9.109375" defaultRowHeight="13.2" x14ac:dyDescent="0.25"/>
  <cols>
    <col min="1" max="16384" width="9.109375" style="4"/>
  </cols>
  <sheetData>
    <row r="2" spans="2:9" x14ac:dyDescent="0.25">
      <c r="B2" s="77" t="s">
        <v>46</v>
      </c>
    </row>
    <row r="4" spans="2:9" x14ac:dyDescent="0.25">
      <c r="B4" s="79" t="s">
        <v>47</v>
      </c>
      <c r="H4" s="78"/>
      <c r="I4" s="79" t="s">
        <v>48</v>
      </c>
    </row>
    <row r="5" spans="2:9" x14ac:dyDescent="0.25">
      <c r="B5" s="4" t="s">
        <v>49</v>
      </c>
      <c r="H5" s="78"/>
      <c r="I5" s="4" t="s">
        <v>50</v>
      </c>
    </row>
    <row r="6" spans="2:9" x14ac:dyDescent="0.25">
      <c r="H6" s="78"/>
    </row>
    <row r="7" spans="2:9" x14ac:dyDescent="0.25">
      <c r="H7" s="78"/>
    </row>
    <row r="8" spans="2:9" x14ac:dyDescent="0.25">
      <c r="H8" s="78"/>
    </row>
    <row r="9" spans="2:9" x14ac:dyDescent="0.25">
      <c r="H9" s="78"/>
    </row>
    <row r="10" spans="2:9" x14ac:dyDescent="0.25">
      <c r="H10" s="78"/>
    </row>
    <row r="11" spans="2:9" x14ac:dyDescent="0.25">
      <c r="H11" s="78"/>
    </row>
    <row r="12" spans="2:9" x14ac:dyDescent="0.25">
      <c r="H12" s="78"/>
    </row>
    <row r="13" spans="2:9" x14ac:dyDescent="0.25">
      <c r="H13" s="78"/>
    </row>
    <row r="14" spans="2:9" x14ac:dyDescent="0.25">
      <c r="H14" s="78"/>
    </row>
    <row r="15" spans="2:9" x14ac:dyDescent="0.25">
      <c r="H15" s="78"/>
    </row>
    <row r="16" spans="2:9" x14ac:dyDescent="0.25">
      <c r="H16" s="78"/>
    </row>
    <row r="17" spans="2:13" x14ac:dyDescent="0.25">
      <c r="H17" s="78"/>
    </row>
    <row r="18" spans="2:13" x14ac:dyDescent="0.25">
      <c r="H18" s="78"/>
    </row>
    <row r="19" spans="2:13" x14ac:dyDescent="0.25">
      <c r="H19" s="78"/>
    </row>
    <row r="20" spans="2:13" x14ac:dyDescent="0.25">
      <c r="H20" s="78"/>
    </row>
    <row r="21" spans="2:13" x14ac:dyDescent="0.25">
      <c r="H21" s="78"/>
    </row>
    <row r="22" spans="2:13" x14ac:dyDescent="0.25">
      <c r="H22" s="78"/>
    </row>
    <row r="23" spans="2:13" x14ac:dyDescent="0.25">
      <c r="B23" s="136"/>
      <c r="C23" s="136"/>
      <c r="D23" s="136"/>
      <c r="E23" s="136"/>
      <c r="F23" s="136"/>
      <c r="G23" s="136"/>
      <c r="H23" s="137"/>
      <c r="I23" s="136"/>
      <c r="J23" s="136"/>
      <c r="K23" s="136"/>
      <c r="L23" s="136"/>
      <c r="M23" s="136"/>
    </row>
    <row r="25" spans="2:13" x14ac:dyDescent="0.25">
      <c r="B25" s="79" t="s">
        <v>70</v>
      </c>
    </row>
    <row r="26" spans="2:13" x14ac:dyDescent="0.25">
      <c r="B26" s="4" t="s">
        <v>71</v>
      </c>
    </row>
    <row r="28" spans="2:13" x14ac:dyDescent="0.25">
      <c r="B28" s="4" t="s">
        <v>72</v>
      </c>
      <c r="D28" s="4" t="s">
        <v>73</v>
      </c>
      <c r="H28" s="4" t="s">
        <v>74</v>
      </c>
    </row>
  </sheetData>
  <sheetProtection password="CC38" sheet="1" objects="1" scenarios="1"/>
  <phoneticPr fontId="1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30"/>
  <sheetViews>
    <sheetView workbookViewId="0">
      <selection activeCell="B11" sqref="B11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84" t="s">
        <v>33</v>
      </c>
      <c r="G2" s="284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/>
      <c r="D4" s="43"/>
      <c r="E4" s="43"/>
      <c r="F4" s="43"/>
      <c r="G4" s="43"/>
      <c r="H4" s="43"/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46" t="s">
        <v>13</v>
      </c>
      <c r="C6" s="47">
        <v>1</v>
      </c>
      <c r="D6" s="47"/>
      <c r="E6" s="47"/>
      <c r="F6" s="47"/>
      <c r="G6" s="47"/>
      <c r="H6" s="47"/>
      <c r="I6" s="47"/>
      <c r="J6" s="47"/>
      <c r="K6" s="48" t="s">
        <v>63</v>
      </c>
      <c r="L6" s="1"/>
    </row>
    <row r="7" spans="1:14" ht="15" customHeight="1" x14ac:dyDescent="0.25">
      <c r="A7" s="1"/>
      <c r="B7" s="49" t="s">
        <v>1</v>
      </c>
      <c r="C7" s="135">
        <v>0.3</v>
      </c>
      <c r="D7" s="135"/>
      <c r="E7" s="135"/>
      <c r="F7" s="135"/>
      <c r="G7" s="135"/>
      <c r="H7" s="135"/>
      <c r="I7" s="135"/>
      <c r="J7" s="135"/>
      <c r="K7" s="50" t="s">
        <v>63</v>
      </c>
      <c r="L7" s="1"/>
    </row>
    <row r="8" spans="1:14" ht="15" customHeight="1" x14ac:dyDescent="0.25">
      <c r="A8" s="1"/>
      <c r="B8" s="51" t="s">
        <v>9</v>
      </c>
      <c r="C8" s="52">
        <v>17</v>
      </c>
      <c r="D8" s="52"/>
      <c r="E8" s="52"/>
      <c r="F8" s="52"/>
      <c r="G8" s="52"/>
      <c r="H8" s="52"/>
      <c r="I8" s="52"/>
      <c r="J8" s="52"/>
      <c r="K8" s="53" t="s">
        <v>64</v>
      </c>
      <c r="L8" s="1"/>
    </row>
    <row r="9" spans="1:14" ht="15" customHeight="1" x14ac:dyDescent="0.25">
      <c r="A9" s="1"/>
      <c r="B9" s="51" t="s">
        <v>2</v>
      </c>
      <c r="C9" s="54">
        <v>0.8</v>
      </c>
      <c r="D9" s="54"/>
      <c r="E9" s="54"/>
      <c r="F9" s="54"/>
      <c r="G9" s="54"/>
      <c r="H9" s="54"/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51" t="s">
        <v>3</v>
      </c>
      <c r="C10" s="54">
        <v>7</v>
      </c>
      <c r="D10" s="54"/>
      <c r="E10" s="54"/>
      <c r="F10" s="54"/>
      <c r="G10" s="54"/>
      <c r="H10" s="54"/>
      <c r="I10" s="54"/>
      <c r="J10" s="54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55" t="s">
        <v>44</v>
      </c>
      <c r="C11" s="56" t="s">
        <v>116</v>
      </c>
      <c r="D11" s="56"/>
      <c r="E11" s="56"/>
      <c r="F11" s="56"/>
      <c r="G11" s="56"/>
      <c r="H11" s="56"/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49" t="s">
        <v>34</v>
      </c>
      <c r="C12" s="58">
        <v>-72.31</v>
      </c>
      <c r="D12" s="58"/>
      <c r="E12" s="58"/>
      <c r="F12" s="58"/>
      <c r="G12" s="58"/>
      <c r="H12" s="58"/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49" t="s">
        <v>35</v>
      </c>
      <c r="C13" s="58">
        <v>-72.31</v>
      </c>
      <c r="D13" s="58"/>
      <c r="E13" s="58"/>
      <c r="F13" s="58"/>
      <c r="G13" s="58"/>
      <c r="H13" s="58"/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132" t="s">
        <v>36</v>
      </c>
      <c r="C14" s="59">
        <v>235</v>
      </c>
      <c r="D14" s="59"/>
      <c r="E14" s="59"/>
      <c r="F14" s="59"/>
      <c r="G14" s="59"/>
      <c r="H14" s="59"/>
      <c r="I14" s="59"/>
      <c r="J14" s="59"/>
      <c r="K14" s="131" t="s">
        <v>66</v>
      </c>
      <c r="L14" s="1"/>
    </row>
    <row r="15" spans="1:14" ht="15" customHeight="1" x14ac:dyDescent="0.25">
      <c r="A15" s="1"/>
      <c r="B15" s="60" t="s">
        <v>37</v>
      </c>
      <c r="C15" s="181">
        <v>1.02</v>
      </c>
      <c r="D15" s="181"/>
      <c r="E15" s="181"/>
      <c r="F15" s="181"/>
      <c r="G15" s="181"/>
      <c r="H15" s="181"/>
      <c r="I15" s="181"/>
      <c r="J15" s="181"/>
      <c r="K15" s="50" t="s">
        <v>63</v>
      </c>
      <c r="L15" s="1"/>
    </row>
    <row r="16" spans="1:14" ht="15" customHeight="1" x14ac:dyDescent="0.25">
      <c r="A16" s="1"/>
      <c r="B16" s="61" t="s">
        <v>38</v>
      </c>
      <c r="C16" s="182">
        <v>1.1000000000000001</v>
      </c>
      <c r="D16" s="182"/>
      <c r="E16" s="182"/>
      <c r="F16" s="182"/>
      <c r="G16" s="182"/>
      <c r="H16" s="182"/>
      <c r="I16" s="182"/>
      <c r="J16" s="182"/>
      <c r="K16" s="62" t="s">
        <v>63</v>
      </c>
      <c r="L16" s="1"/>
    </row>
    <row r="17" spans="1:12" ht="15" customHeight="1" x14ac:dyDescent="0.25">
      <c r="A17" s="1"/>
      <c r="B17" s="280" t="s">
        <v>19</v>
      </c>
      <c r="C17" s="281"/>
      <c r="D17" s="281"/>
      <c r="E17" s="281"/>
      <c r="F17" s="281"/>
      <c r="G17" s="281"/>
      <c r="H17" s="281"/>
      <c r="I17" s="281"/>
      <c r="J17" s="281"/>
      <c r="K17" s="282"/>
      <c r="L17" s="3"/>
    </row>
    <row r="18" spans="1:12" ht="15" customHeight="1" x14ac:dyDescent="0.25">
      <c r="A18" s="1"/>
      <c r="B18" s="46" t="s">
        <v>0</v>
      </c>
      <c r="C18" s="63">
        <f>IF(C6=1,206000,IF(C6=2,70000,IF(C6=3,195000,"invalid input")))</f>
        <v>206000</v>
      </c>
      <c r="D18" s="63" t="str">
        <f t="shared" ref="D18:J18" si="0">IF(D6=1,206000,IF(D6=2,70000,IF(D6=3,195000,"invalid input")))</f>
        <v>invalid input</v>
      </c>
      <c r="E18" s="63" t="str">
        <f t="shared" si="0"/>
        <v>invalid input</v>
      </c>
      <c r="F18" s="63" t="str">
        <f t="shared" si="0"/>
        <v>invalid input</v>
      </c>
      <c r="G18" s="63" t="str">
        <f t="shared" si="0"/>
        <v>invalid input</v>
      </c>
      <c r="H18" s="63" t="str">
        <f t="shared" si="0"/>
        <v>invalid input</v>
      </c>
      <c r="I18" s="63" t="str">
        <f t="shared" si="0"/>
        <v>invalid input</v>
      </c>
      <c r="J18" s="63" t="str">
        <f t="shared" si="0"/>
        <v>invalid input</v>
      </c>
      <c r="K18" s="64" t="s">
        <v>66</v>
      </c>
      <c r="L18" s="1"/>
    </row>
    <row r="19" spans="1:12" ht="15" customHeight="1" x14ac:dyDescent="0.25">
      <c r="A19" s="1"/>
      <c r="B19" s="49" t="s">
        <v>2</v>
      </c>
      <c r="C19" s="65">
        <f>C9/C10</f>
        <v>0.1142857142857143</v>
      </c>
      <c r="D19" s="65" t="e">
        <f t="shared" ref="D19:J19" si="1">D9/D10</f>
        <v>#DIV/0!</v>
      </c>
      <c r="E19" s="65" t="e">
        <f t="shared" si="1"/>
        <v>#DIV/0!</v>
      </c>
      <c r="F19" s="65" t="e">
        <f t="shared" si="1"/>
        <v>#DIV/0!</v>
      </c>
      <c r="G19" s="65" t="e">
        <f t="shared" si="1"/>
        <v>#DIV/0!</v>
      </c>
      <c r="H19" s="65" t="e">
        <f t="shared" si="1"/>
        <v>#DIV/0!</v>
      </c>
      <c r="I19" s="65" t="e">
        <f t="shared" si="1"/>
        <v>#DIV/0!</v>
      </c>
      <c r="J19" s="65" t="e">
        <f t="shared" si="1"/>
        <v>#DIV/0!</v>
      </c>
      <c r="K19" s="66" t="s">
        <v>63</v>
      </c>
      <c r="L19" s="1"/>
    </row>
    <row r="20" spans="1:12" ht="15" customHeight="1" x14ac:dyDescent="0.25">
      <c r="A20" s="1"/>
      <c r="B20" s="49" t="s">
        <v>5</v>
      </c>
      <c r="C20" s="216">
        <f>IF(C12&lt;C13,C13/C12,C12/C13)</f>
        <v>1</v>
      </c>
      <c r="D20" s="65" t="e">
        <f t="shared" ref="D20:J20" si="2">IF(D12&lt;D13,D13/D12,D12/D13)</f>
        <v>#DIV/0!</v>
      </c>
      <c r="E20" s="65" t="e">
        <f t="shared" si="2"/>
        <v>#DIV/0!</v>
      </c>
      <c r="F20" s="65" t="e">
        <f t="shared" si="2"/>
        <v>#DIV/0!</v>
      </c>
      <c r="G20" s="65" t="e">
        <f t="shared" si="2"/>
        <v>#DIV/0!</v>
      </c>
      <c r="H20" s="65" t="e">
        <f t="shared" si="2"/>
        <v>#DIV/0!</v>
      </c>
      <c r="I20" s="65" t="e">
        <f t="shared" si="2"/>
        <v>#DIV/0!</v>
      </c>
      <c r="J20" s="65" t="e">
        <f t="shared" si="2"/>
        <v>#DIV/0!</v>
      </c>
      <c r="K20" s="66" t="s">
        <v>63</v>
      </c>
      <c r="L20" s="1"/>
    </row>
    <row r="21" spans="1:12" ht="15" customHeight="1" x14ac:dyDescent="0.25">
      <c r="A21" s="1"/>
      <c r="B21" s="51" t="s">
        <v>39</v>
      </c>
      <c r="C21" s="67">
        <f>IF(C20&lt;-1,IF(C19*(1-C20)/2&gt;=2/3,23.9*((1-C20)/2)^2,(15.87+(1.87/(C19*(1-C20)/2)^2)+8.6*(C19*(1-C20)/2)^2)*((1-C20)/2)^2),IF(C20&lt;0,(1+C20)*C29-C20*C30+10*C20*(1+C20),IF(C20&lt;=1,IF(C19&lt;1,(2.1/(C20+1.1))*(C19+1/C19)^2,8.4/(C20+1.1)),"invalid input")))</f>
        <v>78.575561224489789</v>
      </c>
      <c r="D21" s="67" t="e">
        <f>IF(D20&lt;-1,IF(D19*(1-D20)/2&gt;=2/3,23.9*((1-D20)/2)^2,(15.87+(1.87/(D19*(1-D20)/2)^2)+8.6*(D19*(1-D20)/2)^2)*((1-D20)/2)^2),IF(D20&lt;0,(1+D20)*D29-D20*D30+10*D20*(1+D20),IF(D20&lt;=1,IF(D19&lt;1,(2.1/(D20+1.1))*(D19+1/D19)^2,8.4/(D20+1.1)),"invalid input")))</f>
        <v>#DIV/0!</v>
      </c>
      <c r="E21" s="67" t="e">
        <f t="shared" ref="E21:J21" si="3">IF(E20&lt;-1,IF(E19*(1-E20)/2&gt;=2/3,23.9*((1-E20)/2)^2,(15.87+(1.87/(E19*(1-E20)/2)^2)+8.6*(E19*(1-E20)/2)^2)*((1-E20)/2)^2),IF(E20&lt;0,(1+E20)*E29-E20*E30+10*E20*(1+E20),IF(E20&lt;=1,IF(E19&lt;1,(2.1/(E20+1.1))*(E19+1/E19)^2,8.4/(E20+1.1)),"invalid input")))</f>
        <v>#DIV/0!</v>
      </c>
      <c r="F21" s="67" t="e">
        <f t="shared" si="3"/>
        <v>#DIV/0!</v>
      </c>
      <c r="G21" s="67" t="e">
        <f t="shared" si="3"/>
        <v>#DIV/0!</v>
      </c>
      <c r="H21" s="67" t="e">
        <f t="shared" si="3"/>
        <v>#DIV/0!</v>
      </c>
      <c r="I21" s="67" t="e">
        <f t="shared" si="3"/>
        <v>#DIV/0!</v>
      </c>
      <c r="J21" s="67" t="e">
        <f t="shared" si="3"/>
        <v>#DIV/0!</v>
      </c>
      <c r="K21" s="68" t="s">
        <v>63</v>
      </c>
      <c r="L21" s="1"/>
    </row>
    <row r="22" spans="1:12" ht="15" customHeight="1" x14ac:dyDescent="0.25">
      <c r="A22" s="1"/>
      <c r="B22" s="61" t="s">
        <v>4</v>
      </c>
      <c r="C22" s="69">
        <f>IF(C19&gt;=1,1,IF(C11=$N10,1.05,IF(C11=$N11,1.1,IF(C11=$N12,1.21,IF(C11=$N13,1.3,"invalid input")))))</f>
        <v>1.3</v>
      </c>
      <c r="D22" s="69" t="e">
        <f t="shared" ref="D22:J22" si="4">IF(D19&gt;=1,1,IF(D11=$N10,1.05,IF(D11=$N11,1.1,IF(D11=$N12,1.21,IF(D11=$N13,1.3,"invalid input")))))</f>
        <v>#DIV/0!</v>
      </c>
      <c r="E22" s="69" t="e">
        <f t="shared" si="4"/>
        <v>#DIV/0!</v>
      </c>
      <c r="F22" s="69" t="e">
        <f t="shared" si="4"/>
        <v>#DIV/0!</v>
      </c>
      <c r="G22" s="69" t="e">
        <f t="shared" si="4"/>
        <v>#DIV/0!</v>
      </c>
      <c r="H22" s="69" t="e">
        <f t="shared" si="4"/>
        <v>#DIV/0!</v>
      </c>
      <c r="I22" s="69" t="e">
        <f t="shared" si="4"/>
        <v>#DIV/0!</v>
      </c>
      <c r="J22" s="69" t="e">
        <f t="shared" si="4"/>
        <v>#DIV/0!</v>
      </c>
      <c r="K22" s="70" t="s">
        <v>63</v>
      </c>
      <c r="L22" s="1"/>
    </row>
    <row r="23" spans="1:12" ht="15" customHeight="1" x14ac:dyDescent="0.25">
      <c r="A23" s="1"/>
      <c r="B23" s="71" t="s">
        <v>40</v>
      </c>
      <c r="C23" s="72">
        <f>((((PI())^2)*C18)/(12*(1-C7^2))*(C8/C10)^2)*C21*C22/1000000</f>
        <v>112.17005532138894</v>
      </c>
      <c r="D23" s="72" t="e">
        <f t="shared" ref="D23:J23" si="5">((((PI())^2)*D18)/(12*(1-D7^2))*(D8/D10)^2)*D21*D22/1000000</f>
        <v>#VALUE!</v>
      </c>
      <c r="E23" s="72" t="e">
        <f t="shared" si="5"/>
        <v>#VALUE!</v>
      </c>
      <c r="F23" s="72" t="e">
        <f t="shared" si="5"/>
        <v>#VALUE!</v>
      </c>
      <c r="G23" s="72" t="e">
        <f t="shared" si="5"/>
        <v>#VALUE!</v>
      </c>
      <c r="H23" s="72" t="e">
        <f t="shared" si="5"/>
        <v>#VALUE!</v>
      </c>
      <c r="I23" s="72" t="e">
        <f t="shared" si="5"/>
        <v>#VALUE!</v>
      </c>
      <c r="J23" s="72" t="e">
        <f t="shared" si="5"/>
        <v>#VALUE!</v>
      </c>
      <c r="K23" s="73" t="s">
        <v>66</v>
      </c>
      <c r="L23" s="1"/>
    </row>
    <row r="24" spans="1:12" ht="15" customHeight="1" x14ac:dyDescent="0.25">
      <c r="A24" s="1"/>
      <c r="B24" s="71" t="s">
        <v>41</v>
      </c>
      <c r="C24" s="214">
        <f>IF(C14/2&gt;=C23,C23,C14*(1-C14/4/C23))</f>
        <v>112.17005532138894</v>
      </c>
      <c r="D24" s="72" t="e">
        <f t="shared" ref="D24:J24" si="6">IF(D14/2&gt;=D23,D23,D14*(1-D14/4/D23))</f>
        <v>#VALUE!</v>
      </c>
      <c r="E24" s="72" t="e">
        <f t="shared" si="6"/>
        <v>#VALUE!</v>
      </c>
      <c r="F24" s="72" t="e">
        <f t="shared" si="6"/>
        <v>#VALUE!</v>
      </c>
      <c r="G24" s="72" t="e">
        <f t="shared" si="6"/>
        <v>#VALUE!</v>
      </c>
      <c r="H24" s="72" t="e">
        <f t="shared" si="6"/>
        <v>#VALUE!</v>
      </c>
      <c r="I24" s="72" t="e">
        <f t="shared" si="6"/>
        <v>#VALUE!</v>
      </c>
      <c r="J24" s="72" t="e">
        <f t="shared" si="6"/>
        <v>#VALUE!</v>
      </c>
      <c r="K24" s="73" t="s">
        <v>66</v>
      </c>
      <c r="L24" s="1"/>
    </row>
    <row r="25" spans="1:12" ht="15" customHeight="1" x14ac:dyDescent="0.25">
      <c r="A25" s="1"/>
      <c r="B25" s="71" t="s">
        <v>42</v>
      </c>
      <c r="C25" s="72">
        <f>-C24/C15/C16</f>
        <v>-99.973311338136298</v>
      </c>
      <c r="D25" s="72" t="e">
        <f t="shared" ref="D25:J25" si="7">-D24/D15/D16</f>
        <v>#VALUE!</v>
      </c>
      <c r="E25" s="72" t="e">
        <f t="shared" si="7"/>
        <v>#VALUE!</v>
      </c>
      <c r="F25" s="72" t="e">
        <f t="shared" si="7"/>
        <v>#VALUE!</v>
      </c>
      <c r="G25" s="72" t="e">
        <f t="shared" si="7"/>
        <v>#VALUE!</v>
      </c>
      <c r="H25" s="72" t="e">
        <f t="shared" si="7"/>
        <v>#VALUE!</v>
      </c>
      <c r="I25" s="72" t="e">
        <f t="shared" si="7"/>
        <v>#VALUE!</v>
      </c>
      <c r="J25" s="72" t="e">
        <f t="shared" si="7"/>
        <v>#VALUE!</v>
      </c>
      <c r="K25" s="73" t="s">
        <v>66</v>
      </c>
      <c r="L25" s="1"/>
    </row>
    <row r="26" spans="1:12" ht="15" customHeight="1" thickBot="1" x14ac:dyDescent="0.3">
      <c r="A26" s="1"/>
      <c r="B26" s="74"/>
      <c r="C26" s="75" t="str">
        <f>IF(AND(C12&gt;=0,C13&gt;=0),"No compr.!",IF(C12&gt;C25,"no buckling","buckling"))</f>
        <v>no buckling</v>
      </c>
      <c r="D26" s="75" t="str">
        <f t="shared" ref="D26:J26" si="8">IF(AND(D12&gt;=0,D13&gt;=0),"No compr.!",IF(D12&gt;D25,"no buckling","buckling"))</f>
        <v>No compr.!</v>
      </c>
      <c r="E26" s="75" t="str">
        <f t="shared" si="8"/>
        <v>No compr.!</v>
      </c>
      <c r="F26" s="75" t="str">
        <f t="shared" si="8"/>
        <v>No compr.!</v>
      </c>
      <c r="G26" s="75" t="str">
        <f t="shared" si="8"/>
        <v>No compr.!</v>
      </c>
      <c r="H26" s="75" t="str">
        <f t="shared" si="8"/>
        <v>No compr.!</v>
      </c>
      <c r="I26" s="75" t="str">
        <f t="shared" si="8"/>
        <v>No compr.!</v>
      </c>
      <c r="J26" s="75" t="str">
        <f t="shared" si="8"/>
        <v>No compr.!</v>
      </c>
      <c r="K26" s="76"/>
      <c r="L26" s="1"/>
    </row>
    <row r="27" spans="1:12" ht="4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idden="1" x14ac:dyDescent="0.25"/>
    <row r="29" spans="1:12" hidden="1" x14ac:dyDescent="0.25">
      <c r="B29" s="2" t="s">
        <v>11</v>
      </c>
      <c r="C29" s="2">
        <f>IF(C19&lt;1,1.909*(C19+1/C19)^2,7.636)</f>
        <v>150.000746377551</v>
      </c>
      <c r="D29" s="2" t="e">
        <f>IF(D19&lt;1,1.909*(D19+1/D19)^2,7.636)</f>
        <v>#DIV/0!</v>
      </c>
      <c r="E29" s="2" t="e">
        <f t="shared" ref="E29:J29" si="9">IF(E19&lt;1,1.909*(E19+1/E19)^2,7.636)</f>
        <v>#DIV/0!</v>
      </c>
      <c r="F29" s="2" t="e">
        <f t="shared" si="9"/>
        <v>#DIV/0!</v>
      </c>
      <c r="G29" s="2" t="e">
        <f t="shared" si="9"/>
        <v>#DIV/0!</v>
      </c>
      <c r="H29" s="2" t="e">
        <f t="shared" si="9"/>
        <v>#DIV/0!</v>
      </c>
      <c r="I29" s="2" t="e">
        <f t="shared" si="9"/>
        <v>#DIV/0!</v>
      </c>
      <c r="J29" s="2" t="e">
        <f t="shared" si="9"/>
        <v>#DIV/0!</v>
      </c>
    </row>
    <row r="30" spans="1:12" hidden="1" x14ac:dyDescent="0.25">
      <c r="B30" s="2" t="s">
        <v>12</v>
      </c>
      <c r="C30" s="2">
        <f>IF(C19&lt;0.666666,15.87+(1.87/C19^2)+8.6*C19^2,23.9)</f>
        <v>159.15420153061223</v>
      </c>
      <c r="D30" s="2" t="e">
        <f>IF(D19&lt;0.666666,15.87+(1.87/D19^2)+8.6*D19^2,23.9)</f>
        <v>#DIV/0!</v>
      </c>
      <c r="E30" s="2" t="e">
        <f t="shared" ref="E30:J30" si="10">IF(E19&lt;0.666666,15.87+(1.87/E19^2)+8.6*E19^2,23.9)</f>
        <v>#DIV/0!</v>
      </c>
      <c r="F30" s="2" t="e">
        <f t="shared" si="10"/>
        <v>#DIV/0!</v>
      </c>
      <c r="G30" s="2" t="e">
        <f t="shared" si="10"/>
        <v>#DIV/0!</v>
      </c>
      <c r="H30" s="2" t="e">
        <f t="shared" si="10"/>
        <v>#DIV/0!</v>
      </c>
      <c r="I30" s="2" t="e">
        <f t="shared" si="10"/>
        <v>#DIV/0!</v>
      </c>
      <c r="J30" s="2" t="e">
        <f t="shared" si="10"/>
        <v>#DIV/0!</v>
      </c>
    </row>
  </sheetData>
  <sheetProtection password="CC38" sheet="1" objects="1" scenarios="1"/>
  <mergeCells count="3">
    <mergeCell ref="B17:K17"/>
    <mergeCell ref="C3:J3"/>
    <mergeCell ref="F2:G2"/>
  </mergeCells>
  <phoneticPr fontId="0" type="noConversion"/>
  <conditionalFormatting sqref="C11:J11">
    <cfRule type="expression" dxfId="35" priority="1" stopIfTrue="1">
      <formula>C19&gt;=1</formula>
    </cfRule>
  </conditionalFormatting>
  <dataValidations count="1">
    <dataValidation type="list" allowBlank="1" showInputMessage="1" showErrorMessage="1" sqref="C11:J11" xr:uid="{00000000-0002-0000-0200-000000000000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36"/>
  <sheetViews>
    <sheetView topLeftCell="A16" zoomScale="115" zoomScaleNormal="115" workbookViewId="0">
      <selection activeCell="C8" sqref="C8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1</v>
      </c>
      <c r="D4" s="43">
        <v>2</v>
      </c>
      <c r="E4" s="43">
        <v>8</v>
      </c>
      <c r="F4" s="43">
        <v>52</v>
      </c>
      <c r="G4" s="43">
        <v>56</v>
      </c>
      <c r="H4" s="43">
        <v>57</v>
      </c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232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/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233">
        <v>0.3</v>
      </c>
      <c r="D7" s="135">
        <v>0.3</v>
      </c>
      <c r="E7" s="135">
        <v>0.3</v>
      </c>
      <c r="F7" s="135">
        <v>0.3</v>
      </c>
      <c r="G7" s="135">
        <v>0.3</v>
      </c>
      <c r="H7" s="135">
        <v>0.3</v>
      </c>
      <c r="I7" s="135"/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234">
        <v>36.5</v>
      </c>
      <c r="D8" s="52">
        <v>36.5</v>
      </c>
      <c r="E8" s="52">
        <v>36.5</v>
      </c>
      <c r="F8" s="52">
        <v>36.5</v>
      </c>
      <c r="G8" s="52">
        <v>36.5</v>
      </c>
      <c r="H8" s="52">
        <v>36.5</v>
      </c>
      <c r="I8" s="52"/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235">
        <v>0.8</v>
      </c>
      <c r="D9" s="54">
        <v>0.8</v>
      </c>
      <c r="E9" s="54">
        <v>0.8</v>
      </c>
      <c r="F9" s="54">
        <v>0.82</v>
      </c>
      <c r="G9" s="54">
        <v>0.82</v>
      </c>
      <c r="H9" s="54">
        <v>0.82</v>
      </c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235">
        <v>4.82</v>
      </c>
      <c r="D10" s="54">
        <v>4.82</v>
      </c>
      <c r="E10" s="54">
        <v>4.82</v>
      </c>
      <c r="F10" s="54">
        <v>4.82</v>
      </c>
      <c r="G10" s="54">
        <v>4.82</v>
      </c>
      <c r="H10" s="54">
        <v>482</v>
      </c>
      <c r="I10" s="54"/>
      <c r="J10" s="54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236" t="s">
        <v>113</v>
      </c>
      <c r="D11" s="56" t="s">
        <v>113</v>
      </c>
      <c r="E11" s="56" t="s">
        <v>113</v>
      </c>
      <c r="F11" s="56" t="s">
        <v>113</v>
      </c>
      <c r="G11" s="56" t="s">
        <v>113</v>
      </c>
      <c r="H11" s="56" t="s">
        <v>113</v>
      </c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181">
        <v>-157.4</v>
      </c>
      <c r="D12" s="58">
        <v>-145.41999999999999</v>
      </c>
      <c r="E12" s="58">
        <v>-144.85</v>
      </c>
      <c r="F12" s="58">
        <v>-115.24</v>
      </c>
      <c r="G12" s="58">
        <v>-129</v>
      </c>
      <c r="H12" s="58">
        <v>-110.97</v>
      </c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181">
        <v>-1.1299999999999999</v>
      </c>
      <c r="D13" s="58">
        <v>-3.07</v>
      </c>
      <c r="E13" s="58">
        <v>-1.55</v>
      </c>
      <c r="F13" s="58">
        <v>-5.63</v>
      </c>
      <c r="G13" s="58">
        <v>-5.14</v>
      </c>
      <c r="H13" s="58">
        <v>-5.73</v>
      </c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4.01</v>
      </c>
      <c r="D14" s="181">
        <v>1.87</v>
      </c>
      <c r="E14" s="181">
        <v>2.73</v>
      </c>
      <c r="F14" s="181">
        <v>10.95</v>
      </c>
      <c r="G14" s="181">
        <v>5.28</v>
      </c>
      <c r="H14" s="181">
        <v>11.56</v>
      </c>
      <c r="I14" s="181"/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355</v>
      </c>
      <c r="D15" s="59">
        <v>355</v>
      </c>
      <c r="E15" s="59">
        <v>355</v>
      </c>
      <c r="F15" s="59">
        <v>355</v>
      </c>
      <c r="G15" s="59">
        <v>355</v>
      </c>
      <c r="H15" s="59">
        <v>355</v>
      </c>
      <c r="I15" s="59"/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181">
        <v>1.02</v>
      </c>
      <c r="D16" s="253">
        <v>1.02</v>
      </c>
      <c r="E16" s="181">
        <v>1.02</v>
      </c>
      <c r="F16" s="181">
        <v>1.02</v>
      </c>
      <c r="G16" s="181">
        <v>1.02</v>
      </c>
      <c r="H16" s="181">
        <v>1.02</v>
      </c>
      <c r="I16" s="181"/>
      <c r="J16" s="181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182">
        <v>1.1000000000000001</v>
      </c>
      <c r="D17" s="254">
        <v>1.1000000000000001</v>
      </c>
      <c r="E17" s="182">
        <v>1.1000000000000001</v>
      </c>
      <c r="F17" s="182">
        <v>1.1000000000000001</v>
      </c>
      <c r="G17" s="182">
        <v>1.1000000000000001</v>
      </c>
      <c r="H17" s="182">
        <v>1.1000000000000001</v>
      </c>
      <c r="I17" s="182"/>
      <c r="J17" s="182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>
        <f t="shared" si="0"/>
        <v>206000</v>
      </c>
      <c r="G19" s="63">
        <f t="shared" si="0"/>
        <v>206000</v>
      </c>
      <c r="H19" s="63">
        <f t="shared" si="0"/>
        <v>206000</v>
      </c>
      <c r="I19" s="63" t="str">
        <f t="shared" si="0"/>
        <v>invalid input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0.16597510373443983</v>
      </c>
      <c r="D20" s="65">
        <f t="shared" ref="D20:J20" si="1">D9/D10</f>
        <v>0.16597510373443983</v>
      </c>
      <c r="E20" s="65">
        <f t="shared" si="1"/>
        <v>0.16597510373443983</v>
      </c>
      <c r="F20" s="65">
        <f t="shared" si="1"/>
        <v>0.17012448132780081</v>
      </c>
      <c r="G20" s="65">
        <f t="shared" si="1"/>
        <v>0.17012448132780081</v>
      </c>
      <c r="H20" s="65">
        <f t="shared" si="1"/>
        <v>1.7012448132780083E-3</v>
      </c>
      <c r="I20" s="65" t="e">
        <f t="shared" si="1"/>
        <v>#DIV/0!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38.328172735059667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38.328172735059667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38.328172735059667</v>
      </c>
      <c r="F22" s="67">
        <f t="shared" si="2"/>
        <v>36.580399804941237</v>
      </c>
      <c r="G22" s="67">
        <f t="shared" si="2"/>
        <v>36.580399804941237</v>
      </c>
      <c r="H22" s="67">
        <f t="shared" si="2"/>
        <v>345516.57466083585</v>
      </c>
      <c r="I22" s="67" t="e">
        <f t="shared" si="2"/>
        <v>#DIV/0!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197.84533750000003</v>
      </c>
      <c r="D23" s="67">
        <f t="shared" ref="D23:J23" si="3">IF(D20&gt;1,5.34+4/(D20^2),5.34/(D20^2)+4)</f>
        <v>197.84533750000003</v>
      </c>
      <c r="E23" s="67">
        <f t="shared" si="3"/>
        <v>197.84533750000003</v>
      </c>
      <c r="F23" s="67">
        <f t="shared" si="3"/>
        <v>188.50478286734091</v>
      </c>
      <c r="G23" s="67">
        <f t="shared" si="3"/>
        <v>188.50478286734091</v>
      </c>
      <c r="H23" s="67">
        <f t="shared" si="3"/>
        <v>1845051.8286734086</v>
      </c>
      <c r="I23" s="67" t="e">
        <f t="shared" si="3"/>
        <v>#DIV/0!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1.25</v>
      </c>
      <c r="D24" s="67">
        <f t="shared" ref="D24:J24" si="4">MAX(1.25,1000*D9/D8*SQRT(D15/D19))</f>
        <v>1.25</v>
      </c>
      <c r="E24" s="67">
        <f t="shared" si="4"/>
        <v>1.25</v>
      </c>
      <c r="F24" s="67">
        <f t="shared" si="4"/>
        <v>1.25</v>
      </c>
      <c r="G24" s="67">
        <f t="shared" si="4"/>
        <v>1.25</v>
      </c>
      <c r="H24" s="67">
        <f t="shared" si="4"/>
        <v>1.25</v>
      </c>
      <c r="I24" s="67" t="e">
        <f t="shared" si="4"/>
        <v>#DIV/0!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1.05</v>
      </c>
      <c r="D25" s="69">
        <f t="shared" ref="D25:J25" si="5">IF(D20&gt;=1,1,IF(D11=$N10,1.05,IF(D11=$N11,1.1,IF(D11=$N12,1.21,IF(D11=$N13,1.3,"invalid input")))))</f>
        <v>1.05</v>
      </c>
      <c r="E25" s="69">
        <f t="shared" si="5"/>
        <v>1.05</v>
      </c>
      <c r="F25" s="69">
        <f t="shared" si="5"/>
        <v>1.05</v>
      </c>
      <c r="G25" s="69">
        <f t="shared" si="5"/>
        <v>1.05</v>
      </c>
      <c r="H25" s="69">
        <f t="shared" si="5"/>
        <v>1.05</v>
      </c>
      <c r="I25" s="69" t="e">
        <f t="shared" si="5"/>
        <v>#DIV/0!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429.6782731811108</v>
      </c>
      <c r="D26" s="72">
        <f t="shared" ref="D26:J26" si="6">((((PI())^2)*D19)/(12*(1-D7^2))*(D8/D10)^2)*D22*D25/1000000</f>
        <v>429.6782731811108</v>
      </c>
      <c r="E26" s="72">
        <f t="shared" si="6"/>
        <v>429.6782731811108</v>
      </c>
      <c r="F26" s="72">
        <f t="shared" si="6"/>
        <v>410.08485139925165</v>
      </c>
      <c r="G26" s="72">
        <f t="shared" si="6"/>
        <v>410.08485139925165</v>
      </c>
      <c r="H26" s="72">
        <f t="shared" si="6"/>
        <v>387.34161991479328</v>
      </c>
      <c r="I26" s="72" t="e">
        <f t="shared" si="6"/>
        <v>#VALUE!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281.6747891003555</v>
      </c>
      <c r="D27" s="72">
        <f t="shared" ref="D27:J27" si="7">IF(D15/2&gt;=D26,D26,D15*(1-D15/4/D26))</f>
        <v>281.6747891003555</v>
      </c>
      <c r="E27" s="72">
        <f t="shared" si="7"/>
        <v>281.6747891003555</v>
      </c>
      <c r="F27" s="72">
        <f t="shared" si="7"/>
        <v>278.17138784205895</v>
      </c>
      <c r="G27" s="72">
        <f t="shared" si="7"/>
        <v>278.17138784205895</v>
      </c>
      <c r="H27" s="72">
        <f t="shared" si="7"/>
        <v>273.6603029983437</v>
      </c>
      <c r="I27" s="72" t="e">
        <f t="shared" si="7"/>
        <v>#VALUE!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355</v>
      </c>
      <c r="D28" s="214">
        <f t="shared" ref="D28:J28" si="8">((2.25/D24)-(1.25/D24^2))*D15</f>
        <v>355</v>
      </c>
      <c r="E28" s="214">
        <f t="shared" si="8"/>
        <v>355</v>
      </c>
      <c r="F28" s="214">
        <f t="shared" si="8"/>
        <v>355</v>
      </c>
      <c r="G28" s="214">
        <f t="shared" si="8"/>
        <v>355</v>
      </c>
      <c r="H28" s="214">
        <f t="shared" si="8"/>
        <v>355</v>
      </c>
      <c r="I28" s="214" t="e">
        <f t="shared" si="8"/>
        <v>#DIV/0!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2112.3301591472155</v>
      </c>
      <c r="D29" s="214">
        <f t="shared" ref="D29:J29" si="9">((PI()^2*D19)/(12*(1-D7^2)))*(D8/D10)^2*D23*0.000001</f>
        <v>2112.3301591472155</v>
      </c>
      <c r="E29" s="214">
        <f t="shared" si="9"/>
        <v>2112.3301591472155</v>
      </c>
      <c r="F29" s="214">
        <f t="shared" si="9"/>
        <v>2012.6041029103424</v>
      </c>
      <c r="G29" s="214">
        <f t="shared" si="9"/>
        <v>2012.6041029103424</v>
      </c>
      <c r="H29" s="214">
        <f t="shared" si="9"/>
        <v>1969.9016778176845</v>
      </c>
      <c r="I29" s="214" t="e">
        <f t="shared" si="9"/>
        <v>#VALUE!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199.98754544487096</v>
      </c>
      <c r="D30" s="214">
        <f t="shared" ref="D30:J30" si="10">IF(D29&gt;D15/(2*SQRT(3)),D15/SQRT(3)*(1-(D15/(4*SQRT(3)*D29))),D29)</f>
        <v>199.98754544487096</v>
      </c>
      <c r="E30" s="214">
        <f t="shared" si="10"/>
        <v>199.98754544487096</v>
      </c>
      <c r="F30" s="214">
        <f t="shared" si="10"/>
        <v>199.74118898688999</v>
      </c>
      <c r="G30" s="214">
        <f t="shared" si="10"/>
        <v>199.74118898688999</v>
      </c>
      <c r="H30" s="214">
        <f t="shared" si="10"/>
        <v>199.62807271170067</v>
      </c>
      <c r="I30" s="214" t="e">
        <f t="shared" si="10"/>
        <v>#VALUE!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0.26615041493838615</v>
      </c>
      <c r="D31" s="72">
        <f t="shared" ref="D31:J31" si="11">ABS(D16*D17*D12/D28)^1.9+ABS(D16*D17*D13/D27)^1.9+(D16*D17*D14/D30)^1.9</f>
        <v>0.22872299259171969</v>
      </c>
      <c r="E31" s="72">
        <f t="shared" si="11"/>
        <v>0.22703940370168008</v>
      </c>
      <c r="F31" s="72">
        <f t="shared" si="11"/>
        <v>0.15251007528240559</v>
      </c>
      <c r="G31" s="72">
        <f t="shared" si="11"/>
        <v>0.18371699985016024</v>
      </c>
      <c r="H31" s="72">
        <f t="shared" si="11"/>
        <v>0.14294937049770823</v>
      </c>
      <c r="I31" s="72" t="e">
        <f t="shared" si="11"/>
        <v>#DIV/0!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No buckling</v>
      </c>
      <c r="F32" s="75" t="str">
        <f t="shared" si="12"/>
        <v>No buckling</v>
      </c>
      <c r="G32" s="75" t="str">
        <f t="shared" si="12"/>
        <v>No buckling</v>
      </c>
      <c r="H32" s="75" t="str">
        <f t="shared" si="12"/>
        <v>No buckling</v>
      </c>
      <c r="I32" s="75" t="str">
        <f t="shared" si="12"/>
        <v>No compr.!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73.16848175122891</v>
      </c>
      <c r="D35" s="2">
        <f>IF(D20&lt;1,1.909*(D20+1/D20)^2,7.636)</f>
        <v>73.16848175122891</v>
      </c>
      <c r="E35" s="2">
        <f t="shared" ref="E35:J35" si="13">IF(E20&lt;1,1.909*(E20+1/E20)^2,7.636)</f>
        <v>73.16848175122891</v>
      </c>
      <c r="F35" s="2">
        <f t="shared" si="13"/>
        <v>69.831983227632819</v>
      </c>
      <c r="G35" s="2">
        <f t="shared" si="13"/>
        <v>69.831983227632819</v>
      </c>
      <c r="H35" s="2">
        <f t="shared" si="13"/>
        <v>659591.14102753566</v>
      </c>
      <c r="I35" s="2" t="e">
        <f t="shared" si="13"/>
        <v>#DIV/0!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83.989079271513077</v>
      </c>
      <c r="D36" s="2">
        <f>IF(D20&lt;0.666666,15.87+(1.87/D20^2)+8.6*D20^2,23.9)</f>
        <v>83.989079271513077</v>
      </c>
      <c r="E36" s="2">
        <f t="shared" ref="E36:J36" si="14">IF(E20&lt;0.666666,15.87+(1.87/E20^2)+8.6*E20^2,23.9)</f>
        <v>83.989079271513077</v>
      </c>
      <c r="F36" s="2">
        <f t="shared" si="14"/>
        <v>80.730129577699785</v>
      </c>
      <c r="G36" s="2">
        <f t="shared" si="14"/>
        <v>80.730129577699785</v>
      </c>
      <c r="H36" s="2">
        <f t="shared" si="14"/>
        <v>646128.12463524146</v>
      </c>
      <c r="I36" s="2" t="e">
        <f t="shared" si="14"/>
        <v>#DIV/0!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C11:F11 H11:J11">
    <cfRule type="expression" dxfId="34" priority="2" stopIfTrue="1">
      <formula>C20&gt;=1</formula>
    </cfRule>
  </conditionalFormatting>
  <conditionalFormatting sqref="G11">
    <cfRule type="expression" dxfId="33" priority="1" stopIfTrue="1">
      <formula>G20&gt;=1</formula>
    </cfRule>
  </conditionalFormatting>
  <dataValidations count="1">
    <dataValidation type="list" allowBlank="1" showInputMessage="1" showErrorMessage="1" sqref="C11:J11" xr:uid="{00000000-0002-0000-0300-000000000000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9840-AD24-4B9A-853F-05725D3B5CF6}">
  <sheetPr codeName="Sheet13"/>
  <dimension ref="A1:N36"/>
  <sheetViews>
    <sheetView topLeftCell="A10" zoomScale="115" zoomScaleNormal="115" workbookViewId="0">
      <selection activeCell="F13" sqref="F13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15</v>
      </c>
      <c r="D4" s="43">
        <v>16</v>
      </c>
      <c r="E4" s="43">
        <v>14</v>
      </c>
      <c r="F4" s="43"/>
      <c r="G4" s="43"/>
      <c r="H4" s="43"/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232">
        <v>1</v>
      </c>
      <c r="D6" s="47">
        <v>1</v>
      </c>
      <c r="E6" s="47">
        <v>1</v>
      </c>
      <c r="F6" s="47"/>
      <c r="G6" s="47"/>
      <c r="H6" s="47"/>
      <c r="I6" s="47"/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233">
        <v>0.3</v>
      </c>
      <c r="D7" s="135">
        <v>0.3</v>
      </c>
      <c r="E7" s="135">
        <v>0.3</v>
      </c>
      <c r="F7" s="135"/>
      <c r="G7" s="135"/>
      <c r="H7" s="135"/>
      <c r="I7" s="135"/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234">
        <v>36.5</v>
      </c>
      <c r="D8" s="52">
        <v>36.5</v>
      </c>
      <c r="E8" s="52">
        <v>36.5</v>
      </c>
      <c r="F8" s="52"/>
      <c r="G8" s="52"/>
      <c r="H8" s="52"/>
      <c r="I8" s="52"/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235">
        <v>1.0580000000000001</v>
      </c>
      <c r="D9" s="54">
        <v>1.0580000000000001</v>
      </c>
      <c r="E9" s="54">
        <v>1.056</v>
      </c>
      <c r="F9" s="54"/>
      <c r="G9" s="54"/>
      <c r="H9" s="54"/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235">
        <v>4.82</v>
      </c>
      <c r="D10" s="54">
        <v>4.82</v>
      </c>
      <c r="E10" s="54">
        <v>4.82</v>
      </c>
      <c r="F10" s="54"/>
      <c r="G10" s="54"/>
      <c r="H10" s="54"/>
      <c r="I10" s="54"/>
      <c r="J10" s="54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236" t="s">
        <v>113</v>
      </c>
      <c r="D11" s="56" t="s">
        <v>113</v>
      </c>
      <c r="E11" s="56" t="s">
        <v>113</v>
      </c>
      <c r="F11" s="56"/>
      <c r="G11" s="56"/>
      <c r="H11" s="56"/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181">
        <v>-127.31</v>
      </c>
      <c r="D12" s="58">
        <v>-120.83</v>
      </c>
      <c r="E12" s="58">
        <v>-105.76</v>
      </c>
      <c r="F12" s="58"/>
      <c r="G12" s="58"/>
      <c r="H12" s="58"/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181">
        <v>-28.21</v>
      </c>
      <c r="D13" s="58">
        <v>-21.31</v>
      </c>
      <c r="E13" s="58">
        <v>-1.84</v>
      </c>
      <c r="F13" s="58"/>
      <c r="G13" s="58"/>
      <c r="H13" s="58"/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14.76</v>
      </c>
      <c r="D14" s="181">
        <v>13.64</v>
      </c>
      <c r="E14" s="181">
        <v>3.09</v>
      </c>
      <c r="F14" s="181"/>
      <c r="G14" s="181"/>
      <c r="H14" s="181"/>
      <c r="I14" s="181"/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355</v>
      </c>
      <c r="D15" s="59">
        <v>355</v>
      </c>
      <c r="E15" s="59">
        <v>355</v>
      </c>
      <c r="F15" s="59"/>
      <c r="G15" s="59"/>
      <c r="H15" s="59"/>
      <c r="I15" s="59"/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181">
        <v>1.02</v>
      </c>
      <c r="D16" s="253">
        <v>1.02</v>
      </c>
      <c r="E16" s="181">
        <v>1.02</v>
      </c>
      <c r="F16" s="181"/>
      <c r="G16" s="181"/>
      <c r="H16" s="181"/>
      <c r="I16" s="181"/>
      <c r="J16" s="181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182">
        <v>1.1000000000000001</v>
      </c>
      <c r="D17" s="254">
        <v>1.1000000000000001</v>
      </c>
      <c r="E17" s="182">
        <v>1.1000000000000001</v>
      </c>
      <c r="F17" s="182"/>
      <c r="G17" s="182"/>
      <c r="H17" s="182"/>
      <c r="I17" s="182"/>
      <c r="J17" s="182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 t="str">
        <f t="shared" si="0"/>
        <v>invalid input</v>
      </c>
      <c r="G19" s="63" t="str">
        <f t="shared" si="0"/>
        <v>invalid input</v>
      </c>
      <c r="H19" s="63" t="str">
        <f t="shared" si="0"/>
        <v>invalid input</v>
      </c>
      <c r="I19" s="63" t="str">
        <f t="shared" si="0"/>
        <v>invalid input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0.21950207468879668</v>
      </c>
      <c r="D20" s="65">
        <f t="shared" ref="D20:J20" si="1">D9/D10</f>
        <v>0.21950207468879668</v>
      </c>
      <c r="E20" s="65">
        <f t="shared" si="1"/>
        <v>0.21908713692946058</v>
      </c>
      <c r="F20" s="65" t="e">
        <f t="shared" si="1"/>
        <v>#DIV/0!</v>
      </c>
      <c r="G20" s="65" t="e">
        <f t="shared" si="1"/>
        <v>#DIV/0!</v>
      </c>
      <c r="H20" s="65" t="e">
        <f t="shared" si="1"/>
        <v>#DIV/0!</v>
      </c>
      <c r="I20" s="65" t="e">
        <f t="shared" si="1"/>
        <v>#DIV/0!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22.803181321598291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22.803181321598291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22.881691207544076</v>
      </c>
      <c r="F22" s="67" t="e">
        <f t="shared" si="2"/>
        <v>#DIV/0!</v>
      </c>
      <c r="G22" s="67" t="e">
        <f t="shared" si="2"/>
        <v>#DIV/0!</v>
      </c>
      <c r="H22" s="67" t="e">
        <f t="shared" si="2"/>
        <v>#DIV/0!</v>
      </c>
      <c r="I22" s="67" t="e">
        <f t="shared" si="2"/>
        <v>#DIV/0!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114.83170085870191</v>
      </c>
      <c r="D23" s="67">
        <f t="shared" ref="D23:J23" si="3">IF(D20&gt;1,5.34+4/(D20^2),5.34/(D20^2)+4)</f>
        <v>114.83170085870191</v>
      </c>
      <c r="E23" s="67">
        <f t="shared" si="3"/>
        <v>115.2519154614325</v>
      </c>
      <c r="F23" s="67" t="e">
        <f t="shared" si="3"/>
        <v>#DIV/0!</v>
      </c>
      <c r="G23" s="67" t="e">
        <f t="shared" si="3"/>
        <v>#DIV/0!</v>
      </c>
      <c r="H23" s="67" t="e">
        <f t="shared" si="3"/>
        <v>#DIV/0!</v>
      </c>
      <c r="I23" s="67" t="e">
        <f t="shared" si="3"/>
        <v>#DIV/0!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1.25</v>
      </c>
      <c r="D24" s="67">
        <f t="shared" ref="D24:J24" si="4">MAX(1.25,1000*D9/D8*SQRT(D15/D19))</f>
        <v>1.25</v>
      </c>
      <c r="E24" s="67">
        <f t="shared" si="4"/>
        <v>1.25</v>
      </c>
      <c r="F24" s="67" t="e">
        <f t="shared" si="4"/>
        <v>#DIV/0!</v>
      </c>
      <c r="G24" s="67" t="e">
        <f t="shared" si="4"/>
        <v>#DIV/0!</v>
      </c>
      <c r="H24" s="67" t="e">
        <f t="shared" si="4"/>
        <v>#DIV/0!</v>
      </c>
      <c r="I24" s="67" t="e">
        <f t="shared" si="4"/>
        <v>#DIV/0!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1.05</v>
      </c>
      <c r="D25" s="69">
        <f t="shared" ref="D25:J25" si="5">IF(D20&gt;=1,1,IF(D11=$N10,1.05,IF(D11=$N11,1.1,IF(D11=$N12,1.21,IF(D11=$N13,1.3,"invalid input")))))</f>
        <v>1.05</v>
      </c>
      <c r="E25" s="69">
        <f t="shared" si="5"/>
        <v>1.05</v>
      </c>
      <c r="F25" s="69" t="e">
        <f t="shared" si="5"/>
        <v>#DIV/0!</v>
      </c>
      <c r="G25" s="69" t="e">
        <f t="shared" si="5"/>
        <v>#DIV/0!</v>
      </c>
      <c r="H25" s="69" t="e">
        <f t="shared" si="5"/>
        <v>#DIV/0!</v>
      </c>
      <c r="I25" s="69" t="e">
        <f t="shared" si="5"/>
        <v>#DIV/0!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255.63523836704135</v>
      </c>
      <c r="D26" s="72">
        <f t="shared" ref="D26:J26" si="6">((((PI())^2)*D19)/(12*(1-D7^2))*(D8/D10)^2)*D22*D25/1000000</f>
        <v>255.63523836704135</v>
      </c>
      <c r="E26" s="72">
        <f t="shared" si="6"/>
        <v>256.51537404306265</v>
      </c>
      <c r="F26" s="72" t="e">
        <f t="shared" si="6"/>
        <v>#VALUE!</v>
      </c>
      <c r="G26" s="72" t="e">
        <f t="shared" si="6"/>
        <v>#VALUE!</v>
      </c>
      <c r="H26" s="72" t="e">
        <f t="shared" si="6"/>
        <v>#VALUE!</v>
      </c>
      <c r="I26" s="72" t="e">
        <f t="shared" si="6"/>
        <v>#VALUE!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231.75310257984353</v>
      </c>
      <c r="D27" s="72">
        <f t="shared" ref="D27:J27" si="7">IF(D15/2&gt;=D26,D26,D15*(1-D15/4/D26))</f>
        <v>231.75310257984353</v>
      </c>
      <c r="E27" s="72">
        <f t="shared" si="7"/>
        <v>232.1759777848213</v>
      </c>
      <c r="F27" s="72" t="e">
        <f t="shared" si="7"/>
        <v>#VALUE!</v>
      </c>
      <c r="G27" s="72" t="e">
        <f t="shared" si="7"/>
        <v>#VALUE!</v>
      </c>
      <c r="H27" s="72" t="e">
        <f t="shared" si="7"/>
        <v>#VALUE!</v>
      </c>
      <c r="I27" s="72" t="e">
        <f t="shared" si="7"/>
        <v>#VALUE!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355</v>
      </c>
      <c r="D28" s="214">
        <f t="shared" ref="D28:J28" si="8">((2.25/D24)-(1.25/D24^2))*D15</f>
        <v>355</v>
      </c>
      <c r="E28" s="214">
        <f t="shared" si="8"/>
        <v>355</v>
      </c>
      <c r="F28" s="214" t="e">
        <f t="shared" si="8"/>
        <v>#DIV/0!</v>
      </c>
      <c r="G28" s="214" t="e">
        <f t="shared" si="8"/>
        <v>#DIV/0!</v>
      </c>
      <c r="H28" s="214" t="e">
        <f t="shared" si="8"/>
        <v>#DIV/0!</v>
      </c>
      <c r="I28" s="214" t="e">
        <f t="shared" si="8"/>
        <v>#DIV/0!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1226.0206281080905</v>
      </c>
      <c r="D29" s="214">
        <f t="shared" ref="D29:J29" si="9">((PI()^2*D19)/(12*(1-D7^2)))*(D8/D10)^2*D23*0.000001</f>
        <v>1226.0206281080905</v>
      </c>
      <c r="E29" s="214">
        <f t="shared" si="9"/>
        <v>1230.5071224065066</v>
      </c>
      <c r="F29" s="214" t="e">
        <f t="shared" si="9"/>
        <v>#VALUE!</v>
      </c>
      <c r="G29" s="214" t="e">
        <f t="shared" si="9"/>
        <v>#VALUE!</v>
      </c>
      <c r="H29" s="214" t="e">
        <f t="shared" si="9"/>
        <v>#VALUE!</v>
      </c>
      <c r="I29" s="214" t="e">
        <f t="shared" si="9"/>
        <v>#VALUE!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196.39335320251533</v>
      </c>
      <c r="D30" s="214">
        <f t="shared" ref="D30:J30" si="10">IF(D29&gt;D15/(2*SQRT(3)),D15/SQRT(3)*(1-(D15/(4*SQRT(3)*D29))),D29)</f>
        <v>196.39335320251533</v>
      </c>
      <c r="E30" s="214">
        <f t="shared" si="10"/>
        <v>196.4245852654451</v>
      </c>
      <c r="F30" s="214" t="e">
        <f t="shared" si="10"/>
        <v>#VALUE!</v>
      </c>
      <c r="G30" s="214" t="e">
        <f t="shared" si="10"/>
        <v>#VALUE!</v>
      </c>
      <c r="H30" s="214" t="e">
        <f t="shared" si="10"/>
        <v>#VALUE!</v>
      </c>
      <c r="I30" s="214" t="e">
        <f t="shared" si="10"/>
        <v>#VALUE!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0.20920099862164143</v>
      </c>
      <c r="D31" s="72">
        <f t="shared" ref="D31:J31" si="11">ABS(D16*D17*D12/D28)^1.9+ABS(D16*D17*D13/D27)^1.9+(D16*D17*D14/D30)^1.9</f>
        <v>0.18177340648879461</v>
      </c>
      <c r="E31" s="72">
        <f t="shared" si="11"/>
        <v>0.12526365737217399</v>
      </c>
      <c r="F31" s="72" t="e">
        <f t="shared" si="11"/>
        <v>#DIV/0!</v>
      </c>
      <c r="G31" s="72" t="e">
        <f t="shared" si="11"/>
        <v>#DIV/0!</v>
      </c>
      <c r="H31" s="72" t="e">
        <f t="shared" si="11"/>
        <v>#DIV/0!</v>
      </c>
      <c r="I31" s="72" t="e">
        <f t="shared" si="11"/>
        <v>#DIV/0!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No buckling</v>
      </c>
      <c r="F32" s="75" t="str">
        <f t="shared" si="12"/>
        <v>No compr.!</v>
      </c>
      <c r="G32" s="75" t="str">
        <f t="shared" si="12"/>
        <v>No compr.!</v>
      </c>
      <c r="H32" s="75" t="str">
        <f t="shared" si="12"/>
        <v>No compr.!</v>
      </c>
      <c r="I32" s="75" t="str">
        <f t="shared" si="12"/>
        <v>No compr.!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43.531273142931141</v>
      </c>
      <c r="D35" s="2">
        <f>IF(D20&lt;1,1.909*(D20+1/D20)^2,7.636)</f>
        <v>43.531273142931141</v>
      </c>
      <c r="E35" s="2">
        <f t="shared" ref="E35:J35" si="13">IF(E20&lt;1,1.909*(E20+1/E20)^2,7.636)</f>
        <v>43.681148515201642</v>
      </c>
      <c r="F35" s="2" t="e">
        <f t="shared" si="13"/>
        <v>#DIV/0!</v>
      </c>
      <c r="G35" s="2" t="e">
        <f t="shared" si="13"/>
        <v>#DIV/0!</v>
      </c>
      <c r="H35" s="2" t="e">
        <f t="shared" si="13"/>
        <v>#DIV/0!</v>
      </c>
      <c r="I35" s="2" t="e">
        <f t="shared" si="13"/>
        <v>#DIV/0!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55.096208283523573</v>
      </c>
      <c r="D36" s="2">
        <f>IF(D20&lt;0.666666,15.87+(1.87/D20^2)+8.6*D20^2,23.9)</f>
        <v>55.096208283523573</v>
      </c>
      <c r="E36" s="2">
        <f t="shared" ref="E36:J36" si="14">IF(E20&lt;0.666666,15.87+(1.87/E20^2)+8.6*E20^2,23.9)</f>
        <v>55.241796996219712</v>
      </c>
      <c r="F36" s="2" t="e">
        <f t="shared" si="14"/>
        <v>#DIV/0!</v>
      </c>
      <c r="G36" s="2" t="e">
        <f t="shared" si="14"/>
        <v>#DIV/0!</v>
      </c>
      <c r="H36" s="2" t="e">
        <f t="shared" si="14"/>
        <v>#DIV/0!</v>
      </c>
      <c r="I36" s="2" t="e">
        <f t="shared" si="14"/>
        <v>#DIV/0!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C11:F11 H11:J11">
    <cfRule type="expression" dxfId="32" priority="2" stopIfTrue="1">
      <formula>C20&gt;=1</formula>
    </cfRule>
  </conditionalFormatting>
  <conditionalFormatting sqref="G11">
    <cfRule type="expression" dxfId="31" priority="1" stopIfTrue="1">
      <formula>G20&gt;=1</formula>
    </cfRule>
  </conditionalFormatting>
  <dataValidations count="1">
    <dataValidation type="list" allowBlank="1" showInputMessage="1" showErrorMessage="1" sqref="C11:J11" xr:uid="{8E72E4E8-9D33-4BB8-9EFF-AE2A8A9E7D29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F5F-F0A8-4AB6-A741-FDDA45AD3D98}">
  <sheetPr codeName="Sheet14"/>
  <dimension ref="A1:N36"/>
  <sheetViews>
    <sheetView tabSelected="1" topLeftCell="A13" zoomScale="115" zoomScaleNormal="115" workbookViewId="0">
      <selection activeCell="B25" sqref="B25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5</v>
      </c>
      <c r="D4" s="43">
        <v>20</v>
      </c>
      <c r="E4" s="43">
        <v>18</v>
      </c>
      <c r="F4" s="43">
        <v>21</v>
      </c>
      <c r="G4" s="43">
        <v>6</v>
      </c>
      <c r="H4" s="43"/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232">
        <v>1</v>
      </c>
      <c r="D6" s="47">
        <v>1</v>
      </c>
      <c r="E6" s="47">
        <v>1</v>
      </c>
      <c r="F6" s="47">
        <v>1</v>
      </c>
      <c r="G6" s="47">
        <v>1</v>
      </c>
      <c r="H6" s="47"/>
      <c r="I6" s="47"/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233">
        <v>0.3</v>
      </c>
      <c r="D7" s="135">
        <v>0.3</v>
      </c>
      <c r="E7" s="135">
        <v>0.3</v>
      </c>
      <c r="F7" s="135">
        <v>0.3</v>
      </c>
      <c r="G7" s="135">
        <v>0.3</v>
      </c>
      <c r="H7" s="135"/>
      <c r="I7" s="135"/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234">
        <v>8.5</v>
      </c>
      <c r="D8" s="52">
        <v>8.5</v>
      </c>
      <c r="E8" s="52">
        <v>9.5</v>
      </c>
      <c r="F8" s="52">
        <v>8.5</v>
      </c>
      <c r="G8" s="52">
        <v>8.5</v>
      </c>
      <c r="H8" s="52"/>
      <c r="I8" s="52"/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235">
        <v>1.0449999999999999</v>
      </c>
      <c r="D9" s="54">
        <v>0.8</v>
      </c>
      <c r="E9" s="54">
        <v>0.82</v>
      </c>
      <c r="F9" s="54">
        <v>0.8</v>
      </c>
      <c r="G9" s="54">
        <v>0.9</v>
      </c>
      <c r="H9" s="54"/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235">
        <v>2.8149999999999999</v>
      </c>
      <c r="D10" s="54">
        <v>1</v>
      </c>
      <c r="E10" s="54">
        <v>3.7759999999999998</v>
      </c>
      <c r="F10" s="54">
        <v>1</v>
      </c>
      <c r="G10" s="54">
        <v>4.1219999999999999</v>
      </c>
      <c r="H10" s="54"/>
      <c r="I10" s="54"/>
      <c r="J10" s="54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236" t="s">
        <v>113</v>
      </c>
      <c r="D11" s="56" t="s">
        <v>113</v>
      </c>
      <c r="E11" s="56" t="s">
        <v>113</v>
      </c>
      <c r="F11" s="56" t="s">
        <v>113</v>
      </c>
      <c r="G11" s="56" t="s">
        <v>113</v>
      </c>
      <c r="H11" s="56"/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181">
        <v>-13.33</v>
      </c>
      <c r="D12" s="58">
        <v>-32.71</v>
      </c>
      <c r="E12" s="58">
        <v>-23.93</v>
      </c>
      <c r="F12" s="58">
        <v>-46.17</v>
      </c>
      <c r="G12" s="58">
        <v>-20.37</v>
      </c>
      <c r="H12" s="58"/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181">
        <v>-13.81</v>
      </c>
      <c r="D13" s="58">
        <v>-40.29</v>
      </c>
      <c r="E13" s="58">
        <v>-18.39</v>
      </c>
      <c r="F13" s="58">
        <v>-30.3</v>
      </c>
      <c r="G13" s="58">
        <v>-13.37</v>
      </c>
      <c r="H13" s="58"/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0.96</v>
      </c>
      <c r="D14" s="181">
        <v>7.76</v>
      </c>
      <c r="E14" s="181">
        <v>34.67</v>
      </c>
      <c r="F14" s="181">
        <v>18.45</v>
      </c>
      <c r="G14" s="181">
        <v>2.38</v>
      </c>
      <c r="H14" s="181"/>
      <c r="I14" s="181"/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235</v>
      </c>
      <c r="D15" s="59">
        <v>235</v>
      </c>
      <c r="E15" s="59">
        <v>235</v>
      </c>
      <c r="F15" s="59">
        <v>235</v>
      </c>
      <c r="G15" s="59">
        <v>235</v>
      </c>
      <c r="H15" s="59"/>
      <c r="I15" s="59"/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181">
        <v>1.02</v>
      </c>
      <c r="D16" s="253">
        <v>1.02</v>
      </c>
      <c r="E16" s="253">
        <v>1.02</v>
      </c>
      <c r="F16" s="253">
        <v>1.02</v>
      </c>
      <c r="G16" s="253">
        <v>1.02</v>
      </c>
      <c r="H16" s="253"/>
      <c r="I16" s="181"/>
      <c r="J16" s="181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182">
        <v>1.1000000000000001</v>
      </c>
      <c r="D17" s="254">
        <v>1.1000000000000001</v>
      </c>
      <c r="E17" s="254">
        <v>1.1000000000000001</v>
      </c>
      <c r="F17" s="254">
        <v>1.1000000000000001</v>
      </c>
      <c r="G17" s="254">
        <v>1.1000000000000001</v>
      </c>
      <c r="H17" s="254"/>
      <c r="I17" s="182"/>
      <c r="J17" s="182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>
        <f t="shared" si="0"/>
        <v>206000</v>
      </c>
      <c r="G19" s="63">
        <f t="shared" si="0"/>
        <v>206000</v>
      </c>
      <c r="H19" s="63" t="str">
        <f t="shared" si="0"/>
        <v>invalid input</v>
      </c>
      <c r="I19" s="63" t="str">
        <f t="shared" si="0"/>
        <v>invalid input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0.37122557726465361</v>
      </c>
      <c r="D20" s="65">
        <f t="shared" ref="D20:J20" si="1">D9/D10</f>
        <v>0.8</v>
      </c>
      <c r="E20" s="65">
        <f t="shared" si="1"/>
        <v>0.21716101694915255</v>
      </c>
      <c r="F20" s="65">
        <f t="shared" si="1"/>
        <v>0.8</v>
      </c>
      <c r="G20" s="65">
        <f t="shared" si="1"/>
        <v>0.2183406113537118</v>
      </c>
      <c r="H20" s="65" t="e">
        <f t="shared" si="1"/>
        <v>#DIV/0!</v>
      </c>
      <c r="I20" s="65" t="e">
        <f t="shared" si="1"/>
        <v>#DIV/0!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9.3942586020595051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4.2024999999999997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23.252060751422775</v>
      </c>
      <c r="F22" s="67">
        <f t="shared" si="2"/>
        <v>4.2024999999999997</v>
      </c>
      <c r="G22" s="67">
        <f t="shared" si="2"/>
        <v>23.024072622566315</v>
      </c>
      <c r="H22" s="67" t="e">
        <f t="shared" si="2"/>
        <v>#DIV/0!</v>
      </c>
      <c r="I22" s="67" t="e">
        <f t="shared" si="2"/>
        <v>#DIV/0!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42.749443922987112</v>
      </c>
      <c r="D23" s="67">
        <f t="shared" ref="D23:J23" si="3">IF(D20&gt;1,5.34+4/(D20^2),5.34/(D20^2)+4)</f>
        <v>12.343749999999998</v>
      </c>
      <c r="E23" s="67">
        <f t="shared" si="3"/>
        <v>117.23417584770969</v>
      </c>
      <c r="F23" s="67">
        <f t="shared" si="3"/>
        <v>12.343749999999998</v>
      </c>
      <c r="G23" s="67">
        <f t="shared" si="3"/>
        <v>116.013976</v>
      </c>
      <c r="H23" s="67" t="e">
        <f t="shared" si="3"/>
        <v>#DIV/0!</v>
      </c>
      <c r="I23" s="67" t="e">
        <f t="shared" si="3"/>
        <v>#DIV/0!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4.1523856898240803</v>
      </c>
      <c r="D24" s="67">
        <f t="shared" ref="D24:J24" si="4">MAX(1.25,1000*D9/D8*SQRT(D15/D19))</f>
        <v>3.1788598582385306</v>
      </c>
      <c r="E24" s="67">
        <f t="shared" si="4"/>
        <v>2.9153491068319153</v>
      </c>
      <c r="F24" s="67">
        <f t="shared" si="4"/>
        <v>3.1788598582385306</v>
      </c>
      <c r="G24" s="67">
        <f t="shared" si="4"/>
        <v>3.5762173405183466</v>
      </c>
      <c r="H24" s="67" t="e">
        <f t="shared" si="4"/>
        <v>#DIV/0!</v>
      </c>
      <c r="I24" s="67" t="e">
        <f t="shared" si="4"/>
        <v>#DIV/0!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1.05</v>
      </c>
      <c r="D25" s="69">
        <f t="shared" ref="D25:J25" si="5">IF(D20&gt;=1,1,IF(D11=$N10,1.05,IF(D11=$N11,1.1,IF(D11=$N12,1.21,IF(D11=$N13,1.3,"invalid input")))))</f>
        <v>1.05</v>
      </c>
      <c r="E25" s="69">
        <f t="shared" si="5"/>
        <v>1.05</v>
      </c>
      <c r="F25" s="69">
        <f t="shared" si="5"/>
        <v>1.05</v>
      </c>
      <c r="G25" s="69">
        <f t="shared" si="5"/>
        <v>1.05</v>
      </c>
      <c r="H25" s="69" t="e">
        <f t="shared" si="5"/>
        <v>#DIV/0!</v>
      </c>
      <c r="I25" s="69" t="e">
        <f t="shared" si="5"/>
        <v>#DIV/0!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16.744693043128962</v>
      </c>
      <c r="D26" s="72">
        <f t="shared" ref="D26:J26" si="6">((((PI())^2)*D19)/(12*(1-D7^2))*(D8/D10)^2)*D22*D25/1000000</f>
        <v>59.357991872878422</v>
      </c>
      <c r="E26" s="72">
        <f t="shared" si="6"/>
        <v>28.772547437842501</v>
      </c>
      <c r="F26" s="72">
        <f t="shared" si="6"/>
        <v>59.357991872878422</v>
      </c>
      <c r="G26" s="72">
        <f t="shared" si="6"/>
        <v>19.139811199027061</v>
      </c>
      <c r="H26" s="72" t="e">
        <f t="shared" si="6"/>
        <v>#VALUE!</v>
      </c>
      <c r="I26" s="72" t="e">
        <f t="shared" si="6"/>
        <v>#VALUE!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16.744693043128962</v>
      </c>
      <c r="D27" s="72">
        <f t="shared" ref="D27:J27" si="7">IF(D15/2&gt;=D26,D26,D15*(1-D15/4/D26))</f>
        <v>59.357991872878422</v>
      </c>
      <c r="E27" s="72">
        <f t="shared" si="7"/>
        <v>28.772547437842501</v>
      </c>
      <c r="F27" s="72">
        <f t="shared" si="7"/>
        <v>59.357991872878422</v>
      </c>
      <c r="G27" s="72">
        <f t="shared" si="7"/>
        <v>19.139811199027061</v>
      </c>
      <c r="H27" s="72" t="e">
        <f t="shared" si="7"/>
        <v>#VALUE!</v>
      </c>
      <c r="I27" s="72" t="e">
        <f t="shared" si="7"/>
        <v>#VALUE!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110.29985387936865</v>
      </c>
      <c r="D28" s="214">
        <f t="shared" ref="D28:J28" si="8">((2.25/D24)-(1.25/D24^2))*D15</f>
        <v>137.263885273765</v>
      </c>
      <c r="E28" s="214">
        <f t="shared" si="8"/>
        <v>146.80581360685227</v>
      </c>
      <c r="F28" s="214">
        <f t="shared" si="8"/>
        <v>137.263885273765</v>
      </c>
      <c r="G28" s="214">
        <f t="shared" si="8"/>
        <v>124.88338799026027</v>
      </c>
      <c r="H28" s="214" t="e">
        <f t="shared" si="8"/>
        <v>#DIV/0!</v>
      </c>
      <c r="I28" s="214" t="e">
        <f t="shared" si="8"/>
        <v>#DIV/0!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72.569787323579504</v>
      </c>
      <c r="D29" s="214">
        <f t="shared" ref="D29:J29" si="9">((PI()^2*D19)/(12*(1-D7^2)))*(D8/D10)^2*D23*0.000001</f>
        <v>166.04633572552456</v>
      </c>
      <c r="E29" s="214">
        <f t="shared" si="9"/>
        <v>138.15983357654079</v>
      </c>
      <c r="F29" s="214">
        <f t="shared" si="9"/>
        <v>166.04633572552456</v>
      </c>
      <c r="G29" s="214">
        <f t="shared" si="9"/>
        <v>91.849440469128311</v>
      </c>
      <c r="H29" s="214" t="e">
        <f t="shared" si="9"/>
        <v>#VALUE!</v>
      </c>
      <c r="I29" s="214" t="e">
        <f t="shared" si="9"/>
        <v>#VALUE!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72.261344947387926</v>
      </c>
      <c r="D30" s="214">
        <f t="shared" ref="D30:J30" si="10">IF(D29&gt;D15/(2*SQRT(3)),D15/SQRT(3)*(1-(D15/(4*SQRT(3)*D29))),D29)</f>
        <v>107.96165598097808</v>
      </c>
      <c r="E30" s="214">
        <f t="shared" si="10"/>
        <v>102.36746325323752</v>
      </c>
      <c r="F30" s="214">
        <f t="shared" si="10"/>
        <v>107.96165598097808</v>
      </c>
      <c r="G30" s="214">
        <f t="shared" si="10"/>
        <v>85.572671251643143</v>
      </c>
      <c r="H30" s="214" t="e">
        <f t="shared" si="10"/>
        <v>#VALUE!</v>
      </c>
      <c r="I30" s="214" t="e">
        <f t="shared" si="10"/>
        <v>#VALUE!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0.88574542033607528</v>
      </c>
      <c r="D31" s="72">
        <f t="shared" ref="D31:J31" si="11">ABS(D16*D17*D12/D28)^1.9+ABS(D16*D17*D13/D27)^1.9+(D16*D17*D14/D30)^1.9</f>
        <v>0.68594055713949387</v>
      </c>
      <c r="E31" s="72">
        <f t="shared" si="11"/>
        <v>0.73037259458426529</v>
      </c>
      <c r="F31" s="72">
        <f t="shared" si="11"/>
        <v>0.54720294403065028</v>
      </c>
      <c r="G31" s="72">
        <f t="shared" si="11"/>
        <v>0.67051037585484019</v>
      </c>
      <c r="H31" s="72" t="e">
        <f t="shared" si="11"/>
        <v>#DIV/0!</v>
      </c>
      <c r="I31" s="72" t="e">
        <f t="shared" si="11"/>
        <v>#DIV/0!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No buckling</v>
      </c>
      <c r="F32" s="75" t="str">
        <f t="shared" si="12"/>
        <v>No buckling</v>
      </c>
      <c r="G32" s="75" t="str">
        <f t="shared" si="12"/>
        <v>No buckling</v>
      </c>
      <c r="H32" s="75" t="str">
        <f t="shared" si="12"/>
        <v>No compr.!</v>
      </c>
      <c r="I32" s="75" t="str">
        <f t="shared" si="12"/>
        <v>No compr.!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17.933639671331594</v>
      </c>
      <c r="D35" s="2">
        <f>IF(D20&lt;1,1.909*(D20+1/D20)^2,7.636)</f>
        <v>8.022572499999999</v>
      </c>
      <c r="E35" s="2">
        <f t="shared" ref="E35:J35" si="13">IF(E20&lt;1,1.909*(E20+1/E20)^2,7.636)</f>
        <v>44.388183974466081</v>
      </c>
      <c r="F35" s="2">
        <f t="shared" si="13"/>
        <v>8.022572499999999</v>
      </c>
      <c r="G35" s="2">
        <f t="shared" si="13"/>
        <v>43.952954636479099</v>
      </c>
      <c r="H35" s="2" t="e">
        <f t="shared" si="13"/>
        <v>#DIV/0!</v>
      </c>
      <c r="I35" s="2" t="e">
        <f t="shared" si="13"/>
        <v>#DIV/0!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30.624714314471422</v>
      </c>
      <c r="D36" s="2">
        <f>IF(D20&lt;0.666666,15.87+(1.87/D20^2)+8.6*D20^2,23.9)</f>
        <v>23.9</v>
      </c>
      <c r="E36" s="2">
        <f t="shared" ref="E36:J36" si="14">IF(E20&lt;0.666666,15.87+(1.87/E20^2)+8.6*E20^2,23.9)</f>
        <v>55.928733051171086</v>
      </c>
      <c r="F36" s="2">
        <f t="shared" si="14"/>
        <v>23.9</v>
      </c>
      <c r="G36" s="2">
        <f t="shared" si="14"/>
        <v>55.505852554070287</v>
      </c>
      <c r="H36" s="2" t="e">
        <f t="shared" si="14"/>
        <v>#DIV/0!</v>
      </c>
      <c r="I36" s="2" t="e">
        <f t="shared" si="14"/>
        <v>#DIV/0!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C11:D11 I11:J11">
    <cfRule type="expression" dxfId="30" priority="8" stopIfTrue="1">
      <formula>C20&gt;=1</formula>
    </cfRule>
  </conditionalFormatting>
  <conditionalFormatting sqref="E11">
    <cfRule type="expression" dxfId="29" priority="6" stopIfTrue="1">
      <formula>E20&gt;=1</formula>
    </cfRule>
  </conditionalFormatting>
  <conditionalFormatting sqref="H11">
    <cfRule type="expression" dxfId="28" priority="3" stopIfTrue="1">
      <formula>H20&gt;=1</formula>
    </cfRule>
  </conditionalFormatting>
  <conditionalFormatting sqref="F11">
    <cfRule type="expression" dxfId="27" priority="2" stopIfTrue="1">
      <formula>F20&gt;=1</formula>
    </cfRule>
  </conditionalFormatting>
  <conditionalFormatting sqref="G11">
    <cfRule type="expression" dxfId="26" priority="1" stopIfTrue="1">
      <formula>G20&gt;=1</formula>
    </cfRule>
  </conditionalFormatting>
  <dataValidations count="1">
    <dataValidation type="list" allowBlank="1" showInputMessage="1" showErrorMessage="1" sqref="C11:J11" xr:uid="{73BB40FF-93A0-4515-978C-2B82CE22C8D4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6C76-2B27-441E-A92B-E03E89998EB1}">
  <sheetPr codeName="Sheet15"/>
  <dimension ref="A1:N36"/>
  <sheetViews>
    <sheetView zoomScale="115" zoomScaleNormal="115" workbookViewId="0">
      <selection activeCell="B2" sqref="B2:K32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1</v>
      </c>
      <c r="D4" s="43">
        <v>9</v>
      </c>
      <c r="E4" s="43"/>
      <c r="F4" s="43"/>
      <c r="G4" s="43"/>
      <c r="H4" s="43"/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232">
        <v>1</v>
      </c>
      <c r="D6" s="47">
        <v>1</v>
      </c>
      <c r="E6" s="47"/>
      <c r="F6" s="47"/>
      <c r="G6" s="47"/>
      <c r="H6" s="47"/>
      <c r="I6" s="47"/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233">
        <v>0.3</v>
      </c>
      <c r="D7" s="135">
        <v>0.3</v>
      </c>
      <c r="E7" s="135"/>
      <c r="F7" s="135"/>
      <c r="G7" s="135"/>
      <c r="H7" s="135"/>
      <c r="I7" s="135"/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234">
        <v>36.5</v>
      </c>
      <c r="D8" s="52">
        <v>36.5</v>
      </c>
      <c r="E8" s="52"/>
      <c r="F8" s="52"/>
      <c r="G8" s="52"/>
      <c r="H8" s="52"/>
      <c r="I8" s="52"/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235">
        <v>0.95</v>
      </c>
      <c r="D9" s="54">
        <v>0.95</v>
      </c>
      <c r="E9" s="54"/>
      <c r="F9" s="54"/>
      <c r="G9" s="54"/>
      <c r="H9" s="54"/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235">
        <v>4.82</v>
      </c>
      <c r="D10" s="54">
        <v>4.82</v>
      </c>
      <c r="E10" s="54"/>
      <c r="F10" s="54"/>
      <c r="G10" s="54"/>
      <c r="H10" s="54"/>
      <c r="I10" s="54"/>
      <c r="J10" s="54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236" t="s">
        <v>113</v>
      </c>
      <c r="D11" s="56" t="s">
        <v>113</v>
      </c>
      <c r="E11" s="56"/>
      <c r="F11" s="56"/>
      <c r="G11" s="56"/>
      <c r="H11" s="56"/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181">
        <v>-153.41</v>
      </c>
      <c r="D12" s="58">
        <v>-155.47</v>
      </c>
      <c r="E12" s="58"/>
      <c r="F12" s="58"/>
      <c r="G12" s="58"/>
      <c r="H12" s="58"/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181">
        <v>-2.65</v>
      </c>
      <c r="D13" s="58">
        <v>-2.4500000000000002</v>
      </c>
      <c r="E13" s="58"/>
      <c r="F13" s="58"/>
      <c r="G13" s="58"/>
      <c r="H13" s="58"/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4.42</v>
      </c>
      <c r="D14" s="181">
        <v>3.32</v>
      </c>
      <c r="E14" s="181"/>
      <c r="F14" s="181"/>
      <c r="G14" s="181"/>
      <c r="H14" s="181"/>
      <c r="I14" s="181"/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355</v>
      </c>
      <c r="D15" s="59">
        <v>355</v>
      </c>
      <c r="E15" s="59"/>
      <c r="F15" s="59"/>
      <c r="G15" s="59"/>
      <c r="H15" s="59"/>
      <c r="I15" s="59"/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181">
        <v>1.02</v>
      </c>
      <c r="D16" s="253">
        <v>1.02</v>
      </c>
      <c r="E16" s="181"/>
      <c r="F16" s="181"/>
      <c r="G16" s="181"/>
      <c r="H16" s="181"/>
      <c r="I16" s="181"/>
      <c r="J16" s="181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182">
        <v>1.1000000000000001</v>
      </c>
      <c r="D17" s="254">
        <v>1.1000000000000001</v>
      </c>
      <c r="E17" s="182"/>
      <c r="F17" s="182"/>
      <c r="G17" s="182"/>
      <c r="H17" s="182"/>
      <c r="I17" s="182"/>
      <c r="J17" s="182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 t="str">
        <f t="shared" si="0"/>
        <v>invalid input</v>
      </c>
      <c r="F19" s="63" t="str">
        <f t="shared" si="0"/>
        <v>invalid input</v>
      </c>
      <c r="G19" s="63" t="str">
        <f t="shared" si="0"/>
        <v>invalid input</v>
      </c>
      <c r="H19" s="63" t="str">
        <f t="shared" si="0"/>
        <v>invalid input</v>
      </c>
      <c r="I19" s="63" t="str">
        <f t="shared" si="0"/>
        <v>invalid input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0.19709543568464727</v>
      </c>
      <c r="D20" s="65">
        <f t="shared" ref="D20:J20" si="1">D9/D10</f>
        <v>0.19709543568464727</v>
      </c>
      <c r="E20" s="65" t="e">
        <f t="shared" si="1"/>
        <v>#DIV/0!</v>
      </c>
      <c r="F20" s="65" t="e">
        <f t="shared" si="1"/>
        <v>#DIV/0!</v>
      </c>
      <c r="G20" s="65" t="e">
        <f t="shared" si="1"/>
        <v>#DIV/0!</v>
      </c>
      <c r="H20" s="65" t="e">
        <f t="shared" si="1"/>
        <v>#DIV/0!</v>
      </c>
      <c r="I20" s="65" t="e">
        <f t="shared" si="1"/>
        <v>#DIV/0!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27.781118078911774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27.781118078911774</v>
      </c>
      <c r="E22" s="67" t="e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#DIV/0!</v>
      </c>
      <c r="F22" s="67" t="e">
        <f t="shared" si="2"/>
        <v>#DIV/0!</v>
      </c>
      <c r="G22" s="67" t="e">
        <f t="shared" si="2"/>
        <v>#DIV/0!</v>
      </c>
      <c r="H22" s="67" t="e">
        <f t="shared" si="2"/>
        <v>#DIV/0!</v>
      </c>
      <c r="I22" s="67" t="e">
        <f t="shared" si="2"/>
        <v>#DIV/0!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141.46372963988924</v>
      </c>
      <c r="D23" s="67">
        <f t="shared" ref="D23:J23" si="3">IF(D20&gt;1,5.34+4/(D20^2),5.34/(D20^2)+4)</f>
        <v>141.46372963988924</v>
      </c>
      <c r="E23" s="67" t="e">
        <f t="shared" si="3"/>
        <v>#DIV/0!</v>
      </c>
      <c r="F23" s="67" t="e">
        <f t="shared" si="3"/>
        <v>#DIV/0!</v>
      </c>
      <c r="G23" s="67" t="e">
        <f t="shared" si="3"/>
        <v>#DIV/0!</v>
      </c>
      <c r="H23" s="67" t="e">
        <f t="shared" si="3"/>
        <v>#DIV/0!</v>
      </c>
      <c r="I23" s="67" t="e">
        <f t="shared" si="3"/>
        <v>#DIV/0!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1.25</v>
      </c>
      <c r="D24" s="67">
        <f t="shared" ref="D24:J24" si="4">MAX(1.25,1000*D9/D8*SQRT(D15/D19))</f>
        <v>1.25</v>
      </c>
      <c r="E24" s="67" t="e">
        <f t="shared" si="4"/>
        <v>#DIV/0!</v>
      </c>
      <c r="F24" s="67" t="e">
        <f t="shared" si="4"/>
        <v>#DIV/0!</v>
      </c>
      <c r="G24" s="67" t="e">
        <f t="shared" si="4"/>
        <v>#DIV/0!</v>
      </c>
      <c r="H24" s="67" t="e">
        <f t="shared" si="4"/>
        <v>#DIV/0!</v>
      </c>
      <c r="I24" s="67" t="e">
        <f t="shared" si="4"/>
        <v>#DIV/0!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1.05</v>
      </c>
      <c r="D25" s="69">
        <f t="shared" ref="D25:J25" si="5">IF(D20&gt;=1,1,IF(D11=$N10,1.05,IF(D11=$N11,1.1,IF(D11=$N12,1.21,IF(D11=$N13,1.3,"invalid input")))))</f>
        <v>1.05</v>
      </c>
      <c r="E25" s="69" t="e">
        <f t="shared" si="5"/>
        <v>#DIV/0!</v>
      </c>
      <c r="F25" s="69" t="e">
        <f t="shared" si="5"/>
        <v>#DIV/0!</v>
      </c>
      <c r="G25" s="69" t="e">
        <f t="shared" si="5"/>
        <v>#DIV/0!</v>
      </c>
      <c r="H25" s="69" t="e">
        <f t="shared" si="5"/>
        <v>#DIV/0!</v>
      </c>
      <c r="I25" s="69" t="e">
        <f t="shared" si="5"/>
        <v>#DIV/0!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311.44043640432545</v>
      </c>
      <c r="D26" s="72">
        <f t="shared" ref="D26:J26" si="6">((((PI())^2)*D19)/(12*(1-D7^2))*(D8/D10)^2)*D22*D25/1000000</f>
        <v>311.44043640432545</v>
      </c>
      <c r="E26" s="72" t="e">
        <f t="shared" si="6"/>
        <v>#VALUE!</v>
      </c>
      <c r="F26" s="72" t="e">
        <f t="shared" si="6"/>
        <v>#VALUE!</v>
      </c>
      <c r="G26" s="72" t="e">
        <f t="shared" si="6"/>
        <v>#VALUE!</v>
      </c>
      <c r="H26" s="72" t="e">
        <f t="shared" si="6"/>
        <v>#VALUE!</v>
      </c>
      <c r="I26" s="72" t="e">
        <f t="shared" si="6"/>
        <v>#VALUE!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253.83699636518224</v>
      </c>
      <c r="D27" s="72">
        <f t="shared" ref="D27:J27" si="7">IF(D15/2&gt;=D26,D26,D15*(1-D15/4/D26))</f>
        <v>253.83699636518224</v>
      </c>
      <c r="E27" s="72" t="e">
        <f t="shared" si="7"/>
        <v>#VALUE!</v>
      </c>
      <c r="F27" s="72" t="e">
        <f t="shared" si="7"/>
        <v>#VALUE!</v>
      </c>
      <c r="G27" s="72" t="e">
        <f t="shared" si="7"/>
        <v>#VALUE!</v>
      </c>
      <c r="H27" s="72" t="e">
        <f t="shared" si="7"/>
        <v>#VALUE!</v>
      </c>
      <c r="I27" s="72" t="e">
        <f t="shared" si="7"/>
        <v>#VALUE!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355</v>
      </c>
      <c r="D28" s="214">
        <f t="shared" ref="D28:J28" si="8">((2.25/D24)-(1.25/D24^2))*D15</f>
        <v>355</v>
      </c>
      <c r="E28" s="214" t="e">
        <f t="shared" si="8"/>
        <v>#DIV/0!</v>
      </c>
      <c r="F28" s="214" t="e">
        <f t="shared" si="8"/>
        <v>#DIV/0!</v>
      </c>
      <c r="G28" s="214" t="e">
        <f t="shared" si="8"/>
        <v>#DIV/0!</v>
      </c>
      <c r="H28" s="214" t="e">
        <f t="shared" si="8"/>
        <v>#DIV/0!</v>
      </c>
      <c r="I28" s="214" t="e">
        <f t="shared" si="8"/>
        <v>#DIV/0!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1510.3621157803923</v>
      </c>
      <c r="D29" s="214">
        <f t="shared" ref="D29:J29" si="9">((PI()^2*D19)/(12*(1-D7^2)))*(D8/D10)^2*D23*0.000001</f>
        <v>1510.3621157803923</v>
      </c>
      <c r="E29" s="214" t="e">
        <f t="shared" si="9"/>
        <v>#VALUE!</v>
      </c>
      <c r="F29" s="214" t="e">
        <f t="shared" si="9"/>
        <v>#VALUE!</v>
      </c>
      <c r="G29" s="214" t="e">
        <f t="shared" si="9"/>
        <v>#VALUE!</v>
      </c>
      <c r="H29" s="214" t="e">
        <f t="shared" si="9"/>
        <v>#VALUE!</v>
      </c>
      <c r="I29" s="214" t="e">
        <f t="shared" si="9"/>
        <v>#VALUE!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198.00599098356636</v>
      </c>
      <c r="D30" s="214">
        <f t="shared" ref="D30:J30" si="10">IF(D29&gt;D15/(2*SQRT(3)),D15/SQRT(3)*(1-(D15/(4*SQRT(3)*D29))),D29)</f>
        <v>198.00599098356636</v>
      </c>
      <c r="E30" s="214" t="e">
        <f t="shared" si="10"/>
        <v>#VALUE!</v>
      </c>
      <c r="F30" s="214" t="e">
        <f t="shared" si="10"/>
        <v>#VALUE!</v>
      </c>
      <c r="G30" s="214" t="e">
        <f t="shared" si="10"/>
        <v>#VALUE!</v>
      </c>
      <c r="H30" s="214" t="e">
        <f t="shared" si="10"/>
        <v>#VALUE!</v>
      </c>
      <c r="I30" s="214" t="e">
        <f t="shared" si="10"/>
        <v>#VALUE!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0.25386134624607054</v>
      </c>
      <c r="D31" s="72">
        <f t="shared" ref="D31:J31" si="11">ABS(D16*D17*D12/D28)^1.9+ABS(D16*D17*D13/D27)^1.9+(D16*D17*D14/D30)^1.9</f>
        <v>0.25993848280879017</v>
      </c>
      <c r="E31" s="72" t="e">
        <f t="shared" si="11"/>
        <v>#DIV/0!</v>
      </c>
      <c r="F31" s="72" t="e">
        <f t="shared" si="11"/>
        <v>#DIV/0!</v>
      </c>
      <c r="G31" s="72" t="e">
        <f t="shared" si="11"/>
        <v>#DIV/0!</v>
      </c>
      <c r="H31" s="72" t="e">
        <f t="shared" si="11"/>
        <v>#DIV/0!</v>
      </c>
      <c r="I31" s="72" t="e">
        <f t="shared" si="11"/>
        <v>#DIV/0!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No compr.!</v>
      </c>
      <c r="F32" s="75" t="str">
        <f t="shared" si="12"/>
        <v>No compr.!</v>
      </c>
      <c r="G32" s="75" t="str">
        <f t="shared" si="12"/>
        <v>No compr.!</v>
      </c>
      <c r="H32" s="75" t="str">
        <f t="shared" si="12"/>
        <v>No compr.!</v>
      </c>
      <c r="I32" s="75" t="str">
        <f t="shared" si="12"/>
        <v>No compr.!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53.034154412642579</v>
      </c>
      <c r="D35" s="2">
        <f>IF(D20&lt;1,1.909*(D20+1/D20)^2,7.636)</f>
        <v>53.034154412642579</v>
      </c>
      <c r="E35" s="2" t="e">
        <f t="shared" ref="E35:J35" si="13">IF(E20&lt;1,1.909*(E20+1/E20)^2,7.636)</f>
        <v>#DIV/0!</v>
      </c>
      <c r="F35" s="2" t="e">
        <f t="shared" si="13"/>
        <v>#DIV/0!</v>
      </c>
      <c r="G35" s="2" t="e">
        <f t="shared" si="13"/>
        <v>#DIV/0!</v>
      </c>
      <c r="H35" s="2" t="e">
        <f t="shared" si="13"/>
        <v>#DIV/0!</v>
      </c>
      <c r="I35" s="2" t="e">
        <f t="shared" si="13"/>
        <v>#DIV/0!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64.342128498031784</v>
      </c>
      <c r="D36" s="2">
        <f>IF(D20&lt;0.666666,15.87+(1.87/D20^2)+8.6*D20^2,23.9)</f>
        <v>64.342128498031784</v>
      </c>
      <c r="E36" s="2" t="e">
        <f t="shared" ref="E36:J36" si="14">IF(E20&lt;0.666666,15.87+(1.87/E20^2)+8.6*E20^2,23.9)</f>
        <v>#DIV/0!</v>
      </c>
      <c r="F36" s="2" t="e">
        <f t="shared" si="14"/>
        <v>#DIV/0!</v>
      </c>
      <c r="G36" s="2" t="e">
        <f t="shared" si="14"/>
        <v>#DIV/0!</v>
      </c>
      <c r="H36" s="2" t="e">
        <f t="shared" si="14"/>
        <v>#DIV/0!</v>
      </c>
      <c r="I36" s="2" t="e">
        <f t="shared" si="14"/>
        <v>#DIV/0!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C11:F11 H11:J11">
    <cfRule type="expression" dxfId="25" priority="2" stopIfTrue="1">
      <formula>C20&gt;=1</formula>
    </cfRule>
  </conditionalFormatting>
  <conditionalFormatting sqref="G11">
    <cfRule type="expression" dxfId="24" priority="1" stopIfTrue="1">
      <formula>G20&gt;=1</formula>
    </cfRule>
  </conditionalFormatting>
  <dataValidations count="1">
    <dataValidation type="list" allowBlank="1" showInputMessage="1" showErrorMessage="1" sqref="C11:J11" xr:uid="{8E08B19C-573C-41CB-BC88-8E7766ECC1C1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0DC8-38E5-49C3-96D3-89846B497B17}">
  <sheetPr codeName="Sheet16"/>
  <dimension ref="A1:N36"/>
  <sheetViews>
    <sheetView zoomScale="115" zoomScaleNormal="115" workbookViewId="0">
      <selection activeCell="B2" sqref="B2:K32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1</v>
      </c>
      <c r="D4" s="43">
        <v>20</v>
      </c>
      <c r="E4" s="43">
        <v>23</v>
      </c>
      <c r="F4" s="43" t="s">
        <v>171</v>
      </c>
      <c r="G4" s="43">
        <v>26</v>
      </c>
      <c r="H4" s="43">
        <v>27</v>
      </c>
      <c r="I4" s="43" t="s">
        <v>172</v>
      </c>
      <c r="J4" s="43">
        <v>42</v>
      </c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232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8" t="s">
        <v>63</v>
      </c>
      <c r="L6" s="1"/>
    </row>
    <row r="7" spans="1:14" ht="15" customHeight="1" x14ac:dyDescent="0.25">
      <c r="A7" s="1"/>
      <c r="B7" s="238" t="s">
        <v>1</v>
      </c>
      <c r="C7" s="233">
        <v>0.3</v>
      </c>
      <c r="D7" s="135">
        <v>0.3</v>
      </c>
      <c r="E7" s="135">
        <v>0.3</v>
      </c>
      <c r="F7" s="135">
        <v>0.3</v>
      </c>
      <c r="G7" s="135">
        <v>0.3</v>
      </c>
      <c r="H7" s="135">
        <v>0.3</v>
      </c>
      <c r="I7" s="135">
        <v>0.3</v>
      </c>
      <c r="J7" s="135">
        <v>0.3</v>
      </c>
      <c r="K7" s="50" t="s">
        <v>63</v>
      </c>
      <c r="L7" s="1"/>
    </row>
    <row r="8" spans="1:14" ht="15" customHeight="1" x14ac:dyDescent="0.25">
      <c r="A8" s="1"/>
      <c r="B8" s="239" t="s">
        <v>9</v>
      </c>
      <c r="C8" s="234">
        <v>9.5</v>
      </c>
      <c r="D8" s="52">
        <v>8.5</v>
      </c>
      <c r="E8" s="52">
        <v>9.5</v>
      </c>
      <c r="F8" s="52">
        <v>9.5</v>
      </c>
      <c r="G8" s="52">
        <v>9.5</v>
      </c>
      <c r="H8" s="52">
        <v>9.5</v>
      </c>
      <c r="I8" s="52">
        <v>9.5</v>
      </c>
      <c r="J8" s="52">
        <v>8.5</v>
      </c>
      <c r="K8" s="53" t="s">
        <v>64</v>
      </c>
      <c r="L8" s="1"/>
    </row>
    <row r="9" spans="1:14" ht="15" customHeight="1" x14ac:dyDescent="0.25">
      <c r="A9" s="1"/>
      <c r="B9" s="239" t="s">
        <v>2</v>
      </c>
      <c r="C9" s="235">
        <v>0.82</v>
      </c>
      <c r="D9" s="54">
        <f>0.72-0.2</f>
        <v>0.52</v>
      </c>
      <c r="E9" s="54">
        <v>0.82</v>
      </c>
      <c r="F9" s="54">
        <v>0.82</v>
      </c>
      <c r="G9" s="54">
        <v>0.9</v>
      </c>
      <c r="H9" s="54">
        <v>0.9</v>
      </c>
      <c r="I9" s="54">
        <v>0.9</v>
      </c>
      <c r="J9" s="54">
        <f>0.72-0.2</f>
        <v>0.52</v>
      </c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235">
        <v>3.7759999999999998</v>
      </c>
      <c r="D10" s="267">
        <v>0.9</v>
      </c>
      <c r="E10" s="54">
        <f>3.776</f>
        <v>3.7759999999999998</v>
      </c>
      <c r="F10" s="54">
        <f>3.776/3</f>
        <v>1.2586666666666666</v>
      </c>
      <c r="G10" s="54">
        <v>3.9630000000000001</v>
      </c>
      <c r="H10" s="54">
        <f>4</f>
        <v>4</v>
      </c>
      <c r="I10" s="54">
        <f>4/3</f>
        <v>1.3333333333333333</v>
      </c>
      <c r="J10" s="267">
        <v>0.9</v>
      </c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236" t="s">
        <v>115</v>
      </c>
      <c r="D11" s="56" t="s">
        <v>113</v>
      </c>
      <c r="E11" s="56" t="s">
        <v>115</v>
      </c>
      <c r="F11" s="56" t="s">
        <v>115</v>
      </c>
      <c r="G11" s="56" t="s">
        <v>115</v>
      </c>
      <c r="H11" s="56" t="s">
        <v>115</v>
      </c>
      <c r="I11" s="56" t="s">
        <v>115</v>
      </c>
      <c r="J11" s="56" t="s">
        <v>115</v>
      </c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181">
        <v>-44.69</v>
      </c>
      <c r="D12" s="58">
        <v>-77.099999999999994</v>
      </c>
      <c r="E12" s="58">
        <v>-13.95</v>
      </c>
      <c r="F12" s="58">
        <v>-13.95</v>
      </c>
      <c r="G12" s="58">
        <v>-2.2200000000000002</v>
      </c>
      <c r="H12" s="58">
        <v>-2.13</v>
      </c>
      <c r="I12" s="58">
        <v>-2.13</v>
      </c>
      <c r="J12" s="58">
        <v>-29.28</v>
      </c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181">
        <v>-13.92</v>
      </c>
      <c r="D13" s="58">
        <v>-14.61</v>
      </c>
      <c r="E13" s="58">
        <v>-43.08</v>
      </c>
      <c r="F13" s="58">
        <v>-43.08</v>
      </c>
      <c r="G13" s="58">
        <v>-23.66</v>
      </c>
      <c r="H13" s="58">
        <v>-32.799999999999997</v>
      </c>
      <c r="I13" s="58">
        <v>-32.799999999999997</v>
      </c>
      <c r="J13" s="58">
        <v>-72.569999999999993</v>
      </c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30.54</v>
      </c>
      <c r="D14" s="181">
        <v>15.11</v>
      </c>
      <c r="E14" s="181">
        <v>33.49</v>
      </c>
      <c r="F14" s="181">
        <v>33.49</v>
      </c>
      <c r="G14" s="181">
        <v>15.03</v>
      </c>
      <c r="H14" s="181">
        <v>15.12</v>
      </c>
      <c r="I14" s="181">
        <v>15.12</v>
      </c>
      <c r="J14" s="181">
        <v>9.36</v>
      </c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235</v>
      </c>
      <c r="D15" s="59">
        <v>235</v>
      </c>
      <c r="E15" s="59">
        <v>235</v>
      </c>
      <c r="F15" s="59">
        <v>235</v>
      </c>
      <c r="G15" s="59">
        <v>235</v>
      </c>
      <c r="H15" s="59">
        <v>235</v>
      </c>
      <c r="I15" s="59">
        <v>235</v>
      </c>
      <c r="J15" s="59">
        <v>235</v>
      </c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181">
        <v>1.02</v>
      </c>
      <c r="D16" s="253">
        <v>1.02</v>
      </c>
      <c r="E16" s="253">
        <v>1.02</v>
      </c>
      <c r="F16" s="253">
        <v>1.02</v>
      </c>
      <c r="G16" s="253">
        <v>1.02</v>
      </c>
      <c r="H16" s="253">
        <v>1.02</v>
      </c>
      <c r="I16" s="253">
        <v>1.02</v>
      </c>
      <c r="J16" s="253">
        <v>1.02</v>
      </c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182">
        <v>1.1000000000000001</v>
      </c>
      <c r="D17" s="254">
        <v>1.1000000000000001</v>
      </c>
      <c r="E17" s="254">
        <v>1.1000000000000001</v>
      </c>
      <c r="F17" s="254">
        <v>1.1000000000000001</v>
      </c>
      <c r="G17" s="254">
        <v>1.1000000000000001</v>
      </c>
      <c r="H17" s="254">
        <v>1.1000000000000001</v>
      </c>
      <c r="I17" s="254">
        <v>1.1000000000000001</v>
      </c>
      <c r="J17" s="254">
        <v>1.1000000000000001</v>
      </c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>
        <f t="shared" si="0"/>
        <v>206000</v>
      </c>
      <c r="G19" s="63">
        <f t="shared" si="0"/>
        <v>206000</v>
      </c>
      <c r="H19" s="63">
        <f t="shared" si="0"/>
        <v>206000</v>
      </c>
      <c r="I19" s="63">
        <f t="shared" si="0"/>
        <v>206000</v>
      </c>
      <c r="J19" s="63">
        <f t="shared" si="0"/>
        <v>206000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0.21716101694915255</v>
      </c>
      <c r="D20" s="65">
        <f t="shared" ref="D20:J20" si="1">D9/D10</f>
        <v>0.57777777777777783</v>
      </c>
      <c r="E20" s="65">
        <f t="shared" si="1"/>
        <v>0.21716101694915255</v>
      </c>
      <c r="F20" s="65">
        <f t="shared" si="1"/>
        <v>0.65148305084745761</v>
      </c>
      <c r="G20" s="65">
        <f t="shared" si="1"/>
        <v>0.22710068130204392</v>
      </c>
      <c r="H20" s="65">
        <f t="shared" si="1"/>
        <v>0.22500000000000001</v>
      </c>
      <c r="I20" s="65">
        <f t="shared" si="1"/>
        <v>0.67500000000000004</v>
      </c>
      <c r="J20" s="65">
        <f t="shared" si="1"/>
        <v>0.57777777777777783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23.252060751422775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5.3293892906713412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23.252060751422775</v>
      </c>
      <c r="F22" s="67">
        <f t="shared" si="2"/>
        <v>4.7805303704459998</v>
      </c>
      <c r="G22" s="67">
        <f t="shared" si="2"/>
        <v>21.4409191638923</v>
      </c>
      <c r="H22" s="67">
        <f t="shared" si="2"/>
        <v>21.803711419753085</v>
      </c>
      <c r="I22" s="67">
        <f t="shared" si="2"/>
        <v>4.6504123799725656</v>
      </c>
      <c r="J22" s="67">
        <f t="shared" si="2"/>
        <v>5.3293892906713412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117.23417584770969</v>
      </c>
      <c r="D23" s="67">
        <f t="shared" ref="D23:J23" si="3">IF(D20&gt;1,5.34+4/(D20^2),5.34/(D20^2)+4)</f>
        <v>19.996301775147927</v>
      </c>
      <c r="E23" s="67">
        <f t="shared" si="3"/>
        <v>117.23417584770969</v>
      </c>
      <c r="F23" s="67">
        <f t="shared" si="3"/>
        <v>16.581575094189965</v>
      </c>
      <c r="G23" s="67">
        <f t="shared" si="3"/>
        <v>107.53909933333333</v>
      </c>
      <c r="H23" s="67">
        <f t="shared" si="3"/>
        <v>109.48148148148147</v>
      </c>
      <c r="I23" s="67">
        <f t="shared" si="3"/>
        <v>15.720164609053496</v>
      </c>
      <c r="J23" s="67">
        <f t="shared" si="3"/>
        <v>19.996301775147927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2.9153491068319153</v>
      </c>
      <c r="D24" s="67">
        <f t="shared" ref="D24:J24" si="4">MAX(1.25,1000*D9/D8*SQRT(D15/D19))</f>
        <v>2.0662589078550448</v>
      </c>
      <c r="E24" s="67">
        <f t="shared" si="4"/>
        <v>2.9153491068319153</v>
      </c>
      <c r="F24" s="67">
        <f t="shared" si="4"/>
        <v>2.9153491068319153</v>
      </c>
      <c r="G24" s="67">
        <f t="shared" si="4"/>
        <v>3.1997734099374684</v>
      </c>
      <c r="H24" s="67">
        <f t="shared" si="4"/>
        <v>3.1997734099374684</v>
      </c>
      <c r="I24" s="67">
        <f t="shared" si="4"/>
        <v>3.1997734099374684</v>
      </c>
      <c r="J24" s="67">
        <f t="shared" si="4"/>
        <v>2.0662589078550448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1.21</v>
      </c>
      <c r="D25" s="69">
        <f t="shared" ref="D25:J25" si="5">IF(D20&gt;=1,1,IF(D11=$N10,1.05,IF(D11=$N11,1.1,IF(D11=$N12,1.21,IF(D11=$N13,1.3,"invalid input")))))</f>
        <v>1.05</v>
      </c>
      <c r="E25" s="69">
        <f t="shared" si="5"/>
        <v>1.21</v>
      </c>
      <c r="F25" s="69">
        <f t="shared" si="5"/>
        <v>1.21</v>
      </c>
      <c r="G25" s="69">
        <f t="shared" si="5"/>
        <v>1.21</v>
      </c>
      <c r="H25" s="69">
        <f t="shared" si="5"/>
        <v>1.21</v>
      </c>
      <c r="I25" s="69">
        <f t="shared" si="5"/>
        <v>1.21</v>
      </c>
      <c r="J25" s="69">
        <f t="shared" si="5"/>
        <v>1.21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33.156935618847065</v>
      </c>
      <c r="D26" s="72">
        <f t="shared" ref="D26:J26" si="6">((((PI())^2)*D19)/(12*(1-D7^2))*(D8/D10)^2)*D22*D25/1000000</f>
        <v>92.931704732801535</v>
      </c>
      <c r="E26" s="72">
        <f t="shared" si="6"/>
        <v>33.156935618847065</v>
      </c>
      <c r="F26" s="72">
        <f t="shared" si="6"/>
        <v>61.352396017806683</v>
      </c>
      <c r="G26" s="72">
        <f t="shared" si="6"/>
        <v>27.756976842176108</v>
      </c>
      <c r="H26" s="72">
        <f t="shared" si="6"/>
        <v>27.706862596864831</v>
      </c>
      <c r="I26" s="72">
        <f t="shared" si="6"/>
        <v>53.185212790211445</v>
      </c>
      <c r="J26" s="72">
        <f t="shared" si="6"/>
        <v>107.0927264063713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33.156935618847065</v>
      </c>
      <c r="D27" s="72">
        <f t="shared" ref="D27:J27" si="7">IF(D15/2&gt;=D26,D26,D15*(1-D15/4/D26))</f>
        <v>92.931704732801535</v>
      </c>
      <c r="E27" s="72">
        <f t="shared" si="7"/>
        <v>33.156935618847065</v>
      </c>
      <c r="F27" s="72">
        <f t="shared" si="7"/>
        <v>61.352396017806683</v>
      </c>
      <c r="G27" s="72">
        <f t="shared" si="7"/>
        <v>27.756976842176108</v>
      </c>
      <c r="H27" s="72">
        <f t="shared" si="7"/>
        <v>27.706862596864831</v>
      </c>
      <c r="I27" s="72">
        <f t="shared" si="7"/>
        <v>53.185212790211445</v>
      </c>
      <c r="J27" s="72">
        <f t="shared" si="7"/>
        <v>107.0927264063713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146.80581360685227</v>
      </c>
      <c r="D28" s="214">
        <f t="shared" ref="D28:J28" si="8">((2.25/D24)-(1.25/D24^2))*D15</f>
        <v>187.09410141969767</v>
      </c>
      <c r="E28" s="214">
        <f t="shared" si="8"/>
        <v>146.80581360685227</v>
      </c>
      <c r="F28" s="214">
        <f t="shared" si="8"/>
        <v>146.80581360685227</v>
      </c>
      <c r="G28" s="214">
        <f t="shared" si="8"/>
        <v>136.55548955483698</v>
      </c>
      <c r="H28" s="214">
        <f t="shared" si="8"/>
        <v>136.55548955483698</v>
      </c>
      <c r="I28" s="214">
        <f t="shared" si="8"/>
        <v>136.55548955483698</v>
      </c>
      <c r="J28" s="214">
        <f t="shared" si="8"/>
        <v>187.09410141969767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138.15983357654079</v>
      </c>
      <c r="D29" s="214">
        <f t="shared" ref="D29:J29" si="9">((PI()^2*D19)/(12*(1-D7^2)))*(D8/D10)^2*D23*0.000001</f>
        <v>332.0831517749765</v>
      </c>
      <c r="E29" s="214">
        <f t="shared" si="9"/>
        <v>138.15983357654079</v>
      </c>
      <c r="F29" s="214">
        <f t="shared" si="9"/>
        <v>175.87165815739039</v>
      </c>
      <c r="G29" s="214">
        <f t="shared" si="9"/>
        <v>115.05613689301683</v>
      </c>
      <c r="H29" s="214">
        <f t="shared" si="9"/>
        <v>114.97733042895146</v>
      </c>
      <c r="I29" s="214">
        <f t="shared" si="9"/>
        <v>148.58369493863148</v>
      </c>
      <c r="J29" s="214">
        <f t="shared" si="9"/>
        <v>332.0831517749765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102.36746325323752</v>
      </c>
      <c r="D30" s="214">
        <f t="shared" ref="D30:J30" si="10">IF(D29&gt;D15/(2*SQRT(3)),D15/SQRT(3)*(1-(D15/(4*SQRT(3)*D29))),D29)</f>
        <v>121.81908736422437</v>
      </c>
      <c r="E30" s="214">
        <f t="shared" si="10"/>
        <v>102.36746325323752</v>
      </c>
      <c r="F30" s="214">
        <f t="shared" si="10"/>
        <v>109.51003092681202</v>
      </c>
      <c r="G30" s="214">
        <f t="shared" si="10"/>
        <v>95.678722505446004</v>
      </c>
      <c r="H30" s="214">
        <f t="shared" si="10"/>
        <v>95.651307122838233</v>
      </c>
      <c r="I30" s="214">
        <f t="shared" si="10"/>
        <v>104.70430955795064</v>
      </c>
      <c r="J30" s="214">
        <f t="shared" si="10"/>
        <v>121.81908736422437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0.49412188265007906</v>
      </c>
      <c r="D31" s="72">
        <f t="shared" ref="D31:J31" si="11">ABS(D16*D17*D12/D28)^1.9+ABS(D16*D17*D13/D27)^1.9+(D16*D17*D14/D30)^1.9</f>
        <v>0.29152681318968782</v>
      </c>
      <c r="E31" s="72">
        <f t="shared" si="11"/>
        <v>2.2096947572941925</v>
      </c>
      <c r="F31" s="72">
        <f t="shared" si="11"/>
        <v>0.78091447107732403</v>
      </c>
      <c r="G31" s="72">
        <f t="shared" si="11"/>
        <v>0.95622147129168833</v>
      </c>
      <c r="H31" s="72">
        <f t="shared" si="11"/>
        <v>1.7527230141588039</v>
      </c>
      <c r="I31" s="72">
        <f t="shared" si="11"/>
        <v>0.52870817464933695</v>
      </c>
      <c r="J31" s="72">
        <f t="shared" si="11"/>
        <v>0.64031639533423323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No 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buckling</v>
      </c>
      <c r="F32" s="75" t="str">
        <f t="shared" si="12"/>
        <v>No buckling</v>
      </c>
      <c r="G32" s="75" t="str">
        <f t="shared" si="12"/>
        <v>No buckling</v>
      </c>
      <c r="H32" s="75" t="str">
        <f t="shared" si="12"/>
        <v>buckling</v>
      </c>
      <c r="I32" s="75" t="str">
        <f t="shared" si="12"/>
        <v>No buckling</v>
      </c>
      <c r="J32" s="75" t="str">
        <f t="shared" si="12"/>
        <v>No buckling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44.388183974466081</v>
      </c>
      <c r="D35" s="2">
        <f>IF(D20&lt;1,1.909*(D20+1/D20)^2,7.636)</f>
        <v>10.17380415589159</v>
      </c>
      <c r="E35" s="2">
        <f t="shared" ref="E35:J35" si="13">IF(E20&lt;1,1.909*(E20+1/E20)^2,7.636)</f>
        <v>44.388183974466081</v>
      </c>
      <c r="F35" s="2">
        <f t="shared" si="13"/>
        <v>9.126032477181413</v>
      </c>
      <c r="G35" s="2">
        <f t="shared" si="13"/>
        <v>40.930714683870399</v>
      </c>
      <c r="H35" s="2">
        <f t="shared" si="13"/>
        <v>41.623285100308642</v>
      </c>
      <c r="I35" s="2">
        <f t="shared" si="13"/>
        <v>8.8776372333676274</v>
      </c>
      <c r="J35" s="2">
        <f t="shared" si="13"/>
        <v>10.17380415589159</v>
      </c>
    </row>
    <row r="36" spans="1:12" hidden="1" x14ac:dyDescent="0.25">
      <c r="B36" s="2" t="s">
        <v>12</v>
      </c>
      <c r="C36" s="2">
        <f>IF(C20&lt;0.666666,15.87+(1.87/C20^2)+8.6*C20^2,23.9)</f>
        <v>55.928733051171086</v>
      </c>
      <c r="D36" s="2">
        <f>IF(D20&lt;0.666666,15.87+(1.87/D20^2)+8.6*D20^2,23.9)</f>
        <v>24.342614763678863</v>
      </c>
      <c r="E36" s="2">
        <f t="shared" ref="E36:J36" si="14">IF(E20&lt;0.666666,15.87+(1.87/E20^2)+8.6*E20^2,23.9)</f>
        <v>55.928733051171086</v>
      </c>
      <c r="F36" s="2">
        <f t="shared" si="14"/>
        <v>23.92600680682839</v>
      </c>
      <c r="G36" s="2">
        <f t="shared" si="14"/>
        <v>52.571616698362639</v>
      </c>
      <c r="H36" s="2">
        <f t="shared" si="14"/>
        <v>53.24364660493827</v>
      </c>
      <c r="I36" s="2">
        <f t="shared" si="14"/>
        <v>23.9</v>
      </c>
      <c r="J36" s="2">
        <f t="shared" si="14"/>
        <v>24.342614763678863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C11">
    <cfRule type="expression" dxfId="23" priority="11" stopIfTrue="1">
      <formula>C20&gt;=1</formula>
    </cfRule>
  </conditionalFormatting>
  <conditionalFormatting sqref="F11">
    <cfRule type="expression" dxfId="22" priority="8" stopIfTrue="1">
      <formula>F20&gt;=1</formula>
    </cfRule>
  </conditionalFormatting>
  <conditionalFormatting sqref="G11">
    <cfRule type="expression" dxfId="21" priority="7" stopIfTrue="1">
      <formula>G20&gt;=1</formula>
    </cfRule>
  </conditionalFormatting>
  <conditionalFormatting sqref="H11">
    <cfRule type="expression" dxfId="20" priority="6" stopIfTrue="1">
      <formula>H20&gt;=1</formula>
    </cfRule>
  </conditionalFormatting>
  <conditionalFormatting sqref="J11">
    <cfRule type="expression" dxfId="19" priority="4" stopIfTrue="1">
      <formula>J20&gt;=1</formula>
    </cfRule>
  </conditionalFormatting>
  <conditionalFormatting sqref="D11">
    <cfRule type="expression" dxfId="18" priority="3" stopIfTrue="1">
      <formula>D20&gt;=1</formula>
    </cfRule>
  </conditionalFormatting>
  <conditionalFormatting sqref="E11">
    <cfRule type="expression" dxfId="17" priority="2" stopIfTrue="1">
      <formula>E20&gt;=1</formula>
    </cfRule>
  </conditionalFormatting>
  <conditionalFormatting sqref="I11">
    <cfRule type="expression" dxfId="16" priority="1" stopIfTrue="1">
      <formula>I20&gt;=1</formula>
    </cfRule>
  </conditionalFormatting>
  <dataValidations disablePrompts="1" count="1">
    <dataValidation type="list" allowBlank="1" showInputMessage="1" showErrorMessage="1" sqref="C11:J11" xr:uid="{F665429E-2200-4172-9E66-74B6CEE4AD8C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BBC3-D178-4275-986F-829A17968306}">
  <sheetPr codeName="Sheet17"/>
  <dimension ref="A1:N36"/>
  <sheetViews>
    <sheetView zoomScale="115" zoomScaleNormal="115" workbookViewId="0">
      <selection activeCell="F13" sqref="F13"/>
    </sheetView>
  </sheetViews>
  <sheetFormatPr defaultColWidth="0" defaultRowHeight="13.2" zeroHeight="1" x14ac:dyDescent="0.25"/>
  <cols>
    <col min="1" max="1" width="1" style="2" customWidth="1"/>
    <col min="2" max="11" width="12.6640625" style="2" customWidth="1"/>
    <col min="12" max="12" width="20" style="2" customWidth="1"/>
    <col min="13" max="16384" width="9.109375" style="2" hidden="1"/>
  </cols>
  <sheetData>
    <row r="1" spans="1:14" ht="7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thickBot="1" x14ac:dyDescent="0.3">
      <c r="A2" s="1"/>
      <c r="B2" s="38"/>
      <c r="C2" s="39"/>
      <c r="D2" s="39"/>
      <c r="E2" s="39"/>
      <c r="F2" s="227" t="s">
        <v>144</v>
      </c>
      <c r="G2" s="227"/>
      <c r="H2" s="39"/>
      <c r="I2" s="39"/>
      <c r="J2" s="39"/>
      <c r="K2" s="129"/>
    </row>
    <row r="3" spans="1:14" ht="15" customHeight="1" x14ac:dyDescent="0.25">
      <c r="A3" s="1"/>
      <c r="B3" s="40"/>
      <c r="C3" s="283" t="s">
        <v>8</v>
      </c>
      <c r="D3" s="283"/>
      <c r="E3" s="283"/>
      <c r="F3" s="283"/>
      <c r="G3" s="283"/>
      <c r="H3" s="283"/>
      <c r="I3" s="283"/>
      <c r="J3" s="283"/>
      <c r="K3" s="41"/>
      <c r="L3" s="1"/>
    </row>
    <row r="4" spans="1:14" ht="15" customHeight="1" x14ac:dyDescent="0.25">
      <c r="A4" s="1"/>
      <c r="B4" s="42" t="s">
        <v>26</v>
      </c>
      <c r="C4" s="43">
        <v>19</v>
      </c>
      <c r="D4" s="43" t="s">
        <v>173</v>
      </c>
      <c r="E4" s="43">
        <v>41</v>
      </c>
      <c r="F4" s="43"/>
      <c r="G4" s="43"/>
      <c r="H4" s="43"/>
      <c r="I4" s="43"/>
      <c r="J4" s="43"/>
      <c r="K4" s="44"/>
      <c r="L4" s="1"/>
    </row>
    <row r="5" spans="1:14" ht="15" customHeight="1" x14ac:dyDescent="0.25">
      <c r="A5" s="1"/>
      <c r="B5" s="42" t="s">
        <v>43</v>
      </c>
      <c r="C5" s="45" t="s">
        <v>7</v>
      </c>
      <c r="D5" s="45" t="s">
        <v>7</v>
      </c>
      <c r="E5" s="45" t="s">
        <v>7</v>
      </c>
      <c r="F5" s="45" t="s">
        <v>7</v>
      </c>
      <c r="G5" s="45" t="s">
        <v>7</v>
      </c>
      <c r="H5" s="45" t="s">
        <v>7</v>
      </c>
      <c r="I5" s="45" t="s">
        <v>7</v>
      </c>
      <c r="J5" s="45" t="s">
        <v>7</v>
      </c>
      <c r="K5" s="44" t="s">
        <v>45</v>
      </c>
      <c r="L5" s="1"/>
    </row>
    <row r="6" spans="1:14" ht="15" customHeight="1" x14ac:dyDescent="0.25">
      <c r="A6" s="1"/>
      <c r="B6" s="237" t="s">
        <v>13</v>
      </c>
      <c r="C6" s="47">
        <v>1</v>
      </c>
      <c r="D6" s="47">
        <v>1</v>
      </c>
      <c r="E6" s="47">
        <v>1</v>
      </c>
      <c r="F6" s="47"/>
      <c r="G6" s="47"/>
      <c r="H6" s="47"/>
      <c r="I6" s="47"/>
      <c r="J6" s="47"/>
      <c r="K6" s="48" t="s">
        <v>63</v>
      </c>
      <c r="L6" s="1"/>
    </row>
    <row r="7" spans="1:14" ht="15" customHeight="1" x14ac:dyDescent="0.25">
      <c r="A7" s="1"/>
      <c r="B7" s="238" t="s">
        <v>1</v>
      </c>
      <c r="C7" s="135">
        <v>0.3</v>
      </c>
      <c r="D7" s="135">
        <v>0.3</v>
      </c>
      <c r="E7" s="135">
        <v>0.3</v>
      </c>
      <c r="F7" s="135"/>
      <c r="G7" s="135"/>
      <c r="H7" s="135"/>
      <c r="I7" s="135"/>
      <c r="J7" s="135"/>
      <c r="K7" s="50" t="s">
        <v>63</v>
      </c>
      <c r="L7" s="1"/>
    </row>
    <row r="8" spans="1:14" ht="15" customHeight="1" x14ac:dyDescent="0.25">
      <c r="A8" s="1"/>
      <c r="B8" s="239" t="s">
        <v>9</v>
      </c>
      <c r="C8" s="52">
        <v>8.5</v>
      </c>
      <c r="D8" s="52">
        <v>8.5</v>
      </c>
      <c r="E8" s="52">
        <v>8.5</v>
      </c>
      <c r="F8" s="52"/>
      <c r="G8" s="52"/>
      <c r="H8" s="52"/>
      <c r="I8" s="52"/>
      <c r="J8" s="52"/>
      <c r="K8" s="53" t="s">
        <v>64</v>
      </c>
      <c r="L8" s="1"/>
    </row>
    <row r="9" spans="1:14" ht="15" customHeight="1" x14ac:dyDescent="0.25">
      <c r="A9" s="1"/>
      <c r="B9" s="239" t="s">
        <v>2</v>
      </c>
      <c r="C9" s="54">
        <v>0.65</v>
      </c>
      <c r="D9" s="54">
        <v>0.65</v>
      </c>
      <c r="E9" s="54">
        <v>0.65</v>
      </c>
      <c r="F9" s="54"/>
      <c r="G9" s="54"/>
      <c r="H9" s="54"/>
      <c r="I9" s="54"/>
      <c r="J9" s="54"/>
      <c r="K9" s="53" t="s">
        <v>65</v>
      </c>
      <c r="L9" s="1"/>
      <c r="N9" s="180" t="s">
        <v>112</v>
      </c>
    </row>
    <row r="10" spans="1:14" ht="15" customHeight="1" x14ac:dyDescent="0.25">
      <c r="A10" s="1"/>
      <c r="B10" s="239" t="s">
        <v>3</v>
      </c>
      <c r="C10" s="54">
        <v>2.4</v>
      </c>
      <c r="D10" s="54">
        <f>C10/3</f>
        <v>0.79999999999999993</v>
      </c>
      <c r="E10" s="267">
        <v>2.4</v>
      </c>
      <c r="F10" s="54"/>
      <c r="G10" s="54"/>
      <c r="H10" s="54"/>
      <c r="I10" s="54"/>
      <c r="J10" s="267"/>
      <c r="K10" s="53" t="s">
        <v>65</v>
      </c>
      <c r="L10" s="1"/>
      <c r="N10" s="2" t="s">
        <v>113</v>
      </c>
    </row>
    <row r="11" spans="1:14" ht="15" customHeight="1" x14ac:dyDescent="0.25">
      <c r="A11" s="1"/>
      <c r="B11" s="240" t="s">
        <v>44</v>
      </c>
      <c r="C11" s="56" t="s">
        <v>115</v>
      </c>
      <c r="D11" s="56" t="s">
        <v>113</v>
      </c>
      <c r="E11" s="56" t="s">
        <v>115</v>
      </c>
      <c r="F11" s="56"/>
      <c r="G11" s="56"/>
      <c r="H11" s="56"/>
      <c r="I11" s="56"/>
      <c r="J11" s="56"/>
      <c r="K11" s="57" t="s">
        <v>63</v>
      </c>
      <c r="L11" s="1"/>
      <c r="N11" s="2" t="s">
        <v>114</v>
      </c>
    </row>
    <row r="12" spans="1:14" ht="15" customHeight="1" x14ac:dyDescent="0.25">
      <c r="A12" s="1"/>
      <c r="B12" s="238" t="s">
        <v>152</v>
      </c>
      <c r="C12" s="58">
        <v>-28.01</v>
      </c>
      <c r="D12" s="58">
        <v>-28.01</v>
      </c>
      <c r="E12" s="58">
        <v>-59.51</v>
      </c>
      <c r="F12" s="58"/>
      <c r="G12" s="58"/>
      <c r="H12" s="58"/>
      <c r="I12" s="58"/>
      <c r="J12" s="58"/>
      <c r="K12" s="50" t="s">
        <v>66</v>
      </c>
      <c r="L12" s="1"/>
      <c r="N12" s="2" t="s">
        <v>115</v>
      </c>
    </row>
    <row r="13" spans="1:14" ht="15" customHeight="1" x14ac:dyDescent="0.25">
      <c r="A13" s="1"/>
      <c r="B13" s="238" t="s">
        <v>153</v>
      </c>
      <c r="C13" s="58">
        <v>-62.59</v>
      </c>
      <c r="D13" s="58">
        <v>-62.59</v>
      </c>
      <c r="E13" s="58">
        <v>-26.19</v>
      </c>
      <c r="F13" s="58"/>
      <c r="G13" s="58"/>
      <c r="H13" s="58"/>
      <c r="I13" s="58"/>
      <c r="J13" s="58"/>
      <c r="K13" s="50" t="s">
        <v>66</v>
      </c>
      <c r="L13" s="1"/>
      <c r="N13" s="2" t="s">
        <v>116</v>
      </c>
    </row>
    <row r="14" spans="1:14" ht="15" customHeight="1" x14ac:dyDescent="0.25">
      <c r="A14" s="1"/>
      <c r="B14" s="241" t="s">
        <v>154</v>
      </c>
      <c r="C14" s="181">
        <v>3.72</v>
      </c>
      <c r="D14" s="181">
        <v>3.72</v>
      </c>
      <c r="E14" s="181">
        <v>3.22</v>
      </c>
      <c r="F14" s="181"/>
      <c r="G14" s="181"/>
      <c r="H14" s="181"/>
      <c r="I14" s="181"/>
      <c r="J14" s="181"/>
      <c r="K14" s="57" t="s">
        <v>148</v>
      </c>
      <c r="L14" s="1"/>
    </row>
    <row r="15" spans="1:14" ht="15" customHeight="1" x14ac:dyDescent="0.25">
      <c r="A15" s="1"/>
      <c r="B15" s="242" t="s">
        <v>36</v>
      </c>
      <c r="C15" s="59">
        <v>235</v>
      </c>
      <c r="D15" s="59">
        <v>235</v>
      </c>
      <c r="E15" s="59">
        <v>235</v>
      </c>
      <c r="F15" s="59"/>
      <c r="G15" s="59"/>
      <c r="H15" s="59"/>
      <c r="I15" s="59"/>
      <c r="J15" s="59"/>
      <c r="K15" s="131" t="s">
        <v>66</v>
      </c>
      <c r="L15" s="1"/>
    </row>
    <row r="16" spans="1:14" ht="15" customHeight="1" x14ac:dyDescent="0.25">
      <c r="A16" s="1"/>
      <c r="B16" s="60" t="s">
        <v>37</v>
      </c>
      <c r="C16" s="253">
        <v>1.02</v>
      </c>
      <c r="D16" s="253">
        <v>1.02</v>
      </c>
      <c r="E16" s="253">
        <v>1.02</v>
      </c>
      <c r="F16" s="253"/>
      <c r="G16" s="253"/>
      <c r="H16" s="253"/>
      <c r="I16" s="253"/>
      <c r="J16" s="253"/>
      <c r="K16" s="50" t="s">
        <v>63</v>
      </c>
      <c r="L16" s="1"/>
    </row>
    <row r="17" spans="1:12" ht="15" customHeight="1" x14ac:dyDescent="0.25">
      <c r="A17" s="1"/>
      <c r="B17" s="61" t="s">
        <v>38</v>
      </c>
      <c r="C17" s="254">
        <v>1.1000000000000001</v>
      </c>
      <c r="D17" s="254">
        <v>1.1000000000000001</v>
      </c>
      <c r="E17" s="254">
        <v>1.1000000000000001</v>
      </c>
      <c r="F17" s="254"/>
      <c r="G17" s="254"/>
      <c r="H17" s="254"/>
      <c r="I17" s="254"/>
      <c r="J17" s="254"/>
      <c r="K17" s="62" t="s">
        <v>63</v>
      </c>
      <c r="L17" s="1"/>
    </row>
    <row r="18" spans="1:12" ht="15" customHeight="1" x14ac:dyDescent="0.25">
      <c r="A18" s="1"/>
      <c r="B18" s="280" t="s">
        <v>19</v>
      </c>
      <c r="C18" s="281"/>
      <c r="D18" s="281"/>
      <c r="E18" s="281"/>
      <c r="F18" s="281"/>
      <c r="G18" s="281"/>
      <c r="H18" s="281"/>
      <c r="I18" s="281"/>
      <c r="J18" s="281"/>
      <c r="K18" s="282"/>
      <c r="L18" s="3"/>
    </row>
    <row r="19" spans="1:12" ht="15" customHeight="1" x14ac:dyDescent="0.25">
      <c r="A19" s="1"/>
      <c r="B19" s="46" t="s">
        <v>0</v>
      </c>
      <c r="C19" s="63">
        <f>IF(C6=1,206000,IF(C6=2,70000,IF(C6=3,195000,"invalid input")))</f>
        <v>206000</v>
      </c>
      <c r="D19" s="63">
        <f t="shared" ref="D19:J19" si="0">IF(D6=1,206000,IF(D6=2,70000,IF(D6=3,195000,"invalid input")))</f>
        <v>206000</v>
      </c>
      <c r="E19" s="63">
        <f t="shared" si="0"/>
        <v>206000</v>
      </c>
      <c r="F19" s="63" t="str">
        <f t="shared" si="0"/>
        <v>invalid input</v>
      </c>
      <c r="G19" s="63" t="str">
        <f t="shared" si="0"/>
        <v>invalid input</v>
      </c>
      <c r="H19" s="63" t="str">
        <f t="shared" si="0"/>
        <v>invalid input</v>
      </c>
      <c r="I19" s="63" t="str">
        <f t="shared" si="0"/>
        <v>invalid input</v>
      </c>
      <c r="J19" s="63" t="str">
        <f t="shared" si="0"/>
        <v>invalid input</v>
      </c>
      <c r="K19" s="64" t="s">
        <v>66</v>
      </c>
      <c r="L19" s="1"/>
    </row>
    <row r="20" spans="1:12" ht="15" customHeight="1" x14ac:dyDescent="0.25">
      <c r="A20" s="1"/>
      <c r="B20" s="49" t="s">
        <v>2</v>
      </c>
      <c r="C20" s="65">
        <f>C9/C10</f>
        <v>0.27083333333333337</v>
      </c>
      <c r="D20" s="65">
        <f t="shared" ref="D20:J20" si="1">D9/D10</f>
        <v>0.81250000000000011</v>
      </c>
      <c r="E20" s="65">
        <f t="shared" si="1"/>
        <v>0.27083333333333337</v>
      </c>
      <c r="F20" s="65" t="e">
        <f t="shared" si="1"/>
        <v>#DIV/0!</v>
      </c>
      <c r="G20" s="65" t="e">
        <f t="shared" si="1"/>
        <v>#DIV/0!</v>
      </c>
      <c r="H20" s="65" t="e">
        <f t="shared" si="1"/>
        <v>#DIV/0!</v>
      </c>
      <c r="I20" s="65" t="e">
        <f t="shared" si="1"/>
        <v>#DIV/0!</v>
      </c>
      <c r="J20" s="65" t="e">
        <f t="shared" si="1"/>
        <v>#DIV/0!</v>
      </c>
      <c r="K20" s="66" t="s">
        <v>63</v>
      </c>
      <c r="L20" s="1"/>
    </row>
    <row r="21" spans="1:12" ht="15" customHeight="1" x14ac:dyDescent="0.25">
      <c r="A21" s="1"/>
      <c r="B21" s="49" t="s">
        <v>5</v>
      </c>
      <c r="C21" s="216">
        <v>1</v>
      </c>
      <c r="D21" s="65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6" t="s">
        <v>63</v>
      </c>
      <c r="L21" s="1"/>
    </row>
    <row r="22" spans="1:12" ht="15" customHeight="1" x14ac:dyDescent="0.25">
      <c r="A22" s="1"/>
      <c r="B22" s="51" t="s">
        <v>39</v>
      </c>
      <c r="C22" s="67">
        <f>IF(C21&lt;-1,IF(C20*(1-C21)/2&gt;=2/3,23.9*((1-C21)/2)^2,(15.87+(1.87/(C20*(1-C21)/2)^2)+8.6*(C20*(1-C21)/2)^2)*((1-C21)/2)^2),IF(C21&lt;0,(1+C21)*C35-C21*C36+10*C21*(1+C21),IF(C21&lt;=1,IF(C20&lt;1,(2.1/(C21+1.1))*(C20+1/C20)^2,8.4/(C21+1.1)),"invalid input")))</f>
        <v>15.706486789118996</v>
      </c>
      <c r="D22" s="67">
        <f>IF(D21&lt;-1,IF(D20*(1-D21)/2&gt;=2/3,23.9*((1-D21)/2)^2,(15.87+(1.87/(D20*(1-D21)/2)^2)+8.6*(D20*(1-D21)/2)^2)*((1-D21)/2)^2),IF(D21&lt;0,(1+D21)*D35-D21*D36+10*D21*(1+D21),IF(D21&lt;=1,IF(D20&lt;1,(2.1/(D21+1.1))*(D20+1/D20)^2,8.4/(D21+1.1)),"invalid input")))</f>
        <v>4.1749491494082847</v>
      </c>
      <c r="E22" s="67">
        <f t="shared" ref="E22:J22" si="2">IF(E21&lt;-1,IF(E20*(1-E21)/2&gt;=2/3,23.9*((1-E21)/2)^2,(15.87+(1.87/(E20*(1-E21)/2)^2)+8.6*(E20*(1-E21)/2)^2)*((1-E21)/2)^2),IF(E21&lt;0,(1+E21)*E35-E21*E36+10*E21*(1+E21),IF(E21&lt;=1,IF(E20&lt;1,(2.1/(E21+1.1))*(E20+1/E20)^2,8.4/(E21+1.1)),"invalid input")))</f>
        <v>15.706486789118996</v>
      </c>
      <c r="F22" s="67" t="e">
        <f t="shared" si="2"/>
        <v>#DIV/0!</v>
      </c>
      <c r="G22" s="67" t="e">
        <f t="shared" si="2"/>
        <v>#DIV/0!</v>
      </c>
      <c r="H22" s="67" t="e">
        <f t="shared" si="2"/>
        <v>#DIV/0!</v>
      </c>
      <c r="I22" s="67" t="e">
        <f t="shared" si="2"/>
        <v>#DIV/0!</v>
      </c>
      <c r="J22" s="67" t="e">
        <f t="shared" si="2"/>
        <v>#DIV/0!</v>
      </c>
      <c r="K22" s="68" t="s">
        <v>63</v>
      </c>
      <c r="L22" s="1"/>
    </row>
    <row r="23" spans="1:12" ht="15" customHeight="1" x14ac:dyDescent="0.25">
      <c r="A23" s="1"/>
      <c r="B23" s="55" t="s">
        <v>149</v>
      </c>
      <c r="C23" s="67">
        <f>IF(C20&gt;1,5.34+4/(C20^2),5.34/(C20^2)+4)</f>
        <v>76.800946745562115</v>
      </c>
      <c r="D23" s="67">
        <f t="shared" ref="D23:J23" si="3">IF(D20&gt;1,5.34+4/(D20^2),5.34/(D20^2)+4)</f>
        <v>12.088994082840234</v>
      </c>
      <c r="E23" s="67">
        <f t="shared" si="3"/>
        <v>76.800946745562115</v>
      </c>
      <c r="F23" s="67" t="e">
        <f t="shared" si="3"/>
        <v>#DIV/0!</v>
      </c>
      <c r="G23" s="67" t="e">
        <f t="shared" si="3"/>
        <v>#DIV/0!</v>
      </c>
      <c r="H23" s="67" t="e">
        <f t="shared" si="3"/>
        <v>#DIV/0!</v>
      </c>
      <c r="I23" s="67" t="e">
        <f t="shared" si="3"/>
        <v>#DIV/0!</v>
      </c>
      <c r="J23" s="67" t="e">
        <f t="shared" si="3"/>
        <v>#DIV/0!</v>
      </c>
      <c r="K23" s="229" t="s">
        <v>63</v>
      </c>
      <c r="L23" s="1"/>
    </row>
    <row r="24" spans="1:12" ht="15" customHeight="1" x14ac:dyDescent="0.25">
      <c r="A24" s="1"/>
      <c r="B24" s="228" t="s">
        <v>146</v>
      </c>
      <c r="C24" s="67">
        <f>MAX(1.25,1000*C9/C8*SQRT(C15/C19))</f>
        <v>2.5828236348188058</v>
      </c>
      <c r="D24" s="67">
        <f t="shared" ref="D24:J24" si="4">MAX(1.25,1000*D9/D8*SQRT(D15/D19))</f>
        <v>2.5828236348188058</v>
      </c>
      <c r="E24" s="67">
        <f t="shared" si="4"/>
        <v>2.5828236348188058</v>
      </c>
      <c r="F24" s="67" t="e">
        <f t="shared" si="4"/>
        <v>#DIV/0!</v>
      </c>
      <c r="G24" s="67" t="e">
        <f t="shared" si="4"/>
        <v>#DIV/0!</v>
      </c>
      <c r="H24" s="67" t="e">
        <f t="shared" si="4"/>
        <v>#DIV/0!</v>
      </c>
      <c r="I24" s="67" t="e">
        <f t="shared" si="4"/>
        <v>#DIV/0!</v>
      </c>
      <c r="J24" s="67" t="e">
        <f t="shared" si="4"/>
        <v>#DIV/0!</v>
      </c>
      <c r="K24" s="229" t="s">
        <v>63</v>
      </c>
      <c r="L24" s="1"/>
    </row>
    <row r="25" spans="1:12" ht="15" customHeight="1" x14ac:dyDescent="0.25">
      <c r="A25" s="1"/>
      <c r="B25" s="61" t="s">
        <v>4</v>
      </c>
      <c r="C25" s="69">
        <f>IF(C20&gt;=1,1,IF(C11=$N10,1.05,IF(C11=$N11,1.1,IF(C11=$N12,1.21,IF(C11=$N13,1.3,"invalid input")))))</f>
        <v>1.21</v>
      </c>
      <c r="D25" s="69">
        <f t="shared" ref="D25:J25" si="5">IF(D20&gt;=1,1,IF(D11=$N10,1.05,IF(D11=$N11,1.1,IF(D11=$N12,1.21,IF(D11=$N13,1.3,"invalid input")))))</f>
        <v>1.05</v>
      </c>
      <c r="E25" s="69">
        <f t="shared" si="5"/>
        <v>1.21</v>
      </c>
      <c r="F25" s="69" t="e">
        <f t="shared" si="5"/>
        <v>#DIV/0!</v>
      </c>
      <c r="G25" s="69" t="e">
        <f t="shared" si="5"/>
        <v>#DIV/0!</v>
      </c>
      <c r="H25" s="69" t="e">
        <f t="shared" si="5"/>
        <v>#DIV/0!</v>
      </c>
      <c r="I25" s="69" t="e">
        <f t="shared" si="5"/>
        <v>#DIV/0!</v>
      </c>
      <c r="J25" s="69" t="e">
        <f t="shared" si="5"/>
        <v>#DIV/0!</v>
      </c>
      <c r="K25" s="70" t="s">
        <v>63</v>
      </c>
      <c r="L25" s="1"/>
    </row>
    <row r="26" spans="1:12" ht="15" customHeight="1" x14ac:dyDescent="0.25">
      <c r="A26" s="1"/>
      <c r="B26" s="71" t="s">
        <v>40</v>
      </c>
      <c r="C26" s="72">
        <f>((((PI())^2)*C19)/(12*(1-C7^2))*(C8/C10)^2)*C22*C25/1000000</f>
        <v>44.383762868214205</v>
      </c>
      <c r="D26" s="72">
        <f t="shared" ref="D26:J26" si="6">((((PI())^2)*D19)/(12*(1-D7^2))*(D8/D10)^2)*D22*D25/1000000</f>
        <v>92.138830190458677</v>
      </c>
      <c r="E26" s="72">
        <f t="shared" si="6"/>
        <v>44.383762868214205</v>
      </c>
      <c r="F26" s="72" t="e">
        <f t="shared" si="6"/>
        <v>#VALUE!</v>
      </c>
      <c r="G26" s="72" t="e">
        <f t="shared" si="6"/>
        <v>#VALUE!</v>
      </c>
      <c r="H26" s="72" t="e">
        <f t="shared" si="6"/>
        <v>#VALUE!</v>
      </c>
      <c r="I26" s="72" t="e">
        <f t="shared" si="6"/>
        <v>#VALUE!</v>
      </c>
      <c r="J26" s="72" t="e">
        <f t="shared" si="6"/>
        <v>#VALUE!</v>
      </c>
      <c r="K26" s="73" t="s">
        <v>66</v>
      </c>
      <c r="L26" s="1"/>
    </row>
    <row r="27" spans="1:12" ht="15" customHeight="1" x14ac:dyDescent="0.25">
      <c r="A27" s="1"/>
      <c r="B27" s="71" t="s">
        <v>145</v>
      </c>
      <c r="C27" s="214">
        <f>IF(C15/2&gt;=C26,C26,C15*(1-C15/4/C26))</f>
        <v>44.383762868214205</v>
      </c>
      <c r="D27" s="72">
        <f t="shared" ref="D27:J27" si="7">IF(D15/2&gt;=D26,D26,D15*(1-D15/4/D26))</f>
        <v>92.138830190458677</v>
      </c>
      <c r="E27" s="72">
        <f t="shared" si="7"/>
        <v>44.383762868214205</v>
      </c>
      <c r="F27" s="72" t="e">
        <f t="shared" si="7"/>
        <v>#VALUE!</v>
      </c>
      <c r="G27" s="72" t="e">
        <f t="shared" si="7"/>
        <v>#VALUE!</v>
      </c>
      <c r="H27" s="72" t="e">
        <f t="shared" si="7"/>
        <v>#VALUE!</v>
      </c>
      <c r="I27" s="72" t="e">
        <f t="shared" si="7"/>
        <v>#VALUE!</v>
      </c>
      <c r="J27" s="72" t="e">
        <f t="shared" si="7"/>
        <v>#VALUE!</v>
      </c>
      <c r="K27" s="73" t="s">
        <v>66</v>
      </c>
      <c r="L27" s="1"/>
    </row>
    <row r="28" spans="1:12" ht="15" customHeight="1" x14ac:dyDescent="0.25">
      <c r="A28" s="1"/>
      <c r="B28" s="71" t="s">
        <v>147</v>
      </c>
      <c r="C28" s="214">
        <f>((2.25/C24)-(1.25/(C24^2)))*C15</f>
        <v>160.68378705291786</v>
      </c>
      <c r="D28" s="214">
        <f t="shared" ref="D28:J28" si="8">((2.25/D24)-(1.25/D24^2))*D15</f>
        <v>160.68378705291786</v>
      </c>
      <c r="E28" s="214">
        <f t="shared" si="8"/>
        <v>160.68378705291786</v>
      </c>
      <c r="F28" s="214" t="e">
        <f t="shared" si="8"/>
        <v>#DIV/0!</v>
      </c>
      <c r="G28" s="214" t="e">
        <f t="shared" si="8"/>
        <v>#DIV/0!</v>
      </c>
      <c r="H28" s="214" t="e">
        <f t="shared" si="8"/>
        <v>#DIV/0!</v>
      </c>
      <c r="I28" s="214" t="e">
        <f t="shared" si="8"/>
        <v>#DIV/0!</v>
      </c>
      <c r="J28" s="214" t="e">
        <f t="shared" si="8"/>
        <v>#DIV/0!</v>
      </c>
      <c r="K28" s="230" t="s">
        <v>148</v>
      </c>
      <c r="L28" s="1"/>
    </row>
    <row r="29" spans="1:12" ht="15" customHeight="1" x14ac:dyDescent="0.25">
      <c r="A29" s="1"/>
      <c r="B29" s="71" t="s">
        <v>150</v>
      </c>
      <c r="C29" s="214">
        <f>((PI()^2*C19)/(12*(1-C7^2)))*(C8/C10)^2*C23*0.000001</f>
        <v>179.36027830311878</v>
      </c>
      <c r="D29" s="214">
        <f t="shared" ref="D29:J29" si="9">((PI()^2*D19)/(12*(1-D7^2)))*(D8/D10)^2*D23*0.000001</f>
        <v>254.09280633711006</v>
      </c>
      <c r="E29" s="214">
        <f t="shared" si="9"/>
        <v>179.36027830311878</v>
      </c>
      <c r="F29" s="214" t="e">
        <f t="shared" si="9"/>
        <v>#VALUE!</v>
      </c>
      <c r="G29" s="214" t="e">
        <f t="shared" si="9"/>
        <v>#VALUE!</v>
      </c>
      <c r="H29" s="214" t="e">
        <f t="shared" si="9"/>
        <v>#VALUE!</v>
      </c>
      <c r="I29" s="214" t="e">
        <f t="shared" si="9"/>
        <v>#VALUE!</v>
      </c>
      <c r="J29" s="214" t="e">
        <f t="shared" si="9"/>
        <v>#VALUE!</v>
      </c>
      <c r="K29" s="230" t="s">
        <v>148</v>
      </c>
      <c r="L29" s="1"/>
    </row>
    <row r="30" spans="1:12" ht="15" customHeight="1" x14ac:dyDescent="0.25">
      <c r="A30" s="1"/>
      <c r="B30" s="231" t="s">
        <v>151</v>
      </c>
      <c r="C30" s="214">
        <f>IF(C29&gt;C15/(2*SQRT(3)),C15/SQRT(3)*(1-(C15/(4*SQRT(3)*C29))),C29)</f>
        <v>110.01899372040626</v>
      </c>
      <c r="D30" s="214">
        <f t="shared" ref="D30:J30" si="10">IF(D29&gt;D15/(2*SQRT(3)),D15/SQRT(3)*(1-(D15/(4*SQRT(3)*D29))),D29)</f>
        <v>117.56549262333492</v>
      </c>
      <c r="E30" s="214">
        <f t="shared" si="10"/>
        <v>110.01899372040626</v>
      </c>
      <c r="F30" s="214" t="e">
        <f t="shared" si="10"/>
        <v>#VALUE!</v>
      </c>
      <c r="G30" s="214" t="e">
        <f t="shared" si="10"/>
        <v>#VALUE!</v>
      </c>
      <c r="H30" s="214" t="e">
        <f t="shared" si="10"/>
        <v>#VALUE!</v>
      </c>
      <c r="I30" s="214" t="e">
        <f t="shared" si="10"/>
        <v>#VALUE!</v>
      </c>
      <c r="J30" s="214" t="e">
        <f t="shared" si="10"/>
        <v>#VALUE!</v>
      </c>
      <c r="K30" s="230" t="s">
        <v>148</v>
      </c>
      <c r="L30" s="1"/>
    </row>
    <row r="31" spans="1:12" ht="15" customHeight="1" x14ac:dyDescent="0.25">
      <c r="A31" s="1"/>
      <c r="B31" s="71" t="s">
        <v>155</v>
      </c>
      <c r="C31" s="72">
        <f>ABS(C16*C17*C12/C28)^1.9+ABS(C16*C17*C13/C27)^1.9+(C16*C17*C14/C30)^1.9</f>
        <v>2.4382523017843174</v>
      </c>
      <c r="D31" s="72">
        <f t="shared" ref="D31:J31" si="11">ABS(D16*D17*D12/D28)^1.9+ABS(D16*D17*D13/D27)^1.9+(D16*D17*D14/D30)^1.9</f>
        <v>0.64369757399734828</v>
      </c>
      <c r="E31" s="72">
        <f t="shared" si="11"/>
        <v>0.64683031871898944</v>
      </c>
      <c r="F31" s="72" t="e">
        <f t="shared" si="11"/>
        <v>#DIV/0!</v>
      </c>
      <c r="G31" s="72" t="e">
        <f t="shared" si="11"/>
        <v>#DIV/0!</v>
      </c>
      <c r="H31" s="72" t="e">
        <f t="shared" si="11"/>
        <v>#DIV/0!</v>
      </c>
      <c r="I31" s="72" t="e">
        <f t="shared" si="11"/>
        <v>#DIV/0!</v>
      </c>
      <c r="J31" s="72" t="e">
        <f t="shared" si="11"/>
        <v>#DIV/0!</v>
      </c>
      <c r="K31" s="73" t="s">
        <v>66</v>
      </c>
      <c r="L31" s="1"/>
    </row>
    <row r="32" spans="1:12" ht="15" customHeight="1" thickBot="1" x14ac:dyDescent="0.3">
      <c r="A32" s="1"/>
      <c r="B32" s="74"/>
      <c r="C32" s="75" t="str">
        <f>IF(AND(C12&gt;=0,C13&gt;=0),"No compr.!",IF(C31&gt;1,"buckling","No buckling"))</f>
        <v>buckling</v>
      </c>
      <c r="D32" s="75" t="str">
        <f t="shared" ref="D32:J32" si="12">IF(AND(D12&gt;=0,D13&gt;=0),"No compr.!",IF(D31&gt;1,"buckling","No buckling"))</f>
        <v>No buckling</v>
      </c>
      <c r="E32" s="75" t="str">
        <f t="shared" si="12"/>
        <v>No buckling</v>
      </c>
      <c r="F32" s="75" t="str">
        <f t="shared" si="12"/>
        <v>No compr.!</v>
      </c>
      <c r="G32" s="75" t="str">
        <f t="shared" si="12"/>
        <v>No compr.!</v>
      </c>
      <c r="H32" s="75" t="str">
        <f t="shared" si="12"/>
        <v>No compr.!</v>
      </c>
      <c r="I32" s="75" t="str">
        <f t="shared" si="12"/>
        <v>No compr.!</v>
      </c>
      <c r="J32" s="75" t="str">
        <f t="shared" si="12"/>
        <v>No compr.!</v>
      </c>
      <c r="K32" s="76"/>
      <c r="L32" s="1"/>
    </row>
    <row r="33" spans="1:12" ht="4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idden="1" x14ac:dyDescent="0.25"/>
    <row r="35" spans="1:12" hidden="1" x14ac:dyDescent="0.25">
      <c r="B35" s="2" t="s">
        <v>11</v>
      </c>
      <c r="C35" s="2">
        <f>IF(C20&lt;1,1.909*(C20+1/C20)^2,7.636)</f>
        <v>29.983683280428163</v>
      </c>
      <c r="D35" s="2">
        <f>IF(D20&lt;1,1.909*(D20+1/D20)^2,7.636)</f>
        <v>7.9699779262204151</v>
      </c>
      <c r="E35" s="2">
        <f t="shared" ref="E35:J35" si="13">IF(E20&lt;1,1.909*(E20+1/E20)^2,7.636)</f>
        <v>29.983683280428163</v>
      </c>
      <c r="F35" s="2" t="e">
        <f t="shared" si="13"/>
        <v>#DIV/0!</v>
      </c>
      <c r="G35" s="2" t="e">
        <f t="shared" si="13"/>
        <v>#DIV/0!</v>
      </c>
      <c r="H35" s="2" t="e">
        <f t="shared" si="13"/>
        <v>#DIV/0!</v>
      </c>
      <c r="I35" s="2" t="e">
        <f t="shared" si="13"/>
        <v>#DIV/0!</v>
      </c>
      <c r="J35" s="2" t="e">
        <f t="shared" si="13"/>
        <v>#DIV/0!</v>
      </c>
    </row>
    <row r="36" spans="1:12" hidden="1" x14ac:dyDescent="0.25">
      <c r="B36" s="2" t="s">
        <v>12</v>
      </c>
      <c r="C36" s="2">
        <f>IF(C20&lt;0.666666,15.87+(1.87/C20^2)+8.6*C20^2,23.9)</f>
        <v>41.994780469263638</v>
      </c>
      <c r="D36" s="2">
        <f>IF(D20&lt;0.666666,15.87+(1.87/D20^2)+8.6*D20^2,23.9)</f>
        <v>23.9</v>
      </c>
      <c r="E36" s="2">
        <f t="shared" ref="E36:J36" si="14">IF(E20&lt;0.666666,15.87+(1.87/E20^2)+8.6*E20^2,23.9)</f>
        <v>41.994780469263638</v>
      </c>
      <c r="F36" s="2" t="e">
        <f t="shared" si="14"/>
        <v>#DIV/0!</v>
      </c>
      <c r="G36" s="2" t="e">
        <f t="shared" si="14"/>
        <v>#DIV/0!</v>
      </c>
      <c r="H36" s="2" t="e">
        <f t="shared" si="14"/>
        <v>#DIV/0!</v>
      </c>
      <c r="I36" s="2" t="e">
        <f t="shared" si="14"/>
        <v>#DIV/0!</v>
      </c>
      <c r="J36" s="2" t="e">
        <f t="shared" si="14"/>
        <v>#DIV/0!</v>
      </c>
    </row>
  </sheetData>
  <sheetProtection password="CC38" sheet="1" objects="1" scenarios="1"/>
  <mergeCells count="2">
    <mergeCell ref="C3:J3"/>
    <mergeCell ref="B18:K18"/>
  </mergeCells>
  <phoneticPr fontId="43" type="noConversion"/>
  <conditionalFormatting sqref="F11">
    <cfRule type="expression" dxfId="15" priority="9" stopIfTrue="1">
      <formula>F20&gt;=1</formula>
    </cfRule>
  </conditionalFormatting>
  <conditionalFormatting sqref="G11">
    <cfRule type="expression" dxfId="14" priority="8" stopIfTrue="1">
      <formula>G20&gt;=1</formula>
    </cfRule>
  </conditionalFormatting>
  <conditionalFormatting sqref="H11">
    <cfRule type="expression" dxfId="13" priority="7" stopIfTrue="1">
      <formula>H20&gt;=1</formula>
    </cfRule>
  </conditionalFormatting>
  <conditionalFormatting sqref="I11">
    <cfRule type="expression" dxfId="12" priority="6" stopIfTrue="1">
      <formula>I20&gt;=1</formula>
    </cfRule>
  </conditionalFormatting>
  <conditionalFormatting sqref="J11">
    <cfRule type="expression" dxfId="11" priority="5" stopIfTrue="1">
      <formula>J20&gt;=1</formula>
    </cfRule>
  </conditionalFormatting>
  <conditionalFormatting sqref="D11">
    <cfRule type="expression" dxfId="10" priority="4" stopIfTrue="1">
      <formula>D20&gt;=1</formula>
    </cfRule>
  </conditionalFormatting>
  <conditionalFormatting sqref="C11">
    <cfRule type="expression" dxfId="9" priority="2" stopIfTrue="1">
      <formula>C20&gt;=1</formula>
    </cfRule>
  </conditionalFormatting>
  <conditionalFormatting sqref="E11">
    <cfRule type="expression" dxfId="8" priority="1" stopIfTrue="1">
      <formula>E20&gt;=1</formula>
    </cfRule>
  </conditionalFormatting>
  <dataValidations count="1">
    <dataValidation type="list" allowBlank="1" showInputMessage="1" showErrorMessage="1" sqref="C11:J11" xr:uid="{7A2EEF09-ED7F-4525-AA46-C879802B6A67}">
      <formula1>$N$10:$N$13</formula1>
    </dataValidation>
  </dataValidations>
  <pageMargins left="0.75" right="0.75" top="1" bottom="1" header="0.5" footer="0.5"/>
  <pageSetup paperSize="9" orientation="landscape" r:id="rId1"/>
  <headerFooter alignWithMargins="0">
    <oddFooter>&amp;L&amp;F&amp;C&amp;D&amp;RBureau Veritas DPO Rotterdam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14</vt:i4>
      </vt:variant>
    </vt:vector>
  </HeadingPairs>
  <TitlesOfParts>
    <vt:vector size="33" baseType="lpstr">
      <vt:lpstr>Cover</vt:lpstr>
      <vt:lpstr>Definitions</vt:lpstr>
      <vt:lpstr>Compression of panels</vt:lpstr>
      <vt:lpstr>multi axial compr. and shear</vt:lpstr>
      <vt:lpstr>multi axial compr. and shea (2)</vt:lpstr>
      <vt:lpstr>multi axial compr. and shea (3)</vt:lpstr>
      <vt:lpstr>multi axial compr. and shea (4)</vt:lpstr>
      <vt:lpstr>multi axial compr. and shea (5)</vt:lpstr>
      <vt:lpstr>multi axial compr. and shea (6)</vt:lpstr>
      <vt:lpstr>multi axial compr. and shea (7)</vt:lpstr>
      <vt:lpstr>Tubulars</vt:lpstr>
      <vt:lpstr>Sheet1</vt:lpstr>
      <vt:lpstr>Shear of panels</vt:lpstr>
      <vt:lpstr>Built-up pillars</vt:lpstr>
      <vt:lpstr>Rectangular pillars</vt:lpstr>
      <vt:lpstr>Pillars of general section</vt:lpstr>
      <vt:lpstr>compr. and bending on pillars</vt:lpstr>
      <vt:lpstr>Revision history</vt:lpstr>
      <vt:lpstr>bug reporting sheet</vt:lpstr>
      <vt:lpstr>'Built-up pillars'!Print_Area</vt:lpstr>
      <vt:lpstr>'compr. and bending on pillars'!Print_Area</vt:lpstr>
      <vt:lpstr>'Compression of panels'!Print_Area</vt:lpstr>
      <vt:lpstr>'multi axial compr. and shea (2)'!Print_Area</vt:lpstr>
      <vt:lpstr>'multi axial compr. and shea (3)'!Print_Area</vt:lpstr>
      <vt:lpstr>'multi axial compr. and shea (4)'!Print_Area</vt:lpstr>
      <vt:lpstr>'multi axial compr. and shea (5)'!Print_Area</vt:lpstr>
      <vt:lpstr>'multi axial compr. and shea (6)'!Print_Area</vt:lpstr>
      <vt:lpstr>'multi axial compr. and shea (7)'!Print_Area</vt:lpstr>
      <vt:lpstr>'multi axial compr. and shear'!Print_Area</vt:lpstr>
      <vt:lpstr>'Pillars of general section'!Print_Area</vt:lpstr>
      <vt:lpstr>'Rectangular pillars'!Print_Area</vt:lpstr>
      <vt:lpstr>'Shear of panels'!Print_Area</vt:lpstr>
      <vt:lpstr>Tubulars!Print_Area</vt:lpstr>
    </vt:vector>
  </TitlesOfParts>
  <Company>Bureau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NDaniels</dc:creator>
  <cp:lastModifiedBy>정우열</cp:lastModifiedBy>
  <cp:lastPrinted>2011-11-18T13:30:16Z</cp:lastPrinted>
  <dcterms:created xsi:type="dcterms:W3CDTF">2004-03-30T07:18:01Z</dcterms:created>
  <dcterms:modified xsi:type="dcterms:W3CDTF">2020-08-30T19:03:30Z</dcterms:modified>
</cp:coreProperties>
</file>