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F87E0445-90A1-4017-A8CC-61F3C780C3D7}"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Data!$A$1:$BR$450</definedName>
    <definedName name="_xlnm._FilterDatabase" localSheetId="7" hidden="1">WhatIf!$A$1:$I$217</definedName>
    <definedName name="AddOn_DB">WhatIf!$A$22:$K$217</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WhatIf!$A$1:$H$217</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71" i="31" l="1"/>
  <c r="H78" i="31"/>
  <c r="BQ317" i="1"/>
  <c r="BP317" i="1"/>
  <c r="BO317" i="1"/>
  <c r="BQ41" i="1"/>
  <c r="BP41" i="1"/>
  <c r="BO41" i="1"/>
  <c r="BQ307" i="1"/>
  <c r="BP307" i="1"/>
  <c r="BO307" i="1"/>
  <c r="K72" i="31"/>
  <c r="H79" i="31"/>
  <c r="BQ228" i="1"/>
  <c r="BP228" i="1"/>
  <c r="BO228" i="1"/>
  <c r="BQ124" i="1"/>
  <c r="BP124" i="1"/>
  <c r="BO124" i="1"/>
  <c r="K73" i="31"/>
  <c r="H77" i="31"/>
  <c r="K74" i="31"/>
  <c r="H71" i="31"/>
  <c r="K75" i="31"/>
  <c r="H70" i="31"/>
  <c r="K76" i="31"/>
  <c r="H76" i="31"/>
  <c r="K70" i="31"/>
  <c r="H74" i="31"/>
  <c r="BQ170" i="1"/>
  <c r="BP170" i="1"/>
  <c r="BO170" i="1"/>
  <c r="BN317" i="1" l="1"/>
  <c r="BN41" i="1"/>
  <c r="BN307" i="1"/>
  <c r="BN228" i="1"/>
  <c r="BN124" i="1"/>
  <c r="BN170"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Z207" i="38"/>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206" i="31"/>
  <c r="H69" i="31"/>
  <c r="K205" i="31"/>
  <c r="H68" i="31"/>
  <c r="BQ168" i="1"/>
  <c r="BP168" i="1"/>
  <c r="BO168" i="1"/>
  <c r="BQ167" i="1"/>
  <c r="BP167" i="1"/>
  <c r="BO167"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69" i="1"/>
  <c r="BP169" i="1"/>
  <c r="BO169"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6" i="1"/>
  <c r="BP6" i="1"/>
  <c r="BO6" i="1"/>
  <c r="BQ5" i="1"/>
  <c r="BP5" i="1"/>
  <c r="BO5" i="1"/>
  <c r="BQ4" i="1"/>
  <c r="BP4" i="1"/>
  <c r="BO4" i="1"/>
  <c r="BQ3" i="1"/>
  <c r="BP3" i="1"/>
  <c r="BO3" i="1"/>
  <c r="X1" i="1"/>
  <c r="W1" i="1"/>
  <c r="K204" i="31"/>
  <c r="H206" i="31"/>
  <c r="C20" i="31"/>
  <c r="A20" i="31"/>
  <c r="H20" i="31" s="1"/>
  <c r="R1" i="52" a="1"/>
  <c r="Y1" i="52" s="1"/>
  <c r="R1" i="52"/>
  <c r="S1" i="52"/>
  <c r="V1" i="52"/>
  <c r="W1" i="52"/>
  <c r="Z1" i="52"/>
  <c r="AA1" i="52"/>
  <c r="AD1" i="52"/>
  <c r="AE1" i="52"/>
  <c r="AH1" i="52"/>
  <c r="AI1" i="52"/>
  <c r="C19" i="31"/>
  <c r="A19" i="31"/>
  <c r="H19" i="31" s="1"/>
  <c r="C18" i="31"/>
  <c r="A18" i="31"/>
  <c r="H18" i="31" s="1"/>
  <c r="BL307" i="1" l="1"/>
  <c r="BL228" i="1"/>
  <c r="BL41" i="1"/>
  <c r="BL317" i="1"/>
  <c r="BL170" i="1"/>
  <c r="BL124" i="1"/>
  <c r="BM228" i="1"/>
  <c r="BM41" i="1"/>
  <c r="BM317" i="1"/>
  <c r="BM124" i="1"/>
  <c r="BM307" i="1"/>
  <c r="BM170" i="1"/>
  <c r="BR41" i="1"/>
  <c r="D41" i="1" s="1"/>
  <c r="BR317" i="1"/>
  <c r="D317" i="1" s="1"/>
  <c r="BR307" i="1"/>
  <c r="D307" i="1" s="1"/>
  <c r="BR124" i="1"/>
  <c r="D124" i="1" s="1"/>
  <c r="BR228" i="1"/>
  <c r="D228" i="1" s="1"/>
  <c r="BR170" i="1"/>
  <c r="D170" i="1" s="1"/>
  <c r="W79" i="2"/>
  <c r="V78" i="2"/>
  <c r="T59" i="2"/>
  <c r="S58" i="2"/>
  <c r="W78" i="2"/>
  <c r="S80" i="2"/>
  <c r="U40" i="2"/>
  <c r="T80" i="2"/>
  <c r="S79" i="2"/>
  <c r="U80" i="2"/>
  <c r="S78" i="2"/>
  <c r="U79" i="2"/>
  <c r="W59" i="2"/>
  <c r="W58" i="2"/>
  <c r="T60" i="2"/>
  <c r="U60" i="2"/>
  <c r="U59" i="2"/>
  <c r="U39" i="2"/>
  <c r="T40" i="2"/>
  <c r="T39" i="2"/>
  <c r="S38" i="2"/>
  <c r="BN248" i="1"/>
  <c r="BN394" i="1"/>
  <c r="BN306" i="1"/>
  <c r="BN14" i="1"/>
  <c r="BN75" i="1"/>
  <c r="BN64" i="1"/>
  <c r="BN289" i="1"/>
  <c r="BN192" i="1"/>
  <c r="BN227" i="1"/>
  <c r="BN98" i="1"/>
  <c r="BN106" i="1"/>
  <c r="BN114" i="1"/>
  <c r="BN420" i="1"/>
  <c r="BN168" i="1"/>
  <c r="BN443" i="1"/>
  <c r="BN190" i="1"/>
  <c r="BN214" i="1"/>
  <c r="BN260" i="1"/>
  <c r="BN54" i="1"/>
  <c r="BN123" i="1"/>
  <c r="BN223" i="1"/>
  <c r="BN65" i="1"/>
  <c r="BN210" i="1"/>
  <c r="BN218" i="1"/>
  <c r="BN304" i="1"/>
  <c r="BN7" i="1"/>
  <c r="BN233" i="1"/>
  <c r="BN288" i="1"/>
  <c r="BN22" i="1"/>
  <c r="BN139" i="1"/>
  <c r="BN25" i="1"/>
  <c r="BN377" i="1"/>
  <c r="BN417" i="1"/>
  <c r="BN134" i="1"/>
  <c r="BN153" i="1"/>
  <c r="BN220" i="1"/>
  <c r="BN315" i="1"/>
  <c r="BN364" i="1"/>
  <c r="BN396" i="1"/>
  <c r="BN6" i="1"/>
  <c r="BN197" i="1"/>
  <c r="BN341" i="1"/>
  <c r="BN349" i="1"/>
  <c r="BL10" i="1"/>
  <c r="BM3" i="1"/>
  <c r="BM10" i="1"/>
  <c r="BL14" i="1"/>
  <c r="BN3" i="1"/>
  <c r="BL6" i="1"/>
  <c r="BL8" i="1"/>
  <c r="BL9" i="1"/>
  <c r="BL4" i="1"/>
  <c r="BM9" i="1"/>
  <c r="BL11" i="1"/>
  <c r="BL13" i="1"/>
  <c r="BL15" i="1"/>
  <c r="BM16" i="1"/>
  <c r="BL441" i="1"/>
  <c r="BL435" i="1"/>
  <c r="BL427" i="1"/>
  <c r="BL424" i="1"/>
  <c r="BL447" i="1"/>
  <c r="BL444" i="1"/>
  <c r="BL442" i="1"/>
  <c r="BL433" i="1"/>
  <c r="BL432" i="1"/>
  <c r="BL428" i="1"/>
  <c r="BL425" i="1"/>
  <c r="BL418" i="1"/>
  <c r="BL416" i="1"/>
  <c r="BL415" i="1"/>
  <c r="BL168" i="1"/>
  <c r="BL167" i="1"/>
  <c r="BL445" i="1"/>
  <c r="BL426" i="1"/>
  <c r="BL448" i="1"/>
  <c r="BL440" i="1"/>
  <c r="BL439" i="1"/>
  <c r="BL434" i="1"/>
  <c r="BL430" i="1"/>
  <c r="BL422" i="1"/>
  <c r="BL450" i="1"/>
  <c r="BL449" i="1"/>
  <c r="BL446" i="1"/>
  <c r="BL443" i="1"/>
  <c r="BL437" i="1"/>
  <c r="BL421" i="1"/>
  <c r="BL420" i="1"/>
  <c r="BL417" i="1"/>
  <c r="BL438" i="1"/>
  <c r="BL412" i="1"/>
  <c r="BL384" i="1"/>
  <c r="BL381" i="1"/>
  <c r="BL410" i="1"/>
  <c r="BL405" i="1"/>
  <c r="BL401" i="1"/>
  <c r="BL397" i="1"/>
  <c r="BL389" i="1"/>
  <c r="BL386" i="1"/>
  <c r="BL429" i="1"/>
  <c r="BL414" i="1"/>
  <c r="BL393" i="1"/>
  <c r="BL392" i="1"/>
  <c r="BL423" i="1"/>
  <c r="BL408" i="1"/>
  <c r="BL406" i="1"/>
  <c r="BL402" i="1"/>
  <c r="BL398" i="1"/>
  <c r="BL411" i="1"/>
  <c r="BL409" i="1"/>
  <c r="BL395" i="1"/>
  <c r="BL387" i="1"/>
  <c r="BL382" i="1"/>
  <c r="BL413" i="1"/>
  <c r="BL407" i="1"/>
  <c r="BL403" i="1"/>
  <c r="BL399" i="1"/>
  <c r="BL385" i="1"/>
  <c r="BL380" i="1"/>
  <c r="BL396" i="1"/>
  <c r="BL373" i="1"/>
  <c r="BL363" i="1"/>
  <c r="BL357" i="1"/>
  <c r="BL353" i="1"/>
  <c r="BL379" i="1"/>
  <c r="BL370" i="1"/>
  <c r="BL367" i="1"/>
  <c r="BL400" i="1"/>
  <c r="BL390" i="1"/>
  <c r="BL383" i="1"/>
  <c r="BL364" i="1"/>
  <c r="BL361" i="1"/>
  <c r="BL358" i="1"/>
  <c r="BL354" i="1"/>
  <c r="BL351" i="1"/>
  <c r="BL404" i="1"/>
  <c r="BL374" i="1"/>
  <c r="BL394" i="1"/>
  <c r="BL365" i="1"/>
  <c r="BL359" i="1"/>
  <c r="BL355" i="1"/>
  <c r="BL391" i="1"/>
  <c r="BL372" i="1"/>
  <c r="BL369" i="1"/>
  <c r="BL368" i="1"/>
  <c r="BL362" i="1"/>
  <c r="BL378" i="1"/>
  <c r="BL376" i="1"/>
  <c r="BL375" i="1"/>
  <c r="BL371" i="1"/>
  <c r="BL366" i="1"/>
  <c r="BL360" i="1"/>
  <c r="BL356" i="1"/>
  <c r="BL352" i="1"/>
  <c r="BL349" i="1"/>
  <c r="BL347" i="1"/>
  <c r="BL341" i="1"/>
  <c r="BL334" i="1"/>
  <c r="BL343" i="1"/>
  <c r="BL337" i="1"/>
  <c r="BL331" i="1"/>
  <c r="BL388" i="1"/>
  <c r="BL345" i="1"/>
  <c r="BL338" i="1"/>
  <c r="BL348" i="1"/>
  <c r="BL342" i="1"/>
  <c r="BL335" i="1"/>
  <c r="BL329" i="1"/>
  <c r="BL327" i="1"/>
  <c r="BL325" i="1"/>
  <c r="BL350" i="1"/>
  <c r="BL339" i="1"/>
  <c r="BL346" i="1"/>
  <c r="BL323" i="1"/>
  <c r="BL340" i="1"/>
  <c r="BL332" i="1"/>
  <c r="BL330" i="1"/>
  <c r="BL320" i="1"/>
  <c r="BL310" i="1"/>
  <c r="BL305" i="1"/>
  <c r="BL302" i="1"/>
  <c r="BL298" i="1"/>
  <c r="BL292" i="1"/>
  <c r="BL295" i="1"/>
  <c r="BL287" i="1"/>
  <c r="BL328" i="1"/>
  <c r="BL318" i="1"/>
  <c r="BL312" i="1"/>
  <c r="BL306" i="1"/>
  <c r="BL303" i="1"/>
  <c r="BL299" i="1"/>
  <c r="BL284" i="1"/>
  <c r="BL322" i="1"/>
  <c r="BL314" i="1"/>
  <c r="BL300" i="1"/>
  <c r="BL288" i="1"/>
  <c r="BL326" i="1"/>
  <c r="BL297" i="1"/>
  <c r="BL296" i="1"/>
  <c r="BL293" i="1"/>
  <c r="BL291" i="1"/>
  <c r="BL344" i="1"/>
  <c r="BL336" i="1"/>
  <c r="BL319" i="1"/>
  <c r="BL315" i="1"/>
  <c r="BL309" i="1"/>
  <c r="BL304" i="1"/>
  <c r="BL289" i="1"/>
  <c r="BL285" i="1"/>
  <c r="BL286" i="1"/>
  <c r="BL321" i="1"/>
  <c r="BL265" i="1"/>
  <c r="BL259" i="1"/>
  <c r="BL316" i="1"/>
  <c r="BL313" i="1"/>
  <c r="BL290" i="1"/>
  <c r="BL269" i="1"/>
  <c r="BL263" i="1"/>
  <c r="BL301" i="1"/>
  <c r="BL282" i="1"/>
  <c r="BL278" i="1"/>
  <c r="BL276" i="1"/>
  <c r="BL273" i="1"/>
  <c r="BL271" i="1"/>
  <c r="BL266" i="1"/>
  <c r="BL260" i="1"/>
  <c r="BL256" i="1"/>
  <c r="BL311" i="1"/>
  <c r="BL283" i="1"/>
  <c r="BL268" i="1"/>
  <c r="BL264" i="1"/>
  <c r="BL261" i="1"/>
  <c r="BL257" i="1"/>
  <c r="BL244" i="1"/>
  <c r="BL238" i="1"/>
  <c r="BL277" i="1"/>
  <c r="BL270" i="1"/>
  <c r="BL254" i="1"/>
  <c r="BL249" i="1"/>
  <c r="BL248" i="1"/>
  <c r="BL243" i="1"/>
  <c r="BL240" i="1"/>
  <c r="BL236" i="1"/>
  <c r="BL235" i="1"/>
  <c r="BL224" i="1"/>
  <c r="BL251" i="1"/>
  <c r="BL242" i="1"/>
  <c r="BL232" i="1"/>
  <c r="BL227" i="1"/>
  <c r="BL223" i="1"/>
  <c r="BL333" i="1"/>
  <c r="BL279" i="1"/>
  <c r="BL262" i="1"/>
  <c r="BL252" i="1"/>
  <c r="BL245" i="1"/>
  <c r="BL324" i="1"/>
  <c r="BL280" i="1"/>
  <c r="BL267" i="1"/>
  <c r="BL255" i="1"/>
  <c r="BL241" i="1"/>
  <c r="BL230" i="1"/>
  <c r="BL229" i="1"/>
  <c r="BL281" i="1"/>
  <c r="BL272" i="1"/>
  <c r="BL253" i="1"/>
  <c r="BL246" i="1"/>
  <c r="BL237" i="1"/>
  <c r="BL233" i="1"/>
  <c r="BL225" i="1"/>
  <c r="BL258" i="1"/>
  <c r="BL239" i="1"/>
  <c r="BL234" i="1"/>
  <c r="BL250" i="1"/>
  <c r="BL247" i="1"/>
  <c r="BL231" i="1"/>
  <c r="BL226" i="1"/>
  <c r="BL203" i="1"/>
  <c r="BL196" i="1"/>
  <c r="BL194" i="1"/>
  <c r="BL187" i="1"/>
  <c r="BL221" i="1"/>
  <c r="BL212" i="1"/>
  <c r="BL209" i="1"/>
  <c r="BL207" i="1"/>
  <c r="BL217" i="1"/>
  <c r="BL208" i="1"/>
  <c r="BL205" i="1"/>
  <c r="BL200" i="1"/>
  <c r="BL189" i="1"/>
  <c r="BL184" i="1"/>
  <c r="BL197" i="1"/>
  <c r="BL190" i="1"/>
  <c r="BL188" i="1"/>
  <c r="BL182" i="1"/>
  <c r="BL222" i="1"/>
  <c r="BL219" i="1"/>
  <c r="BL213" i="1"/>
  <c r="BL210" i="1"/>
  <c r="BL206" i="1"/>
  <c r="BL199" i="1"/>
  <c r="BL195" i="1"/>
  <c r="BL191" i="1"/>
  <c r="BL185" i="1"/>
  <c r="BL215" i="1"/>
  <c r="BL193" i="1"/>
  <c r="BL216" i="1"/>
  <c r="BL211" i="1"/>
  <c r="BL202" i="1"/>
  <c r="BL201" i="1"/>
  <c r="BL198" i="1"/>
  <c r="BL186" i="1"/>
  <c r="BL220" i="1"/>
  <c r="BL218" i="1"/>
  <c r="BL214" i="1"/>
  <c r="BL204" i="1"/>
  <c r="BL192" i="1"/>
  <c r="BL183" i="1"/>
  <c r="BL161" i="1"/>
  <c r="BL146" i="1"/>
  <c r="BL144" i="1"/>
  <c r="BL138" i="1"/>
  <c r="BL133" i="1"/>
  <c r="BL118" i="1"/>
  <c r="BL101" i="1"/>
  <c r="BL100" i="1"/>
  <c r="BL99" i="1"/>
  <c r="BL181" i="1"/>
  <c r="BL164" i="1"/>
  <c r="BL149" i="1"/>
  <c r="BL136" i="1"/>
  <c r="BL121" i="1"/>
  <c r="BL120" i="1"/>
  <c r="BL116" i="1"/>
  <c r="BL113" i="1"/>
  <c r="BL109" i="1"/>
  <c r="BL92" i="1"/>
  <c r="BL178" i="1"/>
  <c r="BL172" i="1"/>
  <c r="BL159" i="1"/>
  <c r="BL156" i="1"/>
  <c r="BL154" i="1"/>
  <c r="BL141" i="1"/>
  <c r="BL131" i="1"/>
  <c r="BL125" i="1"/>
  <c r="BL102" i="1"/>
  <c r="BL95" i="1"/>
  <c r="BL176" i="1"/>
  <c r="BL173" i="1"/>
  <c r="BL169" i="1"/>
  <c r="BL165" i="1"/>
  <c r="BL162" i="1"/>
  <c r="BL157" i="1"/>
  <c r="BL147" i="1"/>
  <c r="BL139" i="1"/>
  <c r="BL134" i="1"/>
  <c r="BL129" i="1"/>
  <c r="BL111" i="1"/>
  <c r="BL107" i="1"/>
  <c r="BL104" i="1"/>
  <c r="BL97" i="1"/>
  <c r="BL94" i="1"/>
  <c r="BL90" i="1"/>
  <c r="BL179" i="1"/>
  <c r="BL152" i="1"/>
  <c r="BL150" i="1"/>
  <c r="BL142" i="1"/>
  <c r="BL117" i="1"/>
  <c r="BL114" i="1"/>
  <c r="BL108" i="1"/>
  <c r="BL103" i="1"/>
  <c r="BL98" i="1"/>
  <c r="BL180" i="1"/>
  <c r="BL175" i="1"/>
  <c r="BL174" i="1"/>
  <c r="BL158" i="1"/>
  <c r="BL155" i="1"/>
  <c r="BL151" i="1"/>
  <c r="BL148" i="1"/>
  <c r="BL143" i="1"/>
  <c r="BL137" i="1"/>
  <c r="BL132" i="1"/>
  <c r="BL115" i="1"/>
  <c r="BL110" i="1"/>
  <c r="BL166" i="1"/>
  <c r="BL160" i="1"/>
  <c r="BL135" i="1"/>
  <c r="BL130" i="1"/>
  <c r="BL128" i="1"/>
  <c r="BL127" i="1"/>
  <c r="BL123" i="1"/>
  <c r="BL140" i="1"/>
  <c r="BL83" i="1"/>
  <c r="BL66" i="1"/>
  <c r="BL58" i="1"/>
  <c r="BL36" i="1"/>
  <c r="BL32" i="1"/>
  <c r="BL21" i="1"/>
  <c r="BL119" i="1"/>
  <c r="BL96" i="1"/>
  <c r="BL82" i="1"/>
  <c r="BL80" i="1"/>
  <c r="BL77" i="1"/>
  <c r="BL54" i="1"/>
  <c r="BL44" i="1"/>
  <c r="BL42" i="1"/>
  <c r="BL25" i="1"/>
  <c r="BL22" i="1"/>
  <c r="BL171" i="1"/>
  <c r="BL72" i="1"/>
  <c r="BL64" i="1"/>
  <c r="BL61" i="1"/>
  <c r="BL52" i="1"/>
  <c r="BL51" i="1"/>
  <c r="BL49" i="1"/>
  <c r="BL38" i="1"/>
  <c r="BL33" i="1"/>
  <c r="BL163" i="1"/>
  <c r="BL91" i="1"/>
  <c r="BL89" i="1"/>
  <c r="BL88" i="1"/>
  <c r="BL86" i="1"/>
  <c r="BL84" i="1"/>
  <c r="BL78" i="1"/>
  <c r="BL75" i="1"/>
  <c r="BL59" i="1"/>
  <c r="BL45" i="1"/>
  <c r="BL30" i="1"/>
  <c r="BL27" i="1"/>
  <c r="BL23" i="1"/>
  <c r="BL126" i="1"/>
  <c r="BL47" i="1"/>
  <c r="BL46" i="1"/>
  <c r="BL34" i="1"/>
  <c r="BL112" i="1"/>
  <c r="BL93" i="1"/>
  <c r="BL73" i="1"/>
  <c r="BL57" i="1"/>
  <c r="BL39" i="1"/>
  <c r="BL37" i="1"/>
  <c r="BL16" i="1"/>
  <c r="BL85" i="1"/>
  <c r="BL81" i="1"/>
  <c r="BL79" i="1"/>
  <c r="BL71" i="1"/>
  <c r="BL70" i="1"/>
  <c r="BL69" i="1"/>
  <c r="BL68" i="1"/>
  <c r="BL63" i="1"/>
  <c r="BL62" i="1"/>
  <c r="BL60" i="1"/>
  <c r="BL35" i="1"/>
  <c r="BL31" i="1"/>
  <c r="BL24" i="1"/>
  <c r="BL177" i="1"/>
  <c r="BL153" i="1"/>
  <c r="BL87" i="1"/>
  <c r="BL76" i="1"/>
  <c r="BL67" i="1"/>
  <c r="BL56" i="1"/>
  <c r="BL53" i="1"/>
  <c r="BL50" i="1"/>
  <c r="BL48" i="1"/>
  <c r="BL43" i="1"/>
  <c r="BL29" i="1"/>
  <c r="BL28" i="1"/>
  <c r="BL20" i="1"/>
  <c r="BL19" i="1"/>
  <c r="BM4" i="1"/>
  <c r="BM11" i="1"/>
  <c r="BM13" i="1"/>
  <c r="BN15" i="1"/>
  <c r="BM447" i="1"/>
  <c r="BM444" i="1"/>
  <c r="BM433" i="1"/>
  <c r="BM432" i="1"/>
  <c r="BM431" i="1"/>
  <c r="BM428" i="1"/>
  <c r="BM425" i="1"/>
  <c r="BM418" i="1"/>
  <c r="BM416" i="1"/>
  <c r="BM415" i="1"/>
  <c r="BM168" i="1"/>
  <c r="BM167" i="1"/>
  <c r="BM445" i="1"/>
  <c r="BM436" i="1"/>
  <c r="BM426" i="1"/>
  <c r="BM448" i="1"/>
  <c r="BM434" i="1"/>
  <c r="BM419" i="1"/>
  <c r="BM450" i="1"/>
  <c r="BM449" i="1"/>
  <c r="BM446" i="1"/>
  <c r="BM443" i="1"/>
  <c r="BM437" i="1"/>
  <c r="BM420" i="1"/>
  <c r="BM417" i="1"/>
  <c r="BM410" i="1"/>
  <c r="BM405" i="1"/>
  <c r="BM401" i="1"/>
  <c r="BM397" i="1"/>
  <c r="BM389" i="1"/>
  <c r="BM386" i="1"/>
  <c r="BM441" i="1"/>
  <c r="BM414" i="1"/>
  <c r="BM393" i="1"/>
  <c r="BM392" i="1"/>
  <c r="BM406" i="1"/>
  <c r="BM402" i="1"/>
  <c r="BM398" i="1"/>
  <c r="BM411" i="1"/>
  <c r="BM409" i="1"/>
  <c r="BM387" i="1"/>
  <c r="BM382" i="1"/>
  <c r="BM413" i="1"/>
  <c r="BM407" i="1"/>
  <c r="BM403" i="1"/>
  <c r="BM399" i="1"/>
  <c r="BM385" i="1"/>
  <c r="BM380" i="1"/>
  <c r="BM435" i="1"/>
  <c r="BM379" i="1"/>
  <c r="BM377" i="1"/>
  <c r="BM400" i="1"/>
  <c r="BM383" i="1"/>
  <c r="BM364" i="1"/>
  <c r="BM361" i="1"/>
  <c r="BM358" i="1"/>
  <c r="BM354" i="1"/>
  <c r="BM351" i="1"/>
  <c r="BM404" i="1"/>
  <c r="BM374" i="1"/>
  <c r="BM365" i="1"/>
  <c r="BM359" i="1"/>
  <c r="BM355" i="1"/>
  <c r="BM369" i="1"/>
  <c r="BM368" i="1"/>
  <c r="BM362" i="1"/>
  <c r="BM378" i="1"/>
  <c r="BM376" i="1"/>
  <c r="BM375" i="1"/>
  <c r="BM371" i="1"/>
  <c r="BM366" i="1"/>
  <c r="BM360" i="1"/>
  <c r="BM356" i="1"/>
  <c r="BM352" i="1"/>
  <c r="BM388" i="1"/>
  <c r="BM353" i="1"/>
  <c r="BM343" i="1"/>
  <c r="BM337" i="1"/>
  <c r="BM331" i="1"/>
  <c r="BM424" i="1"/>
  <c r="BM373" i="1"/>
  <c r="BM345" i="1"/>
  <c r="BM363" i="1"/>
  <c r="BM357" i="1"/>
  <c r="BM348" i="1"/>
  <c r="BM342" i="1"/>
  <c r="BM335" i="1"/>
  <c r="BM329" i="1"/>
  <c r="BM327" i="1"/>
  <c r="BM325" i="1"/>
  <c r="BM350" i="1"/>
  <c r="BM346" i="1"/>
  <c r="BM332" i="1"/>
  <c r="BM344" i="1"/>
  <c r="BM336" i="1"/>
  <c r="BM333" i="1"/>
  <c r="BM330" i="1"/>
  <c r="BM328" i="1"/>
  <c r="BM326" i="1"/>
  <c r="BM324" i="1"/>
  <c r="BM295" i="1"/>
  <c r="BM287" i="1"/>
  <c r="BM312" i="1"/>
  <c r="BM306" i="1"/>
  <c r="BM303" i="1"/>
  <c r="BM299" i="1"/>
  <c r="BM322" i="1"/>
  <c r="BM314" i="1"/>
  <c r="BM288" i="1"/>
  <c r="BM297" i="1"/>
  <c r="BM296" i="1"/>
  <c r="BM319" i="1"/>
  <c r="BM315" i="1"/>
  <c r="BM304" i="1"/>
  <c r="BM289" i="1"/>
  <c r="BM347" i="1"/>
  <c r="BM323" i="1"/>
  <c r="BM308" i="1"/>
  <c r="BM301" i="1"/>
  <c r="BM265" i="1"/>
  <c r="BM316" i="1"/>
  <c r="BM313" i="1"/>
  <c r="BM290" i="1"/>
  <c r="BM270" i="1"/>
  <c r="BM267" i="1"/>
  <c r="BM262" i="1"/>
  <c r="BM298" i="1"/>
  <c r="BM292" i="1"/>
  <c r="BM285" i="1"/>
  <c r="BM280" i="1"/>
  <c r="BM310" i="1"/>
  <c r="BM282" i="1"/>
  <c r="BM278" i="1"/>
  <c r="BM276" i="1"/>
  <c r="BM273" i="1"/>
  <c r="BM266" i="1"/>
  <c r="BM260" i="1"/>
  <c r="BM311" i="1"/>
  <c r="BM302" i="1"/>
  <c r="BM264" i="1"/>
  <c r="BM257" i="1"/>
  <c r="BM320" i="1"/>
  <c r="BM281" i="1"/>
  <c r="BM279" i="1"/>
  <c r="BM277" i="1"/>
  <c r="BM275" i="1"/>
  <c r="BM274" i="1"/>
  <c r="BM248" i="1"/>
  <c r="BM236" i="1"/>
  <c r="BM235" i="1"/>
  <c r="BM263" i="1"/>
  <c r="BM251" i="1"/>
  <c r="BM232" i="1"/>
  <c r="BM227" i="1"/>
  <c r="BM223" i="1"/>
  <c r="BM294" i="1"/>
  <c r="BM269" i="1"/>
  <c r="BM252" i="1"/>
  <c r="BM245" i="1"/>
  <c r="BM286" i="1"/>
  <c r="BM255" i="1"/>
  <c r="BM241" i="1"/>
  <c r="BM230" i="1"/>
  <c r="BM229" i="1"/>
  <c r="BM253" i="1"/>
  <c r="BM246" i="1"/>
  <c r="BM237" i="1"/>
  <c r="BM233" i="1"/>
  <c r="BM225" i="1"/>
  <c r="BM305" i="1"/>
  <c r="BM250" i="1"/>
  <c r="BM247" i="1"/>
  <c r="BM231" i="1"/>
  <c r="BM226" i="1"/>
  <c r="BM244" i="1"/>
  <c r="BM238" i="1"/>
  <c r="BM221" i="1"/>
  <c r="BM212" i="1"/>
  <c r="BM207" i="1"/>
  <c r="BM217" i="1"/>
  <c r="BM208" i="1"/>
  <c r="BM205" i="1"/>
  <c r="BM184" i="1"/>
  <c r="BM197" i="1"/>
  <c r="BM190" i="1"/>
  <c r="BM188" i="1"/>
  <c r="BM222" i="1"/>
  <c r="BM213" i="1"/>
  <c r="BM210" i="1"/>
  <c r="BM206" i="1"/>
  <c r="BM195" i="1"/>
  <c r="BM191" i="1"/>
  <c r="BM216" i="1"/>
  <c r="BM211" i="1"/>
  <c r="BM202" i="1"/>
  <c r="BM201" i="1"/>
  <c r="BM198" i="1"/>
  <c r="BM186" i="1"/>
  <c r="BM220" i="1"/>
  <c r="BM218" i="1"/>
  <c r="BM214" i="1"/>
  <c r="BM204" i="1"/>
  <c r="BM192" i="1"/>
  <c r="BM183" i="1"/>
  <c r="BM203" i="1"/>
  <c r="BM196" i="1"/>
  <c r="BM194" i="1"/>
  <c r="BM187" i="1"/>
  <c r="BM181" i="1"/>
  <c r="BM164" i="1"/>
  <c r="BM149" i="1"/>
  <c r="BM136" i="1"/>
  <c r="BM121" i="1"/>
  <c r="BM120" i="1"/>
  <c r="BM116" i="1"/>
  <c r="BM113" i="1"/>
  <c r="BM92" i="1"/>
  <c r="BM178" i="1"/>
  <c r="BM172" i="1"/>
  <c r="BM159" i="1"/>
  <c r="BM156" i="1"/>
  <c r="BM141" i="1"/>
  <c r="BM131" i="1"/>
  <c r="BM125" i="1"/>
  <c r="BM102" i="1"/>
  <c r="BM95" i="1"/>
  <c r="BM173" i="1"/>
  <c r="BM169" i="1"/>
  <c r="BM165" i="1"/>
  <c r="BM157" i="1"/>
  <c r="BM147" i="1"/>
  <c r="BM139" i="1"/>
  <c r="BM111" i="1"/>
  <c r="BM97" i="1"/>
  <c r="BM90" i="1"/>
  <c r="BM150" i="1"/>
  <c r="BM145" i="1"/>
  <c r="BM142" i="1"/>
  <c r="BM122" i="1"/>
  <c r="BM117" i="1"/>
  <c r="BM114" i="1"/>
  <c r="BM106" i="1"/>
  <c r="BM98" i="1"/>
  <c r="BM177" i="1"/>
  <c r="BM171" i="1"/>
  <c r="BM163" i="1"/>
  <c r="BM153" i="1"/>
  <c r="BM140" i="1"/>
  <c r="BM126" i="1"/>
  <c r="BM96" i="1"/>
  <c r="BM93" i="1"/>
  <c r="BM160" i="1"/>
  <c r="BM135" i="1"/>
  <c r="BM130" i="1"/>
  <c r="BM128" i="1"/>
  <c r="BM127" i="1"/>
  <c r="BM123" i="1"/>
  <c r="BM161" i="1"/>
  <c r="BM146" i="1"/>
  <c r="BM144" i="1"/>
  <c r="BM138" i="1"/>
  <c r="BM133" i="1"/>
  <c r="BM118" i="1"/>
  <c r="BM105" i="1"/>
  <c r="BM101" i="1"/>
  <c r="BM100" i="1"/>
  <c r="BM99" i="1"/>
  <c r="BM175" i="1"/>
  <c r="BM151" i="1"/>
  <c r="BM148" i="1"/>
  <c r="BM82" i="1"/>
  <c r="BM80" i="1"/>
  <c r="BM77" i="1"/>
  <c r="BM54" i="1"/>
  <c r="BM44" i="1"/>
  <c r="BM25" i="1"/>
  <c r="BM22" i="1"/>
  <c r="BM180" i="1"/>
  <c r="BM143" i="1"/>
  <c r="BM72" i="1"/>
  <c r="BM64" i="1"/>
  <c r="BM52" i="1"/>
  <c r="BM51" i="1"/>
  <c r="BM49" i="1"/>
  <c r="BM38" i="1"/>
  <c r="BM33" i="1"/>
  <c r="BM17" i="1"/>
  <c r="BM89" i="1"/>
  <c r="BM88" i="1"/>
  <c r="BM84" i="1"/>
  <c r="BM78" i="1"/>
  <c r="BM59" i="1"/>
  <c r="BM45" i="1"/>
  <c r="BM27" i="1"/>
  <c r="BM26" i="1"/>
  <c r="BM23" i="1"/>
  <c r="BM47" i="1"/>
  <c r="BM40" i="1"/>
  <c r="BM34" i="1"/>
  <c r="BM115" i="1"/>
  <c r="BM73" i="1"/>
  <c r="BM65" i="1"/>
  <c r="BM55" i="1"/>
  <c r="BM37" i="1"/>
  <c r="BM174" i="1"/>
  <c r="BM85" i="1"/>
  <c r="BM71" i="1"/>
  <c r="BM70" i="1"/>
  <c r="BM69" i="1"/>
  <c r="BM68" i="1"/>
  <c r="BM62" i="1"/>
  <c r="BM60" i="1"/>
  <c r="BM35" i="1"/>
  <c r="BM31" i="1"/>
  <c r="BM24" i="1"/>
  <c r="BM132" i="1"/>
  <c r="BM110" i="1"/>
  <c r="BM87" i="1"/>
  <c r="BM76" i="1"/>
  <c r="BM67" i="1"/>
  <c r="BM56" i="1"/>
  <c r="BM53" i="1"/>
  <c r="BM48" i="1"/>
  <c r="BM43" i="1"/>
  <c r="BM29" i="1"/>
  <c r="BM28" i="1"/>
  <c r="BM20" i="1"/>
  <c r="BM19" i="1"/>
  <c r="BM18" i="1"/>
  <c r="BM137" i="1"/>
  <c r="BM74" i="1"/>
  <c r="BM66" i="1"/>
  <c r="BM58" i="1"/>
  <c r="BM36" i="1"/>
  <c r="BM32" i="1"/>
  <c r="BM21" i="1"/>
  <c r="BN8" i="1"/>
  <c r="BN9" i="1"/>
  <c r="BL18" i="1"/>
  <c r="BL5" i="1"/>
  <c r="BL7" i="1"/>
  <c r="BL12" i="1"/>
  <c r="BL17" i="1"/>
  <c r="BN18" i="1"/>
  <c r="BM7" i="1"/>
  <c r="BN50" i="1"/>
  <c r="BN52" i="1"/>
  <c r="BN74" i="1"/>
  <c r="BN19" i="1"/>
  <c r="BN48" i="1"/>
  <c r="BN60" i="1"/>
  <c r="BN86" i="1"/>
  <c r="BN34" i="1"/>
  <c r="BN40" i="1"/>
  <c r="BN45" i="1"/>
  <c r="BN47" i="1"/>
  <c r="BN78" i="1"/>
  <c r="BN49" i="1"/>
  <c r="BN61" i="1"/>
  <c r="BN164" i="1"/>
  <c r="BN178" i="1"/>
  <c r="BN138" i="1"/>
  <c r="BN146" i="1"/>
  <c r="BN90" i="1"/>
  <c r="BN147" i="1"/>
  <c r="BN102" i="1"/>
  <c r="BN187" i="1"/>
  <c r="BN204" i="1"/>
  <c r="BN193" i="1"/>
  <c r="BN198" i="1"/>
  <c r="BN215" i="1"/>
  <c r="BN191" i="1"/>
  <c r="BN206" i="1"/>
  <c r="BN238" i="1"/>
  <c r="BN244" i="1"/>
  <c r="BN252" i="1"/>
  <c r="BN281" i="1"/>
  <c r="BN264" i="1"/>
  <c r="BN284" i="1"/>
  <c r="BN272" i="1"/>
  <c r="BN309" i="1"/>
  <c r="BN328" i="1"/>
  <c r="BN330" i="1"/>
  <c r="BN336" i="1"/>
  <c r="BN339" i="1"/>
  <c r="BN323" i="1"/>
  <c r="BN327" i="1"/>
  <c r="BN335" i="1"/>
  <c r="BN353" i="1"/>
  <c r="BN352" i="1"/>
  <c r="BN360" i="1"/>
  <c r="BN376" i="1"/>
  <c r="BN378" i="1"/>
  <c r="BN368" i="1"/>
  <c r="BN404" i="1"/>
  <c r="BN407" i="1"/>
  <c r="BN408" i="1"/>
  <c r="BN418" i="1"/>
  <c r="BN429" i="1"/>
  <c r="BN447" i="1"/>
  <c r="BN426" i="1"/>
  <c r="BN442" i="1"/>
  <c r="BN167" i="1"/>
  <c r="BN67" i="1"/>
  <c r="BN82" i="1"/>
  <c r="BN172" i="1"/>
  <c r="BN224" i="1"/>
  <c r="BN232" i="1"/>
  <c r="BN278" i="1"/>
  <c r="BN282" i="1"/>
  <c r="BN332" i="1"/>
  <c r="BN340" i="1"/>
  <c r="BN354" i="1"/>
  <c r="BN365" i="1"/>
  <c r="BN380" i="1"/>
  <c r="BN434" i="1"/>
  <c r="BN446" i="1"/>
  <c r="BN448" i="1"/>
  <c r="BN68" i="1"/>
  <c r="BN118" i="1"/>
  <c r="BN216" i="1"/>
  <c r="BN255" i="1"/>
  <c r="BN293" i="1"/>
  <c r="BN367" i="1"/>
  <c r="BN402" i="1"/>
  <c r="BN445" i="1"/>
  <c r="BN101" i="1"/>
  <c r="BN319" i="1"/>
  <c r="BN26" i="1"/>
  <c r="BN105" i="1"/>
  <c r="BN115" i="1"/>
  <c r="BN137" i="1"/>
  <c r="BN160" i="1"/>
  <c r="BN161" i="1"/>
  <c r="BN209" i="1"/>
  <c r="BN219" i="1"/>
  <c r="BN280" i="1"/>
  <c r="BN300" i="1"/>
  <c r="BN370" i="1"/>
  <c r="BN373" i="1"/>
  <c r="BN398" i="1"/>
  <c r="BN401" i="1"/>
  <c r="BN427" i="1"/>
  <c r="BN428" i="1"/>
  <c r="BN13" i="1"/>
  <c r="BN27" i="1"/>
  <c r="BN103" i="1"/>
  <c r="BN140" i="1"/>
  <c r="BN143" i="1"/>
  <c r="BN151" i="1"/>
  <c r="BN174" i="1"/>
  <c r="BN175" i="1"/>
  <c r="BN180" i="1"/>
  <c r="BN212" i="1"/>
  <c r="BN222" i="1"/>
  <c r="BN235" i="1"/>
  <c r="BN312" i="1"/>
  <c r="BN322" i="1"/>
  <c r="BN334" i="1"/>
  <c r="BN342" i="1"/>
  <c r="BN357" i="1"/>
  <c r="BN379" i="1"/>
  <c r="BN381" i="1"/>
  <c r="BN386" i="1"/>
  <c r="BN431" i="1"/>
  <c r="BN432" i="1"/>
  <c r="BN435" i="1"/>
  <c r="BN32" i="1"/>
  <c r="BN36" i="1"/>
  <c r="BN93" i="1"/>
  <c r="BN94" i="1"/>
  <c r="BN122" i="1"/>
  <c r="BN126" i="1"/>
  <c r="BN129" i="1"/>
  <c r="BN145" i="1"/>
  <c r="BN150" i="1"/>
  <c r="BN163" i="1"/>
  <c r="BN179" i="1"/>
  <c r="BN185" i="1"/>
  <c r="BN194" i="1"/>
  <c r="BN261" i="1"/>
  <c r="BN28" i="1"/>
  <c r="BN217" i="1"/>
  <c r="BN256" i="1"/>
  <c r="BN277" i="1"/>
  <c r="BN331" i="1"/>
  <c r="BN388" i="1"/>
  <c r="BN10" i="1"/>
  <c r="BN53" i="1"/>
  <c r="BN66" i="1"/>
  <c r="BN84" i="1"/>
  <c r="BN88" i="1"/>
  <c r="BN131" i="1"/>
  <c r="BN157" i="1"/>
  <c r="BN182" i="1"/>
  <c r="BN188" i="1"/>
  <c r="BN211" i="1"/>
  <c r="BN266" i="1"/>
  <c r="BN326" i="1"/>
  <c r="BN333" i="1"/>
  <c r="BN395" i="1"/>
  <c r="BN399" i="1"/>
  <c r="BN440" i="1"/>
  <c r="BN16" i="1"/>
  <c r="BN17" i="1"/>
  <c r="BN5" i="1"/>
  <c r="BN24" i="1"/>
  <c r="BN30" i="1"/>
  <c r="BN43" i="1"/>
  <c r="BN57" i="1"/>
  <c r="BN11" i="1"/>
  <c r="BN12" i="1"/>
  <c r="BN37" i="1"/>
  <c r="BN58" i="1"/>
  <c r="BN33" i="1"/>
  <c r="BN38" i="1"/>
  <c r="BN46" i="1"/>
  <c r="BN55" i="1"/>
  <c r="BN23" i="1"/>
  <c r="BN39" i="1"/>
  <c r="BN44" i="1"/>
  <c r="BN4" i="1"/>
  <c r="BN21" i="1"/>
  <c r="BN29" i="1"/>
  <c r="BN35" i="1"/>
  <c r="BN42" i="1"/>
  <c r="BN51" i="1"/>
  <c r="BN20" i="1"/>
  <c r="BN56" i="1"/>
  <c r="BN59" i="1"/>
  <c r="BN62" i="1"/>
  <c r="BN135" i="1"/>
  <c r="BN76" i="1"/>
  <c r="BN81" i="1"/>
  <c r="BN89" i="1"/>
  <c r="BN100" i="1"/>
  <c r="BN83" i="1"/>
  <c r="BN85" i="1"/>
  <c r="BN92" i="1"/>
  <c r="BN99" i="1"/>
  <c r="BN70" i="1"/>
  <c r="BN79" i="1"/>
  <c r="BN95" i="1"/>
  <c r="BN63" i="1"/>
  <c r="BN127" i="1"/>
  <c r="BN130" i="1"/>
  <c r="BN87" i="1"/>
  <c r="BN91" i="1"/>
  <c r="BN110" i="1"/>
  <c r="BN69" i="1"/>
  <c r="BN73" i="1"/>
  <c r="BN96" i="1"/>
  <c r="BN97" i="1"/>
  <c r="BN133" i="1"/>
  <c r="BN141" i="1"/>
  <c r="BN112" i="1"/>
  <c r="BN104" i="1"/>
  <c r="BN108" i="1"/>
  <c r="BN109" i="1"/>
  <c r="BN119" i="1"/>
  <c r="BN128" i="1"/>
  <c r="BN136" i="1"/>
  <c r="BN148" i="1"/>
  <c r="BN226" i="1"/>
  <c r="BN107" i="1"/>
  <c r="BN116" i="1"/>
  <c r="BN132" i="1"/>
  <c r="BN125" i="1"/>
  <c r="BN142" i="1"/>
  <c r="BN144" i="1"/>
  <c r="BN177" i="1"/>
  <c r="BN189" i="1"/>
  <c r="BN203" i="1"/>
  <c r="BN159" i="1"/>
  <c r="BN169" i="1"/>
  <c r="BN207" i="1"/>
  <c r="BN149" i="1"/>
  <c r="BN152" i="1"/>
  <c r="BN155" i="1"/>
  <c r="BN171" i="1"/>
  <c r="BN181" i="1"/>
  <c r="BN201" i="1"/>
  <c r="BN158" i="1"/>
  <c r="BN166" i="1"/>
  <c r="BN173" i="1"/>
  <c r="BN186" i="1"/>
  <c r="BN239" i="1"/>
  <c r="BN249" i="1"/>
  <c r="BN296" i="1"/>
  <c r="BN229" i="1"/>
  <c r="BN195" i="1"/>
  <c r="BN200" i="1"/>
  <c r="BN205" i="1"/>
  <c r="BN225" i="1"/>
  <c r="BN202" i="1"/>
  <c r="BN221" i="1"/>
  <c r="BN183" i="1"/>
  <c r="BN196" i="1"/>
  <c r="BN268" i="1"/>
  <c r="BN208" i="1"/>
  <c r="BN213" i="1"/>
  <c r="BN240" i="1"/>
  <c r="BN250" i="1"/>
  <c r="BN263" i="1"/>
  <c r="BN265" i="1"/>
  <c r="BN271" i="1"/>
  <c r="BN294" i="1"/>
  <c r="BN274" i="1"/>
  <c r="BN236" i="1"/>
  <c r="BN237" i="1"/>
  <c r="BN242" i="1"/>
  <c r="BN257" i="1"/>
  <c r="BN258" i="1"/>
  <c r="BN241" i="1"/>
  <c r="BN243" i="1"/>
  <c r="BN251" i="1"/>
  <c r="BN253" i="1"/>
  <c r="BN259" i="1"/>
  <c r="BN302" i="1"/>
  <c r="BN254" i="1"/>
  <c r="BN276" i="1"/>
  <c r="BN286" i="1"/>
  <c r="BN245" i="1"/>
  <c r="BN247" i="1"/>
  <c r="BN269" i="1"/>
  <c r="BN270" i="1"/>
  <c r="BN273" i="1"/>
  <c r="BN279" i="1"/>
  <c r="BN290" i="1"/>
  <c r="BN291" i="1"/>
  <c r="BN295" i="1"/>
  <c r="BN301" i="1"/>
  <c r="BN285" i="1"/>
  <c r="BN297" i="1"/>
  <c r="BN299" i="1"/>
  <c r="BN283" i="1"/>
  <c r="BN287" i="1"/>
  <c r="BN298" i="1"/>
  <c r="BN311" i="1"/>
  <c r="BN314" i="1"/>
  <c r="BN316" i="1"/>
  <c r="BN320" i="1"/>
  <c r="BN324" i="1"/>
  <c r="BN305" i="1"/>
  <c r="BN308" i="1"/>
  <c r="BN318" i="1"/>
  <c r="BN325" i="1"/>
  <c r="BN313" i="1"/>
  <c r="BN337" i="1"/>
  <c r="BN348" i="1"/>
  <c r="BN346" i="1"/>
  <c r="BN356" i="1"/>
  <c r="BN358" i="1"/>
  <c r="BN338" i="1"/>
  <c r="BN350" i="1"/>
  <c r="BN344" i="1"/>
  <c r="BN347" i="1"/>
  <c r="BN355" i="1"/>
  <c r="BN359" i="1"/>
  <c r="BN361" i="1"/>
  <c r="BN375" i="1"/>
  <c r="BN371" i="1"/>
  <c r="BN383" i="1"/>
  <c r="BN362" i="1"/>
  <c r="BN366" i="1"/>
  <c r="BN369" i="1"/>
  <c r="BN382" i="1"/>
  <c r="BN363" i="1"/>
  <c r="BN372" i="1"/>
  <c r="BN374" i="1"/>
  <c r="BN384" i="1"/>
  <c r="BN387" i="1"/>
  <c r="BN389" i="1"/>
  <c r="BN390" i="1"/>
  <c r="BN409" i="1"/>
  <c r="BN385" i="1"/>
  <c r="BN397" i="1"/>
  <c r="BN403" i="1"/>
  <c r="BN405" i="1"/>
  <c r="BN391" i="1"/>
  <c r="BN400" i="1"/>
  <c r="BN393" i="1"/>
  <c r="BN410" i="1"/>
  <c r="BN406" i="1"/>
  <c r="BN412" i="1"/>
  <c r="BN413" i="1"/>
  <c r="BN423" i="1"/>
  <c r="BN424" i="1"/>
  <c r="BN414" i="1"/>
  <c r="BN421" i="1"/>
  <c r="BN415" i="1"/>
  <c r="BN416" i="1"/>
  <c r="BN425" i="1"/>
  <c r="BN439" i="1"/>
  <c r="BN438" i="1"/>
  <c r="BN436" i="1"/>
  <c r="BN441" i="1"/>
  <c r="BN430" i="1"/>
  <c r="BN437" i="1"/>
  <c r="BN450" i="1"/>
  <c r="BN444" i="1"/>
  <c r="BN449" i="1"/>
  <c r="BN31" i="1"/>
  <c r="BN80" i="1"/>
  <c r="BN77" i="1"/>
  <c r="BN71" i="1"/>
  <c r="BN72" i="1"/>
  <c r="BN113" i="1"/>
  <c r="BN117" i="1"/>
  <c r="BN120" i="1"/>
  <c r="BN111" i="1"/>
  <c r="BN121" i="1"/>
  <c r="BN176" i="1"/>
  <c r="BN156" i="1"/>
  <c r="BN165" i="1"/>
  <c r="BN199" i="1"/>
  <c r="BN162" i="1"/>
  <c r="BN184" i="1"/>
  <c r="BN154" i="1"/>
  <c r="BN246" i="1"/>
  <c r="BN234" i="1"/>
  <c r="BN230" i="1"/>
  <c r="BN267" i="1"/>
  <c r="BN231" i="1"/>
  <c r="BN262" i="1"/>
  <c r="BN292" i="1"/>
  <c r="BN275" i="1"/>
  <c r="BN303" i="1"/>
  <c r="BN310" i="1"/>
  <c r="BN321" i="1"/>
  <c r="BN329" i="1"/>
  <c r="BN343" i="1"/>
  <c r="BN351" i="1"/>
  <c r="BN345" i="1"/>
  <c r="BN392" i="1"/>
  <c r="BN419" i="1"/>
  <c r="BN422" i="1"/>
  <c r="BN411" i="1"/>
  <c r="BN433" i="1"/>
  <c r="BL2" i="1"/>
  <c r="BL1" i="1"/>
  <c r="AQ1" i="1"/>
  <c r="AF1" i="52"/>
  <c r="X1" i="52"/>
  <c r="AK1" i="52"/>
  <c r="AC1" i="52"/>
  <c r="U1" i="52"/>
  <c r="AJ1" i="52"/>
  <c r="AB1" i="52"/>
  <c r="T1" i="52"/>
  <c r="AG1" i="52"/>
  <c r="V1" i="1"/>
  <c r="U1" i="1"/>
  <c r="BK124" i="1" l="1"/>
  <c r="BK307" i="1"/>
  <c r="BK228" i="1"/>
  <c r="BK41" i="1"/>
  <c r="BK317" i="1"/>
  <c r="BK170" i="1"/>
  <c r="AP1" i="1"/>
  <c r="BJ2" i="1"/>
  <c r="BJ124" i="1"/>
  <c r="BJ307" i="1"/>
  <c r="BJ228" i="1"/>
  <c r="BJ41" i="1"/>
  <c r="BJ317" i="1"/>
  <c r="BJ170" i="1"/>
  <c r="BK438" i="1"/>
  <c r="BK423" i="1"/>
  <c r="BK441" i="1"/>
  <c r="BK435" i="1"/>
  <c r="BK431" i="1"/>
  <c r="BK427" i="1"/>
  <c r="BK424" i="1"/>
  <c r="BK447" i="1"/>
  <c r="BK444" i="1"/>
  <c r="BK442" i="1"/>
  <c r="BK433" i="1"/>
  <c r="BK432" i="1"/>
  <c r="BK428" i="1"/>
  <c r="BK418" i="1"/>
  <c r="BK416" i="1"/>
  <c r="BK415" i="1"/>
  <c r="BK436" i="1"/>
  <c r="BK168" i="1"/>
  <c r="BK167" i="1"/>
  <c r="BK445" i="1"/>
  <c r="BK426" i="1"/>
  <c r="BK448" i="1"/>
  <c r="BK440" i="1"/>
  <c r="BK439" i="1"/>
  <c r="BK434" i="1"/>
  <c r="BK419" i="1"/>
  <c r="BK422" i="1"/>
  <c r="BK449" i="1"/>
  <c r="BK446" i="1"/>
  <c r="BK404" i="1"/>
  <c r="BK400" i="1"/>
  <c r="BK388" i="1"/>
  <c r="BK383" i="1"/>
  <c r="BK417" i="1"/>
  <c r="BK384" i="1"/>
  <c r="BK381" i="1"/>
  <c r="BK420" i="1"/>
  <c r="BK410" i="1"/>
  <c r="BK405" i="1"/>
  <c r="BK401" i="1"/>
  <c r="BK397" i="1"/>
  <c r="BK389" i="1"/>
  <c r="BK386" i="1"/>
  <c r="BK450" i="1"/>
  <c r="BK414" i="1"/>
  <c r="BK393" i="1"/>
  <c r="BK392" i="1"/>
  <c r="BK421" i="1"/>
  <c r="BK408" i="1"/>
  <c r="BK406" i="1"/>
  <c r="BK402" i="1"/>
  <c r="BK398" i="1"/>
  <c r="BK411" i="1"/>
  <c r="BK409" i="1"/>
  <c r="BK395" i="1"/>
  <c r="BK387" i="1"/>
  <c r="BK382" i="1"/>
  <c r="BK437" i="1"/>
  <c r="BK413" i="1"/>
  <c r="BK396" i="1"/>
  <c r="BK377" i="1"/>
  <c r="BK373" i="1"/>
  <c r="BK363" i="1"/>
  <c r="BK357" i="1"/>
  <c r="BK353" i="1"/>
  <c r="BK399" i="1"/>
  <c r="BK379" i="1"/>
  <c r="BK370" i="1"/>
  <c r="BK367" i="1"/>
  <c r="BK403" i="1"/>
  <c r="BK364" i="1"/>
  <c r="BK361" i="1"/>
  <c r="BK358" i="1"/>
  <c r="BK354" i="1"/>
  <c r="BK351" i="1"/>
  <c r="BK443" i="1"/>
  <c r="BK407" i="1"/>
  <c r="BK385" i="1"/>
  <c r="BK365" i="1"/>
  <c r="BK359" i="1"/>
  <c r="BK355" i="1"/>
  <c r="BK391" i="1"/>
  <c r="BK380" i="1"/>
  <c r="BK372" i="1"/>
  <c r="BK369" i="1"/>
  <c r="BK368" i="1"/>
  <c r="BK362" i="1"/>
  <c r="BK375" i="1"/>
  <c r="BK356" i="1"/>
  <c r="BK336" i="1"/>
  <c r="BK333" i="1"/>
  <c r="BK330" i="1"/>
  <c r="BK328" i="1"/>
  <c r="BK326" i="1"/>
  <c r="BK324" i="1"/>
  <c r="BK349" i="1"/>
  <c r="BK347" i="1"/>
  <c r="BK341" i="1"/>
  <c r="BK334" i="1"/>
  <c r="BK366" i="1"/>
  <c r="BK360" i="1"/>
  <c r="BK343" i="1"/>
  <c r="BK337" i="1"/>
  <c r="BK331" i="1"/>
  <c r="BK376" i="1"/>
  <c r="BK371" i="1"/>
  <c r="BK345" i="1"/>
  <c r="BK338" i="1"/>
  <c r="BK348" i="1"/>
  <c r="BK342" i="1"/>
  <c r="BK335" i="1"/>
  <c r="BK329" i="1"/>
  <c r="BK327" i="1"/>
  <c r="BK325" i="1"/>
  <c r="BK350" i="1"/>
  <c r="BK339" i="1"/>
  <c r="BK352" i="1"/>
  <c r="BK346" i="1"/>
  <c r="BK323" i="1"/>
  <c r="BK340" i="1"/>
  <c r="BK316" i="1"/>
  <c r="BK313" i="1"/>
  <c r="BK311" i="1"/>
  <c r="BK294" i="1"/>
  <c r="BK290" i="1"/>
  <c r="BK286" i="1"/>
  <c r="BK320" i="1"/>
  <c r="BK310" i="1"/>
  <c r="BK305" i="1"/>
  <c r="BK302" i="1"/>
  <c r="BK298" i="1"/>
  <c r="BK292" i="1"/>
  <c r="BK295" i="1"/>
  <c r="BK287" i="1"/>
  <c r="BK332" i="1"/>
  <c r="BK312" i="1"/>
  <c r="BK306" i="1"/>
  <c r="BK303" i="1"/>
  <c r="BK299" i="1"/>
  <c r="BK322" i="1"/>
  <c r="BK314" i="1"/>
  <c r="BK300" i="1"/>
  <c r="BK297" i="1"/>
  <c r="BK296" i="1"/>
  <c r="BK281" i="1"/>
  <c r="BK279" i="1"/>
  <c r="BK277" i="1"/>
  <c r="BK274" i="1"/>
  <c r="BK308" i="1"/>
  <c r="BK321" i="1"/>
  <c r="BK315" i="1"/>
  <c r="BK309" i="1"/>
  <c r="BK289" i="1"/>
  <c r="BK288" i="1"/>
  <c r="BK280" i="1"/>
  <c r="BK258" i="1"/>
  <c r="BK255" i="1"/>
  <c r="BK378" i="1"/>
  <c r="BK284" i="1"/>
  <c r="BK269" i="1"/>
  <c r="BK263" i="1"/>
  <c r="BK319" i="1"/>
  <c r="BK301" i="1"/>
  <c r="BK282" i="1"/>
  <c r="BK278" i="1"/>
  <c r="BK276" i="1"/>
  <c r="BK271" i="1"/>
  <c r="BK266" i="1"/>
  <c r="BK260" i="1"/>
  <c r="BK256" i="1"/>
  <c r="BK285" i="1"/>
  <c r="BK259" i="1"/>
  <c r="BK250" i="1"/>
  <c r="BK247" i="1"/>
  <c r="BK231" i="1"/>
  <c r="BK226" i="1"/>
  <c r="BK275" i="1"/>
  <c r="BK238" i="1"/>
  <c r="BK304" i="1"/>
  <c r="BK270" i="1"/>
  <c r="BK254" i="1"/>
  <c r="BK249" i="1"/>
  <c r="BK248" i="1"/>
  <c r="BK240" i="1"/>
  <c r="BK236" i="1"/>
  <c r="BK235" i="1"/>
  <c r="BK224" i="1"/>
  <c r="BK268" i="1"/>
  <c r="BK257" i="1"/>
  <c r="BK251" i="1"/>
  <c r="BK242" i="1"/>
  <c r="BK232" i="1"/>
  <c r="BK227" i="1"/>
  <c r="BK223" i="1"/>
  <c r="BK262" i="1"/>
  <c r="BK252" i="1"/>
  <c r="BK245" i="1"/>
  <c r="BK267" i="1"/>
  <c r="BK261" i="1"/>
  <c r="BK241" i="1"/>
  <c r="BK230" i="1"/>
  <c r="BK265" i="1"/>
  <c r="BK253" i="1"/>
  <c r="BK237" i="1"/>
  <c r="BK233" i="1"/>
  <c r="BK225" i="1"/>
  <c r="BK264" i="1"/>
  <c r="BK234" i="1"/>
  <c r="BK214" i="1"/>
  <c r="BK204" i="1"/>
  <c r="BK192" i="1"/>
  <c r="BK203" i="1"/>
  <c r="BK196" i="1"/>
  <c r="BK194" i="1"/>
  <c r="BK187" i="1"/>
  <c r="BK221" i="1"/>
  <c r="BK212" i="1"/>
  <c r="BK209" i="1"/>
  <c r="BK207" i="1"/>
  <c r="BK217" i="1"/>
  <c r="BK208" i="1"/>
  <c r="BK205" i="1"/>
  <c r="BK184" i="1"/>
  <c r="BK197" i="1"/>
  <c r="BK188" i="1"/>
  <c r="BK222" i="1"/>
  <c r="BK210" i="1"/>
  <c r="BK206" i="1"/>
  <c r="BK195" i="1"/>
  <c r="BK185" i="1"/>
  <c r="BK193" i="1"/>
  <c r="BK216" i="1"/>
  <c r="BK211" i="1"/>
  <c r="BK202" i="1"/>
  <c r="BK201" i="1"/>
  <c r="BK198" i="1"/>
  <c r="BK186" i="1"/>
  <c r="BK166" i="1"/>
  <c r="BK160" i="1"/>
  <c r="BK135" i="1"/>
  <c r="BK130" i="1"/>
  <c r="BK128" i="1"/>
  <c r="BK127" i="1"/>
  <c r="BK123" i="1"/>
  <c r="BK161" i="1"/>
  <c r="BK146" i="1"/>
  <c r="BK144" i="1"/>
  <c r="BK138" i="1"/>
  <c r="BK133" i="1"/>
  <c r="BK118" i="1"/>
  <c r="BK105" i="1"/>
  <c r="BK101" i="1"/>
  <c r="BK100" i="1"/>
  <c r="BK99" i="1"/>
  <c r="BK181" i="1"/>
  <c r="BK164" i="1"/>
  <c r="BK149" i="1"/>
  <c r="BK136" i="1"/>
  <c r="BK121" i="1"/>
  <c r="BK120" i="1"/>
  <c r="BK116" i="1"/>
  <c r="BK113" i="1"/>
  <c r="BK109" i="1"/>
  <c r="BK92" i="1"/>
  <c r="BK183" i="1"/>
  <c r="BK178" i="1"/>
  <c r="BK172" i="1"/>
  <c r="BK159" i="1"/>
  <c r="BK156" i="1"/>
  <c r="BK154" i="1"/>
  <c r="BK141" i="1"/>
  <c r="BK131" i="1"/>
  <c r="BK125" i="1"/>
  <c r="BK102" i="1"/>
  <c r="BK95" i="1"/>
  <c r="BK176" i="1"/>
  <c r="BK173" i="1"/>
  <c r="BK169" i="1"/>
  <c r="BK165" i="1"/>
  <c r="BK162" i="1"/>
  <c r="BK157" i="1"/>
  <c r="BK147" i="1"/>
  <c r="BK145" i="1"/>
  <c r="BK139" i="1"/>
  <c r="BK134" i="1"/>
  <c r="BK129" i="1"/>
  <c r="BK122" i="1"/>
  <c r="BK111" i="1"/>
  <c r="BK94" i="1"/>
  <c r="BK90" i="1"/>
  <c r="BK177" i="1"/>
  <c r="BK171" i="1"/>
  <c r="BK163" i="1"/>
  <c r="BK153" i="1"/>
  <c r="BK140" i="1"/>
  <c r="BK126" i="1"/>
  <c r="BK119" i="1"/>
  <c r="BK96" i="1"/>
  <c r="BK180" i="1"/>
  <c r="BK175" i="1"/>
  <c r="BK174" i="1"/>
  <c r="BK158" i="1"/>
  <c r="BK155" i="1"/>
  <c r="BK151" i="1"/>
  <c r="BK148" i="1"/>
  <c r="BK143" i="1"/>
  <c r="BK137" i="1"/>
  <c r="BK132" i="1"/>
  <c r="BK115" i="1"/>
  <c r="BK110" i="1"/>
  <c r="BK87" i="1"/>
  <c r="BK76" i="1"/>
  <c r="BK74" i="1"/>
  <c r="BK56" i="1"/>
  <c r="BK53" i="1"/>
  <c r="BK50" i="1"/>
  <c r="BK48" i="1"/>
  <c r="BK43" i="1"/>
  <c r="BK29" i="1"/>
  <c r="BK28" i="1"/>
  <c r="BK20" i="1"/>
  <c r="BK19" i="1"/>
  <c r="BK18" i="1"/>
  <c r="BK106" i="1"/>
  <c r="BK83" i="1"/>
  <c r="BK66" i="1"/>
  <c r="BK58" i="1"/>
  <c r="BK36" i="1"/>
  <c r="BK32" i="1"/>
  <c r="BK21" i="1"/>
  <c r="BK117" i="1"/>
  <c r="BK82" i="1"/>
  <c r="BK77" i="1"/>
  <c r="BK54" i="1"/>
  <c r="BK44" i="1"/>
  <c r="BK25" i="1"/>
  <c r="BK22" i="1"/>
  <c r="BK114" i="1"/>
  <c r="BK72" i="1"/>
  <c r="BK64" i="1"/>
  <c r="BK61" i="1"/>
  <c r="BK52" i="1"/>
  <c r="BK51" i="1"/>
  <c r="BK49" i="1"/>
  <c r="BK38" i="1"/>
  <c r="BK33" i="1"/>
  <c r="BK26" i="1"/>
  <c r="BK152" i="1"/>
  <c r="BK89" i="1"/>
  <c r="BK88" i="1"/>
  <c r="BK84" i="1"/>
  <c r="BK78" i="1"/>
  <c r="BK75" i="1"/>
  <c r="BK59" i="1"/>
  <c r="BK45" i="1"/>
  <c r="BK40" i="1"/>
  <c r="BK30" i="1"/>
  <c r="BK27" i="1"/>
  <c r="BK23" i="1"/>
  <c r="BK65" i="1"/>
  <c r="BK55" i="1"/>
  <c r="BK47" i="1"/>
  <c r="BK46" i="1"/>
  <c r="BK34" i="1"/>
  <c r="BK150" i="1"/>
  <c r="BK142" i="1"/>
  <c r="BK93" i="1"/>
  <c r="BK73" i="1"/>
  <c r="BK57" i="1"/>
  <c r="BK39" i="1"/>
  <c r="BK16" i="1"/>
  <c r="BK98" i="1"/>
  <c r="BK85" i="1"/>
  <c r="BK81" i="1"/>
  <c r="BK71" i="1"/>
  <c r="BK70" i="1"/>
  <c r="BK69" i="1"/>
  <c r="BK68" i="1"/>
  <c r="BK63" i="1"/>
  <c r="BK62" i="1"/>
  <c r="BK60" i="1"/>
  <c r="BK35" i="1"/>
  <c r="BK31" i="1"/>
  <c r="BK24" i="1"/>
  <c r="BK10" i="1"/>
  <c r="BK12" i="1"/>
  <c r="BK7" i="1"/>
  <c r="BK13" i="1"/>
  <c r="BK11" i="1"/>
  <c r="BK4" i="1"/>
  <c r="BK9" i="1"/>
  <c r="BK8" i="1"/>
  <c r="BK6" i="1"/>
  <c r="BK3" i="1"/>
  <c r="BJ1" i="1"/>
  <c r="BR168" i="1"/>
  <c r="AO1" i="1"/>
  <c r="BJ450" i="1"/>
  <c r="BJ449" i="1"/>
  <c r="BJ446" i="1"/>
  <c r="BJ437" i="1"/>
  <c r="BJ429" i="1"/>
  <c r="BJ421" i="1"/>
  <c r="BJ420" i="1"/>
  <c r="BJ417" i="1"/>
  <c r="BJ414" i="1"/>
  <c r="BJ438" i="1"/>
  <c r="BJ423" i="1"/>
  <c r="BJ441" i="1"/>
  <c r="BJ435" i="1"/>
  <c r="BJ431" i="1"/>
  <c r="BJ427" i="1"/>
  <c r="BJ425" i="1"/>
  <c r="BJ424" i="1"/>
  <c r="BJ447" i="1"/>
  <c r="BJ444" i="1"/>
  <c r="BJ442" i="1"/>
  <c r="BJ433" i="1"/>
  <c r="BJ432" i="1"/>
  <c r="BJ428" i="1"/>
  <c r="BJ418" i="1"/>
  <c r="BJ416" i="1"/>
  <c r="BJ415" i="1"/>
  <c r="BJ436" i="1"/>
  <c r="BJ168" i="1"/>
  <c r="BJ167" i="1"/>
  <c r="BJ445" i="1"/>
  <c r="BJ426" i="1"/>
  <c r="BJ448" i="1"/>
  <c r="BJ439" i="1"/>
  <c r="BJ434" i="1"/>
  <c r="BJ430" i="1"/>
  <c r="BJ419" i="1"/>
  <c r="BJ422" i="1"/>
  <c r="BJ396" i="1"/>
  <c r="BJ391" i="1"/>
  <c r="BJ412" i="1"/>
  <c r="BJ404" i="1"/>
  <c r="BJ400" i="1"/>
  <c r="BJ388" i="1"/>
  <c r="BJ383" i="1"/>
  <c r="BJ384" i="1"/>
  <c r="BJ381" i="1"/>
  <c r="BJ410" i="1"/>
  <c r="BJ405" i="1"/>
  <c r="BJ401" i="1"/>
  <c r="BJ397" i="1"/>
  <c r="BJ389" i="1"/>
  <c r="BJ386" i="1"/>
  <c r="BJ393" i="1"/>
  <c r="BJ392" i="1"/>
  <c r="BJ408" i="1"/>
  <c r="BJ406" i="1"/>
  <c r="BJ402" i="1"/>
  <c r="BJ398" i="1"/>
  <c r="BJ409" i="1"/>
  <c r="BJ378" i="1"/>
  <c r="BJ376" i="1"/>
  <c r="BJ375" i="1"/>
  <c r="BJ371" i="1"/>
  <c r="BJ366" i="1"/>
  <c r="BJ360" i="1"/>
  <c r="BJ356" i="1"/>
  <c r="BJ352" i="1"/>
  <c r="BJ413" i="1"/>
  <c r="BJ382" i="1"/>
  <c r="BJ377" i="1"/>
  <c r="BJ373" i="1"/>
  <c r="BJ363" i="1"/>
  <c r="BJ357" i="1"/>
  <c r="BJ353" i="1"/>
  <c r="BJ399" i="1"/>
  <c r="BJ390" i="1"/>
  <c r="BJ379" i="1"/>
  <c r="BJ370" i="1"/>
  <c r="BJ367" i="1"/>
  <c r="BJ411" i="1"/>
  <c r="BJ403" i="1"/>
  <c r="BJ374" i="1"/>
  <c r="BJ364" i="1"/>
  <c r="BJ361" i="1"/>
  <c r="BJ358" i="1"/>
  <c r="BJ354" i="1"/>
  <c r="BJ351" i="1"/>
  <c r="BJ407" i="1"/>
  <c r="BJ394" i="1"/>
  <c r="BJ385" i="1"/>
  <c r="BJ365" i="1"/>
  <c r="BJ359" i="1"/>
  <c r="BJ355" i="1"/>
  <c r="BJ362" i="1"/>
  <c r="BJ344" i="1"/>
  <c r="BJ340" i="1"/>
  <c r="BJ332" i="1"/>
  <c r="BJ368" i="1"/>
  <c r="BJ336" i="1"/>
  <c r="BJ333" i="1"/>
  <c r="BJ330" i="1"/>
  <c r="BJ328" i="1"/>
  <c r="BJ326" i="1"/>
  <c r="BJ324" i="1"/>
  <c r="BJ395" i="1"/>
  <c r="BJ349" i="1"/>
  <c r="BJ347" i="1"/>
  <c r="BJ341" i="1"/>
  <c r="BJ334" i="1"/>
  <c r="BJ337" i="1"/>
  <c r="BJ331" i="1"/>
  <c r="BJ369" i="1"/>
  <c r="BJ345" i="1"/>
  <c r="BJ338" i="1"/>
  <c r="BJ348" i="1"/>
  <c r="BJ342" i="1"/>
  <c r="BJ335" i="1"/>
  <c r="BJ329" i="1"/>
  <c r="BJ327" i="1"/>
  <c r="BJ325" i="1"/>
  <c r="BJ387" i="1"/>
  <c r="BJ380" i="1"/>
  <c r="BJ350" i="1"/>
  <c r="BJ339" i="1"/>
  <c r="BJ321" i="1"/>
  <c r="BJ301" i="1"/>
  <c r="BJ316" i="1"/>
  <c r="BJ313" i="1"/>
  <c r="BJ311" i="1"/>
  <c r="BJ294" i="1"/>
  <c r="BJ290" i="1"/>
  <c r="BJ286" i="1"/>
  <c r="BJ372" i="1"/>
  <c r="BJ320" i="1"/>
  <c r="BJ310" i="1"/>
  <c r="BJ302" i="1"/>
  <c r="BJ292" i="1"/>
  <c r="BJ346" i="1"/>
  <c r="BJ318" i="1"/>
  <c r="BJ295" i="1"/>
  <c r="BJ287" i="1"/>
  <c r="BJ312" i="1"/>
  <c r="BJ306" i="1"/>
  <c r="BJ303" i="1"/>
  <c r="BJ299" i="1"/>
  <c r="BJ322" i="1"/>
  <c r="BJ314" i="1"/>
  <c r="BJ300" i="1"/>
  <c r="BJ293" i="1"/>
  <c r="BJ291" i="1"/>
  <c r="BJ288" i="1"/>
  <c r="BJ304" i="1"/>
  <c r="BJ268" i="1"/>
  <c r="BJ264" i="1"/>
  <c r="BJ261" i="1"/>
  <c r="BJ257" i="1"/>
  <c r="BJ296" i="1"/>
  <c r="BJ281" i="1"/>
  <c r="BJ279" i="1"/>
  <c r="BJ277" i="1"/>
  <c r="BJ274" i="1"/>
  <c r="BJ308" i="1"/>
  <c r="BJ297" i="1"/>
  <c r="BJ323" i="1"/>
  <c r="BJ285" i="1"/>
  <c r="BJ275" i="1"/>
  <c r="BJ270" i="1"/>
  <c r="BJ267" i="1"/>
  <c r="BJ262" i="1"/>
  <c r="BJ258" i="1"/>
  <c r="BJ255" i="1"/>
  <c r="BJ284" i="1"/>
  <c r="BJ273" i="1"/>
  <c r="BJ269" i="1"/>
  <c r="BJ263" i="1"/>
  <c r="BJ234" i="1"/>
  <c r="BJ315" i="1"/>
  <c r="BJ309" i="1"/>
  <c r="BJ283" i="1"/>
  <c r="BJ259" i="1"/>
  <c r="BJ250" i="1"/>
  <c r="BJ247" i="1"/>
  <c r="BJ244" i="1"/>
  <c r="BJ231" i="1"/>
  <c r="BJ226" i="1"/>
  <c r="BJ256" i="1"/>
  <c r="BJ243" i="1"/>
  <c r="BJ238" i="1"/>
  <c r="BJ278" i="1"/>
  <c r="BJ271" i="1"/>
  <c r="BJ254" i="1"/>
  <c r="BJ249" i="1"/>
  <c r="BJ248" i="1"/>
  <c r="BJ240" i="1"/>
  <c r="BJ236" i="1"/>
  <c r="BJ235" i="1"/>
  <c r="BJ224" i="1"/>
  <c r="BJ251" i="1"/>
  <c r="BJ242" i="1"/>
  <c r="BJ232" i="1"/>
  <c r="BJ227" i="1"/>
  <c r="BJ223" i="1"/>
  <c r="BJ289" i="1"/>
  <c r="BJ266" i="1"/>
  <c r="BJ252" i="1"/>
  <c r="BJ245" i="1"/>
  <c r="BJ229" i="1"/>
  <c r="BJ319" i="1"/>
  <c r="BJ272" i="1"/>
  <c r="BJ246" i="1"/>
  <c r="BJ241" i="1"/>
  <c r="BJ230" i="1"/>
  <c r="BJ282" i="1"/>
  <c r="BJ276" i="1"/>
  <c r="BJ265" i="1"/>
  <c r="BJ260" i="1"/>
  <c r="BJ253" i="1"/>
  <c r="BJ239" i="1"/>
  <c r="BJ237" i="1"/>
  <c r="BJ233" i="1"/>
  <c r="BJ225" i="1"/>
  <c r="BJ220" i="1"/>
  <c r="BJ218" i="1"/>
  <c r="BJ216" i="1"/>
  <c r="BJ211" i="1"/>
  <c r="BJ202" i="1"/>
  <c r="BJ201" i="1"/>
  <c r="BJ198" i="1"/>
  <c r="BJ186" i="1"/>
  <c r="BJ214" i="1"/>
  <c r="BJ204" i="1"/>
  <c r="BJ192" i="1"/>
  <c r="BJ203" i="1"/>
  <c r="BJ196" i="1"/>
  <c r="BJ194" i="1"/>
  <c r="BJ187" i="1"/>
  <c r="BJ212" i="1"/>
  <c r="BJ209" i="1"/>
  <c r="BJ207" i="1"/>
  <c r="BJ200" i="1"/>
  <c r="BJ217" i="1"/>
  <c r="BJ208" i="1"/>
  <c r="BJ205" i="1"/>
  <c r="BJ219" i="1"/>
  <c r="BJ213" i="1"/>
  <c r="BJ199" i="1"/>
  <c r="BJ197" i="1"/>
  <c r="BJ188" i="1"/>
  <c r="BJ222" i="1"/>
  <c r="BJ215" i="1"/>
  <c r="BJ210" i="1"/>
  <c r="BJ206" i="1"/>
  <c r="BJ195" i="1"/>
  <c r="BJ185" i="1"/>
  <c r="BJ193" i="1"/>
  <c r="BJ184" i="1"/>
  <c r="BJ180" i="1"/>
  <c r="BJ175" i="1"/>
  <c r="BJ174" i="1"/>
  <c r="BJ158" i="1"/>
  <c r="BJ155" i="1"/>
  <c r="BJ151" i="1"/>
  <c r="BJ148" i="1"/>
  <c r="BJ143" i="1"/>
  <c r="BJ137" i="1"/>
  <c r="BJ132" i="1"/>
  <c r="BJ115" i="1"/>
  <c r="BJ110" i="1"/>
  <c r="BJ166" i="1"/>
  <c r="BJ160" i="1"/>
  <c r="BJ135" i="1"/>
  <c r="BJ130" i="1"/>
  <c r="BJ128" i="1"/>
  <c r="BJ127" i="1"/>
  <c r="BJ123" i="1"/>
  <c r="BJ161" i="1"/>
  <c r="BJ146" i="1"/>
  <c r="BJ144" i="1"/>
  <c r="BJ138" i="1"/>
  <c r="BJ133" i="1"/>
  <c r="BJ118" i="1"/>
  <c r="BJ105" i="1"/>
  <c r="BJ101" i="1"/>
  <c r="BJ100" i="1"/>
  <c r="BJ99" i="1"/>
  <c r="BJ89" i="1"/>
  <c r="BJ181" i="1"/>
  <c r="BJ164" i="1"/>
  <c r="BJ149" i="1"/>
  <c r="BJ136" i="1"/>
  <c r="BJ121" i="1"/>
  <c r="BJ120" i="1"/>
  <c r="BJ116" i="1"/>
  <c r="BJ113" i="1"/>
  <c r="BJ109" i="1"/>
  <c r="BJ92" i="1"/>
  <c r="BJ183" i="1"/>
  <c r="BJ178" i="1"/>
  <c r="BJ172" i="1"/>
  <c r="BJ159" i="1"/>
  <c r="BJ156" i="1"/>
  <c r="BJ154" i="1"/>
  <c r="BJ141" i="1"/>
  <c r="BJ131" i="1"/>
  <c r="BJ125" i="1"/>
  <c r="BJ107" i="1"/>
  <c r="BJ104" i="1"/>
  <c r="BJ102" i="1"/>
  <c r="BJ97" i="1"/>
  <c r="BJ95" i="1"/>
  <c r="BJ152" i="1"/>
  <c r="BJ150" i="1"/>
  <c r="BJ142" i="1"/>
  <c r="BJ117" i="1"/>
  <c r="BJ114" i="1"/>
  <c r="BJ112" i="1"/>
  <c r="BJ106" i="1"/>
  <c r="BJ98" i="1"/>
  <c r="BJ177" i="1"/>
  <c r="BJ171" i="1"/>
  <c r="BJ163" i="1"/>
  <c r="BJ153" i="1"/>
  <c r="BJ140" i="1"/>
  <c r="BJ126" i="1"/>
  <c r="BJ119" i="1"/>
  <c r="BJ96" i="1"/>
  <c r="BJ93" i="1"/>
  <c r="BJ91" i="1"/>
  <c r="BJ169" i="1"/>
  <c r="BJ162" i="1"/>
  <c r="BJ145" i="1"/>
  <c r="BJ85" i="1"/>
  <c r="BJ81" i="1"/>
  <c r="BJ71" i="1"/>
  <c r="BJ70" i="1"/>
  <c r="BJ69" i="1"/>
  <c r="BJ68" i="1"/>
  <c r="BJ67" i="1"/>
  <c r="BJ63" i="1"/>
  <c r="BJ62" i="1"/>
  <c r="BJ60" i="1"/>
  <c r="BJ35" i="1"/>
  <c r="BJ31" i="1"/>
  <c r="BJ24" i="1"/>
  <c r="BJ165" i="1"/>
  <c r="BJ90" i="1"/>
  <c r="BJ87" i="1"/>
  <c r="BJ76" i="1"/>
  <c r="BJ74" i="1"/>
  <c r="BJ56" i="1"/>
  <c r="BJ53" i="1"/>
  <c r="BJ50" i="1"/>
  <c r="BJ48" i="1"/>
  <c r="BJ43" i="1"/>
  <c r="BJ29" i="1"/>
  <c r="BJ28" i="1"/>
  <c r="BJ20" i="1"/>
  <c r="BJ19" i="1"/>
  <c r="BJ18" i="1"/>
  <c r="BJ111" i="1"/>
  <c r="BJ83" i="1"/>
  <c r="BJ80" i="1"/>
  <c r="BJ66" i="1"/>
  <c r="BJ58" i="1"/>
  <c r="BJ42" i="1"/>
  <c r="BJ36" i="1"/>
  <c r="BJ32" i="1"/>
  <c r="BJ21" i="1"/>
  <c r="BJ82" i="1"/>
  <c r="BJ77" i="1"/>
  <c r="BJ54" i="1"/>
  <c r="BJ44" i="1"/>
  <c r="BJ25" i="1"/>
  <c r="BJ22" i="1"/>
  <c r="BJ176" i="1"/>
  <c r="BJ122" i="1"/>
  <c r="BJ86" i="1"/>
  <c r="BJ72" i="1"/>
  <c r="BJ64" i="1"/>
  <c r="BJ61" i="1"/>
  <c r="BJ52" i="1"/>
  <c r="BJ51" i="1"/>
  <c r="BJ49" i="1"/>
  <c r="BJ38" i="1"/>
  <c r="BJ33" i="1"/>
  <c r="BJ26" i="1"/>
  <c r="BJ157" i="1"/>
  <c r="BJ139" i="1"/>
  <c r="BJ134" i="1"/>
  <c r="BJ103" i="1"/>
  <c r="BJ88" i="1"/>
  <c r="BJ84" i="1"/>
  <c r="BJ78" i="1"/>
  <c r="BJ75" i="1"/>
  <c r="BJ59" i="1"/>
  <c r="BJ45" i="1"/>
  <c r="BJ40" i="1"/>
  <c r="BJ30" i="1"/>
  <c r="BJ23" i="1"/>
  <c r="BJ179" i="1"/>
  <c r="BJ173" i="1"/>
  <c r="BJ147" i="1"/>
  <c r="BJ129" i="1"/>
  <c r="BJ94" i="1"/>
  <c r="BJ65" i="1"/>
  <c r="BJ55" i="1"/>
  <c r="BJ47" i="1"/>
  <c r="BJ46" i="1"/>
  <c r="BJ37" i="1"/>
  <c r="BJ34" i="1"/>
  <c r="BJ108" i="1"/>
  <c r="BJ79" i="1"/>
  <c r="BJ73" i="1"/>
  <c r="BJ57" i="1"/>
  <c r="BJ39" i="1"/>
  <c r="BJ3" i="1"/>
  <c r="BJ10" i="1"/>
  <c r="BJ17" i="1"/>
  <c r="BJ5" i="1"/>
  <c r="BJ12" i="1"/>
  <c r="BJ7" i="1"/>
  <c r="BJ16" i="1"/>
  <c r="BJ15" i="1"/>
  <c r="BJ13" i="1"/>
  <c r="BJ11" i="1"/>
  <c r="BJ4" i="1"/>
  <c r="BJ14" i="1"/>
  <c r="BJ9" i="1"/>
  <c r="BJ8" i="1"/>
  <c r="BJ6" i="1"/>
  <c r="BR425" i="1"/>
  <c r="BR412" i="1"/>
  <c r="BR373" i="1"/>
  <c r="BR421" i="1"/>
  <c r="BR374" i="1"/>
  <c r="BR272" i="1"/>
  <c r="BR271" i="1"/>
  <c r="BR273" i="1"/>
  <c r="BR205" i="1"/>
  <c r="BR191" i="1"/>
  <c r="BR190" i="1"/>
  <c r="BR192" i="1"/>
  <c r="BR189" i="1"/>
  <c r="BR183" i="1"/>
  <c r="BR118" i="1"/>
  <c r="BR109" i="1"/>
  <c r="BR166" i="1"/>
  <c r="BR111" i="1"/>
  <c r="BR110" i="1"/>
  <c r="BR90" i="1"/>
  <c r="BR107" i="1"/>
  <c r="BR58" i="1"/>
  <c r="BR49" i="1"/>
  <c r="BR28" i="1"/>
  <c r="BR60" i="1"/>
  <c r="BR57" i="1"/>
  <c r="BR27" i="1"/>
  <c r="BR295" i="1"/>
  <c r="BR258" i="1"/>
  <c r="BR250" i="1"/>
  <c r="BR98" i="1"/>
  <c r="BR154" i="1"/>
  <c r="BR61" i="1"/>
  <c r="BR6" i="1"/>
  <c r="BR441" i="1"/>
  <c r="BR440" i="1"/>
  <c r="BR389" i="1"/>
  <c r="BR385" i="1"/>
  <c r="BR338" i="1"/>
  <c r="BR339" i="1"/>
  <c r="BR340" i="1"/>
  <c r="BR314" i="1"/>
  <c r="BR278" i="1"/>
  <c r="BR267" i="1"/>
  <c r="BR242" i="1"/>
  <c r="BR266" i="1"/>
  <c r="BR265" i="1"/>
  <c r="BR263" i="1"/>
  <c r="BR218" i="1"/>
  <c r="BR262" i="1"/>
  <c r="BR223" i="1"/>
  <c r="BR146" i="1"/>
  <c r="BR175" i="1"/>
  <c r="BR169" i="1"/>
  <c r="BR164" i="1"/>
  <c r="BR155" i="1"/>
  <c r="BR204" i="1"/>
  <c r="BR95" i="1"/>
  <c r="BR94" i="1"/>
  <c r="BR83" i="1"/>
  <c r="BR85" i="1"/>
  <c r="BR158" i="1"/>
  <c r="BR81" i="1"/>
  <c r="BR68" i="1"/>
  <c r="BR67" i="1"/>
  <c r="BR66" i="1"/>
  <c r="BR62" i="1"/>
  <c r="BR82" i="1"/>
  <c r="BR31" i="1"/>
  <c r="BR47" i="1"/>
  <c r="BR9" i="1"/>
  <c r="BR7" i="1"/>
  <c r="BR446" i="1"/>
  <c r="BR439" i="1"/>
  <c r="BR430" i="1"/>
  <c r="BR413" i="1"/>
  <c r="BR394" i="1"/>
  <c r="BR390" i="1"/>
  <c r="BR371" i="1"/>
  <c r="BR318" i="1"/>
  <c r="BR311" i="1"/>
  <c r="BR306" i="1"/>
  <c r="BR303" i="1"/>
  <c r="BR282" i="1"/>
  <c r="BR305" i="1"/>
  <c r="BR284" i="1"/>
  <c r="BR334" i="1"/>
  <c r="BR298" i="1"/>
  <c r="BR296" i="1"/>
  <c r="BR283" i="1"/>
  <c r="BR312" i="1"/>
  <c r="BR280" i="1"/>
  <c r="BR300" i="1"/>
  <c r="BR276" i="1"/>
  <c r="BR219" i="1"/>
  <c r="BR224" i="1"/>
  <c r="BR206" i="1"/>
  <c r="BR179" i="1"/>
  <c r="BR198" i="1"/>
  <c r="BR253" i="1"/>
  <c r="BR152" i="1"/>
  <c r="BR119" i="1"/>
  <c r="BR112" i="1"/>
  <c r="BR108" i="1"/>
  <c r="BR114" i="1"/>
  <c r="BR117" i="1"/>
  <c r="BR103" i="1"/>
  <c r="BR91" i="1"/>
  <c r="BR15" i="1"/>
  <c r="BR199" i="1"/>
  <c r="BR50" i="1"/>
  <c r="BR17" i="1"/>
  <c r="BR97" i="1"/>
  <c r="BR386" i="1"/>
  <c r="BR364" i="1"/>
  <c r="BR365" i="1"/>
  <c r="BR363" i="1"/>
  <c r="BR310" i="1"/>
  <c r="BR244" i="1"/>
  <c r="BR249" i="1"/>
  <c r="BR210" i="1"/>
  <c r="BR245" i="1"/>
  <c r="BR247" i="1"/>
  <c r="BR174" i="1"/>
  <c r="BR150" i="1"/>
  <c r="BR78" i="1"/>
  <c r="BR80" i="1"/>
  <c r="D80" i="1" s="1"/>
  <c r="BR44" i="1"/>
  <c r="BR45" i="1"/>
  <c r="BR437" i="1"/>
  <c r="BR445" i="1"/>
  <c r="BR427" i="1"/>
  <c r="BR395" i="1"/>
  <c r="BR391" i="1"/>
  <c r="BR429" i="1"/>
  <c r="BR372" i="1"/>
  <c r="BR370" i="1"/>
  <c r="BR367" i="1"/>
  <c r="BR348" i="1"/>
  <c r="BR309" i="1"/>
  <c r="BR301" i="1"/>
  <c r="BR315" i="1"/>
  <c r="BR293" i="1"/>
  <c r="BR302" i="1"/>
  <c r="BR251" i="1"/>
  <c r="BR246" i="1"/>
  <c r="BR243" i="1"/>
  <c r="BR254" i="1"/>
  <c r="BR221" i="1"/>
  <c r="D221" i="1" s="1"/>
  <c r="BR238" i="1"/>
  <c r="BR217" i="1"/>
  <c r="BR215" i="1"/>
  <c r="BR222" i="1"/>
  <c r="BR211" i="1"/>
  <c r="BR209" i="1"/>
  <c r="BR176" i="1"/>
  <c r="BR182" i="1"/>
  <c r="BR178" i="1"/>
  <c r="BR104" i="1"/>
  <c r="BR200" i="1"/>
  <c r="BR213" i="1"/>
  <c r="BR102" i="1"/>
  <c r="BR93" i="1"/>
  <c r="BR79" i="1"/>
  <c r="BR116" i="1"/>
  <c r="BR86" i="1"/>
  <c r="BR113" i="1"/>
  <c r="BR92" i="1"/>
  <c r="BR89" i="1"/>
  <c r="BR88" i="1"/>
  <c r="BR87" i="1"/>
  <c r="BR21" i="1"/>
  <c r="BR22" i="1"/>
  <c r="BR14" i="1"/>
  <c r="BR12" i="1"/>
  <c r="BR10" i="1"/>
  <c r="BR43" i="1"/>
  <c r="BR30" i="1"/>
  <c r="BR51" i="1"/>
  <c r="BR77" i="1"/>
  <c r="BR4" i="1"/>
  <c r="BR5" i="1"/>
  <c r="BR42" i="1"/>
  <c r="BR450" i="1"/>
  <c r="BR432" i="1"/>
  <c r="BR448" i="1"/>
  <c r="BR433" i="1"/>
  <c r="BR447" i="1"/>
  <c r="BR434" i="1"/>
  <c r="BR431" i="1"/>
  <c r="BR428" i="1"/>
  <c r="BR416" i="1"/>
  <c r="BR410" i="1"/>
  <c r="BR424" i="1"/>
  <c r="BR423" i="1"/>
  <c r="BR422" i="1"/>
  <c r="BR420" i="1"/>
  <c r="BR406" i="1"/>
  <c r="BR411" i="1"/>
  <c r="BR402" i="1"/>
  <c r="BR415" i="1"/>
  <c r="BR407" i="1"/>
  <c r="BR403" i="1"/>
  <c r="BR405" i="1"/>
  <c r="BR404" i="1"/>
  <c r="BR399" i="1"/>
  <c r="BR409" i="1"/>
  <c r="BR397" i="1"/>
  <c r="BR392" i="1"/>
  <c r="BR393" i="1"/>
  <c r="BR400" i="1"/>
  <c r="BR398" i="1"/>
  <c r="BR379" i="1"/>
  <c r="BR369" i="1"/>
  <c r="BR378" i="1"/>
  <c r="BR401" i="1"/>
  <c r="BR377" i="1"/>
  <c r="BR381" i="1"/>
  <c r="BR396" i="1"/>
  <c r="BR376" i="1"/>
  <c r="BR382" i="1"/>
  <c r="BR316" i="1"/>
  <c r="BR308" i="1"/>
  <c r="BR304" i="1"/>
  <c r="BR313" i="1"/>
  <c r="BR297" i="1"/>
  <c r="BR294" i="1"/>
  <c r="BR275" i="1"/>
  <c r="BR248" i="1"/>
  <c r="BR274" i="1"/>
  <c r="BR230" i="1"/>
  <c r="BR252" i="1"/>
  <c r="BR232" i="1"/>
  <c r="BR212" i="1"/>
  <c r="BR214" i="1"/>
  <c r="BR231" i="1"/>
  <c r="BR233" i="1"/>
  <c r="BR216" i="1"/>
  <c r="BR201" i="1"/>
  <c r="BR180" i="1"/>
  <c r="BR202" i="1"/>
  <c r="BR163" i="1"/>
  <c r="BR165" i="1"/>
  <c r="BR149" i="1"/>
  <c r="BR157" i="1"/>
  <c r="BR128" i="1"/>
  <c r="BR123" i="1"/>
  <c r="BR126" i="1"/>
  <c r="BR153" i="1"/>
  <c r="BR147" i="1"/>
  <c r="BR145" i="1"/>
  <c r="BR140" i="1"/>
  <c r="BR122" i="1"/>
  <c r="BR106" i="1"/>
  <c r="BR144" i="1"/>
  <c r="BR125" i="1"/>
  <c r="BR72" i="1"/>
  <c r="BR70" i="1"/>
  <c r="BR74" i="1"/>
  <c r="BR71" i="1"/>
  <c r="BR100" i="1"/>
  <c r="BR105" i="1"/>
  <c r="BR64" i="1"/>
  <c r="BR101" i="1"/>
  <c r="BR84" i="1"/>
  <c r="BR121" i="1"/>
  <c r="BR69" i="1"/>
  <c r="BR25" i="1"/>
  <c r="BR55" i="1"/>
  <c r="BR52" i="1"/>
  <c r="BR11" i="1"/>
  <c r="BR65" i="1"/>
  <c r="BR54" i="1"/>
  <c r="BR19" i="1"/>
  <c r="BR24" i="1"/>
  <c r="BR56" i="1"/>
  <c r="BR26" i="1"/>
  <c r="BR20" i="1"/>
  <c r="BR16" i="1"/>
  <c r="BR23" i="1"/>
  <c r="BR29" i="1"/>
  <c r="BR48" i="1"/>
  <c r="BR3" i="1"/>
  <c r="BR53" i="1"/>
  <c r="BR443" i="1"/>
  <c r="BR442" i="1"/>
  <c r="BR438" i="1"/>
  <c r="BR435" i="1"/>
  <c r="BR449" i="1"/>
  <c r="BR419" i="1"/>
  <c r="BR418" i="1"/>
  <c r="BR417" i="1"/>
  <c r="BR387" i="1"/>
  <c r="BR384" i="1"/>
  <c r="BR344" i="1"/>
  <c r="BR343" i="1"/>
  <c r="BR342" i="1"/>
  <c r="BR346" i="1"/>
  <c r="BR341" i="1"/>
  <c r="BR345" i="1"/>
  <c r="BR337" i="1"/>
  <c r="BR347" i="1"/>
  <c r="BR320" i="1"/>
  <c r="BR287" i="1"/>
  <c r="BR285" i="1"/>
  <c r="BR279" i="1"/>
  <c r="BR281" i="1"/>
  <c r="BR290" i="1"/>
  <c r="BR288" i="1"/>
  <c r="BR286" i="1"/>
  <c r="BR257" i="1"/>
  <c r="BR259" i="1"/>
  <c r="BR261" i="1"/>
  <c r="BR255" i="1"/>
  <c r="BR236" i="1"/>
  <c r="BR289" i="1"/>
  <c r="BR240" i="1"/>
  <c r="BR268" i="1"/>
  <c r="BR264" i="1"/>
  <c r="BR256" i="1"/>
  <c r="BR239" i="1"/>
  <c r="BR234" i="1"/>
  <c r="BR229" i="1"/>
  <c r="D229" i="1" s="1"/>
  <c r="BR241" i="1"/>
  <c r="BR203" i="1"/>
  <c r="BR237" i="1"/>
  <c r="BR235" i="1"/>
  <c r="BR226" i="1"/>
  <c r="BR186" i="1"/>
  <c r="BR185" i="1"/>
  <c r="BR270" i="1"/>
  <c r="BR187" i="1"/>
  <c r="BR160" i="1"/>
  <c r="BR148" i="1"/>
  <c r="BR159" i="1"/>
  <c r="BR161" i="1"/>
  <c r="BR277" i="1"/>
  <c r="BR269" i="1"/>
  <c r="BR184" i="1"/>
  <c r="BR181" i="1"/>
  <c r="BR171" i="1"/>
  <c r="BR151" i="1"/>
  <c r="BR136" i="1"/>
  <c r="BR134" i="1"/>
  <c r="BR143" i="1"/>
  <c r="BR141" i="1"/>
  <c r="BR138" i="1"/>
  <c r="BR135" i="1"/>
  <c r="BR120" i="1"/>
  <c r="BR139" i="1"/>
  <c r="BR99" i="1"/>
  <c r="BR35" i="1"/>
  <c r="BR33" i="1"/>
  <c r="BR38" i="1"/>
  <c r="BR63" i="1"/>
  <c r="BR37" i="1"/>
  <c r="BR137" i="1"/>
  <c r="BR36" i="1"/>
  <c r="BR142" i="1"/>
  <c r="BR34" i="1"/>
  <c r="BR32" i="1"/>
  <c r="BR40" i="1"/>
  <c r="BR39" i="1"/>
  <c r="BR8" i="1"/>
  <c r="BR444" i="1"/>
  <c r="BR335" i="1"/>
  <c r="BR319" i="1"/>
  <c r="BR291" i="1"/>
  <c r="BR260" i="1"/>
  <c r="BR225" i="1"/>
  <c r="BR162" i="1"/>
  <c r="BR156" i="1"/>
  <c r="BR127" i="1"/>
  <c r="BR46" i="1"/>
  <c r="BR167" i="1"/>
  <c r="BR362" i="1"/>
  <c r="BR360" i="1"/>
  <c r="BR350" i="1"/>
  <c r="BR358" i="1"/>
  <c r="BR356" i="1"/>
  <c r="BR354" i="1"/>
  <c r="BR352" i="1"/>
  <c r="BR330" i="1"/>
  <c r="BR349" i="1"/>
  <c r="BR329" i="1"/>
  <c r="BR359" i="1"/>
  <c r="BR357" i="1"/>
  <c r="BR351" i="1"/>
  <c r="BR328" i="1"/>
  <c r="BR325" i="1"/>
  <c r="BR361" i="1"/>
  <c r="BR322" i="1"/>
  <c r="BR324" i="1"/>
  <c r="BR355" i="1"/>
  <c r="BR327" i="1"/>
  <c r="BR321" i="1"/>
  <c r="BR353" i="1"/>
  <c r="BR326" i="1"/>
  <c r="BR323" i="1"/>
  <c r="BR196" i="1"/>
  <c r="BR195" i="1"/>
  <c r="BR193" i="1"/>
  <c r="BR194" i="1"/>
  <c r="BR131" i="1"/>
  <c r="BR133" i="1"/>
  <c r="BR130" i="1"/>
  <c r="BR129" i="1"/>
  <c r="BR132" i="1"/>
  <c r="BR75" i="1"/>
  <c r="BR13" i="1"/>
  <c r="BR426" i="1"/>
  <c r="BR408" i="1"/>
  <c r="BR366" i="1"/>
  <c r="BR388" i="1"/>
  <c r="BR336" i="1"/>
  <c r="BR331" i="1"/>
  <c r="BR299" i="1"/>
  <c r="BR227" i="1"/>
  <c r="BR197" i="1"/>
  <c r="BR220" i="1"/>
  <c r="BR177" i="1"/>
  <c r="BR76" i="1"/>
  <c r="BR73" i="1"/>
  <c r="BR436" i="1"/>
  <c r="BR414" i="1"/>
  <c r="BR383" i="1"/>
  <c r="BR375" i="1"/>
  <c r="BR380" i="1"/>
  <c r="BR368" i="1"/>
  <c r="BR292" i="1"/>
  <c r="BR188" i="1"/>
  <c r="BR115" i="1"/>
  <c r="BR96" i="1"/>
  <c r="BR59" i="1"/>
  <c r="BR333" i="1"/>
  <c r="BR332" i="1"/>
  <c r="BR207" i="1"/>
  <c r="BR208" i="1"/>
  <c r="BR172" i="1"/>
  <c r="BR173" i="1"/>
  <c r="BR18" i="1"/>
  <c r="BK2" i="1"/>
  <c r="BK1" i="1"/>
  <c r="BJ221" i="1" l="1"/>
  <c r="BK229" i="1"/>
  <c r="BK80" i="1"/>
  <c r="K119" i="31"/>
  <c r="H179" i="31"/>
  <c r="K118" i="31"/>
  <c r="H133" i="31"/>
  <c r="K121" i="31"/>
  <c r="H166" i="31"/>
  <c r="K120" i="31"/>
  <c r="H120" i="31"/>
  <c r="BQ2" i="1" l="1"/>
  <c r="BP2" i="1"/>
  <c r="BO2" i="1"/>
  <c r="K60" i="31"/>
  <c r="H58" i="31"/>
  <c r="K53" i="31"/>
  <c r="H52" i="31"/>
  <c r="K49" i="31"/>
  <c r="H46" i="31"/>
  <c r="K42" i="31"/>
  <c r="H40" i="31"/>
  <c r="K36" i="31"/>
  <c r="H35" i="31"/>
  <c r="K30" i="31"/>
  <c r="H29" i="31"/>
  <c r="K24" i="31"/>
  <c r="H23" i="31"/>
  <c r="K81" i="31"/>
  <c r="H83" i="31"/>
  <c r="K80" i="31"/>
  <c r="H89" i="31"/>
  <c r="K147" i="31"/>
  <c r="H193" i="31"/>
  <c r="K146" i="31"/>
  <c r="H147" i="31"/>
  <c r="K149" i="31"/>
  <c r="H151" i="31"/>
  <c r="K148" i="31"/>
  <c r="H105" i="31"/>
  <c r="D222" i="1" l="1"/>
  <c r="D120" i="1"/>
  <c r="BN2" i="1"/>
  <c r="BR2" i="1"/>
  <c r="K195" i="31"/>
  <c r="H197" i="31"/>
  <c r="K109" i="31"/>
  <c r="H157" i="31"/>
  <c r="K108" i="31"/>
  <c r="H111" i="31"/>
  <c r="K79" i="31" l="1"/>
  <c r="H73" i="31"/>
  <c r="K78" i="31"/>
  <c r="H72" i="31"/>
  <c r="C205" i="31" l="1"/>
  <c r="C202" i="31"/>
  <c r="K203" i="31"/>
  <c r="H202" i="31"/>
  <c r="K202" i="31"/>
  <c r="H205" i="31"/>
  <c r="K158" i="31" l="1"/>
  <c r="H156" i="31"/>
  <c r="K106" i="31"/>
  <c r="H109" i="31"/>
  <c r="D397" i="1" l="1"/>
  <c r="D407" i="1"/>
  <c r="D401" i="1"/>
  <c r="D402" i="1"/>
  <c r="D404" i="1"/>
  <c r="D399" i="1"/>
  <c r="D406" i="1"/>
  <c r="D403" i="1"/>
  <c r="D398" i="1"/>
  <c r="D405" i="1"/>
  <c r="D400" i="1"/>
  <c r="D92" i="1"/>
  <c r="K217" i="31"/>
  <c r="H201" i="31"/>
  <c r="K216" i="31"/>
  <c r="K215" i="31"/>
  <c r="H200" i="31"/>
  <c r="K214" i="31"/>
  <c r="K213" i="31"/>
  <c r="H203" i="31"/>
  <c r="K212" i="31"/>
  <c r="H204" i="31"/>
  <c r="K211" i="31"/>
  <c r="H199" i="31"/>
  <c r="K210" i="31"/>
  <c r="K209" i="31"/>
  <c r="H198" i="31"/>
  <c r="D449" i="1" l="1"/>
  <c r="D145" i="1"/>
  <c r="D147" i="1"/>
  <c r="D55" i="1"/>
  <c r="D392" i="1"/>
  <c r="D25" i="1"/>
  <c r="D126" i="1"/>
  <c r="BL55" i="1" l="1"/>
  <c r="BL145" i="1"/>
  <c r="H217" i="31"/>
  <c r="K196" i="31"/>
  <c r="H207" i="31"/>
  <c r="BA21" i="38" l="1"/>
  <c r="BA20" i="38"/>
  <c r="BA19" i="38"/>
  <c r="BA18" i="38"/>
  <c r="BA17" i="38"/>
  <c r="BA16" i="38"/>
  <c r="BA15" i="38"/>
  <c r="BA14" i="38"/>
  <c r="BA13" i="38"/>
  <c r="BA12" i="38"/>
  <c r="BA11" i="38"/>
  <c r="BA10" i="38"/>
  <c r="BA9" i="38"/>
  <c r="BA8" i="38"/>
  <c r="BA7" i="38"/>
  <c r="BA6" i="38"/>
  <c r="D231" i="1" l="1"/>
  <c r="D233" i="1"/>
  <c r="D382" i="1"/>
  <c r="D448" i="1"/>
  <c r="D411" i="1"/>
  <c r="D434" i="1"/>
  <c r="D304" i="1"/>
  <c r="D214" i="1"/>
  <c r="D10" i="1"/>
  <c r="D102" i="1"/>
  <c r="D426" i="1"/>
  <c r="D123" i="1"/>
  <c r="D60" i="1"/>
  <c r="D441" i="1"/>
  <c r="D203" i="1"/>
  <c r="D438" i="1" l="1"/>
  <c r="H144" i="31"/>
  <c r="K194" i="31"/>
  <c r="H119" i="31"/>
  <c r="K193" i="31"/>
  <c r="H150" i="31"/>
  <c r="K192" i="31"/>
  <c r="H136" i="31"/>
  <c r="H134" i="31"/>
  <c r="K191" i="31"/>
  <c r="H190" i="31"/>
  <c r="H165" i="31"/>
  <c r="H196" i="31"/>
  <c r="H182" i="31"/>
  <c r="K190" i="31"/>
  <c r="H180" i="31"/>
  <c r="BM438" i="1" l="1"/>
  <c r="D447" i="1"/>
  <c r="D365" i="1"/>
  <c r="D117" i="1"/>
  <c r="D437" i="1"/>
  <c r="D238" i="1"/>
  <c r="D227" i="1"/>
  <c r="K90" i="31"/>
  <c r="H92" i="31"/>
  <c r="K185" i="31"/>
  <c r="K184" i="31"/>
  <c r="K183" i="31"/>
  <c r="D235" i="1" l="1"/>
  <c r="D249" i="1"/>
  <c r="D338" i="1"/>
  <c r="D261" i="1"/>
  <c r="D340" i="1"/>
  <c r="D234" i="1"/>
  <c r="D341" i="1"/>
  <c r="D171" i="1"/>
  <c r="BM261" i="1" l="1"/>
  <c r="BM338" i="1"/>
  <c r="BM249" i="1"/>
  <c r="BM341" i="1"/>
  <c r="BM234" i="1"/>
  <c r="BM340" i="1"/>
  <c r="D206" i="1"/>
  <c r="K122" i="31" l="1"/>
  <c r="H123" i="31"/>
  <c r="K161" i="31"/>
  <c r="H169" i="31"/>
  <c r="H170" i="31" l="1"/>
  <c r="K124" i="31"/>
  <c r="H124" i="31"/>
  <c r="D149" i="1" l="1"/>
  <c r="I1" i="10" l="1"/>
  <c r="K68" i="31"/>
  <c r="H75" i="31"/>
  <c r="D183" i="1" l="1"/>
  <c r="D302" i="1"/>
  <c r="AD6" i="39" l="1"/>
  <c r="S1" i="1"/>
  <c r="AF6" i="39"/>
  <c r="T1" i="1"/>
  <c r="BH317" i="1" l="1"/>
  <c r="BH170" i="1"/>
  <c r="BH307" i="1"/>
  <c r="BH228" i="1"/>
  <c r="BH41" i="1"/>
  <c r="BH124" i="1"/>
  <c r="BI124" i="1"/>
  <c r="BI228" i="1"/>
  <c r="BI41" i="1"/>
  <c r="BI317" i="1"/>
  <c r="BI170" i="1"/>
  <c r="BI307" i="1"/>
  <c r="BI443" i="1"/>
  <c r="BI422" i="1"/>
  <c r="BI450" i="1"/>
  <c r="BI449" i="1"/>
  <c r="BI446" i="1"/>
  <c r="BI437" i="1"/>
  <c r="BI429" i="1"/>
  <c r="BI421" i="1"/>
  <c r="BI420" i="1"/>
  <c r="BI414" i="1"/>
  <c r="BI438" i="1"/>
  <c r="BI423" i="1"/>
  <c r="BI441" i="1"/>
  <c r="BI435" i="1"/>
  <c r="BI431" i="1"/>
  <c r="BI427" i="1"/>
  <c r="BI425" i="1"/>
  <c r="BI424" i="1"/>
  <c r="BI447" i="1"/>
  <c r="BI444" i="1"/>
  <c r="BI442" i="1"/>
  <c r="BI433" i="1"/>
  <c r="BI432" i="1"/>
  <c r="BI428" i="1"/>
  <c r="BI436" i="1"/>
  <c r="BI168" i="1"/>
  <c r="BI167" i="1"/>
  <c r="BI445" i="1"/>
  <c r="BI440" i="1"/>
  <c r="BI426" i="1"/>
  <c r="BI415" i="1"/>
  <c r="BI413" i="1"/>
  <c r="BI407" i="1"/>
  <c r="BI403" i="1"/>
  <c r="BI399" i="1"/>
  <c r="BI394" i="1"/>
  <c r="BI390" i="1"/>
  <c r="BI380" i="1"/>
  <c r="BI416" i="1"/>
  <c r="BI396" i="1"/>
  <c r="BI391" i="1"/>
  <c r="BI412" i="1"/>
  <c r="BI404" i="1"/>
  <c r="BI400" i="1"/>
  <c r="BI388" i="1"/>
  <c r="BI383" i="1"/>
  <c r="BI384" i="1"/>
  <c r="BI381" i="1"/>
  <c r="BI439" i="1"/>
  <c r="BI410" i="1"/>
  <c r="BI405" i="1"/>
  <c r="BI401" i="1"/>
  <c r="BI397" i="1"/>
  <c r="BI389" i="1"/>
  <c r="BI434" i="1"/>
  <c r="BI393" i="1"/>
  <c r="BI392" i="1"/>
  <c r="BI395" i="1"/>
  <c r="BI387" i="1"/>
  <c r="BI372" i="1"/>
  <c r="BI369" i="1"/>
  <c r="BI368" i="1"/>
  <c r="BI362" i="1"/>
  <c r="BI419" i="1"/>
  <c r="BI409" i="1"/>
  <c r="BI378" i="1"/>
  <c r="BI376" i="1"/>
  <c r="BI375" i="1"/>
  <c r="BI371" i="1"/>
  <c r="BI366" i="1"/>
  <c r="BI360" i="1"/>
  <c r="BI356" i="1"/>
  <c r="BI352" i="1"/>
  <c r="BI448" i="1"/>
  <c r="BI430" i="1"/>
  <c r="BI398" i="1"/>
  <c r="BI402" i="1"/>
  <c r="BI382" i="1"/>
  <c r="BI377" i="1"/>
  <c r="BI373" i="1"/>
  <c r="BI363" i="1"/>
  <c r="BI357" i="1"/>
  <c r="BI353" i="1"/>
  <c r="BI406" i="1"/>
  <c r="BI379" i="1"/>
  <c r="BI370" i="1"/>
  <c r="BI367" i="1"/>
  <c r="BI411" i="1"/>
  <c r="BI374" i="1"/>
  <c r="BI361" i="1"/>
  <c r="BI358" i="1"/>
  <c r="BI354" i="1"/>
  <c r="BI351" i="1"/>
  <c r="BI365" i="1"/>
  <c r="BI359" i="1"/>
  <c r="BI346" i="1"/>
  <c r="BI323" i="1"/>
  <c r="BI344" i="1"/>
  <c r="BI340" i="1"/>
  <c r="BI332" i="1"/>
  <c r="BI333" i="1"/>
  <c r="BI330" i="1"/>
  <c r="BI328" i="1"/>
  <c r="BI326" i="1"/>
  <c r="BI324" i="1"/>
  <c r="BI349" i="1"/>
  <c r="BI347" i="1"/>
  <c r="BI343" i="1"/>
  <c r="BI341" i="1"/>
  <c r="BI334" i="1"/>
  <c r="BI337" i="1"/>
  <c r="BI331" i="1"/>
  <c r="BI345" i="1"/>
  <c r="BI338" i="1"/>
  <c r="BI408" i="1"/>
  <c r="BI355" i="1"/>
  <c r="BI348" i="1"/>
  <c r="BI342" i="1"/>
  <c r="BI335" i="1"/>
  <c r="BI329" i="1"/>
  <c r="BI327" i="1"/>
  <c r="BI325" i="1"/>
  <c r="BI350" i="1"/>
  <c r="BI319" i="1"/>
  <c r="BI309" i="1"/>
  <c r="BI308" i="1"/>
  <c r="BI304" i="1"/>
  <c r="BI289" i="1"/>
  <c r="BI285" i="1"/>
  <c r="BI321" i="1"/>
  <c r="BI313" i="1"/>
  <c r="BI311" i="1"/>
  <c r="BI298" i="1"/>
  <c r="BI294" i="1"/>
  <c r="BI290" i="1"/>
  <c r="BI286" i="1"/>
  <c r="BI320" i="1"/>
  <c r="BI310" i="1"/>
  <c r="BI302" i="1"/>
  <c r="BI292" i="1"/>
  <c r="BI318" i="1"/>
  <c r="BI295" i="1"/>
  <c r="BI312" i="1"/>
  <c r="BI299" i="1"/>
  <c r="BI284" i="1"/>
  <c r="BI283" i="1"/>
  <c r="BI282" i="1"/>
  <c r="BI271" i="1"/>
  <c r="BI260" i="1"/>
  <c r="BI256" i="1"/>
  <c r="BI339" i="1"/>
  <c r="BI268" i="1"/>
  <c r="BI264" i="1"/>
  <c r="BI261" i="1"/>
  <c r="BI257" i="1"/>
  <c r="BI322" i="1"/>
  <c r="BI296" i="1"/>
  <c r="BI291" i="1"/>
  <c r="BI281" i="1"/>
  <c r="BI279" i="1"/>
  <c r="BI277" i="1"/>
  <c r="BI272" i="1"/>
  <c r="BI265" i="1"/>
  <c r="BI259" i="1"/>
  <c r="BI293" i="1"/>
  <c r="BI288" i="1"/>
  <c r="BI280" i="1"/>
  <c r="BI275" i="1"/>
  <c r="BI270" i="1"/>
  <c r="BI267" i="1"/>
  <c r="BI262" i="1"/>
  <c r="BI287" i="1"/>
  <c r="BI258" i="1"/>
  <c r="BI253" i="1"/>
  <c r="BI239" i="1"/>
  <c r="BI237" i="1"/>
  <c r="BI233" i="1"/>
  <c r="BI225" i="1"/>
  <c r="BI274" i="1"/>
  <c r="BI234" i="1"/>
  <c r="BI263" i="1"/>
  <c r="BI250" i="1"/>
  <c r="BI247" i="1"/>
  <c r="BI244" i="1"/>
  <c r="BI231" i="1"/>
  <c r="BI226" i="1"/>
  <c r="BI269" i="1"/>
  <c r="BI243" i="1"/>
  <c r="BI238" i="1"/>
  <c r="BI254" i="1"/>
  <c r="BI249" i="1"/>
  <c r="BI248" i="1"/>
  <c r="BI240" i="1"/>
  <c r="BI236" i="1"/>
  <c r="BI235" i="1"/>
  <c r="BI224" i="1"/>
  <c r="BI242" i="1"/>
  <c r="BI232" i="1"/>
  <c r="BI227" i="1"/>
  <c r="BI223" i="1"/>
  <c r="BI297" i="1"/>
  <c r="BI252" i="1"/>
  <c r="BI245" i="1"/>
  <c r="BI229" i="1"/>
  <c r="BI273" i="1"/>
  <c r="BI246" i="1"/>
  <c r="BI241" i="1"/>
  <c r="BI230" i="1"/>
  <c r="BI193" i="1"/>
  <c r="BI220" i="1"/>
  <c r="BI216" i="1"/>
  <c r="BI202" i="1"/>
  <c r="BI201" i="1"/>
  <c r="BI198" i="1"/>
  <c r="BI186" i="1"/>
  <c r="BI214" i="1"/>
  <c r="BI204" i="1"/>
  <c r="BI192" i="1"/>
  <c r="BI221" i="1"/>
  <c r="BI203" i="1"/>
  <c r="BI196" i="1"/>
  <c r="BI194" i="1"/>
  <c r="BI189" i="1"/>
  <c r="BI187" i="1"/>
  <c r="BI181" i="1"/>
  <c r="BI212" i="1"/>
  <c r="BI209" i="1"/>
  <c r="BI207" i="1"/>
  <c r="BI200" i="1"/>
  <c r="BI190" i="1"/>
  <c r="BI217" i="1"/>
  <c r="BI208" i="1"/>
  <c r="BI205" i="1"/>
  <c r="BI184" i="1"/>
  <c r="BI219" i="1"/>
  <c r="BI213" i="1"/>
  <c r="BI199" i="1"/>
  <c r="BI197" i="1"/>
  <c r="BI191" i="1"/>
  <c r="BI188" i="1"/>
  <c r="BI222" i="1"/>
  <c r="BI215" i="1"/>
  <c r="BI195" i="1"/>
  <c r="BI185" i="1"/>
  <c r="BI177" i="1"/>
  <c r="BI171" i="1"/>
  <c r="BI163" i="1"/>
  <c r="BI153" i="1"/>
  <c r="BI140" i="1"/>
  <c r="BI126" i="1"/>
  <c r="BI119" i="1"/>
  <c r="BI96" i="1"/>
  <c r="BI93" i="1"/>
  <c r="BI91" i="1"/>
  <c r="BI180" i="1"/>
  <c r="BI175" i="1"/>
  <c r="BI174" i="1"/>
  <c r="BI158" i="1"/>
  <c r="BI155" i="1"/>
  <c r="BI143" i="1"/>
  <c r="BI137" i="1"/>
  <c r="BI132" i="1"/>
  <c r="BI115" i="1"/>
  <c r="BI110" i="1"/>
  <c r="BI166" i="1"/>
  <c r="BI160" i="1"/>
  <c r="BI135" i="1"/>
  <c r="BI130" i="1"/>
  <c r="BI128" i="1"/>
  <c r="BI127" i="1"/>
  <c r="BI123" i="1"/>
  <c r="BI161" i="1"/>
  <c r="BI144" i="1"/>
  <c r="BI138" i="1"/>
  <c r="BI133" i="1"/>
  <c r="BI105" i="1"/>
  <c r="BI101" i="1"/>
  <c r="BI100" i="1"/>
  <c r="BI99" i="1"/>
  <c r="BI89" i="1"/>
  <c r="BI149" i="1"/>
  <c r="BI136" i="1"/>
  <c r="BI121" i="1"/>
  <c r="BI120" i="1"/>
  <c r="BI116" i="1"/>
  <c r="BI113" i="1"/>
  <c r="BI109" i="1"/>
  <c r="BI179" i="1"/>
  <c r="BI176" i="1"/>
  <c r="BI173" i="1"/>
  <c r="BI169" i="1"/>
  <c r="BI162" i="1"/>
  <c r="BI157" i="1"/>
  <c r="BI147" i="1"/>
  <c r="BI145" i="1"/>
  <c r="BI139" i="1"/>
  <c r="BI134" i="1"/>
  <c r="BI129" i="1"/>
  <c r="BI122" i="1"/>
  <c r="BI111" i="1"/>
  <c r="BI108" i="1"/>
  <c r="BI103" i="1"/>
  <c r="BI152" i="1"/>
  <c r="BI150" i="1"/>
  <c r="BI142" i="1"/>
  <c r="BI117" i="1"/>
  <c r="BI114" i="1"/>
  <c r="BI112" i="1"/>
  <c r="BI106" i="1"/>
  <c r="BI98" i="1"/>
  <c r="BI79" i="1"/>
  <c r="BI73" i="1"/>
  <c r="BI57" i="1"/>
  <c r="BI39" i="1"/>
  <c r="BI16" i="1"/>
  <c r="BI104" i="1"/>
  <c r="BI85" i="1"/>
  <c r="BI81" i="1"/>
  <c r="BI71" i="1"/>
  <c r="BI70" i="1"/>
  <c r="BI69" i="1"/>
  <c r="BI63" i="1"/>
  <c r="BI62" i="1"/>
  <c r="BI60" i="1"/>
  <c r="BI35" i="1"/>
  <c r="BI31" i="1"/>
  <c r="BI24" i="1"/>
  <c r="BI172" i="1"/>
  <c r="BI156" i="1"/>
  <c r="BI125" i="1"/>
  <c r="BI102" i="1"/>
  <c r="BI90" i="1"/>
  <c r="BI87" i="1"/>
  <c r="BI76" i="1"/>
  <c r="BI74" i="1"/>
  <c r="BI56" i="1"/>
  <c r="BI53" i="1"/>
  <c r="BI50" i="1"/>
  <c r="BI48" i="1"/>
  <c r="BI43" i="1"/>
  <c r="BI29" i="1"/>
  <c r="BI28" i="1"/>
  <c r="BI20" i="1"/>
  <c r="BI19" i="1"/>
  <c r="BI178" i="1"/>
  <c r="BI154" i="1"/>
  <c r="BI141" i="1"/>
  <c r="BI83" i="1"/>
  <c r="BI80" i="1"/>
  <c r="BI66" i="1"/>
  <c r="BI58" i="1"/>
  <c r="BI42" i="1"/>
  <c r="BI36" i="1"/>
  <c r="BI32" i="1"/>
  <c r="BI21" i="1"/>
  <c r="BI183" i="1"/>
  <c r="BI159" i="1"/>
  <c r="BI131" i="1"/>
  <c r="BI107" i="1"/>
  <c r="BI97" i="1"/>
  <c r="BI82" i="1"/>
  <c r="BI77" i="1"/>
  <c r="BI54" i="1"/>
  <c r="BI44" i="1"/>
  <c r="BI25" i="1"/>
  <c r="BI22" i="1"/>
  <c r="BI86" i="1"/>
  <c r="BI64" i="1"/>
  <c r="BI61" i="1"/>
  <c r="BI52" i="1"/>
  <c r="BI49" i="1"/>
  <c r="BI38" i="1"/>
  <c r="BI33" i="1"/>
  <c r="BI27" i="1"/>
  <c r="BI26" i="1"/>
  <c r="BI88" i="1"/>
  <c r="BI84" i="1"/>
  <c r="BI75" i="1"/>
  <c r="BI59" i="1"/>
  <c r="BI45" i="1"/>
  <c r="BI40" i="1"/>
  <c r="BI30" i="1"/>
  <c r="BI23" i="1"/>
  <c r="BI95" i="1"/>
  <c r="BI94" i="1"/>
  <c r="BI65" i="1"/>
  <c r="BI55" i="1"/>
  <c r="BI47" i="1"/>
  <c r="BI46" i="1"/>
  <c r="BI37" i="1"/>
  <c r="BI34" i="1"/>
  <c r="BI14" i="1"/>
  <c r="BI9" i="1"/>
  <c r="BI8" i="1"/>
  <c r="BI6" i="1"/>
  <c r="BI3" i="1"/>
  <c r="BI10" i="1"/>
  <c r="BI18" i="1"/>
  <c r="BI17" i="1"/>
  <c r="BI5" i="1"/>
  <c r="BI12" i="1"/>
  <c r="BI7" i="1"/>
  <c r="BI15" i="1"/>
  <c r="BI13" i="1"/>
  <c r="BI11" i="1"/>
  <c r="BI92" i="1"/>
  <c r="BI206" i="1"/>
  <c r="BH448" i="1"/>
  <c r="BH434" i="1"/>
  <c r="BH419" i="1"/>
  <c r="BH443" i="1"/>
  <c r="BH422" i="1"/>
  <c r="BH417" i="1"/>
  <c r="BH450" i="1"/>
  <c r="BH449" i="1"/>
  <c r="BH446" i="1"/>
  <c r="BH437" i="1"/>
  <c r="BH421" i="1"/>
  <c r="BH420" i="1"/>
  <c r="BH438" i="1"/>
  <c r="BH423" i="1"/>
  <c r="BH441" i="1"/>
  <c r="BH435" i="1"/>
  <c r="BH431" i="1"/>
  <c r="BH427" i="1"/>
  <c r="BH425" i="1"/>
  <c r="BH424" i="1"/>
  <c r="BH418" i="1"/>
  <c r="BH447" i="1"/>
  <c r="BH444" i="1"/>
  <c r="BH442" i="1"/>
  <c r="BH433" i="1"/>
  <c r="BH432" i="1"/>
  <c r="BH428" i="1"/>
  <c r="BH436" i="1"/>
  <c r="BH411" i="1"/>
  <c r="BH409" i="1"/>
  <c r="BH387" i="1"/>
  <c r="BH385" i="1"/>
  <c r="BH382" i="1"/>
  <c r="BH415" i="1"/>
  <c r="BH413" i="1"/>
  <c r="BH407" i="1"/>
  <c r="BH403" i="1"/>
  <c r="BH399" i="1"/>
  <c r="BH394" i="1"/>
  <c r="BH380" i="1"/>
  <c r="BH416" i="1"/>
  <c r="BH396" i="1"/>
  <c r="BH167" i="1"/>
  <c r="BH404" i="1"/>
  <c r="BH400" i="1"/>
  <c r="BH388" i="1"/>
  <c r="BH383" i="1"/>
  <c r="BH414" i="1"/>
  <c r="BH386" i="1"/>
  <c r="BH384" i="1"/>
  <c r="BH381" i="1"/>
  <c r="BH445" i="1"/>
  <c r="BH426" i="1"/>
  <c r="BH410" i="1"/>
  <c r="BH405" i="1"/>
  <c r="BH401" i="1"/>
  <c r="BH397" i="1"/>
  <c r="BH389" i="1"/>
  <c r="BH365" i="1"/>
  <c r="BH359" i="1"/>
  <c r="BH355" i="1"/>
  <c r="BH393" i="1"/>
  <c r="BH369" i="1"/>
  <c r="BH368" i="1"/>
  <c r="BH362" i="1"/>
  <c r="BH378" i="1"/>
  <c r="BH376" i="1"/>
  <c r="BH375" i="1"/>
  <c r="BH371" i="1"/>
  <c r="BH366" i="1"/>
  <c r="BH360" i="1"/>
  <c r="BH356" i="1"/>
  <c r="BH398" i="1"/>
  <c r="BH402" i="1"/>
  <c r="BH377" i="1"/>
  <c r="BH373" i="1"/>
  <c r="BH363" i="1"/>
  <c r="BH357" i="1"/>
  <c r="BH353" i="1"/>
  <c r="BH406" i="1"/>
  <c r="BH379" i="1"/>
  <c r="BH370" i="1"/>
  <c r="BH364" i="1"/>
  <c r="BH440" i="1"/>
  <c r="BH392" i="1"/>
  <c r="BH358" i="1"/>
  <c r="BH354" i="1"/>
  <c r="BH351" i="1"/>
  <c r="BH350" i="1"/>
  <c r="BH339" i="1"/>
  <c r="BH346" i="1"/>
  <c r="BH323" i="1"/>
  <c r="BH344" i="1"/>
  <c r="BH340" i="1"/>
  <c r="BH336" i="1"/>
  <c r="BH332" i="1"/>
  <c r="BH333" i="1"/>
  <c r="BH330" i="1"/>
  <c r="BH328" i="1"/>
  <c r="BH326" i="1"/>
  <c r="BH324" i="1"/>
  <c r="BH347" i="1"/>
  <c r="BH343" i="1"/>
  <c r="BH341" i="1"/>
  <c r="BH334" i="1"/>
  <c r="BH337" i="1"/>
  <c r="BH331" i="1"/>
  <c r="BH345" i="1"/>
  <c r="BH338" i="1"/>
  <c r="BH348" i="1"/>
  <c r="BH315" i="1"/>
  <c r="BH297" i="1"/>
  <c r="BH296" i="1"/>
  <c r="BH325" i="1"/>
  <c r="BH319" i="1"/>
  <c r="BH309" i="1"/>
  <c r="BH308" i="1"/>
  <c r="BH304" i="1"/>
  <c r="BH301" i="1"/>
  <c r="BH289" i="1"/>
  <c r="BH285" i="1"/>
  <c r="BH335" i="1"/>
  <c r="BH316" i="1"/>
  <c r="BH305" i="1"/>
  <c r="BH313" i="1"/>
  <c r="BH311" i="1"/>
  <c r="BH298" i="1"/>
  <c r="BH294" i="1"/>
  <c r="BH290" i="1"/>
  <c r="BH286" i="1"/>
  <c r="BH320" i="1"/>
  <c r="BH302" i="1"/>
  <c r="BH292" i="1"/>
  <c r="BH329" i="1"/>
  <c r="BH318" i="1"/>
  <c r="BH306" i="1"/>
  <c r="BH303" i="1"/>
  <c r="BH295" i="1"/>
  <c r="BH287" i="1"/>
  <c r="BH278" i="1"/>
  <c r="BH276" i="1"/>
  <c r="BH269" i="1"/>
  <c r="BH266" i="1"/>
  <c r="BH263" i="1"/>
  <c r="BH282" i="1"/>
  <c r="BH271" i="1"/>
  <c r="BH260" i="1"/>
  <c r="BH256" i="1"/>
  <c r="BH314" i="1"/>
  <c r="BH327" i="1"/>
  <c r="BH265" i="1"/>
  <c r="BH259" i="1"/>
  <c r="BH342" i="1"/>
  <c r="BH312" i="1"/>
  <c r="BH300" i="1"/>
  <c r="BH293" i="1"/>
  <c r="BH288" i="1"/>
  <c r="BH280" i="1"/>
  <c r="BH275" i="1"/>
  <c r="BH270" i="1"/>
  <c r="BH267" i="1"/>
  <c r="BH262" i="1"/>
  <c r="BH255" i="1"/>
  <c r="BH264" i="1"/>
  <c r="BH246" i="1"/>
  <c r="BH241" i="1"/>
  <c r="BH230" i="1"/>
  <c r="BH253" i="1"/>
  <c r="BH237" i="1"/>
  <c r="BH233" i="1"/>
  <c r="BH225" i="1"/>
  <c r="BH277" i="1"/>
  <c r="BH274" i="1"/>
  <c r="BH234" i="1"/>
  <c r="BH322" i="1"/>
  <c r="BH250" i="1"/>
  <c r="BH247" i="1"/>
  <c r="BH244" i="1"/>
  <c r="BH231" i="1"/>
  <c r="BH226" i="1"/>
  <c r="BH279" i="1"/>
  <c r="BH268" i="1"/>
  <c r="BH257" i="1"/>
  <c r="BH238" i="1"/>
  <c r="BH291" i="1"/>
  <c r="BH284" i="1"/>
  <c r="BH254" i="1"/>
  <c r="BH251" i="1"/>
  <c r="BH249" i="1"/>
  <c r="BH248" i="1"/>
  <c r="BH240" i="1"/>
  <c r="BH236" i="1"/>
  <c r="BH235" i="1"/>
  <c r="BH224" i="1"/>
  <c r="BH299" i="1"/>
  <c r="BH281" i="1"/>
  <c r="BH261" i="1"/>
  <c r="BH242" i="1"/>
  <c r="BH232" i="1"/>
  <c r="BH227" i="1"/>
  <c r="BH223" i="1"/>
  <c r="BH168" i="1"/>
  <c r="BH258" i="1"/>
  <c r="BH252" i="1"/>
  <c r="BH245" i="1"/>
  <c r="BH229" i="1"/>
  <c r="BH222" i="1"/>
  <c r="BH185" i="1"/>
  <c r="BH218" i="1"/>
  <c r="BH211" i="1"/>
  <c r="BH216" i="1"/>
  <c r="BH202" i="1"/>
  <c r="BH201" i="1"/>
  <c r="BH198" i="1"/>
  <c r="BH186" i="1"/>
  <c r="BH214" i="1"/>
  <c r="BH192" i="1"/>
  <c r="BH183" i="1"/>
  <c r="BH221" i="1"/>
  <c r="BH203" i="1"/>
  <c r="BH194" i="1"/>
  <c r="BH187" i="1"/>
  <c r="BH212" i="1"/>
  <c r="BH207" i="1"/>
  <c r="BH190" i="1"/>
  <c r="BH217" i="1"/>
  <c r="BH208" i="1"/>
  <c r="BH205" i="1"/>
  <c r="BH184" i="1"/>
  <c r="BH213" i="1"/>
  <c r="BH210" i="1"/>
  <c r="BH206" i="1"/>
  <c r="BH197" i="1"/>
  <c r="BH188" i="1"/>
  <c r="BH182" i="1"/>
  <c r="BH150" i="1"/>
  <c r="BH142" i="1"/>
  <c r="BH117" i="1"/>
  <c r="BH114" i="1"/>
  <c r="BH112" i="1"/>
  <c r="BH106" i="1"/>
  <c r="BH98" i="1"/>
  <c r="BH177" i="1"/>
  <c r="BH171" i="1"/>
  <c r="BH163" i="1"/>
  <c r="BH153" i="1"/>
  <c r="BH151" i="1"/>
  <c r="BH148" i="1"/>
  <c r="BH140" i="1"/>
  <c r="BH126" i="1"/>
  <c r="BH119" i="1"/>
  <c r="BH96" i="1"/>
  <c r="BH93" i="1"/>
  <c r="BH91" i="1"/>
  <c r="BH180" i="1"/>
  <c r="BH175" i="1"/>
  <c r="BH174" i="1"/>
  <c r="BH158" i="1"/>
  <c r="BH155" i="1"/>
  <c r="BH143" i="1"/>
  <c r="BH137" i="1"/>
  <c r="BH132" i="1"/>
  <c r="BH115" i="1"/>
  <c r="BH110" i="1"/>
  <c r="BH166" i="1"/>
  <c r="BH160" i="1"/>
  <c r="BH146" i="1"/>
  <c r="BH135" i="1"/>
  <c r="BH130" i="1"/>
  <c r="BH128" i="1"/>
  <c r="BH127" i="1"/>
  <c r="BH123" i="1"/>
  <c r="BH118" i="1"/>
  <c r="BH181" i="1"/>
  <c r="BH164" i="1"/>
  <c r="BH161" i="1"/>
  <c r="BH144" i="1"/>
  <c r="BH138" i="1"/>
  <c r="BH133" i="1"/>
  <c r="BH105" i="1"/>
  <c r="BH101" i="1"/>
  <c r="BH100" i="1"/>
  <c r="BH99" i="1"/>
  <c r="BH92" i="1"/>
  <c r="BH178" i="1"/>
  <c r="BH172" i="1"/>
  <c r="BH165" i="1"/>
  <c r="BH159" i="1"/>
  <c r="BH156" i="1"/>
  <c r="BH154" i="1"/>
  <c r="BH141" i="1"/>
  <c r="BH131" i="1"/>
  <c r="BH125" i="1"/>
  <c r="BH107" i="1"/>
  <c r="BH102" i="1"/>
  <c r="BH97" i="1"/>
  <c r="BH176" i="1"/>
  <c r="BH173" i="1"/>
  <c r="BH169" i="1"/>
  <c r="BH162" i="1"/>
  <c r="BH157" i="1"/>
  <c r="BH147" i="1"/>
  <c r="BH145" i="1"/>
  <c r="BH139" i="1"/>
  <c r="BH134" i="1"/>
  <c r="BH129" i="1"/>
  <c r="BH122" i="1"/>
  <c r="BH111" i="1"/>
  <c r="BH108" i="1"/>
  <c r="BH103" i="1"/>
  <c r="BH94" i="1"/>
  <c r="BH90" i="1"/>
  <c r="BH121" i="1"/>
  <c r="BH113" i="1"/>
  <c r="BH95" i="1"/>
  <c r="BH65" i="1"/>
  <c r="BH55" i="1"/>
  <c r="BH47" i="1"/>
  <c r="BH46" i="1"/>
  <c r="BH37" i="1"/>
  <c r="BH34" i="1"/>
  <c r="BH79" i="1"/>
  <c r="BH73" i="1"/>
  <c r="BH68" i="1"/>
  <c r="BH67" i="1"/>
  <c r="BH39" i="1"/>
  <c r="BH16" i="1"/>
  <c r="BH85" i="1"/>
  <c r="BH81" i="1"/>
  <c r="BH71" i="1"/>
  <c r="BH70" i="1"/>
  <c r="BH69" i="1"/>
  <c r="BH63" i="1"/>
  <c r="BH62" i="1"/>
  <c r="BH60" i="1"/>
  <c r="BH35" i="1"/>
  <c r="BH24" i="1"/>
  <c r="BH149" i="1"/>
  <c r="BH109" i="1"/>
  <c r="BH87" i="1"/>
  <c r="BH76" i="1"/>
  <c r="BH74" i="1"/>
  <c r="BH56" i="1"/>
  <c r="BH53" i="1"/>
  <c r="BH50" i="1"/>
  <c r="BH48" i="1"/>
  <c r="BH43" i="1"/>
  <c r="BH29" i="1"/>
  <c r="BH28" i="1"/>
  <c r="BH20" i="1"/>
  <c r="BH136" i="1"/>
  <c r="BH120" i="1"/>
  <c r="BH80" i="1"/>
  <c r="BH66" i="1"/>
  <c r="BH58" i="1"/>
  <c r="BH36" i="1"/>
  <c r="BH32" i="1"/>
  <c r="BH89" i="1"/>
  <c r="BH82" i="1"/>
  <c r="BH77" i="1"/>
  <c r="BH72" i="1"/>
  <c r="BH54" i="1"/>
  <c r="BH51" i="1"/>
  <c r="BH44" i="1"/>
  <c r="BH25" i="1"/>
  <c r="BH22" i="1"/>
  <c r="BH17" i="1"/>
  <c r="BH78" i="1"/>
  <c r="BH64" i="1"/>
  <c r="BH61" i="1"/>
  <c r="BH52" i="1"/>
  <c r="BH38" i="1"/>
  <c r="BH33" i="1"/>
  <c r="BH27" i="1"/>
  <c r="BH26" i="1"/>
  <c r="BH116" i="1"/>
  <c r="BH88" i="1"/>
  <c r="BH84" i="1"/>
  <c r="BH59" i="1"/>
  <c r="BH45" i="1"/>
  <c r="BH40" i="1"/>
  <c r="BH23" i="1"/>
  <c r="BH13" i="1"/>
  <c r="BH11" i="1"/>
  <c r="BH19" i="1"/>
  <c r="BH14" i="1"/>
  <c r="BH9" i="1"/>
  <c r="BH8" i="1"/>
  <c r="BH6" i="1"/>
  <c r="BH3" i="1"/>
  <c r="BH10" i="1"/>
  <c r="BH18" i="1"/>
  <c r="BH7" i="1"/>
  <c r="BH4" i="1"/>
  <c r="BH2" i="1"/>
  <c r="BI2" i="1"/>
  <c r="BM2" i="1"/>
  <c r="D373" i="1"/>
  <c r="D306" i="1" l="1"/>
  <c r="BI306" i="1" l="1"/>
  <c r="K107" i="31"/>
  <c r="K145" i="31"/>
  <c r="H149" i="31"/>
  <c r="K188" i="31"/>
  <c r="H195" i="31"/>
  <c r="K125" i="31"/>
  <c r="H126" i="31"/>
  <c r="K164" i="31"/>
  <c r="H172" i="31"/>
  <c r="D181" i="1" l="1"/>
  <c r="D192" i="1" l="1"/>
  <c r="K199" i="31"/>
  <c r="H210"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4" i="28"/>
  <c r="B72" i="28"/>
  <c r="B71" i="28"/>
  <c r="B66" i="28"/>
  <c r="K88" i="31" l="1"/>
  <c r="H90" i="3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K67" i="31"/>
  <c r="H45" i="31"/>
  <c r="K66" i="31"/>
  <c r="H44" i="31"/>
  <c r="K65" i="31"/>
  <c r="H43" i="31"/>
  <c r="K64" i="31"/>
  <c r="H42" i="31"/>
  <c r="K63" i="31"/>
  <c r="H41" i="31"/>
  <c r="K62" i="31"/>
  <c r="H57" i="31"/>
  <c r="K61" i="31"/>
  <c r="H56" i="31"/>
  <c r="K59" i="31"/>
  <c r="H55" i="31"/>
  <c r="K58" i="31"/>
  <c r="H54" i="31"/>
  <c r="K57" i="31"/>
  <c r="H53" i="31"/>
  <c r="K56" i="31"/>
  <c r="H63" i="31"/>
  <c r="K55" i="31"/>
  <c r="H62" i="31"/>
  <c r="K54" i="31"/>
  <c r="H61" i="31"/>
  <c r="K52" i="31"/>
  <c r="H60" i="31"/>
  <c r="K51" i="31"/>
  <c r="H59" i="31"/>
  <c r="K50" i="31"/>
  <c r="H28" i="31"/>
  <c r="K48" i="31"/>
  <c r="H27" i="31"/>
  <c r="K47" i="31"/>
  <c r="H26" i="31"/>
  <c r="K46" i="31"/>
  <c r="H25" i="31"/>
  <c r="K45" i="31"/>
  <c r="H24" i="31"/>
  <c r="K44" i="31"/>
  <c r="H34" i="31"/>
  <c r="K43" i="31"/>
  <c r="H33" i="31"/>
  <c r="K41" i="31"/>
  <c r="H32" i="31"/>
  <c r="K40" i="31"/>
  <c r="H31" i="31"/>
  <c r="K39" i="31"/>
  <c r="H30"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AY317" i="1" l="1"/>
  <c r="AY170" i="1"/>
  <c r="AY307" i="1"/>
  <c r="AY228" i="1"/>
  <c r="AY41" i="1"/>
  <c r="AY124" i="1"/>
  <c r="BE41" i="1"/>
  <c r="BE317" i="1"/>
  <c r="BE170" i="1"/>
  <c r="BE124" i="1"/>
  <c r="BE307" i="1"/>
  <c r="BE228" i="1"/>
  <c r="AV228" i="1"/>
  <c r="AV41" i="1"/>
  <c r="AV317" i="1"/>
  <c r="AV124" i="1"/>
  <c r="AV307" i="1"/>
  <c r="AV170" i="1"/>
  <c r="AU307" i="1"/>
  <c r="AU228" i="1"/>
  <c r="AU41" i="1"/>
  <c r="AU317" i="1"/>
  <c r="AU170" i="1"/>
  <c r="AU124" i="1"/>
  <c r="BD228" i="1"/>
  <c r="BD41" i="1"/>
  <c r="BD317" i="1"/>
  <c r="BD124" i="1"/>
  <c r="BD307" i="1"/>
  <c r="BD170" i="1"/>
  <c r="BC307" i="1"/>
  <c r="BC228" i="1"/>
  <c r="BC41" i="1"/>
  <c r="BC317" i="1"/>
  <c r="BC170" i="1"/>
  <c r="BC124" i="1"/>
  <c r="BG307" i="1"/>
  <c r="BG124" i="1"/>
  <c r="BG228" i="1"/>
  <c r="BG170" i="1"/>
  <c r="BG317" i="1"/>
  <c r="BG41" i="1"/>
  <c r="AW41" i="1"/>
  <c r="AW317" i="1"/>
  <c r="AW170" i="1"/>
  <c r="AW124" i="1"/>
  <c r="AW307" i="1"/>
  <c r="AW228" i="1"/>
  <c r="BA124" i="1"/>
  <c r="BA307" i="1"/>
  <c r="BA228" i="1"/>
  <c r="BA41" i="1"/>
  <c r="BA317" i="1"/>
  <c r="BA170" i="1"/>
  <c r="AT124" i="1"/>
  <c r="AT307" i="1"/>
  <c r="AT228" i="1"/>
  <c r="AT41" i="1"/>
  <c r="AT317" i="1"/>
  <c r="AT170" i="1"/>
  <c r="L208" i="39"/>
  <c r="L207" i="39"/>
  <c r="L206" i="39"/>
  <c r="L205" i="39"/>
  <c r="L204" i="39"/>
  <c r="L203" i="39"/>
  <c r="L202" i="39"/>
  <c r="L201" i="39"/>
  <c r="L200" i="39"/>
  <c r="L199" i="39"/>
  <c r="L198" i="39"/>
  <c r="L197" i="39"/>
  <c r="L196" i="39"/>
  <c r="L195" i="39"/>
  <c r="L194" i="39"/>
  <c r="L193" i="39"/>
  <c r="L192" i="39"/>
  <c r="L191" i="39"/>
  <c r="L190" i="39"/>
  <c r="L189" i="39"/>
  <c r="L188" i="39"/>
  <c r="L187" i="39"/>
  <c r="L186" i="39"/>
  <c r="L185" i="39"/>
  <c r="L184" i="39"/>
  <c r="L183" i="39"/>
  <c r="L182" i="39"/>
  <c r="L181" i="39"/>
  <c r="L180" i="39"/>
  <c r="L179" i="39"/>
  <c r="L178" i="39"/>
  <c r="L177" i="39"/>
  <c r="L176" i="39"/>
  <c r="L175" i="39"/>
  <c r="L174" i="39"/>
  <c r="J208" i="39"/>
  <c r="J207" i="39"/>
  <c r="J206" i="39"/>
  <c r="J205" i="39"/>
  <c r="J204" i="39"/>
  <c r="J203" i="39"/>
  <c r="J202" i="39"/>
  <c r="J201" i="39"/>
  <c r="J200" i="39"/>
  <c r="J199" i="39"/>
  <c r="J198" i="39"/>
  <c r="J197" i="39"/>
  <c r="J196" i="39"/>
  <c r="J195" i="39"/>
  <c r="J194" i="39"/>
  <c r="J193" i="39"/>
  <c r="J192" i="39"/>
  <c r="J191" i="39"/>
  <c r="J190" i="39"/>
  <c r="J189" i="39"/>
  <c r="J188" i="39"/>
  <c r="J187" i="39"/>
  <c r="J186" i="39"/>
  <c r="J185" i="39"/>
  <c r="J184" i="39"/>
  <c r="J183" i="39"/>
  <c r="J182" i="39"/>
  <c r="J181" i="39"/>
  <c r="J180" i="39"/>
  <c r="J179" i="39"/>
  <c r="J178" i="39"/>
  <c r="J177" i="39"/>
  <c r="J176" i="39"/>
  <c r="J175" i="39"/>
  <c r="J174" i="39"/>
  <c r="J173" i="39"/>
  <c r="J172" i="39"/>
  <c r="J171" i="39"/>
  <c r="H208" i="39"/>
  <c r="H207" i="39"/>
  <c r="H206" i="39"/>
  <c r="H205" i="39"/>
  <c r="H204" i="39"/>
  <c r="H203" i="39"/>
  <c r="H202" i="39"/>
  <c r="H201" i="39"/>
  <c r="H200" i="39"/>
  <c r="H199" i="39"/>
  <c r="H198" i="39"/>
  <c r="H197" i="39"/>
  <c r="H196" i="39"/>
  <c r="H195" i="39"/>
  <c r="H194" i="39"/>
  <c r="H193" i="39"/>
  <c r="H192" i="39"/>
  <c r="H191" i="39"/>
  <c r="H190" i="39"/>
  <c r="H189" i="39"/>
  <c r="H188" i="39"/>
  <c r="H187" i="39"/>
  <c r="H186" i="39"/>
  <c r="H185" i="39"/>
  <c r="H184" i="39"/>
  <c r="H183" i="39"/>
  <c r="H182" i="39"/>
  <c r="H181" i="39"/>
  <c r="H180" i="39"/>
  <c r="H179" i="39"/>
  <c r="H178" i="39"/>
  <c r="H177" i="39"/>
  <c r="H176" i="39"/>
  <c r="H175" i="39"/>
  <c r="H174" i="39"/>
  <c r="H173" i="39"/>
  <c r="F208" i="39"/>
  <c r="F207" i="39"/>
  <c r="F206" i="39"/>
  <c r="F205" i="39"/>
  <c r="F204" i="39"/>
  <c r="F203" i="39"/>
  <c r="F202" i="39"/>
  <c r="F201" i="39"/>
  <c r="F200" i="39"/>
  <c r="F199" i="39"/>
  <c r="F198" i="39"/>
  <c r="F197" i="39"/>
  <c r="F196" i="39"/>
  <c r="F195" i="39"/>
  <c r="F194" i="39"/>
  <c r="F193" i="39"/>
  <c r="F192" i="39"/>
  <c r="F191" i="39"/>
  <c r="F190" i="39"/>
  <c r="F189" i="39"/>
  <c r="F188" i="39"/>
  <c r="F187" i="39"/>
  <c r="F186" i="39"/>
  <c r="F185" i="39"/>
  <c r="F184" i="39"/>
  <c r="F183" i="39"/>
  <c r="F182" i="39"/>
  <c r="F181" i="39"/>
  <c r="F180" i="39"/>
  <c r="F179" i="39"/>
  <c r="F178" i="39"/>
  <c r="F177" i="39"/>
  <c r="F176" i="39"/>
  <c r="F175" i="39"/>
  <c r="F174" i="39"/>
  <c r="F173" i="39"/>
  <c r="F172" i="39"/>
  <c r="F171" i="39"/>
  <c r="F170" i="39"/>
  <c r="D208" i="39"/>
  <c r="D207" i="39"/>
  <c r="D206" i="39"/>
  <c r="D205" i="39"/>
  <c r="D204" i="39"/>
  <c r="D203" i="39"/>
  <c r="D202" i="39"/>
  <c r="D201" i="39"/>
  <c r="D200" i="39"/>
  <c r="D199" i="39"/>
  <c r="D198" i="39"/>
  <c r="D197" i="39"/>
  <c r="D196" i="39"/>
  <c r="D195" i="39"/>
  <c r="D194" i="39"/>
  <c r="D193" i="39"/>
  <c r="D192" i="39"/>
  <c r="D191" i="39"/>
  <c r="D190" i="39"/>
  <c r="D189" i="39"/>
  <c r="D188" i="39"/>
  <c r="D187" i="39"/>
  <c r="D186" i="39"/>
  <c r="D185" i="39"/>
  <c r="D184" i="39"/>
  <c r="D183" i="39"/>
  <c r="D182" i="39"/>
  <c r="D181" i="39"/>
  <c r="D180" i="39"/>
  <c r="D179" i="39"/>
  <c r="D178" i="39"/>
  <c r="D177" i="39"/>
  <c r="D176" i="39"/>
  <c r="D175" i="39"/>
  <c r="D174" i="39"/>
  <c r="D173" i="39"/>
  <c r="D172" i="39"/>
  <c r="B208" i="39"/>
  <c r="B207" i="39"/>
  <c r="B206" i="39"/>
  <c r="B205" i="39"/>
  <c r="B204" i="39"/>
  <c r="B203" i="39"/>
  <c r="B202" i="39"/>
  <c r="B201" i="39"/>
  <c r="B200" i="39"/>
  <c r="B199" i="39"/>
  <c r="B198" i="39"/>
  <c r="B197" i="39"/>
  <c r="B196" i="39"/>
  <c r="B195" i="39"/>
  <c r="B194" i="39"/>
  <c r="B193" i="39"/>
  <c r="B192" i="39"/>
  <c r="B191" i="39"/>
  <c r="B190" i="39"/>
  <c r="B189" i="39"/>
  <c r="B188" i="39"/>
  <c r="B187" i="39"/>
  <c r="B186" i="39"/>
  <c r="B185" i="39"/>
  <c r="B184" i="39"/>
  <c r="B183" i="39"/>
  <c r="B182" i="39"/>
  <c r="B181" i="39"/>
  <c r="B180" i="39"/>
  <c r="B179" i="39"/>
  <c r="B178" i="39"/>
  <c r="B177" i="39"/>
  <c r="B176" i="39"/>
  <c r="B175" i="39"/>
  <c r="B174" i="39"/>
  <c r="B173" i="39"/>
  <c r="H172" i="39"/>
  <c r="L171" i="39"/>
  <c r="B170" i="39"/>
  <c r="B169" i="39"/>
  <c r="B168" i="39"/>
  <c r="B167" i="39"/>
  <c r="B166" i="39"/>
  <c r="B165" i="39"/>
  <c r="B164" i="39"/>
  <c r="B163" i="39"/>
  <c r="B162" i="39"/>
  <c r="B161" i="39"/>
  <c r="B160" i="39"/>
  <c r="B159" i="39"/>
  <c r="B158" i="39"/>
  <c r="B157" i="39"/>
  <c r="B156" i="39"/>
  <c r="B155" i="39"/>
  <c r="B154" i="39"/>
  <c r="B153" i="39"/>
  <c r="B152" i="39"/>
  <c r="B151" i="39"/>
  <c r="B150" i="39"/>
  <c r="B149" i="39"/>
  <c r="B148" i="39"/>
  <c r="B147" i="39"/>
  <c r="B146" i="39"/>
  <c r="B145" i="39"/>
  <c r="B144" i="39"/>
  <c r="B143" i="39"/>
  <c r="B142" i="39"/>
  <c r="B141" i="39"/>
  <c r="B140" i="39"/>
  <c r="B139" i="39"/>
  <c r="B172" i="39"/>
  <c r="H171" i="39"/>
  <c r="D171" i="39"/>
  <c r="L173" i="39"/>
  <c r="B171" i="39"/>
  <c r="L169" i="39"/>
  <c r="L168" i="39"/>
  <c r="L167" i="39"/>
  <c r="L166" i="39"/>
  <c r="L165" i="39"/>
  <c r="L164" i="39"/>
  <c r="L163" i="39"/>
  <c r="L162" i="39"/>
  <c r="L161" i="39"/>
  <c r="L160" i="39"/>
  <c r="L159" i="39"/>
  <c r="L158" i="39"/>
  <c r="L157" i="39"/>
  <c r="L156" i="39"/>
  <c r="L155" i="39"/>
  <c r="L154" i="39"/>
  <c r="L153" i="39"/>
  <c r="L152" i="39"/>
  <c r="L151" i="39"/>
  <c r="L150" i="39"/>
  <c r="L149" i="39"/>
  <c r="L148" i="39"/>
  <c r="L147" i="39"/>
  <c r="L146" i="39"/>
  <c r="L145" i="39"/>
  <c r="L144" i="39"/>
  <c r="L143" i="39"/>
  <c r="L142" i="39"/>
  <c r="L141" i="39"/>
  <c r="L140" i="39"/>
  <c r="L139" i="39"/>
  <c r="L138" i="39"/>
  <c r="L137" i="39"/>
  <c r="L136" i="39"/>
  <c r="L135" i="39"/>
  <c r="L134" i="39"/>
  <c r="L133" i="39"/>
  <c r="L132" i="39"/>
  <c r="L131" i="39"/>
  <c r="L130" i="39"/>
  <c r="L170" i="39"/>
  <c r="J169" i="39"/>
  <c r="J168" i="39"/>
  <c r="J167" i="39"/>
  <c r="J166" i="39"/>
  <c r="J165" i="39"/>
  <c r="J164" i="39"/>
  <c r="J163" i="39"/>
  <c r="J162" i="39"/>
  <c r="J161" i="39"/>
  <c r="J160" i="39"/>
  <c r="J159" i="39"/>
  <c r="J158" i="39"/>
  <c r="J157" i="39"/>
  <c r="J156" i="39"/>
  <c r="J155" i="39"/>
  <c r="J154" i="39"/>
  <c r="J153" i="39"/>
  <c r="J152" i="39"/>
  <c r="J151" i="39"/>
  <c r="J150" i="39"/>
  <c r="J149" i="39"/>
  <c r="J148" i="39"/>
  <c r="J147" i="39"/>
  <c r="J146" i="39"/>
  <c r="J145" i="39"/>
  <c r="J144" i="39"/>
  <c r="J143" i="39"/>
  <c r="J142" i="39"/>
  <c r="J141" i="39"/>
  <c r="J140" i="39"/>
  <c r="J139" i="39"/>
  <c r="J170" i="39"/>
  <c r="H169" i="39"/>
  <c r="H168" i="39"/>
  <c r="H167" i="39"/>
  <c r="H166" i="39"/>
  <c r="H165" i="39"/>
  <c r="H164" i="39"/>
  <c r="H163" i="39"/>
  <c r="H162" i="39"/>
  <c r="H161" i="39"/>
  <c r="H160" i="39"/>
  <c r="H159" i="39"/>
  <c r="H158" i="39"/>
  <c r="H157" i="39"/>
  <c r="H156" i="39"/>
  <c r="H155" i="39"/>
  <c r="H154" i="39"/>
  <c r="H153" i="39"/>
  <c r="H152" i="39"/>
  <c r="H151" i="39"/>
  <c r="H150" i="39"/>
  <c r="H149" i="39"/>
  <c r="H148" i="39"/>
  <c r="H147" i="39"/>
  <c r="H146" i="39"/>
  <c r="H145" i="39"/>
  <c r="H144" i="39"/>
  <c r="H143" i="39"/>
  <c r="H142" i="39"/>
  <c r="H141" i="39"/>
  <c r="H140" i="39"/>
  <c r="H139" i="39"/>
  <c r="H138" i="39"/>
  <c r="H137" i="39"/>
  <c r="H136" i="39"/>
  <c r="H170" i="39"/>
  <c r="F169" i="39"/>
  <c r="F168" i="39"/>
  <c r="F167" i="39"/>
  <c r="F166" i="39"/>
  <c r="F165" i="39"/>
  <c r="F164" i="39"/>
  <c r="F163" i="39"/>
  <c r="F162" i="39"/>
  <c r="F161" i="39"/>
  <c r="F160" i="39"/>
  <c r="F159" i="39"/>
  <c r="F158" i="39"/>
  <c r="F157" i="39"/>
  <c r="F156" i="39"/>
  <c r="F155" i="39"/>
  <c r="F154" i="39"/>
  <c r="F153" i="39"/>
  <c r="F152" i="39"/>
  <c r="F151" i="39"/>
  <c r="F150" i="39"/>
  <c r="F149" i="39"/>
  <c r="F148" i="39"/>
  <c r="F147" i="39"/>
  <c r="F146" i="39"/>
  <c r="F145" i="39"/>
  <c r="F144" i="39"/>
  <c r="F143" i="39"/>
  <c r="F142" i="39"/>
  <c r="F141" i="39"/>
  <c r="F140" i="39"/>
  <c r="F139" i="39"/>
  <c r="F138" i="39"/>
  <c r="L172" i="39"/>
  <c r="D170" i="39"/>
  <c r="D169" i="39"/>
  <c r="D168" i="39"/>
  <c r="D167" i="39"/>
  <c r="D166" i="39"/>
  <c r="D165" i="39"/>
  <c r="D164" i="39"/>
  <c r="D163" i="39"/>
  <c r="D162" i="39"/>
  <c r="D161" i="39"/>
  <c r="D160" i="39"/>
  <c r="D159" i="39"/>
  <c r="D158" i="39"/>
  <c r="D157" i="39"/>
  <c r="D156" i="39"/>
  <c r="D155" i="39"/>
  <c r="D154" i="39"/>
  <c r="D153" i="39"/>
  <c r="D152" i="39"/>
  <c r="D151" i="39"/>
  <c r="D150" i="39"/>
  <c r="D149" i="39"/>
  <c r="D148" i="39"/>
  <c r="D147" i="39"/>
  <c r="D146" i="39"/>
  <c r="D145" i="39"/>
  <c r="D144" i="39"/>
  <c r="D143" i="39"/>
  <c r="D142" i="39"/>
  <c r="D141" i="39"/>
  <c r="D140" i="39"/>
  <c r="D139" i="39"/>
  <c r="D138" i="39"/>
  <c r="D137" i="39"/>
  <c r="D136" i="39"/>
  <c r="D135" i="39"/>
  <c r="D134" i="39"/>
  <c r="D133" i="39"/>
  <c r="D132" i="39"/>
  <c r="D131" i="39"/>
  <c r="D130" i="39"/>
  <c r="J135" i="39"/>
  <c r="J133" i="39"/>
  <c r="J131" i="39"/>
  <c r="L129" i="39"/>
  <c r="L128" i="39"/>
  <c r="L127" i="39"/>
  <c r="L126" i="39"/>
  <c r="L125" i="39"/>
  <c r="L124" i="39"/>
  <c r="L123" i="39"/>
  <c r="L122" i="39"/>
  <c r="L121" i="39"/>
  <c r="L120" i="39"/>
  <c r="L119" i="39"/>
  <c r="L118" i="39"/>
  <c r="L117" i="39"/>
  <c r="L116" i="39"/>
  <c r="L115" i="39"/>
  <c r="L114" i="39"/>
  <c r="L113" i="39"/>
  <c r="L112" i="39"/>
  <c r="L111" i="39"/>
  <c r="L110" i="39"/>
  <c r="L109" i="39"/>
  <c r="L108" i="39"/>
  <c r="L107" i="39"/>
  <c r="L106" i="39"/>
  <c r="L105" i="39"/>
  <c r="H135" i="39"/>
  <c r="H133" i="39"/>
  <c r="H131" i="39"/>
  <c r="J129" i="39"/>
  <c r="J128" i="39"/>
  <c r="J127" i="39"/>
  <c r="J126" i="39"/>
  <c r="J125" i="39"/>
  <c r="J124" i="39"/>
  <c r="J123" i="39"/>
  <c r="J122" i="39"/>
  <c r="J121" i="39"/>
  <c r="J120" i="39"/>
  <c r="J119" i="39"/>
  <c r="J118" i="39"/>
  <c r="J117" i="39"/>
  <c r="J116" i="39"/>
  <c r="J115" i="39"/>
  <c r="J114" i="39"/>
  <c r="J113" i="39"/>
  <c r="J112" i="39"/>
  <c r="J111" i="39"/>
  <c r="J110" i="39"/>
  <c r="J109" i="39"/>
  <c r="J108" i="39"/>
  <c r="J107" i="39"/>
  <c r="J106" i="39"/>
  <c r="J138" i="39"/>
  <c r="F135" i="39"/>
  <c r="F133" i="39"/>
  <c r="F131" i="39"/>
  <c r="H129" i="39"/>
  <c r="H128" i="39"/>
  <c r="H127" i="39"/>
  <c r="H126" i="39"/>
  <c r="H125" i="39"/>
  <c r="H124" i="39"/>
  <c r="H123" i="39"/>
  <c r="H122" i="39"/>
  <c r="H121" i="39"/>
  <c r="H120" i="39"/>
  <c r="H119" i="39"/>
  <c r="H118" i="39"/>
  <c r="H117" i="39"/>
  <c r="H116" i="39"/>
  <c r="H115" i="39"/>
  <c r="H114" i="39"/>
  <c r="H113" i="39"/>
  <c r="H112" i="39"/>
  <c r="H111" i="39"/>
  <c r="H110" i="39"/>
  <c r="H109" i="39"/>
  <c r="H108" i="39"/>
  <c r="H107" i="39"/>
  <c r="H106" i="39"/>
  <c r="H105" i="39"/>
  <c r="H104" i="39"/>
  <c r="B138" i="39"/>
  <c r="J137" i="39"/>
  <c r="B135" i="39"/>
  <c r="B133" i="39"/>
  <c r="B131" i="39"/>
  <c r="F129" i="39"/>
  <c r="F128" i="39"/>
  <c r="F127" i="39"/>
  <c r="F126" i="39"/>
  <c r="F125" i="39"/>
  <c r="F124" i="39"/>
  <c r="F123" i="39"/>
  <c r="F122" i="39"/>
  <c r="F121" i="39"/>
  <c r="F120" i="39"/>
  <c r="F119" i="39"/>
  <c r="F118" i="39"/>
  <c r="F117" i="39"/>
  <c r="F116" i="39"/>
  <c r="F115" i="39"/>
  <c r="F114" i="39"/>
  <c r="F113" i="39"/>
  <c r="F112" i="39"/>
  <c r="F111" i="39"/>
  <c r="F110" i="39"/>
  <c r="F109" i="39"/>
  <c r="F108" i="39"/>
  <c r="F107" i="39"/>
  <c r="F106" i="39"/>
  <c r="F105" i="39"/>
  <c r="F104" i="39"/>
  <c r="F103" i="39"/>
  <c r="F102" i="39"/>
  <c r="F101" i="39"/>
  <c r="F100" i="39"/>
  <c r="F99" i="39"/>
  <c r="F98" i="39"/>
  <c r="F97" i="39"/>
  <c r="F96" i="39"/>
  <c r="F95" i="39"/>
  <c r="F94" i="39"/>
  <c r="F93" i="39"/>
  <c r="F92" i="39"/>
  <c r="F137" i="39"/>
  <c r="J134" i="39"/>
  <c r="J132" i="39"/>
  <c r="J130" i="39"/>
  <c r="D129" i="39"/>
  <c r="D128" i="39"/>
  <c r="D127" i="39"/>
  <c r="D126" i="39"/>
  <c r="D125" i="39"/>
  <c r="D124" i="39"/>
  <c r="D123" i="39"/>
  <c r="D122" i="39"/>
  <c r="D121" i="39"/>
  <c r="D120" i="39"/>
  <c r="D119" i="39"/>
  <c r="D118" i="39"/>
  <c r="D117" i="39"/>
  <c r="D116" i="39"/>
  <c r="D115" i="39"/>
  <c r="D114" i="39"/>
  <c r="D113" i="39"/>
  <c r="D112" i="39"/>
  <c r="D111" i="39"/>
  <c r="D110" i="39"/>
  <c r="D109" i="39"/>
  <c r="D108" i="39"/>
  <c r="D107" i="39"/>
  <c r="D106" i="39"/>
  <c r="B137" i="39"/>
  <c r="J136" i="39"/>
  <c r="H134" i="39"/>
  <c r="H132" i="39"/>
  <c r="H130" i="39"/>
  <c r="B129" i="39"/>
  <c r="B128" i="39"/>
  <c r="B127" i="39"/>
  <c r="B126" i="39"/>
  <c r="B125" i="39"/>
  <c r="B124" i="39"/>
  <c r="B123" i="39"/>
  <c r="B122" i="39"/>
  <c r="B121" i="39"/>
  <c r="B120" i="39"/>
  <c r="B119" i="39"/>
  <c r="B118" i="39"/>
  <c r="B117" i="39"/>
  <c r="B116" i="39"/>
  <c r="B115" i="39"/>
  <c r="B114" i="39"/>
  <c r="B113" i="39"/>
  <c r="B112" i="39"/>
  <c r="B111" i="39"/>
  <c r="B110" i="39"/>
  <c r="B109" i="39"/>
  <c r="B108" i="39"/>
  <c r="B107" i="39"/>
  <c r="B106" i="39"/>
  <c r="B105" i="39"/>
  <c r="B104" i="39"/>
  <c r="F136" i="39"/>
  <c r="F134" i="39"/>
  <c r="F132" i="39"/>
  <c r="F130" i="39"/>
  <c r="B136" i="39"/>
  <c r="B134" i="39"/>
  <c r="B132" i="39"/>
  <c r="B130" i="39"/>
  <c r="J104" i="39"/>
  <c r="D102" i="39"/>
  <c r="D100" i="39"/>
  <c r="D98" i="39"/>
  <c r="D96" i="39"/>
  <c r="D94" i="39"/>
  <c r="J92" i="39"/>
  <c r="H91" i="39"/>
  <c r="H90" i="39"/>
  <c r="H89" i="39"/>
  <c r="H88" i="39"/>
  <c r="H87" i="39"/>
  <c r="H86" i="39"/>
  <c r="H85" i="39"/>
  <c r="H84" i="39"/>
  <c r="H83" i="39"/>
  <c r="H82" i="39"/>
  <c r="H81" i="39"/>
  <c r="H80" i="39"/>
  <c r="H79" i="39"/>
  <c r="H78" i="39"/>
  <c r="D104" i="39"/>
  <c r="L103" i="39"/>
  <c r="B102" i="39"/>
  <c r="L101" i="39"/>
  <c r="B100" i="39"/>
  <c r="L99" i="39"/>
  <c r="B98" i="39"/>
  <c r="L97" i="39"/>
  <c r="B96" i="39"/>
  <c r="L95" i="39"/>
  <c r="B94" i="39"/>
  <c r="L93" i="39"/>
  <c r="H92" i="39"/>
  <c r="F91" i="39"/>
  <c r="F90" i="39"/>
  <c r="F89" i="39"/>
  <c r="F88" i="39"/>
  <c r="F87" i="39"/>
  <c r="F86" i="39"/>
  <c r="F85" i="39"/>
  <c r="F84" i="39"/>
  <c r="F83" i="39"/>
  <c r="F82" i="39"/>
  <c r="F81" i="39"/>
  <c r="F80" i="39"/>
  <c r="F79" i="39"/>
  <c r="F78" i="39"/>
  <c r="F77" i="39"/>
  <c r="J105" i="39"/>
  <c r="J103" i="39"/>
  <c r="J101" i="39"/>
  <c r="J99" i="39"/>
  <c r="J97" i="39"/>
  <c r="J95" i="39"/>
  <c r="J93" i="39"/>
  <c r="D92" i="39"/>
  <c r="D91" i="39"/>
  <c r="D90" i="39"/>
  <c r="D89" i="39"/>
  <c r="D88" i="39"/>
  <c r="D87" i="39"/>
  <c r="D86" i="39"/>
  <c r="D85" i="39"/>
  <c r="D84" i="39"/>
  <c r="D83" i="39"/>
  <c r="D82" i="39"/>
  <c r="D81" i="39"/>
  <c r="D80" i="39"/>
  <c r="D79" i="39"/>
  <c r="D78" i="39"/>
  <c r="D77" i="39"/>
  <c r="D76" i="39"/>
  <c r="D75" i="39"/>
  <c r="D74" i="39"/>
  <c r="D73" i="39"/>
  <c r="D72" i="39"/>
  <c r="D71" i="39"/>
  <c r="D70" i="39"/>
  <c r="D69" i="39"/>
  <c r="D68" i="39"/>
  <c r="D105" i="39"/>
  <c r="H103" i="39"/>
  <c r="H101" i="39"/>
  <c r="H99" i="39"/>
  <c r="H97" i="39"/>
  <c r="H95" i="39"/>
  <c r="H93" i="39"/>
  <c r="B92" i="39"/>
  <c r="B91" i="39"/>
  <c r="B90" i="39"/>
  <c r="B89" i="39"/>
  <c r="B88" i="39"/>
  <c r="B87" i="39"/>
  <c r="B86" i="39"/>
  <c r="B85" i="39"/>
  <c r="B84" i="39"/>
  <c r="B83" i="39"/>
  <c r="B82" i="39"/>
  <c r="B81" i="39"/>
  <c r="B80" i="39"/>
  <c r="B79" i="39"/>
  <c r="B78" i="39"/>
  <c r="B77" i="39"/>
  <c r="B76" i="39"/>
  <c r="B75" i="39"/>
  <c r="B74" i="39"/>
  <c r="B73" i="39"/>
  <c r="B72" i="39"/>
  <c r="B71" i="39"/>
  <c r="B70" i="39"/>
  <c r="B69" i="39"/>
  <c r="B68" i="39"/>
  <c r="D103" i="39"/>
  <c r="D101" i="39"/>
  <c r="D99" i="39"/>
  <c r="D97" i="39"/>
  <c r="D95" i="39"/>
  <c r="D93" i="39"/>
  <c r="B103" i="39"/>
  <c r="L102" i="39"/>
  <c r="B101" i="39"/>
  <c r="L100" i="39"/>
  <c r="B99" i="39"/>
  <c r="L98" i="39"/>
  <c r="B97" i="39"/>
  <c r="L96" i="39"/>
  <c r="B95" i="39"/>
  <c r="L94" i="39"/>
  <c r="B93" i="39"/>
  <c r="J102" i="39"/>
  <c r="J100" i="39"/>
  <c r="J98" i="39"/>
  <c r="J96" i="39"/>
  <c r="J94" i="39"/>
  <c r="L91" i="39"/>
  <c r="L90" i="39"/>
  <c r="L89" i="39"/>
  <c r="L88" i="39"/>
  <c r="L87" i="39"/>
  <c r="L86" i="39"/>
  <c r="L85" i="39"/>
  <c r="L84" i="39"/>
  <c r="L83" i="39"/>
  <c r="L82" i="39"/>
  <c r="L81" i="39"/>
  <c r="L80" i="39"/>
  <c r="L79" i="39"/>
  <c r="L78" i="39"/>
  <c r="L104" i="39"/>
  <c r="H102" i="39"/>
  <c r="H100" i="39"/>
  <c r="H98" i="39"/>
  <c r="H96" i="39"/>
  <c r="H94" i="39"/>
  <c r="L92" i="39"/>
  <c r="J91" i="39"/>
  <c r="J90" i="39"/>
  <c r="J89" i="39"/>
  <c r="J88" i="39"/>
  <c r="J87" i="39"/>
  <c r="J86" i="39"/>
  <c r="J85" i="39"/>
  <c r="J84" i="39"/>
  <c r="J83" i="39"/>
  <c r="J82" i="39"/>
  <c r="J81" i="39"/>
  <c r="J80" i="39"/>
  <c r="J79" i="39"/>
  <c r="J78" i="39"/>
  <c r="J77" i="39"/>
  <c r="J76" i="39"/>
  <c r="J75" i="39"/>
  <c r="J74" i="39"/>
  <c r="J73" i="39"/>
  <c r="J72" i="39"/>
  <c r="J71" i="39"/>
  <c r="J70" i="39"/>
  <c r="J69" i="39"/>
  <c r="J68" i="39"/>
  <c r="J67" i="39"/>
  <c r="J66" i="39"/>
  <c r="J65" i="39"/>
  <c r="J64" i="39"/>
  <c r="J63" i="39"/>
  <c r="J62" i="39"/>
  <c r="J61" i="39"/>
  <c r="J60" i="39"/>
  <c r="J59" i="39"/>
  <c r="D66" i="39"/>
  <c r="D64" i="39"/>
  <c r="D62" i="39"/>
  <c r="D60" i="39"/>
  <c r="L58" i="39"/>
  <c r="L57" i="39"/>
  <c r="L56" i="39"/>
  <c r="L55" i="39"/>
  <c r="L54" i="39"/>
  <c r="L53" i="39"/>
  <c r="L52" i="39"/>
  <c r="L51" i="39"/>
  <c r="L50" i="39"/>
  <c r="L49" i="39"/>
  <c r="L48" i="39"/>
  <c r="L47" i="39"/>
  <c r="L46" i="39"/>
  <c r="L45" i="39"/>
  <c r="L44" i="39"/>
  <c r="L43" i="39"/>
  <c r="L42" i="39"/>
  <c r="L41" i="39"/>
  <c r="L40" i="39"/>
  <c r="L76" i="39"/>
  <c r="L75" i="39"/>
  <c r="L74" i="39"/>
  <c r="L73" i="39"/>
  <c r="L72" i="39"/>
  <c r="L71" i="39"/>
  <c r="L70" i="39"/>
  <c r="L69" i="39"/>
  <c r="L68" i="39"/>
  <c r="L67" i="39"/>
  <c r="B66" i="39"/>
  <c r="L65" i="39"/>
  <c r="B64" i="39"/>
  <c r="L63" i="39"/>
  <c r="B62" i="39"/>
  <c r="L61" i="39"/>
  <c r="B60" i="39"/>
  <c r="L59" i="39"/>
  <c r="J58" i="39"/>
  <c r="J57" i="39"/>
  <c r="J56" i="39"/>
  <c r="J55" i="39"/>
  <c r="J54" i="39"/>
  <c r="J53" i="39"/>
  <c r="J52" i="39"/>
  <c r="J51" i="39"/>
  <c r="J50" i="39"/>
  <c r="J49" i="39"/>
  <c r="J48" i="39"/>
  <c r="J47" i="39"/>
  <c r="J46" i="39"/>
  <c r="J45" i="39"/>
  <c r="J44" i="39"/>
  <c r="J43" i="39"/>
  <c r="J42" i="39"/>
  <c r="J41" i="39"/>
  <c r="J40" i="39"/>
  <c r="H76" i="39"/>
  <c r="H75" i="39"/>
  <c r="H74" i="39"/>
  <c r="H73" i="39"/>
  <c r="H72" i="39"/>
  <c r="H71" i="39"/>
  <c r="H70" i="39"/>
  <c r="H69" i="39"/>
  <c r="H68" i="39"/>
  <c r="H67" i="39"/>
  <c r="H65" i="39"/>
  <c r="H63" i="39"/>
  <c r="H61" i="39"/>
  <c r="H59" i="39"/>
  <c r="H58" i="39"/>
  <c r="H57" i="39"/>
  <c r="H56" i="39"/>
  <c r="H55" i="39"/>
  <c r="H54" i="39"/>
  <c r="H53" i="39"/>
  <c r="H52" i="39"/>
  <c r="H51" i="39"/>
  <c r="H50" i="39"/>
  <c r="H49" i="39"/>
  <c r="H48" i="39"/>
  <c r="H47" i="39"/>
  <c r="H46" i="39"/>
  <c r="H45" i="39"/>
  <c r="H44" i="39"/>
  <c r="H43" i="39"/>
  <c r="H42" i="39"/>
  <c r="H41" i="39"/>
  <c r="H40" i="39"/>
  <c r="H39" i="39"/>
  <c r="H38" i="39"/>
  <c r="H37" i="39"/>
  <c r="H36" i="39"/>
  <c r="H35" i="39"/>
  <c r="H34" i="39"/>
  <c r="H33" i="39"/>
  <c r="H32" i="39"/>
  <c r="H31" i="39"/>
  <c r="H30" i="39"/>
  <c r="H29" i="39"/>
  <c r="H28" i="39"/>
  <c r="L77" i="39"/>
  <c r="F76" i="39"/>
  <c r="F75" i="39"/>
  <c r="F74" i="39"/>
  <c r="F73" i="39"/>
  <c r="F72" i="39"/>
  <c r="F71" i="39"/>
  <c r="F70" i="39"/>
  <c r="F69" i="39"/>
  <c r="F68" i="39"/>
  <c r="F67" i="39"/>
  <c r="F65" i="39"/>
  <c r="F63" i="39"/>
  <c r="F61" i="39"/>
  <c r="F59" i="39"/>
  <c r="F58" i="39"/>
  <c r="F57" i="39"/>
  <c r="F56" i="39"/>
  <c r="F55" i="39"/>
  <c r="F54" i="39"/>
  <c r="F53" i="39"/>
  <c r="F52" i="39"/>
  <c r="F51" i="39"/>
  <c r="F50" i="39"/>
  <c r="F49" i="39"/>
  <c r="F48" i="39"/>
  <c r="F47" i="39"/>
  <c r="F46" i="39"/>
  <c r="F45" i="39"/>
  <c r="F44" i="39"/>
  <c r="F43" i="39"/>
  <c r="F42" i="39"/>
  <c r="F41" i="39"/>
  <c r="F40" i="39"/>
  <c r="F39" i="39"/>
  <c r="F38" i="39"/>
  <c r="F37" i="39"/>
  <c r="F36" i="39"/>
  <c r="F35" i="39"/>
  <c r="F34" i="39"/>
  <c r="F33" i="39"/>
  <c r="F32" i="39"/>
  <c r="F31" i="39"/>
  <c r="F30" i="39"/>
  <c r="F29" i="39"/>
  <c r="F28" i="39"/>
  <c r="H77" i="39"/>
  <c r="D67" i="39"/>
  <c r="D65" i="39"/>
  <c r="D63" i="39"/>
  <c r="D61" i="39"/>
  <c r="D59" i="39"/>
  <c r="D58" i="39"/>
  <c r="D57" i="39"/>
  <c r="D56" i="39"/>
  <c r="D55" i="39"/>
  <c r="D54" i="39"/>
  <c r="D53" i="39"/>
  <c r="D52" i="39"/>
  <c r="D51" i="39"/>
  <c r="D50" i="39"/>
  <c r="D49" i="39"/>
  <c r="D48" i="39"/>
  <c r="D47" i="39"/>
  <c r="D46" i="39"/>
  <c r="D45" i="39"/>
  <c r="D44" i="39"/>
  <c r="D43" i="39"/>
  <c r="D42" i="39"/>
  <c r="D41" i="39"/>
  <c r="D40" i="39"/>
  <c r="D39" i="39"/>
  <c r="D38" i="39"/>
  <c r="D37" i="39"/>
  <c r="D36" i="39"/>
  <c r="D35" i="39"/>
  <c r="D34" i="39"/>
  <c r="D33" i="39"/>
  <c r="D32" i="39"/>
  <c r="D31" i="39"/>
  <c r="D30" i="39"/>
  <c r="D29" i="39"/>
  <c r="D28" i="39"/>
  <c r="D27" i="39"/>
  <c r="D26" i="39"/>
  <c r="D25" i="39"/>
  <c r="D24" i="39"/>
  <c r="D23" i="39"/>
  <c r="D22" i="39"/>
  <c r="D21" i="39"/>
  <c r="D20" i="39"/>
  <c r="D19" i="39"/>
  <c r="D18" i="39"/>
  <c r="D17" i="39"/>
  <c r="D16" i="39"/>
  <c r="D15" i="39"/>
  <c r="B67" i="39"/>
  <c r="L66" i="39"/>
  <c r="B65" i="39"/>
  <c r="L64" i="39"/>
  <c r="B63" i="39"/>
  <c r="L62" i="39"/>
  <c r="B61" i="39"/>
  <c r="L60" i="39"/>
  <c r="B59" i="39"/>
  <c r="B58" i="39"/>
  <c r="B57" i="39"/>
  <c r="B56" i="39"/>
  <c r="B55" i="39"/>
  <c r="B54" i="39"/>
  <c r="B53" i="39"/>
  <c r="B52" i="39"/>
  <c r="B51" i="39"/>
  <c r="B50" i="39"/>
  <c r="B49" i="39"/>
  <c r="B48" i="39"/>
  <c r="B47" i="39"/>
  <c r="B46" i="39"/>
  <c r="B45" i="39"/>
  <c r="B44" i="39"/>
  <c r="B43" i="39"/>
  <c r="B42" i="39"/>
  <c r="B41" i="39"/>
  <c r="B40" i="39"/>
  <c r="H66" i="39"/>
  <c r="H64" i="39"/>
  <c r="H62" i="39"/>
  <c r="H60" i="39"/>
  <c r="F66" i="39"/>
  <c r="F64" i="39"/>
  <c r="F62" i="39"/>
  <c r="F60" i="39"/>
  <c r="H27" i="39"/>
  <c r="H25" i="39"/>
  <c r="H23" i="39"/>
  <c r="H21" i="39"/>
  <c r="H19" i="39"/>
  <c r="H17" i="39"/>
  <c r="H15" i="39"/>
  <c r="D14" i="39"/>
  <c r="D13" i="39"/>
  <c r="D12" i="39"/>
  <c r="D11" i="39"/>
  <c r="D10" i="39"/>
  <c r="D9" i="39"/>
  <c r="D8" i="39"/>
  <c r="F27" i="39"/>
  <c r="F25" i="39"/>
  <c r="F23" i="39"/>
  <c r="F21" i="39"/>
  <c r="F19" i="39"/>
  <c r="F17" i="39"/>
  <c r="F15" i="39"/>
  <c r="B14" i="39"/>
  <c r="B13" i="39"/>
  <c r="B12" i="39"/>
  <c r="B11" i="39"/>
  <c r="B10" i="39"/>
  <c r="B9" i="39"/>
  <c r="B8" i="39"/>
  <c r="B27" i="39"/>
  <c r="L26" i="39"/>
  <c r="B25" i="39"/>
  <c r="L24" i="39"/>
  <c r="B23" i="39"/>
  <c r="L22" i="39"/>
  <c r="B21" i="39"/>
  <c r="L20" i="39"/>
  <c r="B19" i="39"/>
  <c r="L18" i="39"/>
  <c r="B17" i="39"/>
  <c r="L16" i="39"/>
  <c r="B15" i="39"/>
  <c r="J26" i="39"/>
  <c r="J24" i="39"/>
  <c r="J22" i="39"/>
  <c r="J20" i="39"/>
  <c r="J18" i="39"/>
  <c r="J16" i="39"/>
  <c r="H26" i="39"/>
  <c r="H24" i="39"/>
  <c r="H22" i="39"/>
  <c r="H20" i="39"/>
  <c r="H18" i="39"/>
  <c r="H16" i="39"/>
  <c r="L14" i="39"/>
  <c r="L13" i="39"/>
  <c r="L12" i="39"/>
  <c r="L11" i="39"/>
  <c r="L10" i="39"/>
  <c r="L9" i="39"/>
  <c r="L8" i="39"/>
  <c r="L39" i="39"/>
  <c r="L38" i="39"/>
  <c r="L37" i="39"/>
  <c r="L36" i="39"/>
  <c r="L35" i="39"/>
  <c r="L34" i="39"/>
  <c r="L33" i="39"/>
  <c r="L32" i="39"/>
  <c r="L31" i="39"/>
  <c r="L30" i="39"/>
  <c r="L29" i="39"/>
  <c r="L28" i="39"/>
  <c r="F26" i="39"/>
  <c r="F24" i="39"/>
  <c r="F22" i="39"/>
  <c r="F20" i="39"/>
  <c r="F18" i="39"/>
  <c r="F16" i="39"/>
  <c r="J14" i="39"/>
  <c r="J13" i="39"/>
  <c r="J12" i="39"/>
  <c r="J11" i="39"/>
  <c r="J10" i="39"/>
  <c r="J9" i="39"/>
  <c r="J8" i="39"/>
  <c r="J39" i="39"/>
  <c r="J38" i="39"/>
  <c r="J37" i="39"/>
  <c r="J36" i="39"/>
  <c r="J35" i="39"/>
  <c r="J34" i="39"/>
  <c r="J33" i="39"/>
  <c r="J32" i="39"/>
  <c r="J31" i="39"/>
  <c r="J30" i="39"/>
  <c r="J29" i="39"/>
  <c r="J28" i="39"/>
  <c r="L27" i="39"/>
  <c r="B26" i="39"/>
  <c r="L25" i="39"/>
  <c r="B24" i="39"/>
  <c r="L23" i="39"/>
  <c r="B22" i="39"/>
  <c r="L21" i="39"/>
  <c r="B20" i="39"/>
  <c r="L19" i="39"/>
  <c r="B18" i="39"/>
  <c r="L17" i="39"/>
  <c r="B16" i="39"/>
  <c r="L15" i="39"/>
  <c r="H14" i="39"/>
  <c r="H13" i="39"/>
  <c r="H12" i="39"/>
  <c r="H11" i="39"/>
  <c r="H10" i="39"/>
  <c r="H9" i="39"/>
  <c r="H8" i="39"/>
  <c r="B39" i="39"/>
  <c r="B38" i="39"/>
  <c r="B37" i="39"/>
  <c r="B36" i="39"/>
  <c r="B35" i="39"/>
  <c r="B34" i="39"/>
  <c r="B33" i="39"/>
  <c r="B32" i="39"/>
  <c r="B31" i="39"/>
  <c r="B30" i="39"/>
  <c r="B29" i="39"/>
  <c r="B28" i="39"/>
  <c r="J27" i="39"/>
  <c r="J25" i="39"/>
  <c r="J23" i="39"/>
  <c r="J21" i="39"/>
  <c r="J19" i="39"/>
  <c r="J17" i="39"/>
  <c r="J15" i="39"/>
  <c r="F14" i="39"/>
  <c r="F13" i="39"/>
  <c r="F12" i="39"/>
  <c r="F11" i="39"/>
  <c r="F10" i="39"/>
  <c r="F9" i="39"/>
  <c r="F8" i="39"/>
  <c r="AX317" i="1"/>
  <c r="AX170" i="1"/>
  <c r="AX124" i="1"/>
  <c r="AX307" i="1"/>
  <c r="AX228" i="1"/>
  <c r="AX41" i="1"/>
  <c r="BB124" i="1"/>
  <c r="BB307" i="1"/>
  <c r="BB228" i="1"/>
  <c r="BB317" i="1"/>
  <c r="BB170" i="1"/>
  <c r="BB41" i="1"/>
  <c r="BF317" i="1"/>
  <c r="BF170" i="1"/>
  <c r="BF124" i="1"/>
  <c r="BF307" i="1"/>
  <c r="BF228" i="1"/>
  <c r="BF41" i="1"/>
  <c r="C78" i="2"/>
  <c r="C79" i="2"/>
  <c r="C80" i="2"/>
  <c r="BC438" i="1"/>
  <c r="BC435" i="1"/>
  <c r="BC418" i="1"/>
  <c r="BC444" i="1"/>
  <c r="BC441" i="1"/>
  <c r="BC439" i="1"/>
  <c r="BC447" i="1"/>
  <c r="BC442" i="1"/>
  <c r="BC415" i="1"/>
  <c r="BC445" i="1"/>
  <c r="BC426" i="1"/>
  <c r="BC421" i="1"/>
  <c r="BC168" i="1"/>
  <c r="BC167" i="1"/>
  <c r="BC448" i="1"/>
  <c r="BC434" i="1"/>
  <c r="BC449" i="1"/>
  <c r="BC443" i="1"/>
  <c r="BC395" i="1"/>
  <c r="BC388" i="1"/>
  <c r="BC383" i="1"/>
  <c r="BC446" i="1"/>
  <c r="BC414" i="1"/>
  <c r="BC405" i="1"/>
  <c r="BC401" i="1"/>
  <c r="BC397" i="1"/>
  <c r="BC390" i="1"/>
  <c r="BC389" i="1"/>
  <c r="BC386" i="1"/>
  <c r="BC410" i="1"/>
  <c r="BC394" i="1"/>
  <c r="BC417" i="1"/>
  <c r="BC406" i="1"/>
  <c r="BC402" i="1"/>
  <c r="BC398" i="1"/>
  <c r="BC392" i="1"/>
  <c r="BC411" i="1"/>
  <c r="BC407" i="1"/>
  <c r="BC403" i="1"/>
  <c r="BC399" i="1"/>
  <c r="BC387" i="1"/>
  <c r="BC385" i="1"/>
  <c r="BC382" i="1"/>
  <c r="BC408" i="1"/>
  <c r="BC380" i="1"/>
  <c r="BC373" i="1"/>
  <c r="BC437" i="1"/>
  <c r="BC374" i="1"/>
  <c r="BC363" i="1"/>
  <c r="BC357" i="1"/>
  <c r="BC353" i="1"/>
  <c r="BC413" i="1"/>
  <c r="BC379" i="1"/>
  <c r="BC364" i="1"/>
  <c r="BC361" i="1"/>
  <c r="BC358" i="1"/>
  <c r="BC354" i="1"/>
  <c r="BC400" i="1"/>
  <c r="BC384" i="1"/>
  <c r="BC404" i="1"/>
  <c r="BC371" i="1"/>
  <c r="BC365" i="1"/>
  <c r="BC359" i="1"/>
  <c r="BC355" i="1"/>
  <c r="BC370" i="1"/>
  <c r="BC368" i="1"/>
  <c r="BC367" i="1"/>
  <c r="BC366" i="1"/>
  <c r="BC362" i="1"/>
  <c r="BC352" i="1"/>
  <c r="BC378" i="1"/>
  <c r="BC333" i="1"/>
  <c r="BC375" i="1"/>
  <c r="BC356" i="1"/>
  <c r="BC345" i="1"/>
  <c r="BC343" i="1"/>
  <c r="BC341" i="1"/>
  <c r="BC337" i="1"/>
  <c r="BC331" i="1"/>
  <c r="BC348" i="1"/>
  <c r="BC360" i="1"/>
  <c r="BC342" i="1"/>
  <c r="BC338" i="1"/>
  <c r="BC335" i="1"/>
  <c r="BC329" i="1"/>
  <c r="BC327" i="1"/>
  <c r="BC325" i="1"/>
  <c r="BC346" i="1"/>
  <c r="BC351" i="1"/>
  <c r="BC350" i="1"/>
  <c r="BC344" i="1"/>
  <c r="BC339" i="1"/>
  <c r="BC336" i="1"/>
  <c r="BC334" i="1"/>
  <c r="BC323" i="1"/>
  <c r="BC313" i="1"/>
  <c r="BC311" i="1"/>
  <c r="BC302" i="1"/>
  <c r="BC298" i="1"/>
  <c r="BC340" i="1"/>
  <c r="BC330" i="1"/>
  <c r="BC320" i="1"/>
  <c r="BC292" i="1"/>
  <c r="BC287" i="1"/>
  <c r="BC306" i="1"/>
  <c r="BC303" i="1"/>
  <c r="BC299" i="1"/>
  <c r="BC295" i="1"/>
  <c r="BC328" i="1"/>
  <c r="BC322" i="1"/>
  <c r="BC319" i="1"/>
  <c r="BC314" i="1"/>
  <c r="BC312" i="1"/>
  <c r="BC291" i="1"/>
  <c r="BC288" i="1"/>
  <c r="BC332" i="1"/>
  <c r="BC296" i="1"/>
  <c r="BC326" i="1"/>
  <c r="BC315" i="1"/>
  <c r="BC289" i="1"/>
  <c r="BC285" i="1"/>
  <c r="BC324" i="1"/>
  <c r="BC284" i="1"/>
  <c r="BC305" i="1"/>
  <c r="BC304" i="1"/>
  <c r="BC267" i="1"/>
  <c r="BC347" i="1"/>
  <c r="BC316" i="1"/>
  <c r="BC309" i="1"/>
  <c r="BC290" i="1"/>
  <c r="BC277" i="1"/>
  <c r="BC263" i="1"/>
  <c r="BC257" i="1"/>
  <c r="BC318" i="1"/>
  <c r="BC278" i="1"/>
  <c r="BC276" i="1"/>
  <c r="BC268" i="1"/>
  <c r="BC266" i="1"/>
  <c r="BC260" i="1"/>
  <c r="BC256" i="1"/>
  <c r="BC412" i="1"/>
  <c r="BC310" i="1"/>
  <c r="BC282" i="1"/>
  <c r="BC264" i="1"/>
  <c r="BC261" i="1"/>
  <c r="BC255" i="1"/>
  <c r="BC236" i="1"/>
  <c r="BC231" i="1"/>
  <c r="BC273" i="1"/>
  <c r="BC265" i="1"/>
  <c r="BC251" i="1"/>
  <c r="BC238" i="1"/>
  <c r="BC235" i="1"/>
  <c r="BC224" i="1"/>
  <c r="BC223" i="1"/>
  <c r="BC300" i="1"/>
  <c r="BC283" i="1"/>
  <c r="BC253" i="1"/>
  <c r="BC249" i="1"/>
  <c r="BC240" i="1"/>
  <c r="BC245" i="1"/>
  <c r="BC232" i="1"/>
  <c r="BC227" i="1"/>
  <c r="BC286" i="1"/>
  <c r="BC270" i="1"/>
  <c r="BC246" i="1"/>
  <c r="BC229" i="1"/>
  <c r="BC308" i="1"/>
  <c r="BC279" i="1"/>
  <c r="BC269" i="1"/>
  <c r="BC241" i="1"/>
  <c r="BC237" i="1"/>
  <c r="BC225" i="1"/>
  <c r="BC301" i="1"/>
  <c r="BC280" i="1"/>
  <c r="BC250" i="1"/>
  <c r="BC233" i="1"/>
  <c r="BC281" i="1"/>
  <c r="BC262" i="1"/>
  <c r="BC247" i="1"/>
  <c r="BC244" i="1"/>
  <c r="BC234" i="1"/>
  <c r="BC226" i="1"/>
  <c r="BC215" i="1"/>
  <c r="BC214" i="1"/>
  <c r="BC203" i="1"/>
  <c r="BC196" i="1"/>
  <c r="BC194" i="1"/>
  <c r="BC192" i="1"/>
  <c r="BC190" i="1"/>
  <c r="BC187" i="1"/>
  <c r="BC221" i="1"/>
  <c r="BC191" i="1"/>
  <c r="BC185" i="1"/>
  <c r="BC212" i="1"/>
  <c r="BC207" i="1"/>
  <c r="BC217" i="1"/>
  <c r="BC213" i="1"/>
  <c r="BC208" i="1"/>
  <c r="BC205" i="1"/>
  <c r="BC193" i="1"/>
  <c r="BC220" i="1"/>
  <c r="BC210" i="1"/>
  <c r="BC206" i="1"/>
  <c r="BC197" i="1"/>
  <c r="BC195" i="1"/>
  <c r="BC188" i="1"/>
  <c r="BC222" i="1"/>
  <c r="BC218" i="1"/>
  <c r="BC211" i="1"/>
  <c r="BC209" i="1"/>
  <c r="BC189" i="1"/>
  <c r="BC199" i="1"/>
  <c r="BC198" i="1"/>
  <c r="BC183" i="1"/>
  <c r="BC181" i="1"/>
  <c r="BC146" i="1"/>
  <c r="BC138" i="1"/>
  <c r="BC133" i="1"/>
  <c r="BC130" i="1"/>
  <c r="BC123" i="1"/>
  <c r="BC118" i="1"/>
  <c r="BC107" i="1"/>
  <c r="BC179" i="1"/>
  <c r="BC164" i="1"/>
  <c r="BC159" i="1"/>
  <c r="BC156" i="1"/>
  <c r="BC141" i="1"/>
  <c r="BC134" i="1"/>
  <c r="BC108" i="1"/>
  <c r="BC103" i="1"/>
  <c r="BC99" i="1"/>
  <c r="BC97" i="1"/>
  <c r="BC92" i="1"/>
  <c r="BC184" i="1"/>
  <c r="BC177" i="1"/>
  <c r="BC149" i="1"/>
  <c r="BC142" i="1"/>
  <c r="BC139" i="1"/>
  <c r="BC136" i="1"/>
  <c r="BC120" i="1"/>
  <c r="BC116" i="1"/>
  <c r="BC113" i="1"/>
  <c r="BC112" i="1"/>
  <c r="BC102" i="1"/>
  <c r="BC182" i="1"/>
  <c r="BC172" i="1"/>
  <c r="BC165" i="1"/>
  <c r="BC158" i="1"/>
  <c r="BC155" i="1"/>
  <c r="BC131" i="1"/>
  <c r="BC129" i="1"/>
  <c r="BC98" i="1"/>
  <c r="BC93" i="1"/>
  <c r="BC91" i="1"/>
  <c r="BC173" i="1"/>
  <c r="BC169" i="1"/>
  <c r="BC147" i="1"/>
  <c r="BC145" i="1"/>
  <c r="BC143" i="1"/>
  <c r="BC110" i="1"/>
  <c r="BC90" i="1"/>
  <c r="BC174" i="1"/>
  <c r="BC151" i="1"/>
  <c r="BC132" i="1"/>
  <c r="BC126" i="1"/>
  <c r="BC96" i="1"/>
  <c r="BC127" i="1"/>
  <c r="BC115" i="1"/>
  <c r="BC137" i="1"/>
  <c r="BC87" i="1"/>
  <c r="BC76" i="1"/>
  <c r="BC53" i="1"/>
  <c r="BC48" i="1"/>
  <c r="BC36" i="1"/>
  <c r="BC32" i="1"/>
  <c r="BC30" i="1"/>
  <c r="BC19" i="1"/>
  <c r="BC18" i="1"/>
  <c r="BC148" i="1"/>
  <c r="BC135" i="1"/>
  <c r="BC86" i="1"/>
  <c r="BC80" i="1"/>
  <c r="BC66" i="1"/>
  <c r="BC57" i="1"/>
  <c r="BC46" i="1"/>
  <c r="BC44" i="1"/>
  <c r="BC38" i="1"/>
  <c r="BC77" i="1"/>
  <c r="BC67" i="1"/>
  <c r="BC51" i="1"/>
  <c r="BC40" i="1"/>
  <c r="BC33" i="1"/>
  <c r="BC25" i="1"/>
  <c r="BC171" i="1"/>
  <c r="BC117" i="1"/>
  <c r="BC81" i="1"/>
  <c r="BC78" i="1"/>
  <c r="BC64" i="1"/>
  <c r="BC63" i="1"/>
  <c r="BC45" i="1"/>
  <c r="BC31" i="1"/>
  <c r="BC161" i="1"/>
  <c r="BC114" i="1"/>
  <c r="BC88" i="1"/>
  <c r="BC68" i="1"/>
  <c r="BC59" i="1"/>
  <c r="BC37" i="1"/>
  <c r="BC34" i="1"/>
  <c r="BC23" i="1"/>
  <c r="BC85" i="1"/>
  <c r="BC79" i="1"/>
  <c r="BC62" i="1"/>
  <c r="BC55" i="1"/>
  <c r="BC47" i="1"/>
  <c r="BC82" i="1"/>
  <c r="BC73" i="1"/>
  <c r="BC39" i="1"/>
  <c r="BC35" i="1"/>
  <c r="BC150" i="1"/>
  <c r="BC89" i="1"/>
  <c r="BC60" i="1"/>
  <c r="BC43" i="1"/>
  <c r="BC42" i="1"/>
  <c r="BC24" i="1"/>
  <c r="BC7" i="1"/>
  <c r="BC14" i="1"/>
  <c r="BC13" i="1"/>
  <c r="BC4" i="1"/>
  <c r="BC17" i="1"/>
  <c r="BC11" i="1"/>
  <c r="BC10" i="1"/>
  <c r="BG168" i="1"/>
  <c r="BG167" i="1"/>
  <c r="BG445" i="1"/>
  <c r="BG426" i="1"/>
  <c r="BG448" i="1"/>
  <c r="BG434" i="1"/>
  <c r="BG450" i="1"/>
  <c r="BG446" i="1"/>
  <c r="BG437" i="1"/>
  <c r="BG438" i="1"/>
  <c r="BG441" i="1"/>
  <c r="BG431" i="1"/>
  <c r="BG425" i="1"/>
  <c r="BG424" i="1"/>
  <c r="BG447" i="1"/>
  <c r="BG444" i="1"/>
  <c r="BG442" i="1"/>
  <c r="BG433" i="1"/>
  <c r="BG432" i="1"/>
  <c r="BG428" i="1"/>
  <c r="BG416" i="1"/>
  <c r="BG415" i="1"/>
  <c r="BG411" i="1"/>
  <c r="BG409" i="1"/>
  <c r="BG387" i="1"/>
  <c r="BG385" i="1"/>
  <c r="BG382" i="1"/>
  <c r="BG413" i="1"/>
  <c r="BG380" i="1"/>
  <c r="BG436" i="1"/>
  <c r="BG388" i="1"/>
  <c r="BG383" i="1"/>
  <c r="BG414" i="1"/>
  <c r="BG386" i="1"/>
  <c r="BG381" i="1"/>
  <c r="BG365" i="1"/>
  <c r="BG359" i="1"/>
  <c r="BG355" i="1"/>
  <c r="BG393" i="1"/>
  <c r="BG369" i="1"/>
  <c r="BG368" i="1"/>
  <c r="BG362" i="1"/>
  <c r="BG352" i="1"/>
  <c r="BG410" i="1"/>
  <c r="BG378" i="1"/>
  <c r="BG376" i="1"/>
  <c r="BG375" i="1"/>
  <c r="BG371" i="1"/>
  <c r="BG366" i="1"/>
  <c r="BG360" i="1"/>
  <c r="BG356" i="1"/>
  <c r="BG363" i="1"/>
  <c r="BG357" i="1"/>
  <c r="BG353" i="1"/>
  <c r="BG379" i="1"/>
  <c r="BG364" i="1"/>
  <c r="BG361" i="1"/>
  <c r="BG348" i="1"/>
  <c r="BG335" i="1"/>
  <c r="BG350" i="1"/>
  <c r="BG339" i="1"/>
  <c r="BG354" i="1"/>
  <c r="BG351" i="1"/>
  <c r="BG340" i="1"/>
  <c r="BG332" i="1"/>
  <c r="BG392" i="1"/>
  <c r="BG349" i="1"/>
  <c r="BG333" i="1"/>
  <c r="BG358" i="1"/>
  <c r="BG341" i="1"/>
  <c r="BG389" i="1"/>
  <c r="BG337" i="1"/>
  <c r="BG331" i="1"/>
  <c r="BG315" i="1"/>
  <c r="BG297" i="1"/>
  <c r="BG321" i="1"/>
  <c r="BG319" i="1"/>
  <c r="BG309" i="1"/>
  <c r="BG308" i="1"/>
  <c r="BG304" i="1"/>
  <c r="BG301" i="1"/>
  <c r="BG338" i="1"/>
  <c r="BG316" i="1"/>
  <c r="BG305" i="1"/>
  <c r="BG313" i="1"/>
  <c r="BG311" i="1"/>
  <c r="BG298" i="1"/>
  <c r="BG294" i="1"/>
  <c r="BG320" i="1"/>
  <c r="BG302" i="1"/>
  <c r="BG292" i="1"/>
  <c r="BG306" i="1"/>
  <c r="BG295" i="1"/>
  <c r="BG278" i="1"/>
  <c r="BG276" i="1"/>
  <c r="BG266" i="1"/>
  <c r="BG263" i="1"/>
  <c r="BG282" i="1"/>
  <c r="BG299" i="1"/>
  <c r="BG279" i="1"/>
  <c r="BG274" i="1"/>
  <c r="BG303" i="1"/>
  <c r="BG265" i="1"/>
  <c r="BG260" i="1"/>
  <c r="BG229" i="1"/>
  <c r="BG264" i="1"/>
  <c r="BG241" i="1"/>
  <c r="BG230" i="1"/>
  <c r="BG237" i="1"/>
  <c r="BG233" i="1"/>
  <c r="BG225" i="1"/>
  <c r="BG270" i="1"/>
  <c r="BG256" i="1"/>
  <c r="BG234" i="1"/>
  <c r="BG250" i="1"/>
  <c r="BG231" i="1"/>
  <c r="BG226" i="1"/>
  <c r="BG314" i="1"/>
  <c r="BG262" i="1"/>
  <c r="BG255" i="1"/>
  <c r="BG238" i="1"/>
  <c r="BG312" i="1"/>
  <c r="BG251" i="1"/>
  <c r="BG249" i="1"/>
  <c r="BG248" i="1"/>
  <c r="BG240" i="1"/>
  <c r="BG236" i="1"/>
  <c r="BG235" i="1"/>
  <c r="BG261" i="1"/>
  <c r="BG232" i="1"/>
  <c r="BG227" i="1"/>
  <c r="BG210" i="1"/>
  <c r="BG206" i="1"/>
  <c r="BG197" i="1"/>
  <c r="BG195" i="1"/>
  <c r="BG188" i="1"/>
  <c r="BG222" i="1"/>
  <c r="BG193" i="1"/>
  <c r="BG218" i="1"/>
  <c r="BG211" i="1"/>
  <c r="BG216" i="1"/>
  <c r="BG202" i="1"/>
  <c r="BG201" i="1"/>
  <c r="BG198" i="1"/>
  <c r="BG214" i="1"/>
  <c r="BG196" i="1"/>
  <c r="BG192" i="1"/>
  <c r="BG221" i="1"/>
  <c r="BG203" i="1"/>
  <c r="BG194" i="1"/>
  <c r="BG212" i="1"/>
  <c r="BG207" i="1"/>
  <c r="BG217" i="1"/>
  <c r="BG208" i="1"/>
  <c r="BG205" i="1"/>
  <c r="BG173" i="1"/>
  <c r="BG169" i="1"/>
  <c r="BG147" i="1"/>
  <c r="BG145" i="1"/>
  <c r="BG139" i="1"/>
  <c r="BG134" i="1"/>
  <c r="BG129" i="1"/>
  <c r="BG122" i="1"/>
  <c r="BG111" i="1"/>
  <c r="BG94" i="1"/>
  <c r="BG150" i="1"/>
  <c r="BG142" i="1"/>
  <c r="BG117" i="1"/>
  <c r="BG114" i="1"/>
  <c r="BG153" i="1"/>
  <c r="BG151" i="1"/>
  <c r="BG140" i="1"/>
  <c r="BG126" i="1"/>
  <c r="BG96" i="1"/>
  <c r="BG93" i="1"/>
  <c r="BG175" i="1"/>
  <c r="BG143" i="1"/>
  <c r="BG137" i="1"/>
  <c r="BG132" i="1"/>
  <c r="BG115" i="1"/>
  <c r="BG110" i="1"/>
  <c r="BG166" i="1"/>
  <c r="BG146" i="1"/>
  <c r="BG135" i="1"/>
  <c r="BG130" i="1"/>
  <c r="BG128" i="1"/>
  <c r="BG123" i="1"/>
  <c r="BG118" i="1"/>
  <c r="BG183" i="1"/>
  <c r="BG149" i="1"/>
  <c r="BG136" i="1"/>
  <c r="BG121" i="1"/>
  <c r="BG120" i="1"/>
  <c r="BG116" i="1"/>
  <c r="BG113" i="1"/>
  <c r="BG109" i="1"/>
  <c r="BG172" i="1"/>
  <c r="BG165" i="1"/>
  <c r="BG141" i="1"/>
  <c r="BG131" i="1"/>
  <c r="BG125" i="1"/>
  <c r="BG102" i="1"/>
  <c r="BG97" i="1"/>
  <c r="BG95" i="1"/>
  <c r="BG88" i="1"/>
  <c r="BG59" i="1"/>
  <c r="BG23" i="1"/>
  <c r="BG133" i="1"/>
  <c r="BG65" i="1"/>
  <c r="BG55" i="1"/>
  <c r="BG47" i="1"/>
  <c r="BG138" i="1"/>
  <c r="BG73" i="1"/>
  <c r="BG68" i="1"/>
  <c r="BG39" i="1"/>
  <c r="BG100" i="1"/>
  <c r="BG90" i="1"/>
  <c r="BG71" i="1"/>
  <c r="BG70" i="1"/>
  <c r="BG69" i="1"/>
  <c r="BG60" i="1"/>
  <c r="BG24" i="1"/>
  <c r="BG92" i="1"/>
  <c r="BG87" i="1"/>
  <c r="BG76" i="1"/>
  <c r="BG74" i="1"/>
  <c r="BG56" i="1"/>
  <c r="BG53" i="1"/>
  <c r="BG48" i="1"/>
  <c r="BG29" i="1"/>
  <c r="BG21" i="1"/>
  <c r="BG20" i="1"/>
  <c r="BG144" i="1"/>
  <c r="BG80" i="1"/>
  <c r="BG66" i="1"/>
  <c r="BG58" i="1"/>
  <c r="BG164" i="1"/>
  <c r="BG77" i="1"/>
  <c r="BG54" i="1"/>
  <c r="BG51" i="1"/>
  <c r="BG25" i="1"/>
  <c r="BG22" i="1"/>
  <c r="BG17" i="1"/>
  <c r="BG101" i="1"/>
  <c r="BG99" i="1"/>
  <c r="BG78" i="1"/>
  <c r="BG75" i="1"/>
  <c r="BG64" i="1"/>
  <c r="BG52" i="1"/>
  <c r="BG27" i="1"/>
  <c r="BG26" i="1"/>
  <c r="BG4" i="1"/>
  <c r="BG11" i="1"/>
  <c r="BG19" i="1"/>
  <c r="BG9" i="1"/>
  <c r="BG8" i="1"/>
  <c r="BG6" i="1"/>
  <c r="BG3" i="1"/>
  <c r="BG10" i="1"/>
  <c r="BG18" i="1"/>
  <c r="BG16" i="1"/>
  <c r="BG7" i="1"/>
  <c r="BG398" i="1"/>
  <c r="BG404" i="1"/>
  <c r="BG402" i="1"/>
  <c r="BG400" i="1"/>
  <c r="BG397" i="1"/>
  <c r="BG399" i="1"/>
  <c r="BG401" i="1"/>
  <c r="BG406" i="1"/>
  <c r="BG405" i="1"/>
  <c r="BG407" i="1"/>
  <c r="BG403" i="1"/>
  <c r="BG449" i="1"/>
  <c r="BG171" i="1"/>
  <c r="BG373" i="1"/>
  <c r="BG181" i="1"/>
  <c r="AX445" i="1"/>
  <c r="AX426" i="1"/>
  <c r="AX417" i="1"/>
  <c r="AX168" i="1"/>
  <c r="AX167" i="1"/>
  <c r="AX448" i="1"/>
  <c r="AX439" i="1"/>
  <c r="AX434" i="1"/>
  <c r="AX430" i="1"/>
  <c r="AX425" i="1"/>
  <c r="AX449" i="1"/>
  <c r="AX443" i="1"/>
  <c r="AX446" i="1"/>
  <c r="AX440" i="1"/>
  <c r="AX437" i="1"/>
  <c r="AX438" i="1"/>
  <c r="AX435" i="1"/>
  <c r="AX418" i="1"/>
  <c r="AX441" i="1"/>
  <c r="AX413" i="1"/>
  <c r="AX406" i="1"/>
  <c r="AX402" i="1"/>
  <c r="AX398" i="1"/>
  <c r="AX392" i="1"/>
  <c r="AX384" i="1"/>
  <c r="AX411" i="1"/>
  <c r="AX407" i="1"/>
  <c r="AX403" i="1"/>
  <c r="AX399" i="1"/>
  <c r="AX390" i="1"/>
  <c r="AX387" i="1"/>
  <c r="AX385" i="1"/>
  <c r="AX382" i="1"/>
  <c r="AX380" i="1"/>
  <c r="AX447" i="1"/>
  <c r="AX404" i="1"/>
  <c r="AX400" i="1"/>
  <c r="AX394" i="1"/>
  <c r="AX442" i="1"/>
  <c r="AX415" i="1"/>
  <c r="AX388" i="1"/>
  <c r="AX383" i="1"/>
  <c r="AX386" i="1"/>
  <c r="AX367" i="1"/>
  <c r="AX351" i="1"/>
  <c r="AX389" i="1"/>
  <c r="AX359" i="1"/>
  <c r="AX355" i="1"/>
  <c r="AX374" i="1"/>
  <c r="AX371" i="1"/>
  <c r="AX365" i="1"/>
  <c r="AX414" i="1"/>
  <c r="AX397" i="1"/>
  <c r="AX368" i="1"/>
  <c r="AX366" i="1"/>
  <c r="AX362" i="1"/>
  <c r="AX360" i="1"/>
  <c r="AX356" i="1"/>
  <c r="AX352" i="1"/>
  <c r="AX401" i="1"/>
  <c r="AX378" i="1"/>
  <c r="AX375" i="1"/>
  <c r="AX405" i="1"/>
  <c r="AX373" i="1"/>
  <c r="AX357" i="1"/>
  <c r="AX353" i="1"/>
  <c r="AX410" i="1"/>
  <c r="AX363" i="1"/>
  <c r="AX342" i="1"/>
  <c r="AX338" i="1"/>
  <c r="AX335" i="1"/>
  <c r="AX329" i="1"/>
  <c r="AX327" i="1"/>
  <c r="AX325" i="1"/>
  <c r="AX346" i="1"/>
  <c r="AX350" i="1"/>
  <c r="AX344" i="1"/>
  <c r="AX339" i="1"/>
  <c r="AX336" i="1"/>
  <c r="AX334" i="1"/>
  <c r="AX379" i="1"/>
  <c r="AX354" i="1"/>
  <c r="AX347" i="1"/>
  <c r="AX343" i="1"/>
  <c r="AX340" i="1"/>
  <c r="AX332" i="1"/>
  <c r="AX330" i="1"/>
  <c r="AX328" i="1"/>
  <c r="AX326" i="1"/>
  <c r="AX333" i="1"/>
  <c r="AX364" i="1"/>
  <c r="AX361" i="1"/>
  <c r="AX358" i="1"/>
  <c r="AX345" i="1"/>
  <c r="AX341" i="1"/>
  <c r="AX337" i="1"/>
  <c r="AX331" i="1"/>
  <c r="AX324" i="1"/>
  <c r="AX322" i="1"/>
  <c r="AX314" i="1"/>
  <c r="AX312" i="1"/>
  <c r="AX291" i="1"/>
  <c r="AX288" i="1"/>
  <c r="AX348" i="1"/>
  <c r="AX318" i="1"/>
  <c r="AX311" i="1"/>
  <c r="AX300" i="1"/>
  <c r="AX296" i="1"/>
  <c r="AX315" i="1"/>
  <c r="AX289" i="1"/>
  <c r="AX285" i="1"/>
  <c r="AX308" i="1"/>
  <c r="AX304" i="1"/>
  <c r="AX301" i="1"/>
  <c r="AX323" i="1"/>
  <c r="AX316" i="1"/>
  <c r="AX305" i="1"/>
  <c r="AX290" i="1"/>
  <c r="AX313" i="1"/>
  <c r="AX302" i="1"/>
  <c r="AX298" i="1"/>
  <c r="AX280" i="1"/>
  <c r="AX269" i="1"/>
  <c r="AX262" i="1"/>
  <c r="AX320" i="1"/>
  <c r="AX303" i="1"/>
  <c r="AX263" i="1"/>
  <c r="AX287" i="1"/>
  <c r="AX286" i="1"/>
  <c r="AX281" i="1"/>
  <c r="AX279" i="1"/>
  <c r="AX261" i="1"/>
  <c r="AX309" i="1"/>
  <c r="AX292" i="1"/>
  <c r="AX283" i="1"/>
  <c r="AX273" i="1"/>
  <c r="AX270" i="1"/>
  <c r="AX299" i="1"/>
  <c r="AX278" i="1"/>
  <c r="AX267" i="1"/>
  <c r="AX245" i="1"/>
  <c r="AX232" i="1"/>
  <c r="AX227" i="1"/>
  <c r="AX306" i="1"/>
  <c r="AX266" i="1"/>
  <c r="AX239" i="1"/>
  <c r="AX229" i="1"/>
  <c r="AX255" i="1"/>
  <c r="AX244" i="1"/>
  <c r="AX237" i="1"/>
  <c r="AX236" i="1"/>
  <c r="AX276" i="1"/>
  <c r="AX265" i="1"/>
  <c r="AX260" i="1"/>
  <c r="AX233" i="1"/>
  <c r="AX264" i="1"/>
  <c r="AX247" i="1"/>
  <c r="AX234" i="1"/>
  <c r="AX226" i="1"/>
  <c r="AX224" i="1"/>
  <c r="AX246" i="1"/>
  <c r="AX231" i="1"/>
  <c r="AX295" i="1"/>
  <c r="AX257" i="1"/>
  <c r="AX256" i="1"/>
  <c r="AX251" i="1"/>
  <c r="AX238" i="1"/>
  <c r="AX235" i="1"/>
  <c r="AX268" i="1"/>
  <c r="AX249" i="1"/>
  <c r="AX213" i="1"/>
  <c r="AX209" i="1"/>
  <c r="AX208" i="1"/>
  <c r="AX205" i="1"/>
  <c r="AX199" i="1"/>
  <c r="AX219" i="1"/>
  <c r="AX215" i="1"/>
  <c r="AX210" i="1"/>
  <c r="AX206" i="1"/>
  <c r="AX197" i="1"/>
  <c r="AX188" i="1"/>
  <c r="AX222" i="1"/>
  <c r="AX218" i="1"/>
  <c r="AX211" i="1"/>
  <c r="AX198" i="1"/>
  <c r="AX223" i="1"/>
  <c r="AX217" i="1"/>
  <c r="AX214" i="1"/>
  <c r="AX203" i="1"/>
  <c r="AX194" i="1"/>
  <c r="AX192" i="1"/>
  <c r="AX191" i="1"/>
  <c r="AX190" i="1"/>
  <c r="AX187" i="1"/>
  <c r="AX183" i="1"/>
  <c r="AX221" i="1"/>
  <c r="AX184" i="1"/>
  <c r="AX220" i="1"/>
  <c r="AX212" i="1"/>
  <c r="AX207" i="1"/>
  <c r="AX200" i="1"/>
  <c r="AX174" i="1"/>
  <c r="AX172" i="1"/>
  <c r="AX165" i="1"/>
  <c r="AX152" i="1"/>
  <c r="AX150" i="1"/>
  <c r="AX131" i="1"/>
  <c r="AX129" i="1"/>
  <c r="AX93" i="1"/>
  <c r="AX173" i="1"/>
  <c r="AX169" i="1"/>
  <c r="AX147" i="1"/>
  <c r="AX145" i="1"/>
  <c r="AX90" i="1"/>
  <c r="AX171" i="1"/>
  <c r="AX148" i="1"/>
  <c r="AX137" i="1"/>
  <c r="AX117" i="1"/>
  <c r="AX114" i="1"/>
  <c r="AX151" i="1"/>
  <c r="AX132" i="1"/>
  <c r="AX126" i="1"/>
  <c r="AX107" i="1"/>
  <c r="AX96" i="1"/>
  <c r="AX95" i="1"/>
  <c r="AX179" i="1"/>
  <c r="AX127" i="1"/>
  <c r="AX115" i="1"/>
  <c r="AX108" i="1"/>
  <c r="AX103" i="1"/>
  <c r="AX94" i="1"/>
  <c r="AX164" i="1"/>
  <c r="AX159" i="1"/>
  <c r="AX156" i="1"/>
  <c r="AX141" i="1"/>
  <c r="AX125" i="1"/>
  <c r="AX104" i="1"/>
  <c r="AX99" i="1"/>
  <c r="AX97" i="1"/>
  <c r="AX175" i="1"/>
  <c r="AX149" i="1"/>
  <c r="AX139" i="1"/>
  <c r="AX136" i="1"/>
  <c r="AX120" i="1"/>
  <c r="AX116" i="1"/>
  <c r="AX113" i="1"/>
  <c r="AX102" i="1"/>
  <c r="AX182" i="1"/>
  <c r="AX123" i="1"/>
  <c r="AX78" i="1"/>
  <c r="AX64" i="1"/>
  <c r="AX45" i="1"/>
  <c r="AX68" i="1"/>
  <c r="AX59" i="1"/>
  <c r="AX37" i="1"/>
  <c r="AX34" i="1"/>
  <c r="AX30" i="1"/>
  <c r="AX23" i="1"/>
  <c r="AX133" i="1"/>
  <c r="AX130" i="1"/>
  <c r="AX85" i="1"/>
  <c r="AX62" i="1"/>
  <c r="AX55" i="1"/>
  <c r="AX43" i="1"/>
  <c r="AX27" i="1"/>
  <c r="AX22" i="1"/>
  <c r="AX138" i="1"/>
  <c r="AX73" i="1"/>
  <c r="AX39" i="1"/>
  <c r="AX35" i="1"/>
  <c r="AX146" i="1"/>
  <c r="AX91" i="1"/>
  <c r="AX89" i="1"/>
  <c r="AX60" i="1"/>
  <c r="AX24" i="1"/>
  <c r="AX181" i="1"/>
  <c r="AX87" i="1"/>
  <c r="AX76" i="1"/>
  <c r="AX58" i="1"/>
  <c r="AX53" i="1"/>
  <c r="AX48" i="1"/>
  <c r="AX36" i="1"/>
  <c r="AX32" i="1"/>
  <c r="AX19" i="1"/>
  <c r="AX18" i="1"/>
  <c r="AX17" i="1"/>
  <c r="AX118" i="1"/>
  <c r="AX112" i="1"/>
  <c r="AX88" i="1"/>
  <c r="AX80" i="1"/>
  <c r="AX66" i="1"/>
  <c r="AX47" i="1"/>
  <c r="AX44" i="1"/>
  <c r="AX38" i="1"/>
  <c r="AX31" i="1"/>
  <c r="AX92" i="1"/>
  <c r="AX77" i="1"/>
  <c r="AX51" i="1"/>
  <c r="AX40" i="1"/>
  <c r="AX33" i="1"/>
  <c r="AX25" i="1"/>
  <c r="AX13" i="1"/>
  <c r="AX11" i="1"/>
  <c r="AX10" i="1"/>
  <c r="AX7" i="1"/>
  <c r="AX14" i="1"/>
  <c r="AX12" i="1"/>
  <c r="AX5" i="1"/>
  <c r="AX4" i="1"/>
  <c r="AX15" i="1"/>
  <c r="AV442" i="1"/>
  <c r="AV424" i="1"/>
  <c r="AV445" i="1"/>
  <c r="AV433" i="1"/>
  <c r="AV432" i="1"/>
  <c r="AV428" i="1"/>
  <c r="AV426" i="1"/>
  <c r="AV417" i="1"/>
  <c r="AV416" i="1"/>
  <c r="AV168" i="1"/>
  <c r="AV167" i="1"/>
  <c r="AV449" i="1"/>
  <c r="AV440" i="1"/>
  <c r="AV421" i="1"/>
  <c r="AV420" i="1"/>
  <c r="AV405" i="1"/>
  <c r="AV401" i="1"/>
  <c r="AV397" i="1"/>
  <c r="AV389" i="1"/>
  <c r="AV410" i="1"/>
  <c r="AV438" i="1"/>
  <c r="AV413" i="1"/>
  <c r="AV406" i="1"/>
  <c r="AV402" i="1"/>
  <c r="AV398" i="1"/>
  <c r="AV444" i="1"/>
  <c r="AV393" i="1"/>
  <c r="AV450" i="1"/>
  <c r="AV423" i="1"/>
  <c r="AV418" i="1"/>
  <c r="AV407" i="1"/>
  <c r="AV403" i="1"/>
  <c r="AV399" i="1"/>
  <c r="AV409" i="1"/>
  <c r="AV381" i="1"/>
  <c r="AV364" i="1"/>
  <c r="AV358" i="1"/>
  <c r="AV354" i="1"/>
  <c r="AV396" i="1"/>
  <c r="AV359" i="1"/>
  <c r="AV355" i="1"/>
  <c r="AV371" i="1"/>
  <c r="AV400" i="1"/>
  <c r="AV366" i="1"/>
  <c r="AV360" i="1"/>
  <c r="AV356" i="1"/>
  <c r="AV404" i="1"/>
  <c r="AV378" i="1"/>
  <c r="AV369" i="1"/>
  <c r="AV345" i="1"/>
  <c r="AV341" i="1"/>
  <c r="AV337" i="1"/>
  <c r="AV331" i="1"/>
  <c r="AV348" i="1"/>
  <c r="AV353" i="1"/>
  <c r="AV342" i="1"/>
  <c r="AV338" i="1"/>
  <c r="AV335" i="1"/>
  <c r="AV373" i="1"/>
  <c r="AV346" i="1"/>
  <c r="AV376" i="1"/>
  <c r="AV357" i="1"/>
  <c r="AV339" i="1"/>
  <c r="AV336" i="1"/>
  <c r="AV334" i="1"/>
  <c r="AV347" i="1"/>
  <c r="AV340" i="1"/>
  <c r="AV332" i="1"/>
  <c r="AV324" i="1"/>
  <c r="AV287" i="1"/>
  <c r="AV333" i="1"/>
  <c r="AV306" i="1"/>
  <c r="AV303" i="1"/>
  <c r="AV299" i="1"/>
  <c r="AV295" i="1"/>
  <c r="AV288" i="1"/>
  <c r="AV300" i="1"/>
  <c r="AV296" i="1"/>
  <c r="AV315" i="1"/>
  <c r="AV301" i="1"/>
  <c r="AV297" i="1"/>
  <c r="AV285" i="1"/>
  <c r="AV282" i="1"/>
  <c r="AV278" i="1"/>
  <c r="AV272" i="1"/>
  <c r="AV302" i="1"/>
  <c r="AV305" i="1"/>
  <c r="AV276" i="1"/>
  <c r="AV256" i="1"/>
  <c r="AV316" i="1"/>
  <c r="AV290" i="1"/>
  <c r="AV286" i="1"/>
  <c r="AV264" i="1"/>
  <c r="AV313" i="1"/>
  <c r="AV279" i="1"/>
  <c r="AV261" i="1"/>
  <c r="AV251" i="1"/>
  <c r="AV240" i="1"/>
  <c r="AV235" i="1"/>
  <c r="AV249" i="1"/>
  <c r="AV245" i="1"/>
  <c r="AV283" i="1"/>
  <c r="AV252" i="1"/>
  <c r="AV250" i="1"/>
  <c r="AV241" i="1"/>
  <c r="AV239" i="1"/>
  <c r="AV229" i="1"/>
  <c r="AV225" i="1"/>
  <c r="AV255" i="1"/>
  <c r="AV244" i="1"/>
  <c r="AV230" i="1"/>
  <c r="AV289" i="1"/>
  <c r="AV247" i="1"/>
  <c r="AV234" i="1"/>
  <c r="AV226" i="1"/>
  <c r="AV263" i="1"/>
  <c r="AV221" i="1"/>
  <c r="AV193" i="1"/>
  <c r="AV207" i="1"/>
  <c r="AV195" i="1"/>
  <c r="AV213" i="1"/>
  <c r="AV208" i="1"/>
  <c r="AV210" i="1"/>
  <c r="AV206" i="1"/>
  <c r="AV218" i="1"/>
  <c r="AV211" i="1"/>
  <c r="AV196" i="1"/>
  <c r="AV186" i="1"/>
  <c r="AV217" i="1"/>
  <c r="AV216" i="1"/>
  <c r="AV203" i="1"/>
  <c r="AV202" i="1"/>
  <c r="AV194" i="1"/>
  <c r="AV187" i="1"/>
  <c r="AV159" i="1"/>
  <c r="AV156" i="1"/>
  <c r="AV128" i="1"/>
  <c r="AV125" i="1"/>
  <c r="AV99" i="1"/>
  <c r="AV92" i="1"/>
  <c r="AV162" i="1"/>
  <c r="AV139" i="1"/>
  <c r="AV136" i="1"/>
  <c r="AV102" i="1"/>
  <c r="AV101" i="1"/>
  <c r="AV100" i="1"/>
  <c r="AV172" i="1"/>
  <c r="AV165" i="1"/>
  <c r="AV150" i="1"/>
  <c r="AV134" i="1"/>
  <c r="AV121" i="1"/>
  <c r="AV93" i="1"/>
  <c r="AV173" i="1"/>
  <c r="AV157" i="1"/>
  <c r="AV171" i="1"/>
  <c r="AV158" i="1"/>
  <c r="AV155" i="1"/>
  <c r="AV148" i="1"/>
  <c r="AV140" i="1"/>
  <c r="AV98" i="1"/>
  <c r="AV180" i="1"/>
  <c r="AV153" i="1"/>
  <c r="AV135" i="1"/>
  <c r="AV127" i="1"/>
  <c r="AV108" i="1"/>
  <c r="AV181" i="1"/>
  <c r="AV138" i="1"/>
  <c r="AV133" i="1"/>
  <c r="AV109" i="1"/>
  <c r="AV184" i="1"/>
  <c r="AV177" i="1"/>
  <c r="AV88" i="1"/>
  <c r="AV82" i="1"/>
  <c r="AV80" i="1"/>
  <c r="AV44" i="1"/>
  <c r="AV29" i="1"/>
  <c r="AV21" i="1"/>
  <c r="AV20" i="1"/>
  <c r="AV95" i="1"/>
  <c r="AV94" i="1"/>
  <c r="AV77" i="1"/>
  <c r="AV75" i="1"/>
  <c r="AV51" i="1"/>
  <c r="AV33" i="1"/>
  <c r="AV151" i="1"/>
  <c r="AV84" i="1"/>
  <c r="AV78" i="1"/>
  <c r="AV45" i="1"/>
  <c r="AV52" i="1"/>
  <c r="AV34" i="1"/>
  <c r="AV163" i="1"/>
  <c r="AV85" i="1"/>
  <c r="AV62" i="1"/>
  <c r="AV46" i="1"/>
  <c r="AV43" i="1"/>
  <c r="AV27" i="1"/>
  <c r="AV166" i="1"/>
  <c r="AV107" i="1"/>
  <c r="AV35" i="1"/>
  <c r="AV71" i="1"/>
  <c r="AV70" i="1"/>
  <c r="AV69" i="1"/>
  <c r="AV63" i="1"/>
  <c r="AV61" i="1"/>
  <c r="AV58" i="1"/>
  <c r="AV53" i="1"/>
  <c r="AV36" i="1"/>
  <c r="AV32" i="1"/>
  <c r="AV19" i="1"/>
  <c r="AV17" i="1"/>
  <c r="AV4" i="1"/>
  <c r="AV15" i="1"/>
  <c r="AV18" i="1"/>
  <c r="AV8" i="1"/>
  <c r="AV13" i="1"/>
  <c r="AV6" i="1"/>
  <c r="AV11" i="1"/>
  <c r="AV10" i="1"/>
  <c r="AV9" i="1"/>
  <c r="AV7" i="1"/>
  <c r="AV222" i="1"/>
  <c r="AV120" i="1"/>
  <c r="AV126" i="1"/>
  <c r="AV145" i="1"/>
  <c r="AV55" i="1"/>
  <c r="AV392" i="1"/>
  <c r="AV147" i="1"/>
  <c r="AV25" i="1"/>
  <c r="AV60" i="1"/>
  <c r="AV448" i="1"/>
  <c r="AV382" i="1"/>
  <c r="AV233" i="1"/>
  <c r="AV304" i="1"/>
  <c r="AV434" i="1"/>
  <c r="AV231" i="1"/>
  <c r="AV411" i="1"/>
  <c r="AV214" i="1"/>
  <c r="AV441" i="1"/>
  <c r="AV123" i="1"/>
  <c r="AV238" i="1"/>
  <c r="AV117" i="1"/>
  <c r="AV227" i="1"/>
  <c r="AV365" i="1"/>
  <c r="AV437" i="1"/>
  <c r="AV447" i="1"/>
  <c r="AV149" i="1"/>
  <c r="AV183" i="1"/>
  <c r="AV192" i="1"/>
  <c r="AW447" i="1"/>
  <c r="AW442" i="1"/>
  <c r="AW415" i="1"/>
  <c r="AW445" i="1"/>
  <c r="AW426" i="1"/>
  <c r="AW417" i="1"/>
  <c r="AW168" i="1"/>
  <c r="AW167" i="1"/>
  <c r="AW448" i="1"/>
  <c r="AW439" i="1"/>
  <c r="AW434" i="1"/>
  <c r="AW430" i="1"/>
  <c r="AW425" i="1"/>
  <c r="AW449" i="1"/>
  <c r="AW443" i="1"/>
  <c r="AW446" i="1"/>
  <c r="AW440" i="1"/>
  <c r="AW437" i="1"/>
  <c r="AW444" i="1"/>
  <c r="AW438" i="1"/>
  <c r="AW435" i="1"/>
  <c r="AW418" i="1"/>
  <c r="AW410" i="1"/>
  <c r="AW413" i="1"/>
  <c r="AW406" i="1"/>
  <c r="AW402" i="1"/>
  <c r="AW398" i="1"/>
  <c r="AW392" i="1"/>
  <c r="AW384" i="1"/>
  <c r="AW441" i="1"/>
  <c r="AW411" i="1"/>
  <c r="AW407" i="1"/>
  <c r="AW403" i="1"/>
  <c r="AW399" i="1"/>
  <c r="AW390" i="1"/>
  <c r="AW387" i="1"/>
  <c r="AW385" i="1"/>
  <c r="AW382" i="1"/>
  <c r="AW404" i="1"/>
  <c r="AW400" i="1"/>
  <c r="AW394" i="1"/>
  <c r="AW412" i="1"/>
  <c r="AW379" i="1"/>
  <c r="AW364" i="1"/>
  <c r="AW361" i="1"/>
  <c r="AW358" i="1"/>
  <c r="AW354" i="1"/>
  <c r="AW386" i="1"/>
  <c r="AW367" i="1"/>
  <c r="AW351" i="1"/>
  <c r="AW389" i="1"/>
  <c r="AW388" i="1"/>
  <c r="AW359" i="1"/>
  <c r="AW355" i="1"/>
  <c r="AW380" i="1"/>
  <c r="AW374" i="1"/>
  <c r="AW371" i="1"/>
  <c r="AW365" i="1"/>
  <c r="AW414" i="1"/>
  <c r="AW397" i="1"/>
  <c r="AW368" i="1"/>
  <c r="AW366" i="1"/>
  <c r="AW362" i="1"/>
  <c r="AW360" i="1"/>
  <c r="AW356" i="1"/>
  <c r="AW352" i="1"/>
  <c r="AW401" i="1"/>
  <c r="AW383" i="1"/>
  <c r="AW378" i="1"/>
  <c r="AW375" i="1"/>
  <c r="AW405" i="1"/>
  <c r="AW373" i="1"/>
  <c r="AW357" i="1"/>
  <c r="AW353" i="1"/>
  <c r="AW348" i="1"/>
  <c r="AW342" i="1"/>
  <c r="AW338" i="1"/>
  <c r="AW335" i="1"/>
  <c r="AW329" i="1"/>
  <c r="AW327" i="1"/>
  <c r="AW325" i="1"/>
  <c r="AW346" i="1"/>
  <c r="AW350" i="1"/>
  <c r="AW344" i="1"/>
  <c r="AW339" i="1"/>
  <c r="AW336" i="1"/>
  <c r="AW334" i="1"/>
  <c r="AW363" i="1"/>
  <c r="AW347" i="1"/>
  <c r="AW343" i="1"/>
  <c r="AW340" i="1"/>
  <c r="AW332" i="1"/>
  <c r="AW330" i="1"/>
  <c r="AW328" i="1"/>
  <c r="AW326" i="1"/>
  <c r="AW324" i="1"/>
  <c r="AW333" i="1"/>
  <c r="AW309" i="1"/>
  <c r="AW306" i="1"/>
  <c r="AW303" i="1"/>
  <c r="AW299" i="1"/>
  <c r="AW295" i="1"/>
  <c r="AW345" i="1"/>
  <c r="AW337" i="1"/>
  <c r="AW322" i="1"/>
  <c r="AW314" i="1"/>
  <c r="AW312" i="1"/>
  <c r="AW291" i="1"/>
  <c r="AW288" i="1"/>
  <c r="AW318" i="1"/>
  <c r="AW311" i="1"/>
  <c r="AW300" i="1"/>
  <c r="AW296" i="1"/>
  <c r="AW315" i="1"/>
  <c r="AW293" i="1"/>
  <c r="AW289" i="1"/>
  <c r="AW285" i="1"/>
  <c r="AW341" i="1"/>
  <c r="AW331" i="1"/>
  <c r="AW308" i="1"/>
  <c r="AW304" i="1"/>
  <c r="AW301" i="1"/>
  <c r="AW323" i="1"/>
  <c r="AW319" i="1"/>
  <c r="AW316" i="1"/>
  <c r="AW305" i="1"/>
  <c r="AW290" i="1"/>
  <c r="AW286" i="1"/>
  <c r="AW302" i="1"/>
  <c r="AW265" i="1"/>
  <c r="AW257" i="1"/>
  <c r="AW280" i="1"/>
  <c r="AW269" i="1"/>
  <c r="AW262" i="1"/>
  <c r="AW320" i="1"/>
  <c r="AW264" i="1"/>
  <c r="AW313" i="1"/>
  <c r="AW298" i="1"/>
  <c r="AW281" i="1"/>
  <c r="AW279" i="1"/>
  <c r="AW261" i="1"/>
  <c r="AW292" i="1"/>
  <c r="AW283" i="1"/>
  <c r="AW273" i="1"/>
  <c r="AW270" i="1"/>
  <c r="AW268" i="1"/>
  <c r="AW249" i="1"/>
  <c r="AW267" i="1"/>
  <c r="AW245" i="1"/>
  <c r="AW232" i="1"/>
  <c r="AW227" i="1"/>
  <c r="AW266" i="1"/>
  <c r="AW241" i="1"/>
  <c r="AW239" i="1"/>
  <c r="AW229" i="1"/>
  <c r="AW225" i="1"/>
  <c r="AW277" i="1"/>
  <c r="AW255" i="1"/>
  <c r="AW244" i="1"/>
  <c r="AW237" i="1"/>
  <c r="AW236" i="1"/>
  <c r="AW276" i="1"/>
  <c r="AW260" i="1"/>
  <c r="AW233" i="1"/>
  <c r="AW278" i="1"/>
  <c r="AW247" i="1"/>
  <c r="AW234" i="1"/>
  <c r="AW226" i="1"/>
  <c r="AW224" i="1"/>
  <c r="AW263" i="1"/>
  <c r="AW246" i="1"/>
  <c r="AW231" i="1"/>
  <c r="AW287" i="1"/>
  <c r="AW256" i="1"/>
  <c r="AW251" i="1"/>
  <c r="AW240" i="1"/>
  <c r="AW238" i="1"/>
  <c r="AW235" i="1"/>
  <c r="AW220" i="1"/>
  <c r="AW212" i="1"/>
  <c r="AW207" i="1"/>
  <c r="AW200" i="1"/>
  <c r="AW213" i="1"/>
  <c r="AW209" i="1"/>
  <c r="AW208" i="1"/>
  <c r="AW205" i="1"/>
  <c r="AW199" i="1"/>
  <c r="AW219" i="1"/>
  <c r="AW215" i="1"/>
  <c r="AW210" i="1"/>
  <c r="AW206" i="1"/>
  <c r="AW197" i="1"/>
  <c r="AW188" i="1"/>
  <c r="AW222" i="1"/>
  <c r="AW218" i="1"/>
  <c r="AW182" i="1"/>
  <c r="AW211" i="1"/>
  <c r="AW185" i="1"/>
  <c r="AW198" i="1"/>
  <c r="AW223" i="1"/>
  <c r="AW217" i="1"/>
  <c r="AW214" i="1"/>
  <c r="AW203" i="1"/>
  <c r="AW194" i="1"/>
  <c r="AW192" i="1"/>
  <c r="AW191" i="1"/>
  <c r="AW190" i="1"/>
  <c r="AW187" i="1"/>
  <c r="AW221" i="1"/>
  <c r="AW184" i="1"/>
  <c r="AW175" i="1"/>
  <c r="AW161" i="1"/>
  <c r="AW149" i="1"/>
  <c r="AW139" i="1"/>
  <c r="AW136" i="1"/>
  <c r="AW120" i="1"/>
  <c r="AW116" i="1"/>
  <c r="AW113" i="1"/>
  <c r="AW102" i="1"/>
  <c r="AW174" i="1"/>
  <c r="AW172" i="1"/>
  <c r="AW165" i="1"/>
  <c r="AW152" i="1"/>
  <c r="AW150" i="1"/>
  <c r="AW131" i="1"/>
  <c r="AW129" i="1"/>
  <c r="AW93" i="1"/>
  <c r="AW173" i="1"/>
  <c r="AW169" i="1"/>
  <c r="AW147" i="1"/>
  <c r="AW145" i="1"/>
  <c r="AW90" i="1"/>
  <c r="AW171" i="1"/>
  <c r="AW148" i="1"/>
  <c r="AW137" i="1"/>
  <c r="AW117" i="1"/>
  <c r="AW114" i="1"/>
  <c r="AW183" i="1"/>
  <c r="AW151" i="1"/>
  <c r="AW142" i="1"/>
  <c r="AW132" i="1"/>
  <c r="AW126" i="1"/>
  <c r="AW107" i="1"/>
  <c r="AW96" i="1"/>
  <c r="AW95" i="1"/>
  <c r="AW181" i="1"/>
  <c r="AW146" i="1"/>
  <c r="AW143" i="1"/>
  <c r="AW138" i="1"/>
  <c r="AW133" i="1"/>
  <c r="AW130" i="1"/>
  <c r="AW123" i="1"/>
  <c r="AW118" i="1"/>
  <c r="AW112" i="1"/>
  <c r="AW164" i="1"/>
  <c r="AW159" i="1"/>
  <c r="AW156" i="1"/>
  <c r="AW141" i="1"/>
  <c r="AW125" i="1"/>
  <c r="AW104" i="1"/>
  <c r="AW99" i="1"/>
  <c r="AW97" i="1"/>
  <c r="AW92" i="1"/>
  <c r="AW127" i="1"/>
  <c r="AW108" i="1"/>
  <c r="AW94" i="1"/>
  <c r="AW77" i="1"/>
  <c r="AW51" i="1"/>
  <c r="AW40" i="1"/>
  <c r="AW33" i="1"/>
  <c r="AW25" i="1"/>
  <c r="AW78" i="1"/>
  <c r="AW64" i="1"/>
  <c r="AW45" i="1"/>
  <c r="AW68" i="1"/>
  <c r="AW59" i="1"/>
  <c r="AW37" i="1"/>
  <c r="AW34" i="1"/>
  <c r="AW30" i="1"/>
  <c r="AW23" i="1"/>
  <c r="AW85" i="1"/>
  <c r="AW62" i="1"/>
  <c r="AW55" i="1"/>
  <c r="AW46" i="1"/>
  <c r="AW43" i="1"/>
  <c r="AW27" i="1"/>
  <c r="AW22" i="1"/>
  <c r="AW73" i="1"/>
  <c r="AW39" i="1"/>
  <c r="AW35" i="1"/>
  <c r="AW91" i="1"/>
  <c r="AW89" i="1"/>
  <c r="AW60" i="1"/>
  <c r="AW24" i="1"/>
  <c r="AW115" i="1"/>
  <c r="AW103" i="1"/>
  <c r="AW87" i="1"/>
  <c r="AW79" i="1"/>
  <c r="AW76" i="1"/>
  <c r="AW63" i="1"/>
  <c r="AW58" i="1"/>
  <c r="AW53" i="1"/>
  <c r="AW48" i="1"/>
  <c r="AW36" i="1"/>
  <c r="AW32" i="1"/>
  <c r="AW19" i="1"/>
  <c r="AW18" i="1"/>
  <c r="AW17" i="1"/>
  <c r="AW179" i="1"/>
  <c r="AW88" i="1"/>
  <c r="AW80" i="1"/>
  <c r="AW66" i="1"/>
  <c r="AW47" i="1"/>
  <c r="AW44" i="1"/>
  <c r="AW38" i="1"/>
  <c r="AW31" i="1"/>
  <c r="AW15" i="1"/>
  <c r="AW8" i="1"/>
  <c r="AW13" i="1"/>
  <c r="AW11" i="1"/>
  <c r="AW10" i="1"/>
  <c r="AW7" i="1"/>
  <c r="AW14" i="1"/>
  <c r="AW12" i="1"/>
  <c r="AW5" i="1"/>
  <c r="AW4" i="1"/>
  <c r="BA449" i="1"/>
  <c r="BA443" i="1"/>
  <c r="BA446" i="1"/>
  <c r="BA437" i="1"/>
  <c r="BA438" i="1"/>
  <c r="BA435" i="1"/>
  <c r="BA418" i="1"/>
  <c r="BA444" i="1"/>
  <c r="BA441" i="1"/>
  <c r="BA447" i="1"/>
  <c r="BA442" i="1"/>
  <c r="BA445" i="1"/>
  <c r="BA426" i="1"/>
  <c r="BA168" i="1"/>
  <c r="BA167" i="1"/>
  <c r="BA380" i="1"/>
  <c r="BA404" i="1"/>
  <c r="BA400" i="1"/>
  <c r="BA388" i="1"/>
  <c r="BA383" i="1"/>
  <c r="BA415" i="1"/>
  <c r="BA414" i="1"/>
  <c r="BA405" i="1"/>
  <c r="BA401" i="1"/>
  <c r="BA397" i="1"/>
  <c r="BA389" i="1"/>
  <c r="BA386" i="1"/>
  <c r="BA410" i="1"/>
  <c r="BA406" i="1"/>
  <c r="BA402" i="1"/>
  <c r="BA398" i="1"/>
  <c r="BA392" i="1"/>
  <c r="BA385" i="1"/>
  <c r="BA368" i="1"/>
  <c r="BA366" i="1"/>
  <c r="BA362" i="1"/>
  <c r="BA360" i="1"/>
  <c r="BA356" i="1"/>
  <c r="BA352" i="1"/>
  <c r="BA378" i="1"/>
  <c r="BA375" i="1"/>
  <c r="BA387" i="1"/>
  <c r="BA373" i="1"/>
  <c r="BA357" i="1"/>
  <c r="BA353" i="1"/>
  <c r="BA448" i="1"/>
  <c r="BA363" i="1"/>
  <c r="BA434" i="1"/>
  <c r="BA379" i="1"/>
  <c r="BA364" i="1"/>
  <c r="BA361" i="1"/>
  <c r="BA358" i="1"/>
  <c r="BA354" i="1"/>
  <c r="BA399" i="1"/>
  <c r="BA382" i="1"/>
  <c r="BA351" i="1"/>
  <c r="BA403" i="1"/>
  <c r="BA359" i="1"/>
  <c r="BA355" i="1"/>
  <c r="BA365" i="1"/>
  <c r="BA347" i="1"/>
  <c r="BA340" i="1"/>
  <c r="BA332" i="1"/>
  <c r="BA330" i="1"/>
  <c r="BA328" i="1"/>
  <c r="BA326" i="1"/>
  <c r="BA324" i="1"/>
  <c r="BA407" i="1"/>
  <c r="BA333" i="1"/>
  <c r="BA411" i="1"/>
  <c r="BA345" i="1"/>
  <c r="BA341" i="1"/>
  <c r="BA337" i="1"/>
  <c r="BA331" i="1"/>
  <c r="BA371" i="1"/>
  <c r="BA348" i="1"/>
  <c r="BA342" i="1"/>
  <c r="BA338" i="1"/>
  <c r="BA335" i="1"/>
  <c r="BA329" i="1"/>
  <c r="BA327" i="1"/>
  <c r="BA325" i="1"/>
  <c r="BA346" i="1"/>
  <c r="BA308" i="1"/>
  <c r="BA304" i="1"/>
  <c r="BA301" i="1"/>
  <c r="BA350" i="1"/>
  <c r="BA323" i="1"/>
  <c r="BA316" i="1"/>
  <c r="BA305" i="1"/>
  <c r="BA290" i="1"/>
  <c r="BA286" i="1"/>
  <c r="BA313" i="1"/>
  <c r="BA302" i="1"/>
  <c r="BA298" i="1"/>
  <c r="BA320" i="1"/>
  <c r="BA292" i="1"/>
  <c r="BA287" i="1"/>
  <c r="BA306" i="1"/>
  <c r="BA303" i="1"/>
  <c r="BA299" i="1"/>
  <c r="BA295" i="1"/>
  <c r="BA322" i="1"/>
  <c r="BA314" i="1"/>
  <c r="BA312" i="1"/>
  <c r="BA291" i="1"/>
  <c r="BA288" i="1"/>
  <c r="BA264" i="1"/>
  <c r="BA281" i="1"/>
  <c r="BA279" i="1"/>
  <c r="BA261" i="1"/>
  <c r="BA339" i="1"/>
  <c r="BA336" i="1"/>
  <c r="BA265" i="1"/>
  <c r="BA315" i="1"/>
  <c r="BA280" i="1"/>
  <c r="BA269" i="1"/>
  <c r="BA262" i="1"/>
  <c r="BA255" i="1"/>
  <c r="BA289" i="1"/>
  <c r="BA263" i="1"/>
  <c r="BA267" i="1"/>
  <c r="BA266" i="1"/>
  <c r="BA250" i="1"/>
  <c r="BA233" i="1"/>
  <c r="BA285" i="1"/>
  <c r="BA247" i="1"/>
  <c r="BA234" i="1"/>
  <c r="BA226" i="1"/>
  <c r="BA296" i="1"/>
  <c r="BA276" i="1"/>
  <c r="BA260" i="1"/>
  <c r="BA231" i="1"/>
  <c r="BA344" i="1"/>
  <c r="BA334" i="1"/>
  <c r="BA251" i="1"/>
  <c r="BA238" i="1"/>
  <c r="BA235" i="1"/>
  <c r="BA249" i="1"/>
  <c r="BA240" i="1"/>
  <c r="BA256" i="1"/>
  <c r="BA245" i="1"/>
  <c r="BA232" i="1"/>
  <c r="BA227" i="1"/>
  <c r="BA268" i="1"/>
  <c r="BA229" i="1"/>
  <c r="BA241" i="1"/>
  <c r="BA237" i="1"/>
  <c r="BA225" i="1"/>
  <c r="BA211" i="1"/>
  <c r="BA198" i="1"/>
  <c r="BA214" i="1"/>
  <c r="BA203" i="1"/>
  <c r="BA196" i="1"/>
  <c r="BA194" i="1"/>
  <c r="BA192" i="1"/>
  <c r="BA190" i="1"/>
  <c r="BA187" i="1"/>
  <c r="BA221" i="1"/>
  <c r="BA191" i="1"/>
  <c r="BA184" i="1"/>
  <c r="BA223" i="1"/>
  <c r="BA212" i="1"/>
  <c r="BA207" i="1"/>
  <c r="BA213" i="1"/>
  <c r="BA208" i="1"/>
  <c r="BA205" i="1"/>
  <c r="BA193" i="1"/>
  <c r="BA210" i="1"/>
  <c r="BA206" i="1"/>
  <c r="BA197" i="1"/>
  <c r="BA195" i="1"/>
  <c r="BA188" i="1"/>
  <c r="BA222" i="1"/>
  <c r="BA218" i="1"/>
  <c r="BA151" i="1"/>
  <c r="BA132" i="1"/>
  <c r="BA126" i="1"/>
  <c r="BA96" i="1"/>
  <c r="BA127" i="1"/>
  <c r="BA115" i="1"/>
  <c r="BA183" i="1"/>
  <c r="BA181" i="1"/>
  <c r="BA146" i="1"/>
  <c r="BA138" i="1"/>
  <c r="BA133" i="1"/>
  <c r="BA130" i="1"/>
  <c r="BA123" i="1"/>
  <c r="BA118" i="1"/>
  <c r="BA164" i="1"/>
  <c r="BA159" i="1"/>
  <c r="BA156" i="1"/>
  <c r="BA141" i="1"/>
  <c r="BA125" i="1"/>
  <c r="BA99" i="1"/>
  <c r="BA97" i="1"/>
  <c r="BA92" i="1"/>
  <c r="BA149" i="1"/>
  <c r="BA139" i="1"/>
  <c r="BA136" i="1"/>
  <c r="BA120" i="1"/>
  <c r="BA116" i="1"/>
  <c r="BA113" i="1"/>
  <c r="BA102" i="1"/>
  <c r="BA173" i="1"/>
  <c r="BA169" i="1"/>
  <c r="BA147" i="1"/>
  <c r="BA145" i="1"/>
  <c r="BA171" i="1"/>
  <c r="BA148" i="1"/>
  <c r="BA137" i="1"/>
  <c r="BA117" i="1"/>
  <c r="BA114" i="1"/>
  <c r="BA73" i="1"/>
  <c r="BA39" i="1"/>
  <c r="BA35" i="1"/>
  <c r="BA89" i="1"/>
  <c r="BA60" i="1"/>
  <c r="BA24" i="1"/>
  <c r="BA165" i="1"/>
  <c r="BA87" i="1"/>
  <c r="BA76" i="1"/>
  <c r="BA58" i="1"/>
  <c r="BA53" i="1"/>
  <c r="BA48" i="1"/>
  <c r="BA36" i="1"/>
  <c r="BA32" i="1"/>
  <c r="BA19" i="1"/>
  <c r="BA172" i="1"/>
  <c r="BA80" i="1"/>
  <c r="BA66" i="1"/>
  <c r="BA44" i="1"/>
  <c r="BA38" i="1"/>
  <c r="BA77" i="1"/>
  <c r="BA51" i="1"/>
  <c r="BA40" i="1"/>
  <c r="BA33" i="1"/>
  <c r="BA25" i="1"/>
  <c r="BA131" i="1"/>
  <c r="BA90" i="1"/>
  <c r="BA78" i="1"/>
  <c r="BA64" i="1"/>
  <c r="BA45" i="1"/>
  <c r="BA68" i="1"/>
  <c r="BA59" i="1"/>
  <c r="BA37" i="1"/>
  <c r="BA34" i="1"/>
  <c r="BA23" i="1"/>
  <c r="BA129" i="1"/>
  <c r="BA93" i="1"/>
  <c r="BA85" i="1"/>
  <c r="BA62" i="1"/>
  <c r="BA55" i="1"/>
  <c r="BA49" i="1"/>
  <c r="BA10" i="1"/>
  <c r="BA7" i="1"/>
  <c r="BA13" i="1"/>
  <c r="BA18" i="1"/>
  <c r="BA11" i="1"/>
  <c r="BD441" i="1"/>
  <c r="BD431" i="1"/>
  <c r="BD425" i="1"/>
  <c r="BD424" i="1"/>
  <c r="BD447" i="1"/>
  <c r="BD442" i="1"/>
  <c r="BD433" i="1"/>
  <c r="BD432" i="1"/>
  <c r="BD430" i="1"/>
  <c r="BD428" i="1"/>
  <c r="BD416" i="1"/>
  <c r="BD415" i="1"/>
  <c r="BD440" i="1"/>
  <c r="BD436" i="1"/>
  <c r="BD168" i="1"/>
  <c r="BD167" i="1"/>
  <c r="BD419" i="1"/>
  <c r="BD448" i="1"/>
  <c r="BD434" i="1"/>
  <c r="BD429" i="1"/>
  <c r="BD449" i="1"/>
  <c r="BD443" i="1"/>
  <c r="BD420" i="1"/>
  <c r="BD450" i="1"/>
  <c r="BD446" i="1"/>
  <c r="BD437" i="1"/>
  <c r="BD423" i="1"/>
  <c r="BD435" i="1"/>
  <c r="BD414" i="1"/>
  <c r="BD405" i="1"/>
  <c r="BD401" i="1"/>
  <c r="BD397" i="1"/>
  <c r="BD386" i="1"/>
  <c r="BD438" i="1"/>
  <c r="BD410" i="1"/>
  <c r="BD417" i="1"/>
  <c r="BD406" i="1"/>
  <c r="BD402" i="1"/>
  <c r="BD398" i="1"/>
  <c r="BD393" i="1"/>
  <c r="BD392" i="1"/>
  <c r="BD418" i="1"/>
  <c r="BD411" i="1"/>
  <c r="BD409" i="1"/>
  <c r="BD407" i="1"/>
  <c r="BD403" i="1"/>
  <c r="BD399" i="1"/>
  <c r="BD387" i="1"/>
  <c r="BD385" i="1"/>
  <c r="BD382" i="1"/>
  <c r="BD413" i="1"/>
  <c r="BD412" i="1"/>
  <c r="BD396" i="1"/>
  <c r="BD380" i="1"/>
  <c r="BD377" i="1"/>
  <c r="BD374" i="1"/>
  <c r="BD363" i="1"/>
  <c r="BD357" i="1"/>
  <c r="BD353" i="1"/>
  <c r="BD388" i="1"/>
  <c r="BD379" i="1"/>
  <c r="BD364" i="1"/>
  <c r="BD361" i="1"/>
  <c r="BD358" i="1"/>
  <c r="BD354" i="1"/>
  <c r="BD400" i="1"/>
  <c r="BD404" i="1"/>
  <c r="BD383" i="1"/>
  <c r="BD365" i="1"/>
  <c r="BD359" i="1"/>
  <c r="BD355" i="1"/>
  <c r="BD369" i="1"/>
  <c r="BD368" i="1"/>
  <c r="BD362" i="1"/>
  <c r="BD352" i="1"/>
  <c r="BD378" i="1"/>
  <c r="BD376" i="1"/>
  <c r="BD375" i="1"/>
  <c r="BD360" i="1"/>
  <c r="BD356" i="1"/>
  <c r="BD345" i="1"/>
  <c r="BD343" i="1"/>
  <c r="BD341" i="1"/>
  <c r="BD373" i="1"/>
  <c r="BD342" i="1"/>
  <c r="BD338" i="1"/>
  <c r="BD329" i="1"/>
  <c r="BD327" i="1"/>
  <c r="BD325" i="1"/>
  <c r="BD346" i="1"/>
  <c r="BD351" i="1"/>
  <c r="BD350" i="1"/>
  <c r="BD344" i="1"/>
  <c r="BD339" i="1"/>
  <c r="BD336" i="1"/>
  <c r="BD347" i="1"/>
  <c r="BD340" i="1"/>
  <c r="BD332" i="1"/>
  <c r="BD330" i="1"/>
  <c r="BD328" i="1"/>
  <c r="BD326" i="1"/>
  <c r="BD324" i="1"/>
  <c r="BD333" i="1"/>
  <c r="BD323" i="1"/>
  <c r="BD320" i="1"/>
  <c r="BD292" i="1"/>
  <c r="BD287" i="1"/>
  <c r="BD306" i="1"/>
  <c r="BD303" i="1"/>
  <c r="BD299" i="1"/>
  <c r="BD295" i="1"/>
  <c r="BD322" i="1"/>
  <c r="BD314" i="1"/>
  <c r="BD312" i="1"/>
  <c r="BD293" i="1"/>
  <c r="BD291" i="1"/>
  <c r="BD288" i="1"/>
  <c r="BD296" i="1"/>
  <c r="BD315" i="1"/>
  <c r="BD297" i="1"/>
  <c r="BD309" i="1"/>
  <c r="BD308" i="1"/>
  <c r="BD304" i="1"/>
  <c r="BD301" i="1"/>
  <c r="BD311" i="1"/>
  <c r="BD305" i="1"/>
  <c r="BD294" i="1"/>
  <c r="BD270" i="1"/>
  <c r="BD265" i="1"/>
  <c r="BD286" i="1"/>
  <c r="BD283" i="1"/>
  <c r="BD280" i="1"/>
  <c r="BD318" i="1"/>
  <c r="BD313" i="1"/>
  <c r="BD298" i="1"/>
  <c r="BD289" i="1"/>
  <c r="BD278" i="1"/>
  <c r="BD276" i="1"/>
  <c r="BD271" i="1"/>
  <c r="BD268" i="1"/>
  <c r="BD266" i="1"/>
  <c r="BD260" i="1"/>
  <c r="BD310" i="1"/>
  <c r="BD285" i="1"/>
  <c r="BD282" i="1"/>
  <c r="BD281" i="1"/>
  <c r="BD261" i="1"/>
  <c r="BD273" i="1"/>
  <c r="BD251" i="1"/>
  <c r="BD238" i="1"/>
  <c r="BD224" i="1"/>
  <c r="BD290" i="1"/>
  <c r="BD249" i="1"/>
  <c r="BD248" i="1"/>
  <c r="BD240" i="1"/>
  <c r="BD302" i="1"/>
  <c r="BD252" i="1"/>
  <c r="BD245" i="1"/>
  <c r="BD232" i="1"/>
  <c r="BD227" i="1"/>
  <c r="BD275" i="1"/>
  <c r="BD274" i="1"/>
  <c r="BD246" i="1"/>
  <c r="BD229" i="1"/>
  <c r="BD269" i="1"/>
  <c r="BD241" i="1"/>
  <c r="BD237" i="1"/>
  <c r="BD230" i="1"/>
  <c r="BD225" i="1"/>
  <c r="BD316" i="1"/>
  <c r="BD233" i="1"/>
  <c r="BD262" i="1"/>
  <c r="BD247" i="1"/>
  <c r="BD244" i="1"/>
  <c r="BD243" i="1"/>
  <c r="BD234" i="1"/>
  <c r="BD272" i="1"/>
  <c r="BD255" i="1"/>
  <c r="BD231" i="1"/>
  <c r="BD221" i="1"/>
  <c r="BD219" i="1"/>
  <c r="BD191" i="1"/>
  <c r="BD212" i="1"/>
  <c r="BD207" i="1"/>
  <c r="BD217" i="1"/>
  <c r="BD213" i="1"/>
  <c r="BD208" i="1"/>
  <c r="BD205" i="1"/>
  <c r="BD193" i="1"/>
  <c r="BD220" i="1"/>
  <c r="BD210" i="1"/>
  <c r="BD206" i="1"/>
  <c r="BD197" i="1"/>
  <c r="BD195" i="1"/>
  <c r="BD188" i="1"/>
  <c r="BD222" i="1"/>
  <c r="BD218" i="1"/>
  <c r="BD211" i="1"/>
  <c r="BD201" i="1"/>
  <c r="BD189" i="1"/>
  <c r="BD186" i="1"/>
  <c r="BD216" i="1"/>
  <c r="BD202" i="1"/>
  <c r="BD200" i="1"/>
  <c r="BD198" i="1"/>
  <c r="BD214" i="1"/>
  <c r="BD203" i="1"/>
  <c r="BD196" i="1"/>
  <c r="BD194" i="1"/>
  <c r="BD192" i="1"/>
  <c r="BD190" i="1"/>
  <c r="BD187" i="1"/>
  <c r="BD183" i="1"/>
  <c r="BD182" i="1"/>
  <c r="BD179" i="1"/>
  <c r="BD164" i="1"/>
  <c r="BD156" i="1"/>
  <c r="BD144" i="1"/>
  <c r="BD141" i="1"/>
  <c r="BD108" i="1"/>
  <c r="BD103" i="1"/>
  <c r="BD101" i="1"/>
  <c r="BD100" i="1"/>
  <c r="BD99" i="1"/>
  <c r="BD92" i="1"/>
  <c r="BD184" i="1"/>
  <c r="BD149" i="1"/>
  <c r="BD139" i="1"/>
  <c r="BD136" i="1"/>
  <c r="BD121" i="1"/>
  <c r="BD120" i="1"/>
  <c r="BD116" i="1"/>
  <c r="BD113" i="1"/>
  <c r="BD112" i="1"/>
  <c r="BD172" i="1"/>
  <c r="BD165" i="1"/>
  <c r="BD157" i="1"/>
  <c r="BD131" i="1"/>
  <c r="BD125" i="1"/>
  <c r="BD106" i="1"/>
  <c r="BD95" i="1"/>
  <c r="BD91" i="1"/>
  <c r="BD173" i="1"/>
  <c r="BD169" i="1"/>
  <c r="BD147" i="1"/>
  <c r="BD145" i="1"/>
  <c r="BD140" i="1"/>
  <c r="BD122" i="1"/>
  <c r="BD94" i="1"/>
  <c r="BD90" i="1"/>
  <c r="BD171" i="1"/>
  <c r="BD163" i="1"/>
  <c r="BD150" i="1"/>
  <c r="BD148" i="1"/>
  <c r="BD137" i="1"/>
  <c r="BD117" i="1"/>
  <c r="BD114" i="1"/>
  <c r="BD127" i="1"/>
  <c r="BD115" i="1"/>
  <c r="BD105" i="1"/>
  <c r="BD181" i="1"/>
  <c r="BD146" i="1"/>
  <c r="BD138" i="1"/>
  <c r="BD133" i="1"/>
  <c r="BD130" i="1"/>
  <c r="BD128" i="1"/>
  <c r="BD123" i="1"/>
  <c r="BD118" i="1"/>
  <c r="BD107" i="1"/>
  <c r="BD153" i="1"/>
  <c r="BD86" i="1"/>
  <c r="BD80" i="1"/>
  <c r="BD75" i="1"/>
  <c r="BD72" i="1"/>
  <c r="BD66" i="1"/>
  <c r="BD58" i="1"/>
  <c r="BD44" i="1"/>
  <c r="BD38" i="1"/>
  <c r="BD175" i="1"/>
  <c r="BD151" i="1"/>
  <c r="BD84" i="1"/>
  <c r="BD77" i="1"/>
  <c r="BD54" i="1"/>
  <c r="BD51" i="1"/>
  <c r="BD40" i="1"/>
  <c r="BD33" i="1"/>
  <c r="BD27" i="1"/>
  <c r="BD25" i="1"/>
  <c r="BD22" i="1"/>
  <c r="BD17" i="1"/>
  <c r="BD180" i="1"/>
  <c r="BD96" i="1"/>
  <c r="BD78" i="1"/>
  <c r="BD64" i="1"/>
  <c r="BD52" i="1"/>
  <c r="BD45" i="1"/>
  <c r="BD26" i="1"/>
  <c r="BD88" i="1"/>
  <c r="BD59" i="1"/>
  <c r="BD37" i="1"/>
  <c r="BD34" i="1"/>
  <c r="BD23" i="1"/>
  <c r="BD85" i="1"/>
  <c r="BD79" i="1"/>
  <c r="BD65" i="1"/>
  <c r="BD62" i="1"/>
  <c r="BD55" i="1"/>
  <c r="BD47" i="1"/>
  <c r="BD126" i="1"/>
  <c r="BD73" i="1"/>
  <c r="BD39" i="1"/>
  <c r="BD35" i="1"/>
  <c r="BD28" i="1"/>
  <c r="BD16" i="1"/>
  <c r="BD174" i="1"/>
  <c r="BD71" i="1"/>
  <c r="BD70" i="1"/>
  <c r="BD69" i="1"/>
  <c r="BD60" i="1"/>
  <c r="BD49" i="1"/>
  <c r="BD43" i="1"/>
  <c r="BD42" i="1"/>
  <c r="BD24" i="1"/>
  <c r="BD132" i="1"/>
  <c r="BD87" i="1"/>
  <c r="BD76" i="1"/>
  <c r="BD74" i="1"/>
  <c r="BD56" i="1"/>
  <c r="BD53" i="1"/>
  <c r="BD48" i="1"/>
  <c r="BD36" i="1"/>
  <c r="BD32" i="1"/>
  <c r="BD29" i="1"/>
  <c r="BD21" i="1"/>
  <c r="BD20" i="1"/>
  <c r="BD19" i="1"/>
  <c r="BD14" i="1"/>
  <c r="BD4" i="1"/>
  <c r="BD11" i="1"/>
  <c r="BD9" i="1"/>
  <c r="BD5" i="1"/>
  <c r="BD18" i="1"/>
  <c r="BD3" i="1"/>
  <c r="BD7" i="1"/>
  <c r="BD102" i="1"/>
  <c r="BD426" i="1"/>
  <c r="BD10" i="1"/>
  <c r="BD235" i="1"/>
  <c r="BE447" i="1"/>
  <c r="BE444" i="1"/>
  <c r="BE442" i="1"/>
  <c r="BE439" i="1"/>
  <c r="BE433" i="1"/>
  <c r="BE432" i="1"/>
  <c r="BE428" i="1"/>
  <c r="BE416" i="1"/>
  <c r="BE415" i="1"/>
  <c r="BE440" i="1"/>
  <c r="BE436" i="1"/>
  <c r="BE168" i="1"/>
  <c r="BE167" i="1"/>
  <c r="BE445" i="1"/>
  <c r="BE426" i="1"/>
  <c r="BE419" i="1"/>
  <c r="BE448" i="1"/>
  <c r="BE434" i="1"/>
  <c r="BE429" i="1"/>
  <c r="BE417" i="1"/>
  <c r="BE449" i="1"/>
  <c r="BE443" i="1"/>
  <c r="BE420" i="1"/>
  <c r="BE450" i="1"/>
  <c r="BE446" i="1"/>
  <c r="BE437" i="1"/>
  <c r="BE423" i="1"/>
  <c r="BE438" i="1"/>
  <c r="BE435" i="1"/>
  <c r="BE418" i="1"/>
  <c r="BE410" i="1"/>
  <c r="BE389" i="1"/>
  <c r="BE406" i="1"/>
  <c r="BE402" i="1"/>
  <c r="BE398" i="1"/>
  <c r="BE393" i="1"/>
  <c r="BE392" i="1"/>
  <c r="BE441" i="1"/>
  <c r="BE431" i="1"/>
  <c r="BE425" i="1"/>
  <c r="BE411" i="1"/>
  <c r="BE409" i="1"/>
  <c r="BE407" i="1"/>
  <c r="BE403" i="1"/>
  <c r="BE399" i="1"/>
  <c r="BE387" i="1"/>
  <c r="BE385" i="1"/>
  <c r="BE382" i="1"/>
  <c r="BE413" i="1"/>
  <c r="BE412" i="1"/>
  <c r="BE396" i="1"/>
  <c r="BE380" i="1"/>
  <c r="BE404" i="1"/>
  <c r="BE400" i="1"/>
  <c r="BE384" i="1"/>
  <c r="BE424" i="1"/>
  <c r="BE388" i="1"/>
  <c r="BE379" i="1"/>
  <c r="BE364" i="1"/>
  <c r="BE361" i="1"/>
  <c r="BE358" i="1"/>
  <c r="BE354" i="1"/>
  <c r="BE351" i="1"/>
  <c r="BE414" i="1"/>
  <c r="BE397" i="1"/>
  <c r="BE401" i="1"/>
  <c r="BE383" i="1"/>
  <c r="BE365" i="1"/>
  <c r="BE359" i="1"/>
  <c r="BE355" i="1"/>
  <c r="BE405" i="1"/>
  <c r="BE371" i="1"/>
  <c r="BE369" i="1"/>
  <c r="BE368" i="1"/>
  <c r="BE362" i="1"/>
  <c r="BE352" i="1"/>
  <c r="BE378" i="1"/>
  <c r="BE376" i="1"/>
  <c r="BE375" i="1"/>
  <c r="BE367" i="1"/>
  <c r="BE366" i="1"/>
  <c r="BE360" i="1"/>
  <c r="BE356" i="1"/>
  <c r="BE373" i="1"/>
  <c r="BE337" i="1"/>
  <c r="BE331" i="1"/>
  <c r="BE353" i="1"/>
  <c r="BE348" i="1"/>
  <c r="BE342" i="1"/>
  <c r="BE338" i="1"/>
  <c r="BE329" i="1"/>
  <c r="BE327" i="1"/>
  <c r="BE325" i="1"/>
  <c r="BE386" i="1"/>
  <c r="BE346" i="1"/>
  <c r="BE335" i="1"/>
  <c r="BE363" i="1"/>
  <c r="BE357" i="1"/>
  <c r="BE350" i="1"/>
  <c r="BE344" i="1"/>
  <c r="BE339" i="1"/>
  <c r="BE336" i="1"/>
  <c r="BE374" i="1"/>
  <c r="BE347" i="1"/>
  <c r="BE340" i="1"/>
  <c r="BE332" i="1"/>
  <c r="BE330" i="1"/>
  <c r="BE328" i="1"/>
  <c r="BE326" i="1"/>
  <c r="BE324" i="1"/>
  <c r="BE333" i="1"/>
  <c r="BE345" i="1"/>
  <c r="BE306" i="1"/>
  <c r="BE303" i="1"/>
  <c r="BE299" i="1"/>
  <c r="BE295" i="1"/>
  <c r="BE322" i="1"/>
  <c r="BE314" i="1"/>
  <c r="BE312" i="1"/>
  <c r="BE293" i="1"/>
  <c r="BE291" i="1"/>
  <c r="BE288" i="1"/>
  <c r="BE377" i="1"/>
  <c r="BE343" i="1"/>
  <c r="BE296" i="1"/>
  <c r="BE341" i="1"/>
  <c r="BE315" i="1"/>
  <c r="BE297" i="1"/>
  <c r="BE289" i="1"/>
  <c r="BE285" i="1"/>
  <c r="BE309" i="1"/>
  <c r="BE308" i="1"/>
  <c r="BE304" i="1"/>
  <c r="BE301" i="1"/>
  <c r="BE316" i="1"/>
  <c r="BE310" i="1"/>
  <c r="BE305" i="1"/>
  <c r="BE290" i="1"/>
  <c r="BE286" i="1"/>
  <c r="BE320" i="1"/>
  <c r="BE294" i="1"/>
  <c r="BE287" i="1"/>
  <c r="BE270" i="1"/>
  <c r="BE267" i="1"/>
  <c r="BE265" i="1"/>
  <c r="BE283" i="1"/>
  <c r="BE280" i="1"/>
  <c r="BE275" i="1"/>
  <c r="BE273" i="1"/>
  <c r="BE269" i="1"/>
  <c r="BE262" i="1"/>
  <c r="BE292" i="1"/>
  <c r="BE282" i="1"/>
  <c r="BE256" i="1"/>
  <c r="BE323" i="1"/>
  <c r="BE281" i="1"/>
  <c r="BE264" i="1"/>
  <c r="BE261" i="1"/>
  <c r="BE302" i="1"/>
  <c r="BE279" i="1"/>
  <c r="BE274" i="1"/>
  <c r="BE272" i="1"/>
  <c r="BE249" i="1"/>
  <c r="BE248" i="1"/>
  <c r="BE240" i="1"/>
  <c r="BE235" i="1"/>
  <c r="BE313" i="1"/>
  <c r="BE276" i="1"/>
  <c r="BE260" i="1"/>
  <c r="BE252" i="1"/>
  <c r="BE245" i="1"/>
  <c r="BE232" i="1"/>
  <c r="BE227" i="1"/>
  <c r="BE311" i="1"/>
  <c r="BE298" i="1"/>
  <c r="BE246" i="1"/>
  <c r="BE229" i="1"/>
  <c r="BE241" i="1"/>
  <c r="BE237" i="1"/>
  <c r="BE230" i="1"/>
  <c r="BE225" i="1"/>
  <c r="BE278" i="1"/>
  <c r="BE263" i="1"/>
  <c r="BE233" i="1"/>
  <c r="BE271" i="1"/>
  <c r="BE268" i="1"/>
  <c r="BE257" i="1"/>
  <c r="BE250" i="1"/>
  <c r="BE247" i="1"/>
  <c r="BE244" i="1"/>
  <c r="BE243" i="1"/>
  <c r="BE234" i="1"/>
  <c r="BE255" i="1"/>
  <c r="BE254" i="1"/>
  <c r="BE231" i="1"/>
  <c r="BE226" i="1"/>
  <c r="BE266" i="1"/>
  <c r="BE238" i="1"/>
  <c r="BE236" i="1"/>
  <c r="BE224" i="1"/>
  <c r="BE212" i="1"/>
  <c r="BE207" i="1"/>
  <c r="BE217" i="1"/>
  <c r="BE213" i="1"/>
  <c r="BE208" i="1"/>
  <c r="BE205" i="1"/>
  <c r="BE210" i="1"/>
  <c r="BE206" i="1"/>
  <c r="BE197" i="1"/>
  <c r="BE195" i="1"/>
  <c r="BE188" i="1"/>
  <c r="BE223" i="1"/>
  <c r="BE222" i="1"/>
  <c r="BE218" i="1"/>
  <c r="BE211" i="1"/>
  <c r="BE189" i="1"/>
  <c r="BE186" i="1"/>
  <c r="BE216" i="1"/>
  <c r="BE209" i="1"/>
  <c r="BE202" i="1"/>
  <c r="BE198" i="1"/>
  <c r="BE214" i="1"/>
  <c r="BE203" i="1"/>
  <c r="BE196" i="1"/>
  <c r="BE194" i="1"/>
  <c r="BE192" i="1"/>
  <c r="BE190" i="1"/>
  <c r="BE187" i="1"/>
  <c r="BE221" i="1"/>
  <c r="BE191" i="1"/>
  <c r="BE184" i="1"/>
  <c r="BE162" i="1"/>
  <c r="BE159" i="1"/>
  <c r="BE149" i="1"/>
  <c r="BE136" i="1"/>
  <c r="BE121" i="1"/>
  <c r="BE120" i="1"/>
  <c r="BE116" i="1"/>
  <c r="BE113" i="1"/>
  <c r="BE97" i="1"/>
  <c r="BE172" i="1"/>
  <c r="BE165" i="1"/>
  <c r="BE157" i="1"/>
  <c r="BE131" i="1"/>
  <c r="BE125" i="1"/>
  <c r="BE102" i="1"/>
  <c r="BE95" i="1"/>
  <c r="BE182" i="1"/>
  <c r="BE173" i="1"/>
  <c r="BE169" i="1"/>
  <c r="BE147" i="1"/>
  <c r="BE145" i="1"/>
  <c r="BE129" i="1"/>
  <c r="BE122" i="1"/>
  <c r="BE94" i="1"/>
  <c r="BE90" i="1"/>
  <c r="BE171" i="1"/>
  <c r="BE163" i="1"/>
  <c r="BE150" i="1"/>
  <c r="BE148" i="1"/>
  <c r="BE117" i="1"/>
  <c r="BE114" i="1"/>
  <c r="BE180" i="1"/>
  <c r="BE175" i="1"/>
  <c r="BE174" i="1"/>
  <c r="BE153" i="1"/>
  <c r="BE151" i="1"/>
  <c r="BE132" i="1"/>
  <c r="BE126" i="1"/>
  <c r="BE96" i="1"/>
  <c r="BE181" i="1"/>
  <c r="BE146" i="1"/>
  <c r="BE138" i="1"/>
  <c r="BE133" i="1"/>
  <c r="BE130" i="1"/>
  <c r="BE128" i="1"/>
  <c r="BE123" i="1"/>
  <c r="BE118" i="1"/>
  <c r="BE183" i="1"/>
  <c r="BE164" i="1"/>
  <c r="BE156" i="1"/>
  <c r="BE144" i="1"/>
  <c r="BE101" i="1"/>
  <c r="BE100" i="1"/>
  <c r="BE99" i="1"/>
  <c r="BE92" i="1"/>
  <c r="BE77" i="1"/>
  <c r="BE54" i="1"/>
  <c r="BE51" i="1"/>
  <c r="BE40" i="1"/>
  <c r="BE33" i="1"/>
  <c r="BE27" i="1"/>
  <c r="BE25" i="1"/>
  <c r="BE22" i="1"/>
  <c r="BE17" i="1"/>
  <c r="BE78" i="1"/>
  <c r="BE64" i="1"/>
  <c r="BE52" i="1"/>
  <c r="BE45" i="1"/>
  <c r="BE26" i="1"/>
  <c r="BE88" i="1"/>
  <c r="BE59" i="1"/>
  <c r="BE37" i="1"/>
  <c r="BE34" i="1"/>
  <c r="BE31" i="1"/>
  <c r="BE23" i="1"/>
  <c r="BE79" i="1"/>
  <c r="BE68" i="1"/>
  <c r="BE65" i="1"/>
  <c r="BE55" i="1"/>
  <c r="BE47" i="1"/>
  <c r="BE73" i="1"/>
  <c r="BE39" i="1"/>
  <c r="BE35" i="1"/>
  <c r="BE28" i="1"/>
  <c r="BE115" i="1"/>
  <c r="BE71" i="1"/>
  <c r="BE70" i="1"/>
  <c r="BE69" i="1"/>
  <c r="BE60" i="1"/>
  <c r="BE43" i="1"/>
  <c r="BE42" i="1"/>
  <c r="BE24" i="1"/>
  <c r="BE89" i="1"/>
  <c r="BE87" i="1"/>
  <c r="BE76" i="1"/>
  <c r="BE74" i="1"/>
  <c r="BE56" i="1"/>
  <c r="BE53" i="1"/>
  <c r="BE48" i="1"/>
  <c r="BE36" i="1"/>
  <c r="BE32" i="1"/>
  <c r="BE29" i="1"/>
  <c r="BE21" i="1"/>
  <c r="BE20" i="1"/>
  <c r="BE19" i="1"/>
  <c r="BE18" i="1"/>
  <c r="BE127" i="1"/>
  <c r="BE86" i="1"/>
  <c r="BE80" i="1"/>
  <c r="BE72" i="1"/>
  <c r="BE66" i="1"/>
  <c r="BE58" i="1"/>
  <c r="BE44" i="1"/>
  <c r="BE38" i="1"/>
  <c r="BE30" i="1"/>
  <c r="BE16" i="1"/>
  <c r="BE4" i="1"/>
  <c r="BE13" i="1"/>
  <c r="BE11" i="1"/>
  <c r="BE9" i="1"/>
  <c r="BE12" i="1"/>
  <c r="BE3" i="1"/>
  <c r="BE10" i="1"/>
  <c r="AT441" i="1"/>
  <c r="AT440" i="1"/>
  <c r="AT421" i="1"/>
  <c r="AT420" i="1"/>
  <c r="AT450" i="1"/>
  <c r="AT447" i="1"/>
  <c r="AT444" i="1"/>
  <c r="AT438" i="1"/>
  <c r="AT431" i="1"/>
  <c r="AT423" i="1"/>
  <c r="AT418" i="1"/>
  <c r="AT415" i="1"/>
  <c r="AT422" i="1"/>
  <c r="AT442" i="1"/>
  <c r="AT436" i="1"/>
  <c r="AT424" i="1"/>
  <c r="AT448" i="1"/>
  <c r="AT445" i="1"/>
  <c r="AT434" i="1"/>
  <c r="AT433" i="1"/>
  <c r="AT432" i="1"/>
  <c r="AT428" i="1"/>
  <c r="AT426" i="1"/>
  <c r="AT419" i="1"/>
  <c r="AT168" i="1"/>
  <c r="AT167" i="1"/>
  <c r="AT443" i="1"/>
  <c r="AT446" i="1"/>
  <c r="AT437" i="1"/>
  <c r="AT427" i="1"/>
  <c r="AT414" i="1"/>
  <c r="AT408" i="1"/>
  <c r="AT404" i="1"/>
  <c r="AT400" i="1"/>
  <c r="AT396" i="1"/>
  <c r="AT386" i="1"/>
  <c r="AT381" i="1"/>
  <c r="AT435" i="1"/>
  <c r="AT395" i="1"/>
  <c r="AT449" i="1"/>
  <c r="AT405" i="1"/>
  <c r="AT401" i="1"/>
  <c r="AT397" i="1"/>
  <c r="AT392" i="1"/>
  <c r="AT391" i="1"/>
  <c r="AT389" i="1"/>
  <c r="AT384" i="1"/>
  <c r="AT410" i="1"/>
  <c r="AT416" i="1"/>
  <c r="AT413" i="1"/>
  <c r="AT411" i="1"/>
  <c r="AT406" i="1"/>
  <c r="AT402" i="1"/>
  <c r="AT398" i="1"/>
  <c r="AT387" i="1"/>
  <c r="AT385" i="1"/>
  <c r="AT382" i="1"/>
  <c r="AT417" i="1"/>
  <c r="AT393" i="1"/>
  <c r="AT407" i="1"/>
  <c r="AT378" i="1"/>
  <c r="AT370" i="1"/>
  <c r="AT369" i="1"/>
  <c r="AT363" i="1"/>
  <c r="AT379" i="1"/>
  <c r="AT377" i="1"/>
  <c r="AT376" i="1"/>
  <c r="AT373" i="1"/>
  <c r="AT372" i="1"/>
  <c r="AT361" i="1"/>
  <c r="AT357" i="1"/>
  <c r="AT353" i="1"/>
  <c r="AT409" i="1"/>
  <c r="AT388" i="1"/>
  <c r="AT364" i="1"/>
  <c r="AT358" i="1"/>
  <c r="AT354" i="1"/>
  <c r="AT380" i="1"/>
  <c r="AT365" i="1"/>
  <c r="AT368" i="1"/>
  <c r="AT362" i="1"/>
  <c r="AT359" i="1"/>
  <c r="AT355" i="1"/>
  <c r="AT352" i="1"/>
  <c r="AT399" i="1"/>
  <c r="AT383" i="1"/>
  <c r="AT375" i="1"/>
  <c r="AT347" i="1"/>
  <c r="AT340" i="1"/>
  <c r="AT332" i="1"/>
  <c r="AT324" i="1"/>
  <c r="AT403" i="1"/>
  <c r="AT333" i="1"/>
  <c r="AT356" i="1"/>
  <c r="AT345" i="1"/>
  <c r="AT341" i="1"/>
  <c r="AT337" i="1"/>
  <c r="AT331" i="1"/>
  <c r="AT329" i="1"/>
  <c r="AT327" i="1"/>
  <c r="AT325" i="1"/>
  <c r="AT348" i="1"/>
  <c r="AT366" i="1"/>
  <c r="AT360" i="1"/>
  <c r="AT350" i="1"/>
  <c r="AT344" i="1"/>
  <c r="AT342" i="1"/>
  <c r="AT338" i="1"/>
  <c r="AT335" i="1"/>
  <c r="AT346" i="1"/>
  <c r="AT349" i="1"/>
  <c r="AT343" i="1"/>
  <c r="AT339" i="1"/>
  <c r="AT336" i="1"/>
  <c r="AT334" i="1"/>
  <c r="AT330" i="1"/>
  <c r="AT328" i="1"/>
  <c r="AT326" i="1"/>
  <c r="AT320" i="1"/>
  <c r="AT316" i="1"/>
  <c r="AT305" i="1"/>
  <c r="AT294" i="1"/>
  <c r="AT292" i="1"/>
  <c r="AT290" i="1"/>
  <c r="AT286" i="1"/>
  <c r="AT313" i="1"/>
  <c r="AT309" i="1"/>
  <c r="AT302" i="1"/>
  <c r="AT322" i="1"/>
  <c r="AT314" i="1"/>
  <c r="AT312" i="1"/>
  <c r="AT291" i="1"/>
  <c r="AT287" i="1"/>
  <c r="AT284" i="1"/>
  <c r="AT321" i="1"/>
  <c r="AT311" i="1"/>
  <c r="AT306" i="1"/>
  <c r="AT303" i="1"/>
  <c r="AT299" i="1"/>
  <c r="AT295" i="1"/>
  <c r="AT351" i="1"/>
  <c r="AT308" i="1"/>
  <c r="AT304" i="1"/>
  <c r="AT300" i="1"/>
  <c r="AT319" i="1"/>
  <c r="AT289" i="1"/>
  <c r="AT279" i="1"/>
  <c r="AT277" i="1"/>
  <c r="AT274" i="1"/>
  <c r="AT267" i="1"/>
  <c r="AT261" i="1"/>
  <c r="AT285" i="1"/>
  <c r="AT265" i="1"/>
  <c r="AT258" i="1"/>
  <c r="AT257" i="1"/>
  <c r="AT301" i="1"/>
  <c r="AT288" i="1"/>
  <c r="AT282" i="1"/>
  <c r="AT280" i="1"/>
  <c r="AT278" i="1"/>
  <c r="AT266" i="1"/>
  <c r="AT255" i="1"/>
  <c r="AT297" i="1"/>
  <c r="AT268" i="1"/>
  <c r="AT263" i="1"/>
  <c r="AT260" i="1"/>
  <c r="AT323" i="1"/>
  <c r="AT315" i="1"/>
  <c r="AT298" i="1"/>
  <c r="AT281" i="1"/>
  <c r="AT276" i="1"/>
  <c r="AT256" i="1"/>
  <c r="AT254" i="1"/>
  <c r="AT247" i="1"/>
  <c r="AT238" i="1"/>
  <c r="AT234" i="1"/>
  <c r="AT226" i="1"/>
  <c r="AT262" i="1"/>
  <c r="AT259" i="1"/>
  <c r="AT251" i="1"/>
  <c r="AT248" i="1"/>
  <c r="AT240" i="1"/>
  <c r="AT235" i="1"/>
  <c r="AT232" i="1"/>
  <c r="AT227" i="1"/>
  <c r="AT249" i="1"/>
  <c r="AT275" i="1"/>
  <c r="AT237" i="1"/>
  <c r="AT236" i="1"/>
  <c r="AT264" i="1"/>
  <c r="AT252" i="1"/>
  <c r="AT250" i="1"/>
  <c r="AT241" i="1"/>
  <c r="AT233" i="1"/>
  <c r="AT229" i="1"/>
  <c r="AT225" i="1"/>
  <c r="AT270" i="1"/>
  <c r="AT253" i="1"/>
  <c r="AT269" i="1"/>
  <c r="AT242" i="1"/>
  <c r="AT231" i="1"/>
  <c r="AT230" i="1"/>
  <c r="AT186" i="1"/>
  <c r="AT217" i="1"/>
  <c r="AT216" i="1"/>
  <c r="AT212" i="1"/>
  <c r="AT203" i="1"/>
  <c r="AT202" i="1"/>
  <c r="AT194" i="1"/>
  <c r="AT187" i="1"/>
  <c r="AT221" i="1"/>
  <c r="AT205" i="1"/>
  <c r="AT193" i="1"/>
  <c r="AT207" i="1"/>
  <c r="AT204" i="1"/>
  <c r="AT197" i="1"/>
  <c r="AT195" i="1"/>
  <c r="AT188" i="1"/>
  <c r="AT222" i="1"/>
  <c r="AT213" i="1"/>
  <c r="AT208" i="1"/>
  <c r="AT210" i="1"/>
  <c r="AT206" i="1"/>
  <c r="AT185" i="1"/>
  <c r="AT201" i="1"/>
  <c r="AT198" i="1"/>
  <c r="AT223" i="1"/>
  <c r="AT214" i="1"/>
  <c r="AT211" i="1"/>
  <c r="AT196" i="1"/>
  <c r="AT192" i="1"/>
  <c r="AT183" i="1"/>
  <c r="AT180" i="1"/>
  <c r="AT178" i="1"/>
  <c r="AT164" i="1"/>
  <c r="AT154" i="1"/>
  <c r="AT153" i="1"/>
  <c r="AT141" i="1"/>
  <c r="AT127" i="1"/>
  <c r="AT109" i="1"/>
  <c r="AT97" i="1"/>
  <c r="AT94" i="1"/>
  <c r="AT181" i="1"/>
  <c r="AT176" i="1"/>
  <c r="AT175" i="1"/>
  <c r="AT149" i="1"/>
  <c r="AT144" i="1"/>
  <c r="AT138" i="1"/>
  <c r="AT133" i="1"/>
  <c r="AT120" i="1"/>
  <c r="AT116" i="1"/>
  <c r="AT113" i="1"/>
  <c r="AT111" i="1"/>
  <c r="AT174" i="1"/>
  <c r="AT161" i="1"/>
  <c r="AT159" i="1"/>
  <c r="AT156" i="1"/>
  <c r="AT136" i="1"/>
  <c r="AT131" i="1"/>
  <c r="AT129" i="1"/>
  <c r="AT128" i="1"/>
  <c r="AT125" i="1"/>
  <c r="AT99" i="1"/>
  <c r="AT92" i="1"/>
  <c r="AT169" i="1"/>
  <c r="AT162" i="1"/>
  <c r="AT147" i="1"/>
  <c r="AT145" i="1"/>
  <c r="AT139" i="1"/>
  <c r="AT134" i="1"/>
  <c r="AT119" i="1"/>
  <c r="AT106" i="1"/>
  <c r="AT102" i="1"/>
  <c r="AT101" i="1"/>
  <c r="AT100" i="1"/>
  <c r="AT90" i="1"/>
  <c r="AT172" i="1"/>
  <c r="AT165" i="1"/>
  <c r="AT150" i="1"/>
  <c r="AT137" i="1"/>
  <c r="AT122" i="1"/>
  <c r="AT121" i="1"/>
  <c r="AT117" i="1"/>
  <c r="AT114" i="1"/>
  <c r="AT93" i="1"/>
  <c r="AT171" i="1"/>
  <c r="AT166" i="1"/>
  <c r="AT158" i="1"/>
  <c r="AT155" i="1"/>
  <c r="AT148" i="1"/>
  <c r="AT140" i="1"/>
  <c r="AT115" i="1"/>
  <c r="AT98" i="1"/>
  <c r="AT184" i="1"/>
  <c r="AT177" i="1"/>
  <c r="AT163" i="1"/>
  <c r="AT151" i="1"/>
  <c r="AT146" i="1"/>
  <c r="AT143" i="1"/>
  <c r="AT135" i="1"/>
  <c r="AT130" i="1"/>
  <c r="AT123" i="1"/>
  <c r="AT118" i="1"/>
  <c r="AT105" i="1"/>
  <c r="AT95" i="1"/>
  <c r="AT173" i="1"/>
  <c r="AT160" i="1"/>
  <c r="AT132" i="1"/>
  <c r="AT74" i="1"/>
  <c r="AT66" i="1"/>
  <c r="AT56" i="1"/>
  <c r="AT47" i="1"/>
  <c r="AT38" i="1"/>
  <c r="AT72" i="1"/>
  <c r="AT71" i="1"/>
  <c r="AT70" i="1"/>
  <c r="AT69" i="1"/>
  <c r="AT63" i="1"/>
  <c r="AT61" i="1"/>
  <c r="AT58" i="1"/>
  <c r="AT53" i="1"/>
  <c r="AT40" i="1"/>
  <c r="AT36" i="1"/>
  <c r="AT32" i="1"/>
  <c r="AT25" i="1"/>
  <c r="AT19" i="1"/>
  <c r="AT18" i="1"/>
  <c r="AT88" i="1"/>
  <c r="AT82" i="1"/>
  <c r="AT80" i="1"/>
  <c r="AT64" i="1"/>
  <c r="AT57" i="1"/>
  <c r="AT54" i="1"/>
  <c r="AT49" i="1"/>
  <c r="AT44" i="1"/>
  <c r="AT29" i="1"/>
  <c r="AT21" i="1"/>
  <c r="AT20" i="1"/>
  <c r="AT96" i="1"/>
  <c r="AT75" i="1"/>
  <c r="AT59" i="1"/>
  <c r="AT51" i="1"/>
  <c r="AT37" i="1"/>
  <c r="AT33" i="1"/>
  <c r="AT26" i="1"/>
  <c r="AT23" i="1"/>
  <c r="AT84" i="1"/>
  <c r="AT83" i="1"/>
  <c r="AT81" i="1"/>
  <c r="AT78" i="1"/>
  <c r="AT55" i="1"/>
  <c r="AT45" i="1"/>
  <c r="AT73" i="1"/>
  <c r="AT65" i="1"/>
  <c r="AT52" i="1"/>
  <c r="AT50" i="1"/>
  <c r="AT39" i="1"/>
  <c r="AT34" i="1"/>
  <c r="AT157" i="1"/>
  <c r="AT126" i="1"/>
  <c r="AT89" i="1"/>
  <c r="AT85" i="1"/>
  <c r="AT62" i="1"/>
  <c r="AT60" i="1"/>
  <c r="AT46" i="1"/>
  <c r="AT28" i="1"/>
  <c r="AT27" i="1"/>
  <c r="AT24" i="1"/>
  <c r="AT16" i="1"/>
  <c r="AT142" i="1"/>
  <c r="AT110" i="1"/>
  <c r="AT87" i="1"/>
  <c r="AT76" i="1"/>
  <c r="AT48" i="1"/>
  <c r="AT35" i="1"/>
  <c r="AT10" i="1"/>
  <c r="AT9" i="1"/>
  <c r="AT7" i="1"/>
  <c r="AT4" i="1"/>
  <c r="AT8" i="1"/>
  <c r="AT13" i="1"/>
  <c r="AT6" i="1"/>
  <c r="AT11" i="1"/>
  <c r="AT3" i="1"/>
  <c r="BB446" i="1"/>
  <c r="BB437" i="1"/>
  <c r="BB438" i="1"/>
  <c r="BB435" i="1"/>
  <c r="BB418" i="1"/>
  <c r="BB444" i="1"/>
  <c r="BB441" i="1"/>
  <c r="BB447" i="1"/>
  <c r="BB442" i="1"/>
  <c r="BB415" i="1"/>
  <c r="BB445" i="1"/>
  <c r="BB426" i="1"/>
  <c r="BB168" i="1"/>
  <c r="BB167" i="1"/>
  <c r="BB448" i="1"/>
  <c r="BB434" i="1"/>
  <c r="BB443" i="1"/>
  <c r="BB404" i="1"/>
  <c r="BB400" i="1"/>
  <c r="BB449" i="1"/>
  <c r="BB388" i="1"/>
  <c r="BB383" i="1"/>
  <c r="BB414" i="1"/>
  <c r="BB405" i="1"/>
  <c r="BB401" i="1"/>
  <c r="BB397" i="1"/>
  <c r="BB389" i="1"/>
  <c r="BB386" i="1"/>
  <c r="BB410" i="1"/>
  <c r="BB406" i="1"/>
  <c r="BB402" i="1"/>
  <c r="BB398" i="1"/>
  <c r="BB392" i="1"/>
  <c r="BB378" i="1"/>
  <c r="BB375" i="1"/>
  <c r="BB387" i="1"/>
  <c r="BB380" i="1"/>
  <c r="BB373" i="1"/>
  <c r="BB363" i="1"/>
  <c r="BB379" i="1"/>
  <c r="BB364" i="1"/>
  <c r="BB361" i="1"/>
  <c r="BB399" i="1"/>
  <c r="BB382" i="1"/>
  <c r="BB351" i="1"/>
  <c r="BB403" i="1"/>
  <c r="BB411" i="1"/>
  <c r="BB407" i="1"/>
  <c r="BB371" i="1"/>
  <c r="BB365" i="1"/>
  <c r="BB347" i="1"/>
  <c r="BB340" i="1"/>
  <c r="BB332" i="1"/>
  <c r="BB330" i="1"/>
  <c r="BB328" i="1"/>
  <c r="BB326" i="1"/>
  <c r="BB324" i="1"/>
  <c r="BB362" i="1"/>
  <c r="BB333" i="1"/>
  <c r="BB368" i="1"/>
  <c r="BB345" i="1"/>
  <c r="BB341" i="1"/>
  <c r="BB337" i="1"/>
  <c r="BB331" i="1"/>
  <c r="BB366" i="1"/>
  <c r="BB348" i="1"/>
  <c r="BB342" i="1"/>
  <c r="BB338" i="1"/>
  <c r="BB335" i="1"/>
  <c r="BB329" i="1"/>
  <c r="BB327" i="1"/>
  <c r="BB325" i="1"/>
  <c r="BB346" i="1"/>
  <c r="BB385" i="1"/>
  <c r="BB350" i="1"/>
  <c r="BB344" i="1"/>
  <c r="BB339" i="1"/>
  <c r="BB336" i="1"/>
  <c r="BB334" i="1"/>
  <c r="BB323" i="1"/>
  <c r="BB352" i="1"/>
  <c r="BB316" i="1"/>
  <c r="BB305" i="1"/>
  <c r="BB290" i="1"/>
  <c r="BB286" i="1"/>
  <c r="BB313" i="1"/>
  <c r="BB302" i="1"/>
  <c r="BB298" i="1"/>
  <c r="BB320" i="1"/>
  <c r="BB292" i="1"/>
  <c r="BB287" i="1"/>
  <c r="BB306" i="1"/>
  <c r="BB303" i="1"/>
  <c r="BB299" i="1"/>
  <c r="BB295" i="1"/>
  <c r="BB322" i="1"/>
  <c r="BB314" i="1"/>
  <c r="BB312" i="1"/>
  <c r="BB291" i="1"/>
  <c r="BB296" i="1"/>
  <c r="BB301" i="1"/>
  <c r="BB281" i="1"/>
  <c r="BB279" i="1"/>
  <c r="BB261" i="1"/>
  <c r="BB304" i="1"/>
  <c r="BB315" i="1"/>
  <c r="BB308" i="1"/>
  <c r="BB280" i="1"/>
  <c r="BB269" i="1"/>
  <c r="BB262" i="1"/>
  <c r="BB255" i="1"/>
  <c r="BB289" i="1"/>
  <c r="BB263" i="1"/>
  <c r="BB285" i="1"/>
  <c r="BB276" i="1"/>
  <c r="BB268" i="1"/>
  <c r="BB266" i="1"/>
  <c r="BB260" i="1"/>
  <c r="BB256" i="1"/>
  <c r="BB247" i="1"/>
  <c r="BB234" i="1"/>
  <c r="BB226" i="1"/>
  <c r="BB231" i="1"/>
  <c r="BB288" i="1"/>
  <c r="BB265" i="1"/>
  <c r="BB264" i="1"/>
  <c r="BB251" i="1"/>
  <c r="BB238" i="1"/>
  <c r="BB235" i="1"/>
  <c r="BB223" i="1"/>
  <c r="BB249" i="1"/>
  <c r="BB240" i="1"/>
  <c r="BB245" i="1"/>
  <c r="BB232" i="1"/>
  <c r="BB227" i="1"/>
  <c r="BB229" i="1"/>
  <c r="BB241" i="1"/>
  <c r="BB237" i="1"/>
  <c r="BB225" i="1"/>
  <c r="BB267" i="1"/>
  <c r="BB250" i="1"/>
  <c r="BB233" i="1"/>
  <c r="BB198" i="1"/>
  <c r="BB214" i="1"/>
  <c r="BB203" i="1"/>
  <c r="BB196" i="1"/>
  <c r="BB194" i="1"/>
  <c r="BB192" i="1"/>
  <c r="BB190" i="1"/>
  <c r="BB187" i="1"/>
  <c r="BB221" i="1"/>
  <c r="BB191" i="1"/>
  <c r="BB212" i="1"/>
  <c r="BB207" i="1"/>
  <c r="BB213" i="1"/>
  <c r="BB208" i="1"/>
  <c r="BB205" i="1"/>
  <c r="BB193" i="1"/>
  <c r="BB210" i="1"/>
  <c r="BB206" i="1"/>
  <c r="BB197" i="1"/>
  <c r="BB195" i="1"/>
  <c r="BB188" i="1"/>
  <c r="BB222" i="1"/>
  <c r="BB218" i="1"/>
  <c r="BB211" i="1"/>
  <c r="BB127" i="1"/>
  <c r="BB115" i="1"/>
  <c r="BB183" i="1"/>
  <c r="BB181" i="1"/>
  <c r="BB146" i="1"/>
  <c r="BB138" i="1"/>
  <c r="BB133" i="1"/>
  <c r="BB130" i="1"/>
  <c r="BB123" i="1"/>
  <c r="BB118" i="1"/>
  <c r="BB164" i="1"/>
  <c r="BB159" i="1"/>
  <c r="BB156" i="1"/>
  <c r="BB141" i="1"/>
  <c r="BB99" i="1"/>
  <c r="BB97" i="1"/>
  <c r="BB92" i="1"/>
  <c r="BB184" i="1"/>
  <c r="BB149" i="1"/>
  <c r="BB139" i="1"/>
  <c r="BB136" i="1"/>
  <c r="BB120" i="1"/>
  <c r="BB116" i="1"/>
  <c r="BB113" i="1"/>
  <c r="BB102" i="1"/>
  <c r="BB172" i="1"/>
  <c r="BB165" i="1"/>
  <c r="BB131" i="1"/>
  <c r="BB129" i="1"/>
  <c r="BB93" i="1"/>
  <c r="BB171" i="1"/>
  <c r="BB148" i="1"/>
  <c r="BB137" i="1"/>
  <c r="BB117" i="1"/>
  <c r="BB114" i="1"/>
  <c r="BB151" i="1"/>
  <c r="BB132" i="1"/>
  <c r="BB126" i="1"/>
  <c r="BB96" i="1"/>
  <c r="BB89" i="1"/>
  <c r="BB60" i="1"/>
  <c r="BB24" i="1"/>
  <c r="BB169" i="1"/>
  <c r="BB145" i="1"/>
  <c r="BB87" i="1"/>
  <c r="BB76" i="1"/>
  <c r="BB58" i="1"/>
  <c r="BB53" i="1"/>
  <c r="BB48" i="1"/>
  <c r="BB36" i="1"/>
  <c r="BB32" i="1"/>
  <c r="BB19" i="1"/>
  <c r="BB18" i="1"/>
  <c r="BB80" i="1"/>
  <c r="BB66" i="1"/>
  <c r="BB44" i="1"/>
  <c r="BB38" i="1"/>
  <c r="BB77" i="1"/>
  <c r="BB51" i="1"/>
  <c r="BB40" i="1"/>
  <c r="BB33" i="1"/>
  <c r="BB25" i="1"/>
  <c r="BB90" i="1"/>
  <c r="BB78" i="1"/>
  <c r="BB64" i="1"/>
  <c r="BB45" i="1"/>
  <c r="BB68" i="1"/>
  <c r="BB59" i="1"/>
  <c r="BB37" i="1"/>
  <c r="BB34" i="1"/>
  <c r="BB23" i="1"/>
  <c r="BB85" i="1"/>
  <c r="BB62" i="1"/>
  <c r="BB55" i="1"/>
  <c r="BB173" i="1"/>
  <c r="BB147" i="1"/>
  <c r="BB73" i="1"/>
  <c r="BB39" i="1"/>
  <c r="BB35" i="1"/>
  <c r="BB10" i="1"/>
  <c r="BB7" i="1"/>
  <c r="BB13" i="1"/>
  <c r="BB11" i="1"/>
  <c r="BF440" i="1"/>
  <c r="BF436" i="1"/>
  <c r="BF430" i="1"/>
  <c r="BF168" i="1"/>
  <c r="BF167" i="1"/>
  <c r="BF445" i="1"/>
  <c r="BF426" i="1"/>
  <c r="BF419" i="1"/>
  <c r="BF448" i="1"/>
  <c r="BF434" i="1"/>
  <c r="BF429" i="1"/>
  <c r="BF417" i="1"/>
  <c r="BF449" i="1"/>
  <c r="BF443" i="1"/>
  <c r="BF420" i="1"/>
  <c r="BF450" i="1"/>
  <c r="BF446" i="1"/>
  <c r="BF437" i="1"/>
  <c r="BF423" i="1"/>
  <c r="BF438" i="1"/>
  <c r="BF435" i="1"/>
  <c r="BF418" i="1"/>
  <c r="BF441" i="1"/>
  <c r="BF431" i="1"/>
  <c r="BF425" i="1"/>
  <c r="BF424" i="1"/>
  <c r="BF406" i="1"/>
  <c r="BF402" i="1"/>
  <c r="BF398" i="1"/>
  <c r="BF393" i="1"/>
  <c r="BF392" i="1"/>
  <c r="BF444" i="1"/>
  <c r="BF433" i="1"/>
  <c r="BF415" i="1"/>
  <c r="BF411" i="1"/>
  <c r="BF409" i="1"/>
  <c r="BF407" i="1"/>
  <c r="BF403" i="1"/>
  <c r="BF399" i="1"/>
  <c r="BF387" i="1"/>
  <c r="BF385" i="1"/>
  <c r="BF382" i="1"/>
  <c r="BF447" i="1"/>
  <c r="BF416" i="1"/>
  <c r="BF413" i="1"/>
  <c r="BF412" i="1"/>
  <c r="BF396" i="1"/>
  <c r="BF380" i="1"/>
  <c r="BF442" i="1"/>
  <c r="BF404" i="1"/>
  <c r="BF400" i="1"/>
  <c r="BF388" i="1"/>
  <c r="BF383" i="1"/>
  <c r="BF389" i="1"/>
  <c r="BF358" i="1"/>
  <c r="BF354" i="1"/>
  <c r="BF351" i="1"/>
  <c r="BF428" i="1"/>
  <c r="BF414" i="1"/>
  <c r="BF397" i="1"/>
  <c r="BF401" i="1"/>
  <c r="BF365" i="1"/>
  <c r="BF359" i="1"/>
  <c r="BF355" i="1"/>
  <c r="BF432" i="1"/>
  <c r="BF405" i="1"/>
  <c r="BF369" i="1"/>
  <c r="BF368" i="1"/>
  <c r="BF362" i="1"/>
  <c r="BF352" i="1"/>
  <c r="BF410" i="1"/>
  <c r="BF378" i="1"/>
  <c r="BF376" i="1"/>
  <c r="BF375" i="1"/>
  <c r="BF366" i="1"/>
  <c r="BF360" i="1"/>
  <c r="BF356" i="1"/>
  <c r="BF373" i="1"/>
  <c r="BF386" i="1"/>
  <c r="BF377" i="1"/>
  <c r="BF374" i="1"/>
  <c r="BF363" i="1"/>
  <c r="BF357" i="1"/>
  <c r="BF353" i="1"/>
  <c r="BF342" i="1"/>
  <c r="BF338" i="1"/>
  <c r="BF329" i="1"/>
  <c r="BF327" i="1"/>
  <c r="BF325" i="1"/>
  <c r="BF335" i="1"/>
  <c r="BF379" i="1"/>
  <c r="BF350" i="1"/>
  <c r="BF339" i="1"/>
  <c r="BF323" i="1"/>
  <c r="BF340" i="1"/>
  <c r="BF332" i="1"/>
  <c r="BF330" i="1"/>
  <c r="BF328" i="1"/>
  <c r="BF326" i="1"/>
  <c r="BF324" i="1"/>
  <c r="BF364" i="1"/>
  <c r="BF361" i="1"/>
  <c r="BF349" i="1"/>
  <c r="BF333" i="1"/>
  <c r="BF343" i="1"/>
  <c r="BF341" i="1"/>
  <c r="BF337" i="1"/>
  <c r="BF322" i="1"/>
  <c r="BF314" i="1"/>
  <c r="BF312" i="1"/>
  <c r="BF293" i="1"/>
  <c r="BF291" i="1"/>
  <c r="BF288" i="1"/>
  <c r="BF296" i="1"/>
  <c r="BF315" i="1"/>
  <c r="BF297" i="1"/>
  <c r="BF289" i="1"/>
  <c r="BF285" i="1"/>
  <c r="BF331" i="1"/>
  <c r="BF309" i="1"/>
  <c r="BF308" i="1"/>
  <c r="BF304" i="1"/>
  <c r="BF301" i="1"/>
  <c r="BF316" i="1"/>
  <c r="BF310" i="1"/>
  <c r="BF305" i="1"/>
  <c r="BF290" i="1"/>
  <c r="BF313" i="1"/>
  <c r="BF311" i="1"/>
  <c r="BF298" i="1"/>
  <c r="BF294" i="1"/>
  <c r="BF280" i="1"/>
  <c r="BF275" i="1"/>
  <c r="BF273" i="1"/>
  <c r="BF262" i="1"/>
  <c r="BF255" i="1"/>
  <c r="BF306" i="1"/>
  <c r="BF295" i="1"/>
  <c r="BF286" i="1"/>
  <c r="BF278" i="1"/>
  <c r="BF264" i="1"/>
  <c r="BF261" i="1"/>
  <c r="BF279" i="1"/>
  <c r="BF274" i="1"/>
  <c r="BF272" i="1"/>
  <c r="BF282" i="1"/>
  <c r="BF276" i="1"/>
  <c r="BF265" i="1"/>
  <c r="BF245" i="1"/>
  <c r="BF232" i="1"/>
  <c r="BF227" i="1"/>
  <c r="BF292" i="1"/>
  <c r="BF246" i="1"/>
  <c r="BF229" i="1"/>
  <c r="BF320" i="1"/>
  <c r="BF241" i="1"/>
  <c r="BF230" i="1"/>
  <c r="BF263" i="1"/>
  <c r="BF233" i="1"/>
  <c r="BF271" i="1"/>
  <c r="BF256" i="1"/>
  <c r="BF247" i="1"/>
  <c r="BF244" i="1"/>
  <c r="BF243" i="1"/>
  <c r="BF234" i="1"/>
  <c r="BF231" i="1"/>
  <c r="BF226" i="1"/>
  <c r="BF303" i="1"/>
  <c r="BF287" i="1"/>
  <c r="BF267" i="1"/>
  <c r="BF266" i="1"/>
  <c r="BF238" i="1"/>
  <c r="BF224" i="1"/>
  <c r="BF251" i="1"/>
  <c r="BF249" i="1"/>
  <c r="BF248" i="1"/>
  <c r="BF240" i="1"/>
  <c r="BF235" i="1"/>
  <c r="BF223" i="1"/>
  <c r="BF217" i="1"/>
  <c r="BF213" i="1"/>
  <c r="BF208" i="1"/>
  <c r="BF205" i="1"/>
  <c r="BF210" i="1"/>
  <c r="BF206" i="1"/>
  <c r="BF197" i="1"/>
  <c r="BF195" i="1"/>
  <c r="BF188" i="1"/>
  <c r="BF222" i="1"/>
  <c r="BF220" i="1"/>
  <c r="BF211" i="1"/>
  <c r="BF186" i="1"/>
  <c r="BF216" i="1"/>
  <c r="BF202" i="1"/>
  <c r="BF201" i="1"/>
  <c r="BF198" i="1"/>
  <c r="BF214" i="1"/>
  <c r="BF200" i="1"/>
  <c r="BF196" i="1"/>
  <c r="BF192" i="1"/>
  <c r="BF187" i="1"/>
  <c r="BF183" i="1"/>
  <c r="BF221" i="1"/>
  <c r="BF219" i="1"/>
  <c r="BF212" i="1"/>
  <c r="BF207" i="1"/>
  <c r="BF172" i="1"/>
  <c r="BF165" i="1"/>
  <c r="BF131" i="1"/>
  <c r="BF125" i="1"/>
  <c r="BF102" i="1"/>
  <c r="BF95" i="1"/>
  <c r="BF182" i="1"/>
  <c r="BF173" i="1"/>
  <c r="BF169" i="1"/>
  <c r="BF147" i="1"/>
  <c r="BF145" i="1"/>
  <c r="BF129" i="1"/>
  <c r="BF122" i="1"/>
  <c r="BF94" i="1"/>
  <c r="BF90" i="1"/>
  <c r="BF171" i="1"/>
  <c r="BF150" i="1"/>
  <c r="BF148" i="1"/>
  <c r="BF117" i="1"/>
  <c r="BF114" i="1"/>
  <c r="BF98" i="1"/>
  <c r="BF180" i="1"/>
  <c r="BF174" i="1"/>
  <c r="BF153" i="1"/>
  <c r="BF151" i="1"/>
  <c r="BF126" i="1"/>
  <c r="BF96" i="1"/>
  <c r="BF115" i="1"/>
  <c r="BF164" i="1"/>
  <c r="BF144" i="1"/>
  <c r="BF101" i="1"/>
  <c r="BF100" i="1"/>
  <c r="BF99" i="1"/>
  <c r="BF179" i="1"/>
  <c r="BF149" i="1"/>
  <c r="BF136" i="1"/>
  <c r="BF121" i="1"/>
  <c r="BF120" i="1"/>
  <c r="BF116" i="1"/>
  <c r="BF113" i="1"/>
  <c r="BF78" i="1"/>
  <c r="BF64" i="1"/>
  <c r="BF52" i="1"/>
  <c r="BF45" i="1"/>
  <c r="BF26" i="1"/>
  <c r="BF130" i="1"/>
  <c r="BF88" i="1"/>
  <c r="BF59" i="1"/>
  <c r="BF37" i="1"/>
  <c r="BF34" i="1"/>
  <c r="BF23" i="1"/>
  <c r="BF79" i="1"/>
  <c r="BF65" i="1"/>
  <c r="BF55" i="1"/>
  <c r="BF47" i="1"/>
  <c r="BF146" i="1"/>
  <c r="BF128" i="1"/>
  <c r="BF85" i="1"/>
  <c r="BF73" i="1"/>
  <c r="BF62" i="1"/>
  <c r="BF39" i="1"/>
  <c r="BF35" i="1"/>
  <c r="BF181" i="1"/>
  <c r="BF71" i="1"/>
  <c r="BF70" i="1"/>
  <c r="BF69" i="1"/>
  <c r="BF60" i="1"/>
  <c r="BF43" i="1"/>
  <c r="BF42" i="1"/>
  <c r="BF24" i="1"/>
  <c r="BF118" i="1"/>
  <c r="BF92" i="1"/>
  <c r="BF87" i="1"/>
  <c r="BF76" i="1"/>
  <c r="BF74" i="1"/>
  <c r="BF56" i="1"/>
  <c r="BF53" i="1"/>
  <c r="BF48" i="1"/>
  <c r="BF36" i="1"/>
  <c r="BF32" i="1"/>
  <c r="BF29" i="1"/>
  <c r="BF21" i="1"/>
  <c r="BF20" i="1"/>
  <c r="BF19" i="1"/>
  <c r="BF18" i="1"/>
  <c r="BF86" i="1"/>
  <c r="BF80" i="1"/>
  <c r="BF66" i="1"/>
  <c r="BF58" i="1"/>
  <c r="BF44" i="1"/>
  <c r="BF123" i="1"/>
  <c r="BF77" i="1"/>
  <c r="BF54" i="1"/>
  <c r="BF51" i="1"/>
  <c r="BF33" i="1"/>
  <c r="BF25" i="1"/>
  <c r="BF22" i="1"/>
  <c r="BF4" i="1"/>
  <c r="BF13" i="1"/>
  <c r="BF11" i="1"/>
  <c r="BF9" i="1"/>
  <c r="BF17" i="1"/>
  <c r="BF5" i="1"/>
  <c r="BF3" i="1"/>
  <c r="BF10" i="1"/>
  <c r="BF16" i="1"/>
  <c r="BF203" i="1"/>
  <c r="BF302" i="1"/>
  <c r="AU450" i="1"/>
  <c r="AU444" i="1"/>
  <c r="AU438" i="1"/>
  <c r="AU423" i="1"/>
  <c r="AU418" i="1"/>
  <c r="AU442" i="1"/>
  <c r="AU424" i="1"/>
  <c r="AU445" i="1"/>
  <c r="AU433" i="1"/>
  <c r="AU432" i="1"/>
  <c r="AU428" i="1"/>
  <c r="AU426" i="1"/>
  <c r="AU417" i="1"/>
  <c r="AU416" i="1"/>
  <c r="AU168" i="1"/>
  <c r="AU167" i="1"/>
  <c r="AU427" i="1"/>
  <c r="AU449" i="1"/>
  <c r="AU440" i="1"/>
  <c r="AU405" i="1"/>
  <c r="AU401" i="1"/>
  <c r="AU397" i="1"/>
  <c r="AU389" i="1"/>
  <c r="AU410" i="1"/>
  <c r="AU420" i="1"/>
  <c r="AU413" i="1"/>
  <c r="AU406" i="1"/>
  <c r="AU402" i="1"/>
  <c r="AU398" i="1"/>
  <c r="AU393" i="1"/>
  <c r="AU390" i="1"/>
  <c r="AU421" i="1"/>
  <c r="AU407" i="1"/>
  <c r="AU403" i="1"/>
  <c r="AU399" i="1"/>
  <c r="AU376" i="1"/>
  <c r="AU373" i="1"/>
  <c r="AU357" i="1"/>
  <c r="AU353" i="1"/>
  <c r="AU409" i="1"/>
  <c r="AU381" i="1"/>
  <c r="AU364" i="1"/>
  <c r="AU358" i="1"/>
  <c r="AU354" i="1"/>
  <c r="AU396" i="1"/>
  <c r="AU359" i="1"/>
  <c r="AU355" i="1"/>
  <c r="AU371" i="1"/>
  <c r="AU400" i="1"/>
  <c r="AU366" i="1"/>
  <c r="AU360" i="1"/>
  <c r="AU356" i="1"/>
  <c r="AU370" i="1"/>
  <c r="AU333" i="1"/>
  <c r="AU378" i="1"/>
  <c r="AU345" i="1"/>
  <c r="AU341" i="1"/>
  <c r="AU337" i="1"/>
  <c r="AU331" i="1"/>
  <c r="AU348" i="1"/>
  <c r="AU342" i="1"/>
  <c r="AU338" i="1"/>
  <c r="AU335" i="1"/>
  <c r="AU346" i="1"/>
  <c r="AU404" i="1"/>
  <c r="AU369" i="1"/>
  <c r="AU339" i="1"/>
  <c r="AU336" i="1"/>
  <c r="AU334" i="1"/>
  <c r="AU313" i="1"/>
  <c r="AU302" i="1"/>
  <c r="AU324" i="1"/>
  <c r="AU287" i="1"/>
  <c r="AU340" i="1"/>
  <c r="AU306" i="1"/>
  <c r="AU303" i="1"/>
  <c r="AU299" i="1"/>
  <c r="AU295" i="1"/>
  <c r="AU288" i="1"/>
  <c r="AU300" i="1"/>
  <c r="AU296" i="1"/>
  <c r="AU332" i="1"/>
  <c r="AU315" i="1"/>
  <c r="AU289" i="1"/>
  <c r="AU285" i="1"/>
  <c r="AU283" i="1"/>
  <c r="AU258" i="1"/>
  <c r="AU301" i="1"/>
  <c r="AU282" i="1"/>
  <c r="AU278" i="1"/>
  <c r="AU272" i="1"/>
  <c r="AU297" i="1"/>
  <c r="AU268" i="1"/>
  <c r="AU263" i="1"/>
  <c r="AU260" i="1"/>
  <c r="AU347" i="1"/>
  <c r="AU276" i="1"/>
  <c r="AU256" i="1"/>
  <c r="AU316" i="1"/>
  <c r="AU290" i="1"/>
  <c r="AU286" i="1"/>
  <c r="AU264" i="1"/>
  <c r="AU259" i="1"/>
  <c r="AU251" i="1"/>
  <c r="AU240" i="1"/>
  <c r="AU235" i="1"/>
  <c r="AU249" i="1"/>
  <c r="AU261" i="1"/>
  <c r="AU245" i="1"/>
  <c r="AU252" i="1"/>
  <c r="AU250" i="1"/>
  <c r="AU241" i="1"/>
  <c r="AU229" i="1"/>
  <c r="AU225" i="1"/>
  <c r="AU255" i="1"/>
  <c r="AU253" i="1"/>
  <c r="AU244" i="1"/>
  <c r="AU305" i="1"/>
  <c r="AU230" i="1"/>
  <c r="AU279" i="1"/>
  <c r="AU254" i="1"/>
  <c r="AU247" i="1"/>
  <c r="AU234" i="1"/>
  <c r="AU226" i="1"/>
  <c r="AU217" i="1"/>
  <c r="AU216" i="1"/>
  <c r="AU203" i="1"/>
  <c r="AU202" i="1"/>
  <c r="AU194" i="1"/>
  <c r="AU187" i="1"/>
  <c r="AU221" i="1"/>
  <c r="AU193" i="1"/>
  <c r="AU207" i="1"/>
  <c r="AU195" i="1"/>
  <c r="AU213" i="1"/>
  <c r="AU208" i="1"/>
  <c r="AU210" i="1"/>
  <c r="AU206" i="1"/>
  <c r="AU218" i="1"/>
  <c r="AU211" i="1"/>
  <c r="AU196" i="1"/>
  <c r="AU186" i="1"/>
  <c r="AU181" i="1"/>
  <c r="AU176" i="1"/>
  <c r="AU138" i="1"/>
  <c r="AU133" i="1"/>
  <c r="AU104" i="1"/>
  <c r="AU161" i="1"/>
  <c r="AU159" i="1"/>
  <c r="AU156" i="1"/>
  <c r="AU128" i="1"/>
  <c r="AU125" i="1"/>
  <c r="AU99" i="1"/>
  <c r="AU92" i="1"/>
  <c r="AU162" i="1"/>
  <c r="AU139" i="1"/>
  <c r="AU119" i="1"/>
  <c r="AU102" i="1"/>
  <c r="AU101" i="1"/>
  <c r="AU100" i="1"/>
  <c r="AU172" i="1"/>
  <c r="AU165" i="1"/>
  <c r="AU150" i="1"/>
  <c r="AU121" i="1"/>
  <c r="AU93" i="1"/>
  <c r="AU173" i="1"/>
  <c r="AU160" i="1"/>
  <c r="AU157" i="1"/>
  <c r="AU184" i="1"/>
  <c r="AU177" i="1"/>
  <c r="AU163" i="1"/>
  <c r="AU151" i="1"/>
  <c r="AU107" i="1"/>
  <c r="AU180" i="1"/>
  <c r="AU178" i="1"/>
  <c r="AU154" i="1"/>
  <c r="AU153" i="1"/>
  <c r="AU127" i="1"/>
  <c r="AU108" i="1"/>
  <c r="AU94" i="1"/>
  <c r="AU98" i="1"/>
  <c r="AU71" i="1"/>
  <c r="AU70" i="1"/>
  <c r="AU69" i="1"/>
  <c r="AU63" i="1"/>
  <c r="AU61" i="1"/>
  <c r="AU58" i="1"/>
  <c r="AU53" i="1"/>
  <c r="AU36" i="1"/>
  <c r="AU32" i="1"/>
  <c r="AU19" i="1"/>
  <c r="AU18" i="1"/>
  <c r="AU17" i="1"/>
  <c r="AU158" i="1"/>
  <c r="AU140" i="1"/>
  <c r="AU88" i="1"/>
  <c r="AU82" i="1"/>
  <c r="AU80" i="1"/>
  <c r="AU44" i="1"/>
  <c r="AU29" i="1"/>
  <c r="AU21" i="1"/>
  <c r="AU20" i="1"/>
  <c r="AU148" i="1"/>
  <c r="AU95" i="1"/>
  <c r="AU77" i="1"/>
  <c r="AU75" i="1"/>
  <c r="AU51" i="1"/>
  <c r="AU33" i="1"/>
  <c r="AU84" i="1"/>
  <c r="AU78" i="1"/>
  <c r="AU45" i="1"/>
  <c r="AU171" i="1"/>
  <c r="AU52" i="1"/>
  <c r="AU50" i="1"/>
  <c r="AU34" i="1"/>
  <c r="AU85" i="1"/>
  <c r="AU62" i="1"/>
  <c r="AU46" i="1"/>
  <c r="AU43" i="1"/>
  <c r="AU27" i="1"/>
  <c r="AU35" i="1"/>
  <c r="AU155" i="1"/>
  <c r="AU7" i="1"/>
  <c r="AU4" i="1"/>
  <c r="AU15" i="1"/>
  <c r="AU8" i="1"/>
  <c r="AU13" i="1"/>
  <c r="AU6" i="1"/>
  <c r="AU11" i="1"/>
  <c r="AU10" i="1"/>
  <c r="AU9" i="1"/>
  <c r="AU222" i="1"/>
  <c r="AU120" i="1"/>
  <c r="AU55" i="1"/>
  <c r="AU392" i="1"/>
  <c r="AU147" i="1"/>
  <c r="AU25" i="1"/>
  <c r="AU126" i="1"/>
  <c r="AU145" i="1"/>
  <c r="AU382" i="1"/>
  <c r="AU214" i="1"/>
  <c r="AU441" i="1"/>
  <c r="AU448" i="1"/>
  <c r="AU60" i="1"/>
  <c r="AU123" i="1"/>
  <c r="AU233" i="1"/>
  <c r="AU304" i="1"/>
  <c r="AU231" i="1"/>
  <c r="AU434" i="1"/>
  <c r="AU411" i="1"/>
  <c r="AU227" i="1"/>
  <c r="AU437" i="1"/>
  <c r="AU365" i="1"/>
  <c r="AU447" i="1"/>
  <c r="AU238" i="1"/>
  <c r="AU117" i="1"/>
  <c r="AU149" i="1"/>
  <c r="AU183" i="1"/>
  <c r="AU192" i="1"/>
  <c r="AY168" i="1"/>
  <c r="AY167" i="1"/>
  <c r="AY448" i="1"/>
  <c r="AY434" i="1"/>
  <c r="AY425" i="1"/>
  <c r="AY449" i="1"/>
  <c r="AY443" i="1"/>
  <c r="AY446" i="1"/>
  <c r="AY440" i="1"/>
  <c r="AY437" i="1"/>
  <c r="AY438" i="1"/>
  <c r="AY435" i="1"/>
  <c r="AY418" i="1"/>
  <c r="AY444" i="1"/>
  <c r="AY441" i="1"/>
  <c r="AY421" i="1"/>
  <c r="AY447" i="1"/>
  <c r="AY442" i="1"/>
  <c r="AY415" i="1"/>
  <c r="AY411" i="1"/>
  <c r="AY407" i="1"/>
  <c r="AY403" i="1"/>
  <c r="AY399" i="1"/>
  <c r="AY387" i="1"/>
  <c r="AY385" i="1"/>
  <c r="AY382" i="1"/>
  <c r="AY380" i="1"/>
  <c r="AY404" i="1"/>
  <c r="AY400" i="1"/>
  <c r="AY394" i="1"/>
  <c r="AY417" i="1"/>
  <c r="AY388" i="1"/>
  <c r="AY383" i="1"/>
  <c r="AY414" i="1"/>
  <c r="AY405" i="1"/>
  <c r="AY401" i="1"/>
  <c r="AY397" i="1"/>
  <c r="AY389" i="1"/>
  <c r="AY386" i="1"/>
  <c r="AY426" i="1"/>
  <c r="AY359" i="1"/>
  <c r="AY355" i="1"/>
  <c r="AY392" i="1"/>
  <c r="AY371" i="1"/>
  <c r="AY365" i="1"/>
  <c r="AY368" i="1"/>
  <c r="AY366" i="1"/>
  <c r="AY362" i="1"/>
  <c r="AY360" i="1"/>
  <c r="AY356" i="1"/>
  <c r="AY352" i="1"/>
  <c r="AY413" i="1"/>
  <c r="AY378" i="1"/>
  <c r="AY375" i="1"/>
  <c r="AY373" i="1"/>
  <c r="AY357" i="1"/>
  <c r="AY353" i="1"/>
  <c r="AY445" i="1"/>
  <c r="AY410" i="1"/>
  <c r="AY398" i="1"/>
  <c r="AY384" i="1"/>
  <c r="AY363" i="1"/>
  <c r="AY402" i="1"/>
  <c r="AY379" i="1"/>
  <c r="AY364" i="1"/>
  <c r="AY361" i="1"/>
  <c r="AY358" i="1"/>
  <c r="AY354" i="1"/>
  <c r="AY346" i="1"/>
  <c r="AY350" i="1"/>
  <c r="AY344" i="1"/>
  <c r="AY339" i="1"/>
  <c r="AY336" i="1"/>
  <c r="AY334" i="1"/>
  <c r="AY347" i="1"/>
  <c r="AY343" i="1"/>
  <c r="AY340" i="1"/>
  <c r="AY332" i="1"/>
  <c r="AY330" i="1"/>
  <c r="AY328" i="1"/>
  <c r="AY326" i="1"/>
  <c r="AY324" i="1"/>
  <c r="AY333" i="1"/>
  <c r="AY345" i="1"/>
  <c r="AY341" i="1"/>
  <c r="AY337" i="1"/>
  <c r="AY331" i="1"/>
  <c r="AY406" i="1"/>
  <c r="AY367" i="1"/>
  <c r="AY351" i="1"/>
  <c r="AY348" i="1"/>
  <c r="AY327" i="1"/>
  <c r="AY318" i="1"/>
  <c r="AY300" i="1"/>
  <c r="AY296" i="1"/>
  <c r="AY315" i="1"/>
  <c r="AY310" i="1"/>
  <c r="AY289" i="1"/>
  <c r="AY285" i="1"/>
  <c r="AY325" i="1"/>
  <c r="AY308" i="1"/>
  <c r="AY304" i="1"/>
  <c r="AY301" i="1"/>
  <c r="AY335" i="1"/>
  <c r="AY323" i="1"/>
  <c r="AY316" i="1"/>
  <c r="AY305" i="1"/>
  <c r="AY290" i="1"/>
  <c r="AY286" i="1"/>
  <c r="AY338" i="1"/>
  <c r="AY319" i="1"/>
  <c r="AY313" i="1"/>
  <c r="AY302" i="1"/>
  <c r="AY298" i="1"/>
  <c r="AY320" i="1"/>
  <c r="AY292" i="1"/>
  <c r="AY287" i="1"/>
  <c r="AY303" i="1"/>
  <c r="AY263" i="1"/>
  <c r="AY312" i="1"/>
  <c r="AY288" i="1"/>
  <c r="AY276" i="1"/>
  <c r="AY268" i="1"/>
  <c r="AY266" i="1"/>
  <c r="AY260" i="1"/>
  <c r="AY256" i="1"/>
  <c r="AY306" i="1"/>
  <c r="AY295" i="1"/>
  <c r="AY284" i="1"/>
  <c r="AY283" i="1"/>
  <c r="AY273" i="1"/>
  <c r="AY270" i="1"/>
  <c r="AY322" i="1"/>
  <c r="AY314" i="1"/>
  <c r="AY299" i="1"/>
  <c r="AY291" i="1"/>
  <c r="AY271" i="1"/>
  <c r="AY267" i="1"/>
  <c r="AY329" i="1"/>
  <c r="AY277" i="1"/>
  <c r="AY265" i="1"/>
  <c r="AY257" i="1"/>
  <c r="AY281" i="1"/>
  <c r="AY262" i="1"/>
  <c r="AY229" i="1"/>
  <c r="AY255" i="1"/>
  <c r="AY244" i="1"/>
  <c r="AY241" i="1"/>
  <c r="AY237" i="1"/>
  <c r="AY236" i="1"/>
  <c r="AY225" i="1"/>
  <c r="AY342" i="1"/>
  <c r="AY261" i="1"/>
  <c r="AY250" i="1"/>
  <c r="AY233" i="1"/>
  <c r="AY264" i="1"/>
  <c r="AY247" i="1"/>
  <c r="AY234" i="1"/>
  <c r="AY226" i="1"/>
  <c r="AY224" i="1"/>
  <c r="AY253" i="1"/>
  <c r="AY231" i="1"/>
  <c r="AY251" i="1"/>
  <c r="AY238" i="1"/>
  <c r="AY235" i="1"/>
  <c r="AY223" i="1"/>
  <c r="AY279" i="1"/>
  <c r="AY269" i="1"/>
  <c r="AY249" i="1"/>
  <c r="AY240" i="1"/>
  <c r="AY280" i="1"/>
  <c r="AY245" i="1"/>
  <c r="AY232" i="1"/>
  <c r="AY227" i="1"/>
  <c r="AY210" i="1"/>
  <c r="AY206" i="1"/>
  <c r="AY197" i="1"/>
  <c r="AY195" i="1"/>
  <c r="AY188" i="1"/>
  <c r="AY222" i="1"/>
  <c r="AY218" i="1"/>
  <c r="AY211" i="1"/>
  <c r="AY198" i="1"/>
  <c r="AY185" i="1"/>
  <c r="AY217" i="1"/>
  <c r="AY214" i="1"/>
  <c r="AY203" i="1"/>
  <c r="AY196" i="1"/>
  <c r="AY194" i="1"/>
  <c r="AY192" i="1"/>
  <c r="AY190" i="1"/>
  <c r="AY187" i="1"/>
  <c r="AY221" i="1"/>
  <c r="AY184" i="1"/>
  <c r="AY220" i="1"/>
  <c r="AY212" i="1"/>
  <c r="AY207" i="1"/>
  <c r="AY213" i="1"/>
  <c r="AY209" i="1"/>
  <c r="AY208" i="1"/>
  <c r="AY205" i="1"/>
  <c r="AY193" i="1"/>
  <c r="AY173" i="1"/>
  <c r="AY169" i="1"/>
  <c r="AY147" i="1"/>
  <c r="AY145" i="1"/>
  <c r="AY171" i="1"/>
  <c r="AY148" i="1"/>
  <c r="AY137" i="1"/>
  <c r="AY117" i="1"/>
  <c r="AY114" i="1"/>
  <c r="AY151" i="1"/>
  <c r="AY132" i="1"/>
  <c r="AY126" i="1"/>
  <c r="AY107" i="1"/>
  <c r="AY96" i="1"/>
  <c r="AY183" i="1"/>
  <c r="AY179" i="1"/>
  <c r="AY142" i="1"/>
  <c r="AY127" i="1"/>
  <c r="AY115" i="1"/>
  <c r="AY108" i="1"/>
  <c r="AY103" i="1"/>
  <c r="AY182" i="1"/>
  <c r="AY181" i="1"/>
  <c r="AY177" i="1"/>
  <c r="AY146" i="1"/>
  <c r="AY138" i="1"/>
  <c r="AY133" i="1"/>
  <c r="AY130" i="1"/>
  <c r="AY123" i="1"/>
  <c r="AY118" i="1"/>
  <c r="AY112" i="1"/>
  <c r="AY91" i="1"/>
  <c r="AY175" i="1"/>
  <c r="AY149" i="1"/>
  <c r="AY139" i="1"/>
  <c r="AY136" i="1"/>
  <c r="AY120" i="1"/>
  <c r="AY116" i="1"/>
  <c r="AY113" i="1"/>
  <c r="AY102" i="1"/>
  <c r="AY174" i="1"/>
  <c r="AY172" i="1"/>
  <c r="AY165" i="1"/>
  <c r="AY161" i="1"/>
  <c r="AY150" i="1"/>
  <c r="AY131" i="1"/>
  <c r="AY129" i="1"/>
  <c r="AY93" i="1"/>
  <c r="AY99" i="1"/>
  <c r="AY68" i="1"/>
  <c r="AY59" i="1"/>
  <c r="AY37" i="1"/>
  <c r="AY34" i="1"/>
  <c r="AY23" i="1"/>
  <c r="AY85" i="1"/>
  <c r="AY62" i="1"/>
  <c r="AY55" i="1"/>
  <c r="AY49" i="1"/>
  <c r="AY43" i="1"/>
  <c r="AY143" i="1"/>
  <c r="AY73" i="1"/>
  <c r="AY46" i="1"/>
  <c r="AY39" i="1"/>
  <c r="AY35" i="1"/>
  <c r="AY156" i="1"/>
  <c r="AY125" i="1"/>
  <c r="AY89" i="1"/>
  <c r="AY67" i="1"/>
  <c r="AY60" i="1"/>
  <c r="AY24" i="1"/>
  <c r="AY141" i="1"/>
  <c r="AY87" i="1"/>
  <c r="AY76" i="1"/>
  <c r="AY58" i="1"/>
  <c r="AY53" i="1"/>
  <c r="AY48" i="1"/>
  <c r="AY36" i="1"/>
  <c r="AY32" i="1"/>
  <c r="AY159" i="1"/>
  <c r="AY97" i="1"/>
  <c r="AY88" i="1"/>
  <c r="AY80" i="1"/>
  <c r="AY66" i="1"/>
  <c r="AY63" i="1"/>
  <c r="AY44" i="1"/>
  <c r="AY38" i="1"/>
  <c r="AY31" i="1"/>
  <c r="AY92" i="1"/>
  <c r="AY90" i="1"/>
  <c r="AY77" i="1"/>
  <c r="AY51" i="1"/>
  <c r="AY40" i="1"/>
  <c r="AY33" i="1"/>
  <c r="AY25" i="1"/>
  <c r="AY164" i="1"/>
  <c r="AY82" i="1"/>
  <c r="AY78" i="1"/>
  <c r="AY64" i="1"/>
  <c r="AY45" i="1"/>
  <c r="AY13" i="1"/>
  <c r="AY18" i="1"/>
  <c r="AY11" i="1"/>
  <c r="AY10" i="1"/>
  <c r="AY19" i="1"/>
  <c r="AY7" i="1"/>
  <c r="AY14" i="1"/>
  <c r="AY4" i="1"/>
  <c r="AY17" i="1"/>
  <c r="AY8" i="1"/>
  <c r="I121" i="31"/>
  <c r="I122" i="31"/>
  <c r="I120" i="31"/>
  <c r="I123" i="31"/>
  <c r="AX2" i="1"/>
  <c r="BA2" i="1"/>
  <c r="BB2" i="1"/>
  <c r="BF2" i="1"/>
  <c r="AT2" i="1"/>
  <c r="AY2" i="1"/>
  <c r="BC2" i="1"/>
  <c r="BG2" i="1"/>
  <c r="AV2" i="1"/>
  <c r="AU2" i="1"/>
  <c r="BD2" i="1"/>
  <c r="AW2" i="1"/>
  <c r="BE2" i="1"/>
  <c r="I30" i="31"/>
  <c r="I36" i="31"/>
  <c r="I49" i="31"/>
  <c r="I150" i="31"/>
  <c r="I151" i="31"/>
  <c r="I149" i="31"/>
  <c r="I148" i="31"/>
  <c r="I111" i="31"/>
  <c r="I110" i="31"/>
  <c r="I108" i="31"/>
  <c r="I160" i="31"/>
  <c r="I193" i="31"/>
  <c r="I188" i="31"/>
  <c r="I182" i="31"/>
  <c r="I176" i="31"/>
  <c r="I169" i="31"/>
  <c r="I162" i="31"/>
  <c r="I144" i="31"/>
  <c r="I138" i="31"/>
  <c r="I125" i="31"/>
  <c r="I114" i="31"/>
  <c r="I106" i="31"/>
  <c r="I50" i="31"/>
  <c r="I31" i="31"/>
  <c r="I145" i="31"/>
  <c r="I187" i="31"/>
  <c r="I181" i="31"/>
  <c r="I175" i="31"/>
  <c r="I168" i="31"/>
  <c r="I161" i="31"/>
  <c r="I156" i="31"/>
  <c r="I152" i="31"/>
  <c r="I143" i="31"/>
  <c r="I137" i="31"/>
  <c r="I131" i="31"/>
  <c r="I124" i="31"/>
  <c r="I113" i="31"/>
  <c r="I48" i="31"/>
  <c r="I39" i="31"/>
  <c r="I29" i="31"/>
  <c r="I153" i="31"/>
  <c r="I180" i="31"/>
  <c r="I174" i="31"/>
  <c r="I167" i="31"/>
  <c r="I142" i="31"/>
  <c r="I136" i="31"/>
  <c r="I130" i="31"/>
  <c r="I119" i="31"/>
  <c r="I112" i="31"/>
  <c r="I105" i="31"/>
  <c r="I47" i="31"/>
  <c r="I38" i="31"/>
  <c r="I33" i="31"/>
  <c r="I189" i="31"/>
  <c r="I132" i="31"/>
  <c r="I186" i="31"/>
  <c r="I179" i="31"/>
  <c r="I173" i="31"/>
  <c r="I166" i="31"/>
  <c r="I135" i="31"/>
  <c r="I129" i="31"/>
  <c r="I118" i="31"/>
  <c r="I46" i="31"/>
  <c r="I37" i="31"/>
  <c r="I177" i="31"/>
  <c r="I146" i="31"/>
  <c r="I183" i="31"/>
  <c r="I107" i="31"/>
  <c r="I196" i="31"/>
  <c r="I192" i="31"/>
  <c r="I185" i="31"/>
  <c r="I172" i="31"/>
  <c r="I165" i="31"/>
  <c r="I159" i="31"/>
  <c r="I141" i="31"/>
  <c r="I134" i="31"/>
  <c r="I128" i="31"/>
  <c r="I117" i="31"/>
  <c r="I35" i="31"/>
  <c r="I190" i="31"/>
  <c r="I171" i="31"/>
  <c r="I158" i="31"/>
  <c r="I139" i="31"/>
  <c r="I163" i="31"/>
  <c r="I126" i="31"/>
  <c r="I51" i="31"/>
  <c r="I195" i="31"/>
  <c r="I191" i="31"/>
  <c r="I184" i="31"/>
  <c r="I178" i="31"/>
  <c r="I155" i="31"/>
  <c r="I147" i="31"/>
  <c r="I140" i="31"/>
  <c r="I127" i="31"/>
  <c r="I116" i="31"/>
  <c r="I109" i="31"/>
  <c r="I34" i="31"/>
  <c r="I194" i="31"/>
  <c r="I164" i="31"/>
  <c r="I154" i="31"/>
  <c r="I133" i="31"/>
  <c r="I170" i="31"/>
  <c r="I157" i="31"/>
  <c r="I115" i="31"/>
  <c r="I32" i="31"/>
  <c r="AG1" i="1"/>
  <c r="AD1" i="1"/>
  <c r="AH1" i="1"/>
  <c r="AF1" i="1"/>
  <c r="C63" i="2"/>
  <c r="C67" i="2"/>
  <c r="C69" i="2"/>
  <c r="C75" i="2"/>
  <c r="C76" i="2"/>
  <c r="C68" i="2"/>
  <c r="C62" i="2"/>
  <c r="C73" i="2"/>
  <c r="C72" i="2"/>
  <c r="C74" i="2"/>
  <c r="C77" i="2"/>
  <c r="C64" i="2"/>
  <c r="C65" i="2"/>
  <c r="C66" i="2"/>
  <c r="C70" i="2"/>
  <c r="C71" i="2"/>
  <c r="C81" i="2"/>
  <c r="I21" i="2"/>
  <c r="K1" i="1"/>
  <c r="R52"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AH108" i="39" l="1"/>
  <c r="AG108" i="39" s="1"/>
  <c r="AH174" i="39"/>
  <c r="AG174" i="39" s="1"/>
  <c r="AH8" i="39"/>
  <c r="AG8" i="39" s="1"/>
  <c r="AH132" i="39"/>
  <c r="AG132" i="39" s="1"/>
  <c r="AH23" i="39"/>
  <c r="AG23" i="39" s="1"/>
  <c r="AH203" i="39"/>
  <c r="AG203" i="39" s="1"/>
  <c r="AH124" i="39"/>
  <c r="AG124" i="39" s="1"/>
  <c r="AH206" i="39"/>
  <c r="AG206" i="39" s="1"/>
  <c r="AH195" i="39"/>
  <c r="AG195" i="39" s="1"/>
  <c r="AH116" i="39"/>
  <c r="AG116" i="39" s="1"/>
  <c r="AH190" i="39"/>
  <c r="AG190" i="39" s="1"/>
  <c r="AH187" i="39"/>
  <c r="AG187" i="39" s="1"/>
  <c r="AH47" i="39"/>
  <c r="AG47" i="39" s="1"/>
  <c r="AH189" i="39"/>
  <c r="AG189" i="39" s="1"/>
  <c r="AJ132" i="39"/>
  <c r="AI132" i="39" s="1"/>
  <c r="AJ11" i="39"/>
  <c r="AI11" i="39" s="1"/>
  <c r="AJ153" i="39"/>
  <c r="AI153" i="39" s="1"/>
  <c r="AL95" i="39"/>
  <c r="AK95" i="39" s="1"/>
  <c r="AL38" i="39"/>
  <c r="AK38" i="39" s="1"/>
  <c r="AL136" i="39"/>
  <c r="AK136" i="39" s="1"/>
  <c r="AN195" i="39"/>
  <c r="AM195" i="39" s="1"/>
  <c r="AN138" i="39"/>
  <c r="AM138" i="39" s="1"/>
  <c r="AN81" i="39"/>
  <c r="AM81" i="39" s="1"/>
  <c r="AH146" i="39"/>
  <c r="AG146" i="39" s="1"/>
  <c r="AH89" i="39"/>
  <c r="AG89" i="39" s="1"/>
  <c r="AJ167" i="39"/>
  <c r="AI167" i="39" s="1"/>
  <c r="AJ110" i="39"/>
  <c r="AI110" i="39" s="1"/>
  <c r="AJ53" i="39"/>
  <c r="AI53" i="39" s="1"/>
  <c r="AL194" i="39"/>
  <c r="AK194" i="39" s="1"/>
  <c r="AL137" i="39"/>
  <c r="AK137" i="39" s="1"/>
  <c r="AN148" i="39"/>
  <c r="AM148" i="39" s="1"/>
  <c r="AN95" i="39"/>
  <c r="AM95" i="39" s="1"/>
  <c r="AN38" i="39"/>
  <c r="AM38" i="39" s="1"/>
  <c r="AH142" i="39"/>
  <c r="AG142" i="39" s="1"/>
  <c r="AH85" i="39"/>
  <c r="AG85" i="39" s="1"/>
  <c r="AJ163" i="39"/>
  <c r="AI163" i="39" s="1"/>
  <c r="AJ106" i="39"/>
  <c r="AI106" i="39" s="1"/>
  <c r="AJ49" i="39"/>
  <c r="AI49" i="39" s="1"/>
  <c r="AL190" i="39"/>
  <c r="AK190" i="39" s="1"/>
  <c r="AL133" i="39"/>
  <c r="AK133" i="39" s="1"/>
  <c r="AN144" i="39"/>
  <c r="AM144" i="39" s="1"/>
  <c r="AN91" i="39"/>
  <c r="AM91" i="39" s="1"/>
  <c r="AN34" i="39"/>
  <c r="AM34" i="39" s="1"/>
  <c r="AL204" i="39"/>
  <c r="AK204" i="39" s="1"/>
  <c r="AH17" i="39"/>
  <c r="AG17" i="39" s="1"/>
  <c r="AJ95" i="39"/>
  <c r="AI95" i="39" s="1"/>
  <c r="AJ38" i="39"/>
  <c r="AI38" i="39" s="1"/>
  <c r="AL179" i="39"/>
  <c r="AK179" i="39" s="1"/>
  <c r="AL122" i="39"/>
  <c r="AK122" i="39" s="1"/>
  <c r="AL65" i="39"/>
  <c r="AK65" i="39" s="1"/>
  <c r="AN76" i="39"/>
  <c r="AM76" i="39" s="1"/>
  <c r="AN23" i="39"/>
  <c r="AM23" i="39" s="1"/>
  <c r="AN165" i="39"/>
  <c r="AM165" i="39" s="1"/>
  <c r="AH95" i="39"/>
  <c r="AG95" i="39" s="1"/>
  <c r="AH38" i="39"/>
  <c r="AG38" i="39" s="1"/>
  <c r="AJ180" i="39"/>
  <c r="AI180" i="39" s="1"/>
  <c r="AJ59" i="39"/>
  <c r="AI59" i="39" s="1"/>
  <c r="AJ201" i="39"/>
  <c r="AI201" i="39" s="1"/>
  <c r="AL143" i="39"/>
  <c r="AK143" i="39" s="1"/>
  <c r="AL86" i="39"/>
  <c r="AK86" i="39" s="1"/>
  <c r="AL29" i="39"/>
  <c r="AK29" i="39" s="1"/>
  <c r="AN40" i="39"/>
  <c r="AM40" i="39" s="1"/>
  <c r="AN186" i="39"/>
  <c r="AM186" i="39" s="1"/>
  <c r="AN129" i="39"/>
  <c r="AM129" i="39" s="1"/>
  <c r="AH27" i="39"/>
  <c r="AG27" i="39" s="1"/>
  <c r="AH169" i="39"/>
  <c r="AG169" i="39" s="1"/>
  <c r="AJ112" i="39"/>
  <c r="AI112" i="39" s="1"/>
  <c r="AJ190" i="39"/>
  <c r="AI190" i="39" s="1"/>
  <c r="AJ133" i="39"/>
  <c r="AI133" i="39" s="1"/>
  <c r="AL75" i="39"/>
  <c r="AK75" i="39" s="1"/>
  <c r="AL18" i="39"/>
  <c r="AK18" i="39" s="1"/>
  <c r="AL192" i="39"/>
  <c r="AK192" i="39" s="1"/>
  <c r="AN143" i="39"/>
  <c r="AM143" i="39" s="1"/>
  <c r="AN54" i="39"/>
  <c r="AM54" i="39" s="1"/>
  <c r="AH94" i="39"/>
  <c r="AG94" i="39" s="1"/>
  <c r="AJ204" i="39"/>
  <c r="AI204" i="39" s="1"/>
  <c r="AJ51" i="39"/>
  <c r="AI51" i="39" s="1"/>
  <c r="AJ129" i="39"/>
  <c r="AI129" i="39" s="1"/>
  <c r="AL39" i="39"/>
  <c r="AK39" i="39" s="1"/>
  <c r="AL149" i="39"/>
  <c r="AK149" i="39" s="1"/>
  <c r="AN128" i="39"/>
  <c r="AM128" i="39" s="1"/>
  <c r="AN43" i="39"/>
  <c r="AM43" i="39" s="1"/>
  <c r="AN153" i="39"/>
  <c r="AM153" i="39" s="1"/>
  <c r="AH193" i="39"/>
  <c r="AG193" i="39" s="1"/>
  <c r="AJ207" i="39"/>
  <c r="AI207" i="39" s="1"/>
  <c r="AJ118" i="39"/>
  <c r="AI118" i="39" s="1"/>
  <c r="AJ29" i="39"/>
  <c r="AI29" i="39" s="1"/>
  <c r="AL138" i="39"/>
  <c r="AK138" i="39" s="1"/>
  <c r="AL49" i="39"/>
  <c r="AK49" i="39" s="1"/>
  <c r="AN28" i="39"/>
  <c r="AM28" i="39" s="1"/>
  <c r="AN142" i="39"/>
  <c r="AM142" i="39" s="1"/>
  <c r="AN21" i="39"/>
  <c r="AM21" i="39" s="1"/>
  <c r="V11" i="39"/>
  <c r="AF15" i="39"/>
  <c r="X24" i="39"/>
  <c r="Z11" i="39"/>
  <c r="Z16" i="39"/>
  <c r="P23" i="39"/>
  <c r="P35" i="39"/>
  <c r="X27" i="39"/>
  <c r="P16" i="39"/>
  <c r="Z25" i="39"/>
  <c r="N16" i="39"/>
  <c r="N32" i="39"/>
  <c r="N48" i="39"/>
  <c r="P46" i="39"/>
  <c r="R39" i="39"/>
  <c r="R44" i="39"/>
  <c r="R55" i="39"/>
  <c r="AB73" i="39"/>
  <c r="X58" i="2"/>
  <c r="AH76" i="39"/>
  <c r="AG76" i="39" s="1"/>
  <c r="AH74" i="39"/>
  <c r="AG74" i="39" s="1"/>
  <c r="AH179" i="39"/>
  <c r="AG179" i="39" s="1"/>
  <c r="AH100" i="39"/>
  <c r="AG100" i="39" s="1"/>
  <c r="AH158" i="39"/>
  <c r="AG158" i="39" s="1"/>
  <c r="AH171" i="39"/>
  <c r="AG171" i="39" s="1"/>
  <c r="AH92" i="39"/>
  <c r="AG92" i="39" s="1"/>
  <c r="AH138" i="39"/>
  <c r="AG138" i="39" s="1"/>
  <c r="AH163" i="39"/>
  <c r="AG163" i="39" s="1"/>
  <c r="AH84" i="39"/>
  <c r="AG84" i="39" s="1"/>
  <c r="AH106" i="39"/>
  <c r="AG106" i="39" s="1"/>
  <c r="AH155" i="39"/>
  <c r="AG155" i="39" s="1"/>
  <c r="AH15" i="39"/>
  <c r="AG15" i="39" s="1"/>
  <c r="AH157" i="39"/>
  <c r="AG157" i="39" s="1"/>
  <c r="AJ100" i="39"/>
  <c r="AI100" i="39" s="1"/>
  <c r="AJ178" i="39"/>
  <c r="AI178" i="39" s="1"/>
  <c r="AJ121" i="39"/>
  <c r="AI121" i="39" s="1"/>
  <c r="AL63" i="39"/>
  <c r="AK63" i="39" s="1"/>
  <c r="AL205" i="39"/>
  <c r="AK205" i="39" s="1"/>
  <c r="AL96" i="39"/>
  <c r="AK96" i="39" s="1"/>
  <c r="AN163" i="39"/>
  <c r="AM163" i="39" s="1"/>
  <c r="AN106" i="39"/>
  <c r="AM106" i="39" s="1"/>
  <c r="AN49" i="39"/>
  <c r="AM49" i="39" s="1"/>
  <c r="AH114" i="39"/>
  <c r="AG114" i="39" s="1"/>
  <c r="AH57" i="39"/>
  <c r="AG57" i="39" s="1"/>
  <c r="AJ135" i="39"/>
  <c r="AI135" i="39" s="1"/>
  <c r="AJ78" i="39"/>
  <c r="AI78" i="39" s="1"/>
  <c r="AJ21" i="39"/>
  <c r="AI21" i="39" s="1"/>
  <c r="AL162" i="39"/>
  <c r="AK162" i="39" s="1"/>
  <c r="AL105" i="39"/>
  <c r="AK105" i="39" s="1"/>
  <c r="AN116" i="39"/>
  <c r="AM116" i="39" s="1"/>
  <c r="AN63" i="39"/>
  <c r="AM63" i="39" s="1"/>
  <c r="AN205" i="39"/>
  <c r="AM205" i="39" s="1"/>
  <c r="AH110" i="39"/>
  <c r="AG110" i="39" s="1"/>
  <c r="AH53" i="39"/>
  <c r="AG53" i="39" s="1"/>
  <c r="AJ131" i="39"/>
  <c r="AI131" i="39" s="1"/>
  <c r="AJ74" i="39"/>
  <c r="AI74" i="39" s="1"/>
  <c r="AJ17" i="39"/>
  <c r="AI17" i="39" s="1"/>
  <c r="AL158" i="39"/>
  <c r="AK158" i="39" s="1"/>
  <c r="AL101" i="39"/>
  <c r="AK101" i="39" s="1"/>
  <c r="AN112" i="39"/>
  <c r="AM112" i="39" s="1"/>
  <c r="AN59" i="39"/>
  <c r="AM59" i="39" s="1"/>
  <c r="AN201" i="39"/>
  <c r="AM201" i="39" s="1"/>
  <c r="AH42" i="39"/>
  <c r="AG42" i="39" s="1"/>
  <c r="AJ184" i="39"/>
  <c r="AI184" i="39" s="1"/>
  <c r="AJ63" i="39"/>
  <c r="AI63" i="39" s="1"/>
  <c r="AJ205" i="39"/>
  <c r="AI205" i="39" s="1"/>
  <c r="AL147" i="39"/>
  <c r="AK147" i="39" s="1"/>
  <c r="AL90" i="39"/>
  <c r="AK90" i="39" s="1"/>
  <c r="AL33" i="39"/>
  <c r="AK33" i="39" s="1"/>
  <c r="AN44" i="39"/>
  <c r="AM44" i="39" s="1"/>
  <c r="AN190" i="39"/>
  <c r="AM190" i="39" s="1"/>
  <c r="AN133" i="39"/>
  <c r="AM133" i="39" s="1"/>
  <c r="AH63" i="39"/>
  <c r="AG63" i="39" s="1"/>
  <c r="AH205" i="39"/>
  <c r="AG205" i="39" s="1"/>
  <c r="AJ148" i="39"/>
  <c r="AI148" i="39" s="1"/>
  <c r="AJ27" i="39"/>
  <c r="AI27" i="39" s="1"/>
  <c r="AJ169" i="39"/>
  <c r="AI169" i="39" s="1"/>
  <c r="AL111" i="39"/>
  <c r="AK111" i="39" s="1"/>
  <c r="AL54" i="39"/>
  <c r="AK54" i="39" s="1"/>
  <c r="AL108" i="39"/>
  <c r="AK108" i="39" s="1"/>
  <c r="AN8" i="39"/>
  <c r="AM8" i="39" s="1"/>
  <c r="AN154" i="39"/>
  <c r="AM154" i="39" s="1"/>
  <c r="AN97" i="39"/>
  <c r="AM97" i="39" s="1"/>
  <c r="AH194" i="39"/>
  <c r="AG194" i="39" s="1"/>
  <c r="AH137" i="39"/>
  <c r="AG137" i="39" s="1"/>
  <c r="AJ80" i="39"/>
  <c r="AI80" i="39" s="1"/>
  <c r="AJ158" i="39"/>
  <c r="AI158" i="39" s="1"/>
  <c r="AJ101" i="39"/>
  <c r="AI101" i="39" s="1"/>
  <c r="AL43" i="39"/>
  <c r="AK43" i="39" s="1"/>
  <c r="AL185" i="39"/>
  <c r="AK185" i="39" s="1"/>
  <c r="AN196" i="39"/>
  <c r="AM196" i="39" s="1"/>
  <c r="AN111" i="39"/>
  <c r="AM111" i="39" s="1"/>
  <c r="AN22" i="39"/>
  <c r="AM22" i="39" s="1"/>
  <c r="AH62" i="39"/>
  <c r="AG62" i="39" s="1"/>
  <c r="AJ172" i="39"/>
  <c r="AI172" i="39" s="1"/>
  <c r="AJ186" i="39"/>
  <c r="AI186" i="39" s="1"/>
  <c r="AJ97" i="39"/>
  <c r="AI97" i="39" s="1"/>
  <c r="AL206" i="39"/>
  <c r="AK206" i="39" s="1"/>
  <c r="AL117" i="39"/>
  <c r="AK117" i="39" s="1"/>
  <c r="AN96" i="39"/>
  <c r="AM96" i="39" s="1"/>
  <c r="AN11" i="39"/>
  <c r="AM11" i="39" s="1"/>
  <c r="AN121" i="39"/>
  <c r="AM121" i="39" s="1"/>
  <c r="AH129" i="39"/>
  <c r="AG129" i="39" s="1"/>
  <c r="AJ175" i="39"/>
  <c r="AI175" i="39" s="1"/>
  <c r="AJ86" i="39"/>
  <c r="AI86" i="39" s="1"/>
  <c r="AL195" i="39"/>
  <c r="AK195" i="39" s="1"/>
  <c r="AL106" i="39"/>
  <c r="AK106" i="39" s="1"/>
  <c r="AL17" i="39"/>
  <c r="AK17" i="39" s="1"/>
  <c r="AN199" i="39"/>
  <c r="AM199" i="39" s="1"/>
  <c r="AN78" i="39"/>
  <c r="AM78" i="39" s="1"/>
  <c r="AF23" i="39"/>
  <c r="P17" i="39"/>
  <c r="AB13" i="39"/>
  <c r="AB20" i="39"/>
  <c r="P38" i="39"/>
  <c r="AF16" i="39"/>
  <c r="R29" i="39"/>
  <c r="AB21" i="39"/>
  <c r="N17" i="39"/>
  <c r="N33" i="39"/>
  <c r="N49" i="39"/>
  <c r="P47" i="39"/>
  <c r="X59" i="2"/>
  <c r="AH44" i="39"/>
  <c r="AG44" i="39" s="1"/>
  <c r="AH200" i="39"/>
  <c r="AG200" i="39" s="1"/>
  <c r="AH147" i="39"/>
  <c r="AG147" i="39" s="1"/>
  <c r="AH68" i="39"/>
  <c r="AG68" i="39" s="1"/>
  <c r="AH192" i="39"/>
  <c r="AG192" i="39" s="1"/>
  <c r="AH139" i="39"/>
  <c r="AG139" i="39" s="1"/>
  <c r="AH60" i="39"/>
  <c r="AG60" i="39" s="1"/>
  <c r="AH184" i="39"/>
  <c r="AG184" i="39" s="1"/>
  <c r="AH131" i="39"/>
  <c r="AG131" i="39" s="1"/>
  <c r="AH52" i="39"/>
  <c r="AG52" i="39" s="1"/>
  <c r="AH176" i="39"/>
  <c r="AG176" i="39" s="1"/>
  <c r="AH115" i="39"/>
  <c r="AG115" i="39" s="1"/>
  <c r="AH182" i="39"/>
  <c r="AG182" i="39" s="1"/>
  <c r="AH125" i="39"/>
  <c r="AG125" i="39" s="1"/>
  <c r="AJ203" i="39"/>
  <c r="AI203" i="39" s="1"/>
  <c r="AJ146" i="39"/>
  <c r="AI146" i="39" s="1"/>
  <c r="AJ89" i="39"/>
  <c r="AI89" i="39" s="1"/>
  <c r="AL31" i="39"/>
  <c r="AK31" i="39" s="1"/>
  <c r="AL173" i="39"/>
  <c r="AK173" i="39" s="1"/>
  <c r="AN184" i="39"/>
  <c r="AM184" i="39" s="1"/>
  <c r="AN131" i="39"/>
  <c r="AM131" i="39" s="1"/>
  <c r="AN74" i="39"/>
  <c r="AM74" i="39" s="1"/>
  <c r="AN17" i="39"/>
  <c r="AM17" i="39" s="1"/>
  <c r="AH82" i="39"/>
  <c r="AG82" i="39" s="1"/>
  <c r="AH25" i="39"/>
  <c r="AG25" i="39" s="1"/>
  <c r="AJ103" i="39"/>
  <c r="AI103" i="39" s="1"/>
  <c r="AJ46" i="39"/>
  <c r="AI46" i="39" s="1"/>
  <c r="AL187" i="39"/>
  <c r="AK187" i="39" s="1"/>
  <c r="AL130" i="39"/>
  <c r="AK130" i="39" s="1"/>
  <c r="AL73" i="39"/>
  <c r="AK73" i="39" s="1"/>
  <c r="AN84" i="39"/>
  <c r="AM84" i="39" s="1"/>
  <c r="AN31" i="39"/>
  <c r="AM31" i="39" s="1"/>
  <c r="AN173" i="39"/>
  <c r="AM173" i="39" s="1"/>
  <c r="AH78" i="39"/>
  <c r="AG78" i="39" s="1"/>
  <c r="AH21" i="39"/>
  <c r="AG21" i="39" s="1"/>
  <c r="AJ99" i="39"/>
  <c r="AI99" i="39" s="1"/>
  <c r="AJ42" i="39"/>
  <c r="AI42" i="39" s="1"/>
  <c r="AL183" i="39"/>
  <c r="AK183" i="39" s="1"/>
  <c r="AL126" i="39"/>
  <c r="AK126" i="39" s="1"/>
  <c r="AL69" i="39"/>
  <c r="AK69" i="39" s="1"/>
  <c r="AN80" i="39"/>
  <c r="AM80" i="39" s="1"/>
  <c r="AN27" i="39"/>
  <c r="AM27" i="39" s="1"/>
  <c r="AN169" i="39"/>
  <c r="AM169" i="39" s="1"/>
  <c r="AH10" i="39"/>
  <c r="AG10" i="39" s="1"/>
  <c r="AJ152" i="39"/>
  <c r="AI152" i="39" s="1"/>
  <c r="AJ31" i="39"/>
  <c r="AI31" i="39" s="1"/>
  <c r="AJ173" i="39"/>
  <c r="AI173" i="39" s="1"/>
  <c r="AL115" i="39"/>
  <c r="AK115" i="39" s="1"/>
  <c r="AL58" i="39"/>
  <c r="AK58" i="39" s="1"/>
  <c r="AL140" i="39"/>
  <c r="AK140" i="39" s="1"/>
  <c r="AN12" i="39"/>
  <c r="AM12" i="39" s="1"/>
  <c r="AN158" i="39"/>
  <c r="AM158" i="39" s="1"/>
  <c r="AN101" i="39"/>
  <c r="AM101" i="39" s="1"/>
  <c r="AH31" i="39"/>
  <c r="AG31" i="39" s="1"/>
  <c r="AH173" i="39"/>
  <c r="AG173" i="39" s="1"/>
  <c r="AJ116" i="39"/>
  <c r="AI116" i="39" s="1"/>
  <c r="AJ194" i="39"/>
  <c r="AI194" i="39" s="1"/>
  <c r="AJ137" i="39"/>
  <c r="AI137" i="39" s="1"/>
  <c r="AL79" i="39"/>
  <c r="AK79" i="39" s="1"/>
  <c r="AL22" i="39"/>
  <c r="AK22" i="39" s="1"/>
  <c r="AL8" i="39"/>
  <c r="AK8" i="39" s="1"/>
  <c r="AN179" i="39"/>
  <c r="AM179" i="39" s="1"/>
  <c r="AN122" i="39"/>
  <c r="AM122" i="39" s="1"/>
  <c r="AN65" i="39"/>
  <c r="AM65" i="39" s="1"/>
  <c r="AH162" i="39"/>
  <c r="AG162" i="39" s="1"/>
  <c r="AH105" i="39"/>
  <c r="AG105" i="39" s="1"/>
  <c r="AJ183" i="39"/>
  <c r="AI183" i="39" s="1"/>
  <c r="AJ126" i="39"/>
  <c r="AI126" i="39" s="1"/>
  <c r="AJ69" i="39"/>
  <c r="AI69" i="39" s="1"/>
  <c r="AL11" i="39"/>
  <c r="AK11" i="39" s="1"/>
  <c r="AL153" i="39"/>
  <c r="AK153" i="39" s="1"/>
  <c r="AN164" i="39"/>
  <c r="AM164" i="39" s="1"/>
  <c r="AN79" i="39"/>
  <c r="AM79" i="39" s="1"/>
  <c r="AN189" i="39"/>
  <c r="AM189" i="39" s="1"/>
  <c r="AH30" i="39"/>
  <c r="AG30" i="39" s="1"/>
  <c r="AJ108" i="39"/>
  <c r="AI108" i="39" s="1"/>
  <c r="AJ154" i="39"/>
  <c r="AI154" i="39" s="1"/>
  <c r="AJ65" i="39"/>
  <c r="AI65" i="39" s="1"/>
  <c r="AL174" i="39"/>
  <c r="AK174" i="39" s="1"/>
  <c r="AL85" i="39"/>
  <c r="AK85" i="39" s="1"/>
  <c r="AN64" i="39"/>
  <c r="AM64" i="39" s="1"/>
  <c r="AN178" i="39"/>
  <c r="AM178" i="39" s="1"/>
  <c r="AN57" i="39"/>
  <c r="AM57" i="39" s="1"/>
  <c r="AH97" i="39"/>
  <c r="AG97" i="39" s="1"/>
  <c r="AJ143" i="39"/>
  <c r="AI143" i="39" s="1"/>
  <c r="AJ54" i="39"/>
  <c r="AI54" i="39" s="1"/>
  <c r="AL163" i="39"/>
  <c r="AK163" i="39" s="1"/>
  <c r="AL74" i="39"/>
  <c r="AK74" i="39" s="1"/>
  <c r="AL168" i="39"/>
  <c r="AK168" i="39" s="1"/>
  <c r="AN135" i="39"/>
  <c r="AM135" i="39" s="1"/>
  <c r="AN46" i="39"/>
  <c r="AM46" i="39" s="1"/>
  <c r="V8" i="39"/>
  <c r="V12" i="39"/>
  <c r="AF17" i="39"/>
  <c r="V24" i="39"/>
  <c r="Z8" i="39"/>
  <c r="Z12" i="39"/>
  <c r="P25" i="39"/>
  <c r="N8" i="39"/>
  <c r="R35" i="39"/>
  <c r="X25" i="39"/>
  <c r="AB32" i="39"/>
  <c r="N20" i="39"/>
  <c r="N36" i="39"/>
  <c r="N52" i="39"/>
  <c r="P50" i="39"/>
  <c r="T63" i="39"/>
  <c r="R40" i="39"/>
  <c r="R51" i="39"/>
  <c r="R56" i="39"/>
  <c r="X79" i="2"/>
  <c r="AH12" i="39"/>
  <c r="AG12" i="39" s="1"/>
  <c r="AH168" i="39"/>
  <c r="AG168" i="39" s="1"/>
  <c r="AH99" i="39"/>
  <c r="AG99" i="39" s="1"/>
  <c r="AH36" i="39"/>
  <c r="AG36" i="39" s="1"/>
  <c r="AH160" i="39"/>
  <c r="AG160" i="39" s="1"/>
  <c r="AH83" i="39"/>
  <c r="AG83" i="39" s="1"/>
  <c r="AH28" i="39"/>
  <c r="AG28" i="39" s="1"/>
  <c r="AH152" i="39"/>
  <c r="AG152" i="39" s="1"/>
  <c r="AH67" i="39"/>
  <c r="AG67" i="39" s="1"/>
  <c r="AH20" i="39"/>
  <c r="AG20" i="39" s="1"/>
  <c r="AH144" i="39"/>
  <c r="AG144" i="39" s="1"/>
  <c r="AH51" i="39"/>
  <c r="AG51" i="39" s="1"/>
  <c r="AH150" i="39"/>
  <c r="AG150" i="39" s="1"/>
  <c r="AH93" i="39"/>
  <c r="AG93" i="39" s="1"/>
  <c r="AJ171" i="39"/>
  <c r="AI171" i="39" s="1"/>
  <c r="AJ114" i="39"/>
  <c r="AI114" i="39" s="1"/>
  <c r="AJ57" i="39"/>
  <c r="AI57" i="39" s="1"/>
  <c r="AL198" i="39"/>
  <c r="AK198" i="39" s="1"/>
  <c r="AL141" i="39"/>
  <c r="AK141" i="39" s="1"/>
  <c r="AN152" i="39"/>
  <c r="AM152" i="39" s="1"/>
  <c r="AN99" i="39"/>
  <c r="AM99" i="39" s="1"/>
  <c r="AN42" i="39"/>
  <c r="AM42" i="39" s="1"/>
  <c r="AH107" i="39"/>
  <c r="AG107" i="39" s="1"/>
  <c r="AH50" i="39"/>
  <c r="AG50" i="39" s="1"/>
  <c r="AJ192" i="39"/>
  <c r="AI192" i="39" s="1"/>
  <c r="AJ71" i="39"/>
  <c r="AI71" i="39" s="1"/>
  <c r="AJ14" i="39"/>
  <c r="AI14" i="39" s="1"/>
  <c r="AL155" i="39"/>
  <c r="AK155" i="39" s="1"/>
  <c r="AL98" i="39"/>
  <c r="AK98" i="39" s="1"/>
  <c r="AL41" i="39"/>
  <c r="AK41" i="39" s="1"/>
  <c r="AN52" i="39"/>
  <c r="AM52" i="39" s="1"/>
  <c r="AN198" i="39"/>
  <c r="AM198" i="39" s="1"/>
  <c r="AN141" i="39"/>
  <c r="AM141" i="39" s="1"/>
  <c r="AH46" i="39"/>
  <c r="AG46" i="39" s="1"/>
  <c r="AJ188" i="39"/>
  <c r="AI188" i="39" s="1"/>
  <c r="AJ67" i="39"/>
  <c r="AI67" i="39" s="1"/>
  <c r="AJ10" i="39"/>
  <c r="AI10" i="39" s="1"/>
  <c r="AL151" i="39"/>
  <c r="AK151" i="39" s="1"/>
  <c r="AL94" i="39"/>
  <c r="AK94" i="39" s="1"/>
  <c r="AL37" i="39"/>
  <c r="AK37" i="39" s="1"/>
  <c r="AN48" i="39"/>
  <c r="AM48" i="39" s="1"/>
  <c r="AN194" i="39"/>
  <c r="AM194" i="39" s="1"/>
  <c r="AN137" i="39"/>
  <c r="AM137" i="39" s="1"/>
  <c r="AH177" i="39"/>
  <c r="AG177" i="39" s="1"/>
  <c r="AJ120" i="39"/>
  <c r="AI120" i="39" s="1"/>
  <c r="AJ198" i="39"/>
  <c r="AI198" i="39" s="1"/>
  <c r="AJ141" i="39"/>
  <c r="AI141" i="39" s="1"/>
  <c r="AL83" i="39"/>
  <c r="AK83" i="39" s="1"/>
  <c r="AL26" i="39"/>
  <c r="AK26" i="39" s="1"/>
  <c r="AL40" i="39"/>
  <c r="AK40" i="39" s="1"/>
  <c r="AN183" i="39"/>
  <c r="AM183" i="39" s="1"/>
  <c r="AN126" i="39"/>
  <c r="AM126" i="39" s="1"/>
  <c r="AN69" i="39"/>
  <c r="AM69" i="39" s="1"/>
  <c r="AH198" i="39"/>
  <c r="AG198" i="39" s="1"/>
  <c r="AH141" i="39"/>
  <c r="AG141" i="39" s="1"/>
  <c r="AJ84" i="39"/>
  <c r="AI84" i="39" s="1"/>
  <c r="AJ162" i="39"/>
  <c r="AI162" i="39" s="1"/>
  <c r="AJ105" i="39"/>
  <c r="AI105" i="39" s="1"/>
  <c r="AL47" i="39"/>
  <c r="AK47" i="39" s="1"/>
  <c r="AL189" i="39"/>
  <c r="AK189" i="39" s="1"/>
  <c r="AN200" i="39"/>
  <c r="AM200" i="39" s="1"/>
  <c r="AN147" i="39"/>
  <c r="AM147" i="39" s="1"/>
  <c r="AN90" i="39"/>
  <c r="AM90" i="39" s="1"/>
  <c r="AN33" i="39"/>
  <c r="AM33" i="39" s="1"/>
  <c r="AH130" i="39"/>
  <c r="AG130" i="39" s="1"/>
  <c r="AH73" i="39"/>
  <c r="AG73" i="39" s="1"/>
  <c r="AJ151" i="39"/>
  <c r="AI151" i="39" s="1"/>
  <c r="AJ94" i="39"/>
  <c r="AI94" i="39" s="1"/>
  <c r="AJ37" i="39"/>
  <c r="AI37" i="39" s="1"/>
  <c r="AL178" i="39"/>
  <c r="AK178" i="39" s="1"/>
  <c r="AL121" i="39"/>
  <c r="AK121" i="39" s="1"/>
  <c r="AN132" i="39"/>
  <c r="AM132" i="39" s="1"/>
  <c r="AN47" i="39"/>
  <c r="AM47" i="39" s="1"/>
  <c r="AN157" i="39"/>
  <c r="AM157" i="39" s="1"/>
  <c r="AH165" i="39"/>
  <c r="AG165" i="39" s="1"/>
  <c r="AJ76" i="39"/>
  <c r="AI76" i="39" s="1"/>
  <c r="AJ122" i="39"/>
  <c r="AI122" i="39" s="1"/>
  <c r="AJ33" i="39"/>
  <c r="AI33" i="39" s="1"/>
  <c r="AL142" i="39"/>
  <c r="AK142" i="39" s="1"/>
  <c r="AL53" i="39"/>
  <c r="AK53" i="39" s="1"/>
  <c r="AN32" i="39"/>
  <c r="AM32" i="39" s="1"/>
  <c r="AN114" i="39"/>
  <c r="AM114" i="39" s="1"/>
  <c r="AN25" i="39"/>
  <c r="AM25" i="39" s="1"/>
  <c r="AH65" i="39"/>
  <c r="AG65" i="39" s="1"/>
  <c r="AJ111" i="39"/>
  <c r="AI111" i="39" s="1"/>
  <c r="AJ22" i="39"/>
  <c r="AI22" i="39" s="1"/>
  <c r="AL131" i="39"/>
  <c r="AK131" i="39" s="1"/>
  <c r="AL42" i="39"/>
  <c r="AK42" i="39" s="1"/>
  <c r="AN188" i="39"/>
  <c r="AM188" i="39" s="1"/>
  <c r="AN103" i="39"/>
  <c r="AM103" i="39" s="1"/>
  <c r="AN14" i="39"/>
  <c r="AM14" i="39" s="1"/>
  <c r="V18" i="39"/>
  <c r="X14" i="39"/>
  <c r="X20" i="39"/>
  <c r="X26" i="39"/>
  <c r="Z18" i="39"/>
  <c r="R15" i="39"/>
  <c r="N9" i="39"/>
  <c r="R37" i="39"/>
  <c r="P20" i="39"/>
  <c r="AB34" i="39"/>
  <c r="N21" i="39"/>
  <c r="N37" i="39"/>
  <c r="N53" i="39"/>
  <c r="V67" i="39"/>
  <c r="P51" i="39"/>
  <c r="X78" i="2"/>
  <c r="AH183" i="39"/>
  <c r="AG183" i="39" s="1"/>
  <c r="AH136" i="39"/>
  <c r="AG136" i="39" s="1"/>
  <c r="AH35" i="39"/>
  <c r="AG35" i="39" s="1"/>
  <c r="AH207" i="39"/>
  <c r="AG207" i="39" s="1"/>
  <c r="AH128" i="39"/>
  <c r="AG128" i="39" s="1"/>
  <c r="AH19" i="39"/>
  <c r="AG19" i="39" s="1"/>
  <c r="AH199" i="39"/>
  <c r="AG199" i="39" s="1"/>
  <c r="AH120" i="39"/>
  <c r="AG120" i="39" s="1"/>
  <c r="AH202" i="39"/>
  <c r="AG202" i="39" s="1"/>
  <c r="AH191" i="39"/>
  <c r="AG191" i="39" s="1"/>
  <c r="AH112" i="39"/>
  <c r="AG112" i="39" s="1"/>
  <c r="AH186" i="39"/>
  <c r="AG186" i="39" s="1"/>
  <c r="AH118" i="39"/>
  <c r="AG118" i="39" s="1"/>
  <c r="AH61" i="39"/>
  <c r="AG61" i="39" s="1"/>
  <c r="AJ139" i="39"/>
  <c r="AI139" i="39" s="1"/>
  <c r="AJ82" i="39"/>
  <c r="AI82" i="39" s="1"/>
  <c r="AJ25" i="39"/>
  <c r="AI25" i="39" s="1"/>
  <c r="AL166" i="39"/>
  <c r="AK166" i="39" s="1"/>
  <c r="AL109" i="39"/>
  <c r="AK109" i="39" s="1"/>
  <c r="AN120" i="39"/>
  <c r="AM120" i="39" s="1"/>
  <c r="AN67" i="39"/>
  <c r="AM67" i="39" s="1"/>
  <c r="AN10" i="39"/>
  <c r="AM10" i="39" s="1"/>
  <c r="AH75" i="39"/>
  <c r="AG75" i="39" s="1"/>
  <c r="AH18" i="39"/>
  <c r="AG18" i="39" s="1"/>
  <c r="AJ160" i="39"/>
  <c r="AI160" i="39" s="1"/>
  <c r="AJ39" i="39"/>
  <c r="AI39" i="39" s="1"/>
  <c r="AJ181" i="39"/>
  <c r="AI181" i="39" s="1"/>
  <c r="AL123" i="39"/>
  <c r="AK123" i="39" s="1"/>
  <c r="AL66" i="39"/>
  <c r="AK66" i="39" s="1"/>
  <c r="AL9" i="39"/>
  <c r="AK9" i="39" s="1"/>
  <c r="AN20" i="39"/>
  <c r="AM20" i="39" s="1"/>
  <c r="AN166" i="39"/>
  <c r="AM166" i="39" s="1"/>
  <c r="AN109" i="39"/>
  <c r="AM109" i="39" s="1"/>
  <c r="AH14" i="39"/>
  <c r="AG14" i="39" s="1"/>
  <c r="AJ156" i="39"/>
  <c r="AI156" i="39" s="1"/>
  <c r="AJ35" i="39"/>
  <c r="AI35" i="39" s="1"/>
  <c r="AJ177" i="39"/>
  <c r="AI177" i="39" s="1"/>
  <c r="AL119" i="39"/>
  <c r="AK119" i="39" s="1"/>
  <c r="AL62" i="39"/>
  <c r="AK62" i="39" s="1"/>
  <c r="AL172" i="39"/>
  <c r="AK172" i="39" s="1"/>
  <c r="AN16" i="39"/>
  <c r="AM16" i="39" s="1"/>
  <c r="AN162" i="39"/>
  <c r="AM162" i="39" s="1"/>
  <c r="AN105" i="39"/>
  <c r="AM105" i="39" s="1"/>
  <c r="AH145" i="39"/>
  <c r="AG145" i="39" s="1"/>
  <c r="AJ88" i="39"/>
  <c r="AI88" i="39" s="1"/>
  <c r="AJ166" i="39"/>
  <c r="AI166" i="39" s="1"/>
  <c r="AJ109" i="39"/>
  <c r="AI109" i="39" s="1"/>
  <c r="AL51" i="39"/>
  <c r="AK51" i="39" s="1"/>
  <c r="AL193" i="39"/>
  <c r="AK193" i="39" s="1"/>
  <c r="AN204" i="39"/>
  <c r="AM204" i="39" s="1"/>
  <c r="AN151" i="39"/>
  <c r="AM151" i="39" s="1"/>
  <c r="AN94" i="39"/>
  <c r="AM94" i="39" s="1"/>
  <c r="AN37" i="39"/>
  <c r="AM37" i="39" s="1"/>
  <c r="AH166" i="39"/>
  <c r="AG166" i="39" s="1"/>
  <c r="AH109" i="39"/>
  <c r="AG109" i="39" s="1"/>
  <c r="AJ187" i="39"/>
  <c r="AI187" i="39" s="1"/>
  <c r="AJ130" i="39"/>
  <c r="AI130" i="39" s="1"/>
  <c r="AJ73" i="39"/>
  <c r="AI73" i="39" s="1"/>
  <c r="AL15" i="39"/>
  <c r="AK15" i="39" s="1"/>
  <c r="AL157" i="39"/>
  <c r="AK157" i="39" s="1"/>
  <c r="AN168" i="39"/>
  <c r="AM168" i="39" s="1"/>
  <c r="AN115" i="39"/>
  <c r="AM115" i="39" s="1"/>
  <c r="AN58" i="39"/>
  <c r="AM58" i="39" s="1"/>
  <c r="X38" i="2"/>
  <c r="AH98" i="39"/>
  <c r="AG98" i="39" s="1"/>
  <c r="AH41" i="39"/>
  <c r="AG41" i="39" s="1"/>
  <c r="AJ119" i="39"/>
  <c r="AI119" i="39" s="1"/>
  <c r="AJ62" i="39"/>
  <c r="AI62" i="39" s="1"/>
  <c r="AL203" i="39"/>
  <c r="AK203" i="39" s="1"/>
  <c r="AL146" i="39"/>
  <c r="AK146" i="39" s="1"/>
  <c r="AL89" i="39"/>
  <c r="AK89" i="39" s="1"/>
  <c r="AN100" i="39"/>
  <c r="AM100" i="39" s="1"/>
  <c r="AN15" i="39"/>
  <c r="AM15" i="39" s="1"/>
  <c r="AN93" i="39"/>
  <c r="AM93" i="39" s="1"/>
  <c r="AH133" i="39"/>
  <c r="AG133" i="39" s="1"/>
  <c r="AJ179" i="39"/>
  <c r="AI179" i="39" s="1"/>
  <c r="AJ90" i="39"/>
  <c r="AI90" i="39" s="1"/>
  <c r="AL199" i="39"/>
  <c r="AK199" i="39" s="1"/>
  <c r="AL110" i="39"/>
  <c r="AK110" i="39" s="1"/>
  <c r="AL21" i="39"/>
  <c r="AK21" i="39" s="1"/>
  <c r="AN171" i="39"/>
  <c r="AM171" i="39" s="1"/>
  <c r="AN82" i="39"/>
  <c r="AM82" i="39" s="1"/>
  <c r="X39" i="2"/>
  <c r="AH33" i="39"/>
  <c r="AG33" i="39" s="1"/>
  <c r="AJ79" i="39"/>
  <c r="AI79" i="39" s="1"/>
  <c r="AJ189" i="39"/>
  <c r="AI189" i="39" s="1"/>
  <c r="AL99" i="39"/>
  <c r="AK99" i="39" s="1"/>
  <c r="AL177" i="39"/>
  <c r="AK177" i="39" s="1"/>
  <c r="AN156" i="39"/>
  <c r="AM156" i="39" s="1"/>
  <c r="AN71" i="39"/>
  <c r="AM71" i="39" s="1"/>
  <c r="AN181" i="39"/>
  <c r="AM181" i="39" s="1"/>
  <c r="V9" i="39"/>
  <c r="V13" i="39"/>
  <c r="V26" i="39"/>
  <c r="Z9" i="39"/>
  <c r="Z13" i="39"/>
  <c r="Z26" i="39"/>
  <c r="AB9" i="39"/>
  <c r="AD10" i="39"/>
  <c r="AF9" i="39"/>
  <c r="R16" i="39"/>
  <c r="N24" i="39"/>
  <c r="N40" i="39"/>
  <c r="N56" i="39"/>
  <c r="V73" i="39"/>
  <c r="P54" i="39"/>
  <c r="AD64" i="39"/>
  <c r="R47" i="39"/>
  <c r="AZ124" i="1"/>
  <c r="AZ307" i="1"/>
  <c r="AZ228" i="1"/>
  <c r="AZ41" i="1"/>
  <c r="AZ317" i="1"/>
  <c r="AZ170" i="1"/>
  <c r="I78" i="31"/>
  <c r="AJ28" i="39"/>
  <c r="AI28" i="39" s="1"/>
  <c r="P205" i="39"/>
  <c r="P201" i="39"/>
  <c r="P197" i="39"/>
  <c r="P193" i="39"/>
  <c r="P189" i="39"/>
  <c r="P185" i="39"/>
  <c r="P181" i="39"/>
  <c r="P177" i="39"/>
  <c r="P173" i="39"/>
  <c r="AJ56" i="39"/>
  <c r="AI56" i="39" s="1"/>
  <c r="AD205" i="39"/>
  <c r="AD201" i="39"/>
  <c r="AD197" i="39"/>
  <c r="AD193" i="39"/>
  <c r="AD189" i="39"/>
  <c r="AD185" i="39"/>
  <c r="AD181" i="39"/>
  <c r="AD177" i="39"/>
  <c r="AD173" i="39"/>
  <c r="AL16" i="39"/>
  <c r="AK16" i="39" s="1"/>
  <c r="Z208" i="39"/>
  <c r="Z204" i="39"/>
  <c r="Z200" i="39"/>
  <c r="Z196" i="39"/>
  <c r="Z192" i="39"/>
  <c r="Z188" i="39"/>
  <c r="Z184" i="39"/>
  <c r="Z180" i="39"/>
  <c r="Z176" i="39"/>
  <c r="Z172" i="39"/>
  <c r="AL48" i="39"/>
  <c r="AK48" i="39" s="1"/>
  <c r="X206" i="39"/>
  <c r="X202" i="39"/>
  <c r="X198" i="39"/>
  <c r="X194" i="39"/>
  <c r="X190" i="39"/>
  <c r="X186" i="39"/>
  <c r="X182" i="39"/>
  <c r="X178" i="39"/>
  <c r="X174" i="39"/>
  <c r="AJ72" i="39"/>
  <c r="AI72" i="39" s="1"/>
  <c r="T208" i="39"/>
  <c r="T204" i="39"/>
  <c r="T200" i="39"/>
  <c r="T196" i="39"/>
  <c r="T192" i="39"/>
  <c r="T188" i="39"/>
  <c r="T184" i="39"/>
  <c r="T180" i="39"/>
  <c r="T176" i="39"/>
  <c r="T172" i="39"/>
  <c r="AJ32" i="39"/>
  <c r="AI32" i="39" s="1"/>
  <c r="R205" i="39"/>
  <c r="R201" i="39"/>
  <c r="R197" i="39"/>
  <c r="R193" i="39"/>
  <c r="R189" i="39"/>
  <c r="R185" i="39"/>
  <c r="R181" i="39"/>
  <c r="R177" i="39"/>
  <c r="R173" i="39"/>
  <c r="R168" i="39"/>
  <c r="R164" i="39"/>
  <c r="R160" i="39"/>
  <c r="R156" i="39"/>
  <c r="R152" i="39"/>
  <c r="R148" i="39"/>
  <c r="R144" i="39"/>
  <c r="R140" i="39"/>
  <c r="AF169" i="39"/>
  <c r="AF165" i="39"/>
  <c r="AF161" i="39"/>
  <c r="AF157" i="39"/>
  <c r="AF153" i="39"/>
  <c r="AF149" i="39"/>
  <c r="AF145" i="39"/>
  <c r="AF141" i="39"/>
  <c r="AB173" i="39"/>
  <c r="AD167" i="39"/>
  <c r="AD163" i="39"/>
  <c r="AD159" i="39"/>
  <c r="AD155" i="39"/>
  <c r="AD151" i="39"/>
  <c r="I74" i="31"/>
  <c r="AF208" i="39"/>
  <c r="AF204" i="39"/>
  <c r="AF200" i="39"/>
  <c r="AF196" i="39"/>
  <c r="AF192" i="39"/>
  <c r="AF188" i="39"/>
  <c r="AF184" i="39"/>
  <c r="AF180" i="39"/>
  <c r="AF176" i="39"/>
  <c r="AF172" i="39"/>
  <c r="AJ24" i="39"/>
  <c r="AI24" i="39" s="1"/>
  <c r="N205" i="39"/>
  <c r="N201" i="39"/>
  <c r="N197" i="39"/>
  <c r="N193" i="39"/>
  <c r="N189" i="39"/>
  <c r="N185" i="39"/>
  <c r="N181" i="39"/>
  <c r="N177" i="39"/>
  <c r="N173" i="39"/>
  <c r="AJ52" i="39"/>
  <c r="AI52" i="39" s="1"/>
  <c r="AB205" i="39"/>
  <c r="AB201" i="39"/>
  <c r="AB197" i="39"/>
  <c r="AB193" i="39"/>
  <c r="AB189" i="39"/>
  <c r="AB185" i="39"/>
  <c r="AB181" i="39"/>
  <c r="AB177" i="39"/>
  <c r="AL208" i="39"/>
  <c r="AK208" i="39" s="1"/>
  <c r="AL207" i="39"/>
  <c r="AK207" i="39" s="1"/>
  <c r="AJ40" i="39"/>
  <c r="AI40" i="39" s="1"/>
  <c r="V205" i="39"/>
  <c r="V201" i="39"/>
  <c r="V197" i="39"/>
  <c r="V193" i="39"/>
  <c r="V189" i="39"/>
  <c r="V185" i="39"/>
  <c r="V181" i="39"/>
  <c r="V177" i="39"/>
  <c r="V173" i="39"/>
  <c r="AL184" i="39"/>
  <c r="AK184" i="39" s="1"/>
  <c r="I77" i="31"/>
  <c r="I79" i="31"/>
  <c r="P208" i="39"/>
  <c r="P204" i="39"/>
  <c r="P200" i="39"/>
  <c r="P196" i="39"/>
  <c r="P192" i="39"/>
  <c r="P188" i="39"/>
  <c r="P184" i="39"/>
  <c r="P180" i="39"/>
  <c r="P176" i="39"/>
  <c r="P172" i="39"/>
  <c r="AD208" i="39"/>
  <c r="AD204" i="39"/>
  <c r="AD200" i="39"/>
  <c r="AD196" i="39"/>
  <c r="AD192" i="39"/>
  <c r="AD188" i="39"/>
  <c r="AD184" i="39"/>
  <c r="AD180" i="39"/>
  <c r="AD176" i="39"/>
  <c r="AD172" i="39"/>
  <c r="AJ20" i="39"/>
  <c r="AI20" i="39" s="1"/>
  <c r="AL152" i="39"/>
  <c r="AK152" i="39" s="1"/>
  <c r="Z207" i="39"/>
  <c r="Z203" i="39"/>
  <c r="Z199" i="39"/>
  <c r="Z195" i="39"/>
  <c r="Z191" i="39"/>
  <c r="Z187" i="39"/>
  <c r="Z183" i="39"/>
  <c r="Z179" i="39"/>
  <c r="Z175" i="39"/>
  <c r="Z171" i="39"/>
  <c r="AJ44" i="39"/>
  <c r="AI44" i="39" s="1"/>
  <c r="X205" i="39"/>
  <c r="X201" i="39"/>
  <c r="X197" i="39"/>
  <c r="X193" i="39"/>
  <c r="X189" i="39"/>
  <c r="X185" i="39"/>
  <c r="X181" i="39"/>
  <c r="X177" i="39"/>
  <c r="X173" i="39"/>
  <c r="AJ8" i="39"/>
  <c r="AI8" i="39" s="1"/>
  <c r="AL132" i="39"/>
  <c r="AK132" i="39" s="1"/>
  <c r="T207" i="39"/>
  <c r="T203" i="39"/>
  <c r="T199" i="39"/>
  <c r="T195" i="39"/>
  <c r="T191" i="39"/>
  <c r="T187" i="39"/>
  <c r="T183" i="39"/>
  <c r="T179" i="39"/>
  <c r="T175" i="39"/>
  <c r="AN208" i="39"/>
  <c r="AM208" i="39" s="1"/>
  <c r="R208" i="39"/>
  <c r="R204" i="39"/>
  <c r="R200" i="39"/>
  <c r="R196" i="39"/>
  <c r="R192" i="39"/>
  <c r="R188" i="39"/>
  <c r="R184" i="39"/>
  <c r="R180" i="39"/>
  <c r="R176" i="39"/>
  <c r="R167" i="39"/>
  <c r="R163" i="39"/>
  <c r="R159" i="39"/>
  <c r="R155" i="39"/>
  <c r="R151" i="39"/>
  <c r="R147" i="39"/>
  <c r="R143" i="39"/>
  <c r="R139" i="39"/>
  <c r="AF168" i="39"/>
  <c r="AF164" i="39"/>
  <c r="AF160" i="39"/>
  <c r="AF156" i="39"/>
  <c r="AF152" i="39"/>
  <c r="AF148" i="39"/>
  <c r="AF144" i="39"/>
  <c r="AF140" i="39"/>
  <c r="AL176" i="39"/>
  <c r="AK176" i="39" s="1"/>
  <c r="AF207" i="39"/>
  <c r="AF203" i="39"/>
  <c r="AF199" i="39"/>
  <c r="AF195" i="39"/>
  <c r="AF191" i="39"/>
  <c r="AF187" i="39"/>
  <c r="AF183" i="39"/>
  <c r="AF179" i="39"/>
  <c r="AF175" i="39"/>
  <c r="AF171" i="39"/>
  <c r="N208" i="39"/>
  <c r="N204" i="39"/>
  <c r="N200" i="39"/>
  <c r="N196" i="39"/>
  <c r="N192" i="39"/>
  <c r="N188" i="39"/>
  <c r="N184" i="39"/>
  <c r="N180" i="39"/>
  <c r="N176" i="39"/>
  <c r="N172" i="39"/>
  <c r="AB208" i="39"/>
  <c r="AB204" i="39"/>
  <c r="AB200" i="39"/>
  <c r="AB196" i="39"/>
  <c r="AB192" i="39"/>
  <c r="AB188" i="39"/>
  <c r="AB184" i="39"/>
  <c r="AB180" i="39"/>
  <c r="AB176" i="39"/>
  <c r="AL100" i="39"/>
  <c r="AK100" i="39" s="1"/>
  <c r="AJ12" i="39"/>
  <c r="AI12" i="39" s="1"/>
  <c r="V208" i="39"/>
  <c r="V204" i="39"/>
  <c r="V200" i="39"/>
  <c r="V196" i="39"/>
  <c r="V192" i="39"/>
  <c r="V188" i="39"/>
  <c r="V184" i="39"/>
  <c r="V180" i="39"/>
  <c r="V176" i="39"/>
  <c r="V172" i="39"/>
  <c r="AL84" i="39"/>
  <c r="AK84" i="39" s="1"/>
  <c r="I76" i="31"/>
  <c r="AL120" i="39"/>
  <c r="AK120" i="39" s="1"/>
  <c r="P207" i="39"/>
  <c r="P203" i="39"/>
  <c r="P199" i="39"/>
  <c r="P195" i="39"/>
  <c r="P191" i="39"/>
  <c r="P187" i="39"/>
  <c r="P183" i="39"/>
  <c r="P179" i="39"/>
  <c r="P175" i="39"/>
  <c r="AL164" i="39"/>
  <c r="AK164" i="39" s="1"/>
  <c r="AD207" i="39"/>
  <c r="AD203" i="39"/>
  <c r="AD199" i="39"/>
  <c r="AD195" i="39"/>
  <c r="AD191" i="39"/>
  <c r="AD187" i="39"/>
  <c r="AD183" i="39"/>
  <c r="AD179" i="39"/>
  <c r="AD175" i="39"/>
  <c r="AD171" i="39"/>
  <c r="AL52" i="39"/>
  <c r="AK52" i="39" s="1"/>
  <c r="Z206" i="39"/>
  <c r="Z202" i="39"/>
  <c r="Z198" i="39"/>
  <c r="Z194" i="39"/>
  <c r="Z190" i="39"/>
  <c r="Z186" i="39"/>
  <c r="Z182" i="39"/>
  <c r="Z178" i="39"/>
  <c r="Z174" i="39"/>
  <c r="Z170" i="39"/>
  <c r="X208" i="39"/>
  <c r="X204" i="39"/>
  <c r="X200" i="39"/>
  <c r="X196" i="39"/>
  <c r="X192" i="39"/>
  <c r="X188" i="39"/>
  <c r="X184" i="39"/>
  <c r="X180" i="39"/>
  <c r="X176" i="39"/>
  <c r="AL188" i="39"/>
  <c r="AK188" i="39" s="1"/>
  <c r="AL68" i="39"/>
  <c r="AK68" i="39" s="1"/>
  <c r="AF206" i="39"/>
  <c r="AF202" i="39"/>
  <c r="AF198" i="39"/>
  <c r="AF194" i="39"/>
  <c r="AF190" i="39"/>
  <c r="AF186" i="39"/>
  <c r="AF182" i="39"/>
  <c r="AF178" i="39"/>
  <c r="AF174" i="39"/>
  <c r="AL116" i="39"/>
  <c r="AK116" i="39" s="1"/>
  <c r="N207" i="39"/>
  <c r="N203" i="39"/>
  <c r="N199" i="39"/>
  <c r="N195" i="39"/>
  <c r="N191" i="39"/>
  <c r="N187" i="39"/>
  <c r="N183" i="39"/>
  <c r="N179" i="39"/>
  <c r="N175" i="39"/>
  <c r="AL156" i="39"/>
  <c r="AK156" i="39" s="1"/>
  <c r="AB207" i="39"/>
  <c r="AB203" i="39"/>
  <c r="AB199" i="39"/>
  <c r="AB195" i="39"/>
  <c r="AB191" i="39"/>
  <c r="AB187" i="39"/>
  <c r="AB183" i="39"/>
  <c r="AB179" i="39"/>
  <c r="AB175" i="39"/>
  <c r="AL12" i="39"/>
  <c r="AK12" i="39" s="1"/>
  <c r="AL196" i="39"/>
  <c r="AK196" i="39" s="1"/>
  <c r="AL144" i="39"/>
  <c r="AK144" i="39" s="1"/>
  <c r="V207" i="39"/>
  <c r="V203" i="39"/>
  <c r="V199" i="39"/>
  <c r="V195" i="39"/>
  <c r="V191" i="39"/>
  <c r="V187" i="39"/>
  <c r="V183" i="39"/>
  <c r="V179" i="39"/>
  <c r="V175" i="39"/>
  <c r="V171" i="39"/>
  <c r="AJ68" i="39"/>
  <c r="AI68" i="39" s="1"/>
  <c r="I71" i="31"/>
  <c r="AL24" i="39"/>
  <c r="AK24" i="39" s="1"/>
  <c r="P206" i="39"/>
  <c r="P202" i="39"/>
  <c r="P198" i="39"/>
  <c r="P194" i="39"/>
  <c r="P190" i="39"/>
  <c r="P186" i="39"/>
  <c r="P182" i="39"/>
  <c r="P178" i="39"/>
  <c r="P174" i="39"/>
  <c r="AL60" i="39"/>
  <c r="AK60" i="39" s="1"/>
  <c r="AD206" i="39"/>
  <c r="AD202" i="39"/>
  <c r="AD198" i="39"/>
  <c r="AD194" i="39"/>
  <c r="AD190" i="39"/>
  <c r="AD186" i="39"/>
  <c r="AD182" i="39"/>
  <c r="AD178" i="39"/>
  <c r="AD174" i="39"/>
  <c r="AL112" i="39"/>
  <c r="AK112" i="39" s="1"/>
  <c r="AJ48" i="39"/>
  <c r="AI48" i="39" s="1"/>
  <c r="Z205" i="39"/>
  <c r="Z201" i="39"/>
  <c r="Z197" i="39"/>
  <c r="Z193" i="39"/>
  <c r="Z189" i="39"/>
  <c r="Z185" i="39"/>
  <c r="Z181" i="39"/>
  <c r="Z177" i="39"/>
  <c r="Z173" i="39"/>
  <c r="AL148" i="39"/>
  <c r="AK148" i="39" s="1"/>
  <c r="X207" i="39"/>
  <c r="X203" i="39"/>
  <c r="X199" i="39"/>
  <c r="X195" i="39"/>
  <c r="X191" i="39"/>
  <c r="X187" i="39"/>
  <c r="X183" i="39"/>
  <c r="X179" i="39"/>
  <c r="X175" i="39"/>
  <c r="AL88" i="39"/>
  <c r="AK88" i="39" s="1"/>
  <c r="AJ36" i="39"/>
  <c r="AI36" i="39" s="1"/>
  <c r="T205" i="39"/>
  <c r="T201" i="39"/>
  <c r="T197" i="39"/>
  <c r="T193" i="39"/>
  <c r="T189" i="39"/>
  <c r="T185" i="39"/>
  <c r="T181" i="39"/>
  <c r="T177" i="39"/>
  <c r="T173" i="39"/>
  <c r="AL28" i="39"/>
  <c r="AK28" i="39" s="1"/>
  <c r="R206" i="39"/>
  <c r="R202" i="39"/>
  <c r="R198" i="39"/>
  <c r="R194" i="39"/>
  <c r="R190" i="39"/>
  <c r="R186" i="39"/>
  <c r="R182" i="39"/>
  <c r="R178" i="39"/>
  <c r="R174" i="39"/>
  <c r="R169" i="39"/>
  <c r="R165" i="39"/>
  <c r="R161" i="39"/>
  <c r="R157" i="39"/>
  <c r="R153" i="39"/>
  <c r="R149" i="39"/>
  <c r="R145" i="39"/>
  <c r="R141" i="39"/>
  <c r="I70" i="31"/>
  <c r="AJ60" i="39"/>
  <c r="AI60" i="39" s="1"/>
  <c r="AF205" i="39"/>
  <c r="AF201" i="39"/>
  <c r="AF197" i="39"/>
  <c r="AF193" i="39"/>
  <c r="AF189" i="39"/>
  <c r="AF185" i="39"/>
  <c r="AF181" i="39"/>
  <c r="AF177" i="39"/>
  <c r="AF173" i="39"/>
  <c r="AL20" i="39"/>
  <c r="AK20" i="39" s="1"/>
  <c r="N206" i="39"/>
  <c r="N202" i="39"/>
  <c r="N198" i="39"/>
  <c r="N194" i="39"/>
  <c r="N190" i="39"/>
  <c r="N186" i="39"/>
  <c r="N182" i="39"/>
  <c r="N178" i="39"/>
  <c r="N174" i="39"/>
  <c r="AL56" i="39"/>
  <c r="AK56" i="39" s="1"/>
  <c r="AB206" i="39"/>
  <c r="AB202" i="39"/>
  <c r="AB198" i="39"/>
  <c r="AB194" i="39"/>
  <c r="AB190" i="39"/>
  <c r="AB186" i="39"/>
  <c r="AB182" i="39"/>
  <c r="AB178" i="39"/>
  <c r="AB174" i="39"/>
  <c r="AJ16" i="39"/>
  <c r="AI16" i="39" s="1"/>
  <c r="AL92" i="39"/>
  <c r="AK92" i="39" s="1"/>
  <c r="AL44" i="39"/>
  <c r="AK44" i="39" s="1"/>
  <c r="V206" i="39"/>
  <c r="V202" i="39"/>
  <c r="V198" i="39"/>
  <c r="V194" i="39"/>
  <c r="V190" i="39"/>
  <c r="V186" i="39"/>
  <c r="V182" i="39"/>
  <c r="V178" i="39"/>
  <c r="V174" i="39"/>
  <c r="V170" i="39"/>
  <c r="AJ208" i="39"/>
  <c r="AI208" i="39" s="1"/>
  <c r="AL36" i="39"/>
  <c r="AK36" i="39" s="1"/>
  <c r="T202" i="39"/>
  <c r="AL124" i="39"/>
  <c r="AK124" i="39" s="1"/>
  <c r="R179" i="39"/>
  <c r="R166" i="39"/>
  <c r="P168" i="39"/>
  <c r="P163" i="39"/>
  <c r="P158" i="39"/>
  <c r="P152" i="39"/>
  <c r="P147" i="39"/>
  <c r="P142" i="39"/>
  <c r="N166" i="39"/>
  <c r="AD161" i="39"/>
  <c r="N157" i="39"/>
  <c r="AD152" i="39"/>
  <c r="N148" i="39"/>
  <c r="N144" i="39"/>
  <c r="N140" i="39"/>
  <c r="N170" i="39"/>
  <c r="Z168" i="39"/>
  <c r="Z164" i="39"/>
  <c r="Z160" i="39"/>
  <c r="Z156" i="39"/>
  <c r="Z152" i="39"/>
  <c r="Z148" i="39"/>
  <c r="Z144" i="39"/>
  <c r="Z140" i="39"/>
  <c r="T182" i="39"/>
  <c r="AL80" i="39"/>
  <c r="AK80" i="39" s="1"/>
  <c r="R191" i="39"/>
  <c r="R146" i="39"/>
  <c r="AF167" i="39"/>
  <c r="AF162" i="39"/>
  <c r="P157" i="39"/>
  <c r="AF151" i="39"/>
  <c r="AF146" i="39"/>
  <c r="P141" i="39"/>
  <c r="P170" i="39"/>
  <c r="AD165" i="39"/>
  <c r="N161" i="39"/>
  <c r="AD156" i="39"/>
  <c r="N152" i="39"/>
  <c r="AD147" i="39"/>
  <c r="AD143" i="39"/>
  <c r="AD139" i="39"/>
  <c r="AB169" i="39"/>
  <c r="AB165" i="39"/>
  <c r="AB161" i="39"/>
  <c r="AB157" i="39"/>
  <c r="AB153" i="39"/>
  <c r="AB149" i="39"/>
  <c r="AB145" i="39"/>
  <c r="AB141" i="39"/>
  <c r="AB137" i="39"/>
  <c r="AB133" i="39"/>
  <c r="AB129" i="39"/>
  <c r="X169" i="39"/>
  <c r="X165" i="39"/>
  <c r="X161" i="39"/>
  <c r="X157" i="39"/>
  <c r="X153" i="39"/>
  <c r="X149" i="39"/>
  <c r="X145" i="39"/>
  <c r="X141" i="39"/>
  <c r="X137" i="39"/>
  <c r="V169" i="39"/>
  <c r="V165" i="39"/>
  <c r="V161" i="39"/>
  <c r="V157" i="39"/>
  <c r="V153" i="39"/>
  <c r="V149" i="39"/>
  <c r="V145" i="39"/>
  <c r="V141" i="39"/>
  <c r="T167" i="39"/>
  <c r="T163" i="39"/>
  <c r="T159" i="39"/>
  <c r="T155" i="39"/>
  <c r="T151" i="39"/>
  <c r="T147" i="39"/>
  <c r="T143" i="39"/>
  <c r="T139" i="39"/>
  <c r="T135" i="39"/>
  <c r="T131" i="39"/>
  <c r="AF129" i="39"/>
  <c r="AB125" i="39"/>
  <c r="AB121" i="39"/>
  <c r="AB117" i="39"/>
  <c r="AB113" i="39"/>
  <c r="AB109" i="39"/>
  <c r="AB105" i="39"/>
  <c r="R136" i="39"/>
  <c r="X126" i="39"/>
  <c r="X122" i="39"/>
  <c r="X118" i="39"/>
  <c r="X114" i="39"/>
  <c r="X110" i="39"/>
  <c r="X106" i="39"/>
  <c r="P136" i="39"/>
  <c r="V126" i="39"/>
  <c r="V122" i="39"/>
  <c r="V118" i="39"/>
  <c r="V114" i="39"/>
  <c r="V110" i="39"/>
  <c r="V106" i="39"/>
  <c r="V102" i="39"/>
  <c r="V98" i="39"/>
  <c r="V94" i="39"/>
  <c r="N136" i="39"/>
  <c r="AF130" i="39"/>
  <c r="T126" i="39"/>
  <c r="T122" i="39"/>
  <c r="T118" i="39"/>
  <c r="T194" i="39"/>
  <c r="AJ64" i="39"/>
  <c r="AI64" i="39" s="1"/>
  <c r="R203" i="39"/>
  <c r="R158" i="39"/>
  <c r="P167" i="39"/>
  <c r="P162" i="39"/>
  <c r="P156" i="39"/>
  <c r="P151" i="39"/>
  <c r="P146" i="39"/>
  <c r="P140" i="39"/>
  <c r="AD169" i="39"/>
  <c r="N165" i="39"/>
  <c r="AD160" i="39"/>
  <c r="N156" i="39"/>
  <c r="N151" i="39"/>
  <c r="N147" i="39"/>
  <c r="N143" i="39"/>
  <c r="N139" i="39"/>
  <c r="AB172" i="39"/>
  <c r="Z167" i="39"/>
  <c r="Z163" i="39"/>
  <c r="Z159" i="39"/>
  <c r="Z155" i="39"/>
  <c r="Z151" i="39"/>
  <c r="Z147" i="39"/>
  <c r="Z143" i="39"/>
  <c r="Z139" i="39"/>
  <c r="T206" i="39"/>
  <c r="T174" i="39"/>
  <c r="AH208" i="39"/>
  <c r="AG208" i="39" s="1"/>
  <c r="R183" i="39"/>
  <c r="T170" i="39"/>
  <c r="R138" i="39"/>
  <c r="AF166" i="39"/>
  <c r="P161" i="39"/>
  <c r="AF155" i="39"/>
  <c r="AF150" i="39"/>
  <c r="P145" i="39"/>
  <c r="AF139" i="39"/>
  <c r="N169" i="39"/>
  <c r="AD164" i="39"/>
  <c r="N160" i="39"/>
  <c r="N155" i="39"/>
  <c r="AD150" i="39"/>
  <c r="AD146" i="39"/>
  <c r="AD142" i="39"/>
  <c r="AD138" i="39"/>
  <c r="AB168" i="39"/>
  <c r="AB164" i="39"/>
  <c r="AB160" i="39"/>
  <c r="AB156" i="39"/>
  <c r="AB152" i="39"/>
  <c r="AB148" i="39"/>
  <c r="AB144" i="39"/>
  <c r="AB140" i="39"/>
  <c r="AB136" i="39"/>
  <c r="AB132" i="39"/>
  <c r="T171" i="39"/>
  <c r="X168" i="39"/>
  <c r="X164" i="39"/>
  <c r="X160" i="39"/>
  <c r="X156" i="39"/>
  <c r="X152" i="39"/>
  <c r="X148" i="39"/>
  <c r="X144" i="39"/>
  <c r="X140" i="39"/>
  <c r="X136" i="39"/>
  <c r="V168" i="39"/>
  <c r="V164" i="39"/>
  <c r="V160" i="39"/>
  <c r="V156" i="39"/>
  <c r="V152" i="39"/>
  <c r="V148" i="39"/>
  <c r="V144" i="39"/>
  <c r="V140" i="39"/>
  <c r="X170" i="39"/>
  <c r="T166" i="39"/>
  <c r="T162" i="39"/>
  <c r="T158" i="39"/>
  <c r="T154" i="39"/>
  <c r="T150" i="39"/>
  <c r="T146" i="39"/>
  <c r="T142" i="39"/>
  <c r="T138" i="39"/>
  <c r="T134" i="39"/>
  <c r="T130" i="39"/>
  <c r="AF133" i="39"/>
  <c r="AB128" i="39"/>
  <c r="AB124" i="39"/>
  <c r="AB120" i="39"/>
  <c r="AB116" i="39"/>
  <c r="AB112" i="39"/>
  <c r="AB108" i="39"/>
  <c r="P137" i="39"/>
  <c r="AD131" i="39"/>
  <c r="Z129" i="39"/>
  <c r="X125" i="39"/>
  <c r="X121" i="39"/>
  <c r="X117" i="39"/>
  <c r="X113" i="39"/>
  <c r="X109" i="39"/>
  <c r="X105" i="39"/>
  <c r="X129" i="39"/>
  <c r="V125" i="39"/>
  <c r="V121" i="39"/>
  <c r="V117" i="39"/>
  <c r="V113" i="39"/>
  <c r="V109" i="39"/>
  <c r="V105" i="39"/>
  <c r="V101" i="39"/>
  <c r="V97" i="39"/>
  <c r="V93" i="39"/>
  <c r="AF134" i="39"/>
  <c r="V129" i="39"/>
  <c r="T125" i="39"/>
  <c r="T121" i="39"/>
  <c r="T117" i="39"/>
  <c r="T113" i="39"/>
  <c r="T109" i="39"/>
  <c r="T105" i="39"/>
  <c r="AD132" i="39"/>
  <c r="T186" i="39"/>
  <c r="R195" i="39"/>
  <c r="R150" i="39"/>
  <c r="P166" i="39"/>
  <c r="P160" i="39"/>
  <c r="P155" i="39"/>
  <c r="P150" i="39"/>
  <c r="P144" i="39"/>
  <c r="P139" i="39"/>
  <c r="AD168" i="39"/>
  <c r="N164" i="39"/>
  <c r="N159" i="39"/>
  <c r="AD154" i="39"/>
  <c r="N150" i="39"/>
  <c r="N146" i="39"/>
  <c r="N142" i="39"/>
  <c r="N138" i="39"/>
  <c r="AF170" i="39"/>
  <c r="Z166" i="39"/>
  <c r="Z162" i="39"/>
  <c r="Z158" i="39"/>
  <c r="Z154" i="39"/>
  <c r="Z150" i="39"/>
  <c r="Z146" i="39"/>
  <c r="Z142" i="39"/>
  <c r="Z138" i="39"/>
  <c r="T198" i="39"/>
  <c r="R207" i="39"/>
  <c r="R175" i="39"/>
  <c r="R162" i="39"/>
  <c r="P165" i="39"/>
  <c r="AF159" i="39"/>
  <c r="AF154" i="39"/>
  <c r="P149" i="39"/>
  <c r="AF143" i="39"/>
  <c r="AF138" i="39"/>
  <c r="N168" i="39"/>
  <c r="N163" i="39"/>
  <c r="AD158" i="39"/>
  <c r="N154" i="39"/>
  <c r="AD149" i="39"/>
  <c r="AD145" i="39"/>
  <c r="AD141" i="39"/>
  <c r="AB167" i="39"/>
  <c r="AB163" i="39"/>
  <c r="AB159" i="39"/>
  <c r="AB155" i="39"/>
  <c r="AB151" i="39"/>
  <c r="AB147" i="39"/>
  <c r="AB143" i="39"/>
  <c r="AB139" i="39"/>
  <c r="AB135" i="39"/>
  <c r="AB131" i="39"/>
  <c r="X172" i="39"/>
  <c r="X167" i="39"/>
  <c r="X163" i="39"/>
  <c r="X159" i="39"/>
  <c r="X155" i="39"/>
  <c r="X151" i="39"/>
  <c r="X147" i="39"/>
  <c r="X143" i="39"/>
  <c r="X139" i="39"/>
  <c r="R172" i="39"/>
  <c r="V167" i="39"/>
  <c r="V163" i="39"/>
  <c r="V159" i="39"/>
  <c r="V155" i="39"/>
  <c r="V151" i="39"/>
  <c r="V147" i="39"/>
  <c r="V143" i="39"/>
  <c r="V139" i="39"/>
  <c r="T169" i="39"/>
  <c r="T165" i="39"/>
  <c r="T161" i="39"/>
  <c r="T157" i="39"/>
  <c r="T153" i="39"/>
  <c r="T149" i="39"/>
  <c r="T145" i="39"/>
  <c r="T141" i="39"/>
  <c r="T137" i="39"/>
  <c r="T133" i="39"/>
  <c r="T129" i="39"/>
  <c r="V132" i="39"/>
  <c r="AB127" i="39"/>
  <c r="AB123" i="39"/>
  <c r="AB119" i="39"/>
  <c r="AB115" i="39"/>
  <c r="AB111" i="39"/>
  <c r="AB107" i="39"/>
  <c r="AD135" i="39"/>
  <c r="R130" i="39"/>
  <c r="Z133" i="39"/>
  <c r="X128" i="39"/>
  <c r="X124" i="39"/>
  <c r="X120" i="39"/>
  <c r="X116" i="39"/>
  <c r="X112" i="39"/>
  <c r="X108" i="39"/>
  <c r="X104" i="39"/>
  <c r="X133" i="39"/>
  <c r="V128" i="39"/>
  <c r="V124" i="39"/>
  <c r="V120" i="39"/>
  <c r="V116" i="39"/>
  <c r="V112" i="39"/>
  <c r="V108" i="39"/>
  <c r="V104" i="39"/>
  <c r="V100" i="39"/>
  <c r="V96" i="39"/>
  <c r="V92" i="39"/>
  <c r="V133" i="39"/>
  <c r="T128" i="39"/>
  <c r="T124" i="39"/>
  <c r="T120" i="39"/>
  <c r="T116" i="39"/>
  <c r="T112" i="39"/>
  <c r="T108" i="39"/>
  <c r="R131" i="39"/>
  <c r="T178" i="39"/>
  <c r="R187" i="39"/>
  <c r="R142" i="39"/>
  <c r="R170" i="39"/>
  <c r="P164" i="39"/>
  <c r="P159" i="39"/>
  <c r="P154" i="39"/>
  <c r="P148" i="39"/>
  <c r="P143" i="39"/>
  <c r="P138" i="39"/>
  <c r="N167" i="39"/>
  <c r="AD162" i="39"/>
  <c r="N158" i="39"/>
  <c r="AD153" i="39"/>
  <c r="N149" i="39"/>
  <c r="N145" i="39"/>
  <c r="N141" i="39"/>
  <c r="X171" i="39"/>
  <c r="Z169" i="39"/>
  <c r="Z165" i="39"/>
  <c r="Z161" i="39"/>
  <c r="Z157" i="39"/>
  <c r="Z153" i="39"/>
  <c r="Z149" i="39"/>
  <c r="Z145" i="39"/>
  <c r="Z141" i="39"/>
  <c r="R171" i="39"/>
  <c r="P171" i="39"/>
  <c r="T190" i="39"/>
  <c r="AL180" i="39"/>
  <c r="AK180" i="39" s="1"/>
  <c r="R199" i="39"/>
  <c r="R154" i="39"/>
  <c r="P169" i="39"/>
  <c r="AF163" i="39"/>
  <c r="AF158" i="39"/>
  <c r="P153" i="39"/>
  <c r="AF147" i="39"/>
  <c r="AF142" i="39"/>
  <c r="AB171" i="39"/>
  <c r="AD166" i="39"/>
  <c r="N162" i="39"/>
  <c r="AD157" i="39"/>
  <c r="N153" i="39"/>
  <c r="AD148" i="39"/>
  <c r="AD144" i="39"/>
  <c r="AD140" i="39"/>
  <c r="AB166" i="39"/>
  <c r="AB162" i="39"/>
  <c r="AB158" i="39"/>
  <c r="AB154" i="39"/>
  <c r="AB150" i="39"/>
  <c r="AB146" i="39"/>
  <c r="AB142" i="39"/>
  <c r="AB138" i="39"/>
  <c r="AB134" i="39"/>
  <c r="AB130" i="39"/>
  <c r="AD170" i="39"/>
  <c r="X166" i="39"/>
  <c r="X162" i="39"/>
  <c r="X158" i="39"/>
  <c r="X154" i="39"/>
  <c r="X150" i="39"/>
  <c r="X146" i="39"/>
  <c r="X142" i="39"/>
  <c r="X138" i="39"/>
  <c r="AB170" i="39"/>
  <c r="V166" i="39"/>
  <c r="V162" i="39"/>
  <c r="V158" i="39"/>
  <c r="V154" i="39"/>
  <c r="V150" i="39"/>
  <c r="V146" i="39"/>
  <c r="V142" i="39"/>
  <c r="V138" i="39"/>
  <c r="T168" i="39"/>
  <c r="T164" i="39"/>
  <c r="T160" i="39"/>
  <c r="T156" i="39"/>
  <c r="T152" i="39"/>
  <c r="T148" i="39"/>
  <c r="T144" i="39"/>
  <c r="T140" i="39"/>
  <c r="T136" i="39"/>
  <c r="T132" i="39"/>
  <c r="Z136" i="39"/>
  <c r="AB126" i="39"/>
  <c r="AB122" i="39"/>
  <c r="AB118" i="39"/>
  <c r="AB114" i="39"/>
  <c r="AB110" i="39"/>
  <c r="AB106" i="39"/>
  <c r="R134" i="39"/>
  <c r="P132" i="39"/>
  <c r="X127" i="39"/>
  <c r="X123" i="39"/>
  <c r="X119" i="39"/>
  <c r="X115" i="39"/>
  <c r="X111" i="39"/>
  <c r="X107" i="39"/>
  <c r="N132" i="39"/>
  <c r="V127" i="39"/>
  <c r="V123" i="39"/>
  <c r="V119" i="39"/>
  <c r="V115" i="39"/>
  <c r="V111" i="39"/>
  <c r="V107" i="39"/>
  <c r="V103" i="39"/>
  <c r="V99" i="39"/>
  <c r="V95" i="39"/>
  <c r="AF137" i="39"/>
  <c r="T127" i="39"/>
  <c r="T123" i="39"/>
  <c r="T119" i="39"/>
  <c r="T115" i="39"/>
  <c r="T111" i="39"/>
  <c r="T107" i="39"/>
  <c r="R135" i="39"/>
  <c r="AF135" i="39"/>
  <c r="V136" i="39"/>
  <c r="Z128" i="39"/>
  <c r="Z124" i="39"/>
  <c r="Z120" i="39"/>
  <c r="Z116" i="39"/>
  <c r="Z112" i="39"/>
  <c r="Z108" i="39"/>
  <c r="N137" i="39"/>
  <c r="X131" i="39"/>
  <c r="R133" i="39"/>
  <c r="R127" i="39"/>
  <c r="R123" i="39"/>
  <c r="R119" i="39"/>
  <c r="R115" i="39"/>
  <c r="R111" i="39"/>
  <c r="R107" i="39"/>
  <c r="Z137" i="39"/>
  <c r="P127" i="39"/>
  <c r="P123" i="39"/>
  <c r="P119" i="39"/>
  <c r="P115" i="39"/>
  <c r="P111" i="39"/>
  <c r="P107" i="39"/>
  <c r="AD136" i="39"/>
  <c r="N131" i="39"/>
  <c r="AD126" i="39"/>
  <c r="AD122" i="39"/>
  <c r="AD118" i="39"/>
  <c r="AD114" i="39"/>
  <c r="AD110" i="39"/>
  <c r="AD106" i="39"/>
  <c r="AD102" i="39"/>
  <c r="AD98" i="39"/>
  <c r="AD94" i="39"/>
  <c r="P101" i="39"/>
  <c r="T102" i="39"/>
  <c r="R100" i="39"/>
  <c r="R90" i="39"/>
  <c r="R86" i="39"/>
  <c r="R82" i="39"/>
  <c r="R78" i="39"/>
  <c r="R74" i="39"/>
  <c r="R70" i="39"/>
  <c r="Z103" i="39"/>
  <c r="P98" i="39"/>
  <c r="AF88" i="39"/>
  <c r="AF84" i="39"/>
  <c r="AF80" i="39"/>
  <c r="AF76" i="39"/>
  <c r="AF72" i="39"/>
  <c r="AF68" i="39"/>
  <c r="AF64" i="39"/>
  <c r="AF60" i="39"/>
  <c r="X101" i="39"/>
  <c r="N91" i="39"/>
  <c r="N87" i="39"/>
  <c r="N83" i="39"/>
  <c r="N79" i="39"/>
  <c r="AF102" i="39"/>
  <c r="T97" i="39"/>
  <c r="N92" i="39"/>
  <c r="AB96" i="39"/>
  <c r="Z91" i="39"/>
  <c r="Z87" i="39"/>
  <c r="Z83" i="39"/>
  <c r="Z79" i="39"/>
  <c r="Z75" i="39"/>
  <c r="Z71" i="39"/>
  <c r="Z67" i="39"/>
  <c r="Z63" i="39"/>
  <c r="Z59" i="39"/>
  <c r="N70" i="39"/>
  <c r="AB58" i="39"/>
  <c r="AB54" i="39"/>
  <c r="AB50" i="39"/>
  <c r="AB46" i="39"/>
  <c r="AB42" i="39"/>
  <c r="AD59" i="39"/>
  <c r="X55" i="39"/>
  <c r="X51" i="39"/>
  <c r="X47" i="39"/>
  <c r="X43" i="39"/>
  <c r="X39" i="39"/>
  <c r="X35" i="39"/>
  <c r="X31" i="39"/>
  <c r="AD74" i="39"/>
  <c r="X61" i="39"/>
  <c r="Z135" i="39"/>
  <c r="T106" i="39"/>
  <c r="AF136" i="39"/>
  <c r="P131" i="39"/>
  <c r="AF126" i="39"/>
  <c r="AF122" i="39"/>
  <c r="AF118" i="39"/>
  <c r="AF114" i="39"/>
  <c r="AF110" i="39"/>
  <c r="AF106" i="39"/>
  <c r="X130" i="39"/>
  <c r="N126" i="39"/>
  <c r="N122" i="39"/>
  <c r="N118" i="39"/>
  <c r="N114" i="39"/>
  <c r="N110" i="39"/>
  <c r="N106" i="39"/>
  <c r="N102" i="39"/>
  <c r="N98" i="39"/>
  <c r="N94" i="39"/>
  <c r="Z100" i="39"/>
  <c r="P95" i="39"/>
  <c r="X90" i="39"/>
  <c r="X86" i="39"/>
  <c r="X82" i="39"/>
  <c r="X78" i="39"/>
  <c r="X100" i="39"/>
  <c r="V90" i="39"/>
  <c r="V86" i="39"/>
  <c r="V82" i="39"/>
  <c r="V78" i="39"/>
  <c r="AF101" i="39"/>
  <c r="T96" i="39"/>
  <c r="T91" i="39"/>
  <c r="T87" i="39"/>
  <c r="T83" i="39"/>
  <c r="T79" i="39"/>
  <c r="T75" i="39"/>
  <c r="T71" i="39"/>
  <c r="T67" i="39"/>
  <c r="AB99" i="39"/>
  <c r="R94" i="39"/>
  <c r="Z97" i="39"/>
  <c r="R92" i="39"/>
  <c r="P88" i="39"/>
  <c r="P84" i="39"/>
  <c r="P80" i="39"/>
  <c r="P76" i="39"/>
  <c r="P72" i="39"/>
  <c r="P68" i="39"/>
  <c r="P64" i="39"/>
  <c r="P60" i="39"/>
  <c r="X95" i="39"/>
  <c r="AD90" i="39"/>
  <c r="AD86" i="39"/>
  <c r="AD82" i="39"/>
  <c r="AD78" i="39"/>
  <c r="AF96" i="39"/>
  <c r="AB91" i="39"/>
  <c r="AB87" i="39"/>
  <c r="AB83" i="39"/>
  <c r="AB79" i="39"/>
  <c r="R101" i="39"/>
  <c r="N69" i="39"/>
  <c r="N63" i="39"/>
  <c r="V66" i="39"/>
  <c r="Z56" i="39"/>
  <c r="Z52" i="39"/>
  <c r="Z48" i="39"/>
  <c r="Z44" i="39"/>
  <c r="Z40" i="39"/>
  <c r="T64" i="39"/>
  <c r="R62" i="39"/>
  <c r="V57" i="39"/>
  <c r="V53" i="39"/>
  <c r="V49" i="39"/>
  <c r="V45" i="39"/>
  <c r="V41" i="39"/>
  <c r="V37" i="39"/>
  <c r="V33" i="39"/>
  <c r="V29" i="39"/>
  <c r="AD73" i="39"/>
  <c r="N66" i="39"/>
  <c r="T56" i="39"/>
  <c r="T52" i="39"/>
  <c r="T48" i="39"/>
  <c r="T44" i="39"/>
  <c r="T40" i="39"/>
  <c r="T36" i="39"/>
  <c r="T32" i="39"/>
  <c r="T28" i="39"/>
  <c r="T24" i="39"/>
  <c r="T20" i="39"/>
  <c r="T16" i="39"/>
  <c r="AB72" i="39"/>
  <c r="V65" i="39"/>
  <c r="X70" i="39"/>
  <c r="AF58" i="39"/>
  <c r="AF54" i="39"/>
  <c r="AF50" i="39"/>
  <c r="AF46" i="39"/>
  <c r="AF42" i="39"/>
  <c r="V74" i="39"/>
  <c r="AB66" i="39"/>
  <c r="R61" i="39"/>
  <c r="AD56" i="39"/>
  <c r="AD52" i="39"/>
  <c r="AD48" i="39"/>
  <c r="AD44" i="39"/>
  <c r="AD40" i="39"/>
  <c r="AD36" i="39"/>
  <c r="AD32" i="39"/>
  <c r="AD28" i="39"/>
  <c r="AD24" i="39"/>
  <c r="AD20" i="39"/>
  <c r="AD16" i="39"/>
  <c r="AF35" i="39"/>
  <c r="AF27" i="39"/>
  <c r="R22" i="39"/>
  <c r="T12" i="39"/>
  <c r="T8" i="39"/>
  <c r="AB33" i="39"/>
  <c r="P26" i="39"/>
  <c r="Z15" i="39"/>
  <c r="R11" i="39"/>
  <c r="AF39" i="39"/>
  <c r="Z31" i="39"/>
  <c r="X19" i="39"/>
  <c r="P14" i="39"/>
  <c r="P10" i="39"/>
  <c r="R36" i="39"/>
  <c r="R28" i="39"/>
  <c r="AF22" i="39"/>
  <c r="V17" i="39"/>
  <c r="AD12" i="39"/>
  <c r="AD8" i="39"/>
  <c r="P34" i="39"/>
  <c r="AB26" i="39"/>
  <c r="R21" i="39"/>
  <c r="AB11" i="39"/>
  <c r="Z24" i="39"/>
  <c r="P19" i="39"/>
  <c r="X22" i="39"/>
  <c r="X12" i="39"/>
  <c r="X8" i="39"/>
  <c r="AF25" i="39"/>
  <c r="V20" i="39"/>
  <c r="AN53" i="39"/>
  <c r="AM53" i="39" s="1"/>
  <c r="AN110" i="39"/>
  <c r="AM110" i="39" s="1"/>
  <c r="AN167" i="39"/>
  <c r="AM167" i="39" s="1"/>
  <c r="AL128" i="39"/>
  <c r="AK128" i="39" s="1"/>
  <c r="AL10" i="39"/>
  <c r="AK10" i="39" s="1"/>
  <c r="AL67" i="39"/>
  <c r="AK67" i="39" s="1"/>
  <c r="AJ125" i="39"/>
  <c r="AI125" i="39" s="1"/>
  <c r="AJ182" i="39"/>
  <c r="AI182" i="39" s="1"/>
  <c r="AJ104" i="39"/>
  <c r="AI104" i="39" s="1"/>
  <c r="AH161" i="39"/>
  <c r="AG161" i="39" s="1"/>
  <c r="AN89" i="39"/>
  <c r="AM89" i="39" s="1"/>
  <c r="AN146" i="39"/>
  <c r="AM146" i="39" s="1"/>
  <c r="AN203" i="39"/>
  <c r="AM203" i="39" s="1"/>
  <c r="AL200" i="39"/>
  <c r="AK200" i="39" s="1"/>
  <c r="AL46" i="39"/>
  <c r="AK46" i="39" s="1"/>
  <c r="AL103" i="39"/>
  <c r="AK103" i="39" s="1"/>
  <c r="AJ161" i="39"/>
  <c r="AI161" i="39" s="1"/>
  <c r="AJ19" i="39"/>
  <c r="AI19" i="39" s="1"/>
  <c r="AJ140" i="39"/>
  <c r="AI140" i="39" s="1"/>
  <c r="AH197" i="39"/>
  <c r="AG197" i="39" s="1"/>
  <c r="AN125" i="39"/>
  <c r="AM125" i="39" s="1"/>
  <c r="AN182" i="39"/>
  <c r="AM182" i="39" s="1"/>
  <c r="AN36" i="39"/>
  <c r="AM36" i="39" s="1"/>
  <c r="V134" i="39"/>
  <c r="AD133" i="39"/>
  <c r="Z127" i="39"/>
  <c r="Z123" i="39"/>
  <c r="Z119" i="39"/>
  <c r="Z115" i="39"/>
  <c r="Z111" i="39"/>
  <c r="Z107" i="39"/>
  <c r="N130" i="39"/>
  <c r="V135" i="39"/>
  <c r="AD130" i="39"/>
  <c r="R126" i="39"/>
  <c r="R122" i="39"/>
  <c r="R118" i="39"/>
  <c r="R114" i="39"/>
  <c r="R110" i="39"/>
  <c r="R106" i="39"/>
  <c r="Z130" i="39"/>
  <c r="P126" i="39"/>
  <c r="P122" i="39"/>
  <c r="P118" i="39"/>
  <c r="P114" i="39"/>
  <c r="P110" i="39"/>
  <c r="P106" i="39"/>
  <c r="N135" i="39"/>
  <c r="AD125" i="39"/>
  <c r="AD121" i="39"/>
  <c r="AD117" i="39"/>
  <c r="AD113" i="39"/>
  <c r="AD109" i="39"/>
  <c r="AD105" i="39"/>
  <c r="AD101" i="39"/>
  <c r="AD97" i="39"/>
  <c r="AD93" i="39"/>
  <c r="Z94" i="39"/>
  <c r="X94" i="39"/>
  <c r="AF95" i="39"/>
  <c r="AB93" i="39"/>
  <c r="R89" i="39"/>
  <c r="R85" i="39"/>
  <c r="R81" i="39"/>
  <c r="R77" i="39"/>
  <c r="R73" i="39"/>
  <c r="R69" i="39"/>
  <c r="P102" i="39"/>
  <c r="AF91" i="39"/>
  <c r="AF87" i="39"/>
  <c r="AF83" i="39"/>
  <c r="AF79" i="39"/>
  <c r="AF75" i="39"/>
  <c r="AF71" i="39"/>
  <c r="AF67" i="39"/>
  <c r="AF63" i="39"/>
  <c r="AF59" i="39"/>
  <c r="N90" i="39"/>
  <c r="N86" i="39"/>
  <c r="N82" i="39"/>
  <c r="N78" i="39"/>
  <c r="T101" i="39"/>
  <c r="AB100" i="39"/>
  <c r="R95" i="39"/>
  <c r="Z90" i="39"/>
  <c r="Z86" i="39"/>
  <c r="Z82" i="39"/>
  <c r="Z78" i="39"/>
  <c r="Z74" i="39"/>
  <c r="Z70" i="39"/>
  <c r="Z66" i="39"/>
  <c r="Z62" i="39"/>
  <c r="N76" i="39"/>
  <c r="N68" i="39"/>
  <c r="X62" i="39"/>
  <c r="AB57" i="39"/>
  <c r="AB53" i="39"/>
  <c r="AB49" i="39"/>
  <c r="AB45" i="39"/>
  <c r="AB41" i="39"/>
  <c r="V60" i="39"/>
  <c r="AD63" i="39"/>
  <c r="X58" i="39"/>
  <c r="X54" i="39"/>
  <c r="X50" i="39"/>
  <c r="X46" i="39"/>
  <c r="X42" i="39"/>
  <c r="X38" i="39"/>
  <c r="X34" i="39"/>
  <c r="X30" i="39"/>
  <c r="AB61" i="39"/>
  <c r="AD72" i="39"/>
  <c r="X65" i="39"/>
  <c r="N60" i="39"/>
  <c r="P134" i="39"/>
  <c r="AD137" i="39"/>
  <c r="P135" i="39"/>
  <c r="AF125" i="39"/>
  <c r="AF121" i="39"/>
  <c r="AF117" i="39"/>
  <c r="AF113" i="39"/>
  <c r="AF109" i="39"/>
  <c r="AF105" i="39"/>
  <c r="X134" i="39"/>
  <c r="N129" i="39"/>
  <c r="N125" i="39"/>
  <c r="N121" i="39"/>
  <c r="N117" i="39"/>
  <c r="N113" i="39"/>
  <c r="N109" i="39"/>
  <c r="N105" i="39"/>
  <c r="N101" i="39"/>
  <c r="N97" i="39"/>
  <c r="N93" i="39"/>
  <c r="P99" i="39"/>
  <c r="X89" i="39"/>
  <c r="X85" i="39"/>
  <c r="X81" i="39"/>
  <c r="X77" i="39"/>
  <c r="V89" i="39"/>
  <c r="V85" i="39"/>
  <c r="V81" i="39"/>
  <c r="V77" i="39"/>
  <c r="T100" i="39"/>
  <c r="T90" i="39"/>
  <c r="T86" i="39"/>
  <c r="T82" i="39"/>
  <c r="T78" i="39"/>
  <c r="T74" i="39"/>
  <c r="T70" i="39"/>
  <c r="AB103" i="39"/>
  <c r="R98" i="39"/>
  <c r="Z101" i="39"/>
  <c r="P96" i="39"/>
  <c r="P91" i="39"/>
  <c r="P87" i="39"/>
  <c r="P83" i="39"/>
  <c r="P79" i="39"/>
  <c r="P75" i="39"/>
  <c r="P71" i="39"/>
  <c r="P67" i="39"/>
  <c r="P63" i="39"/>
  <c r="P59" i="39"/>
  <c r="X99" i="39"/>
  <c r="AD89" i="39"/>
  <c r="AD85" i="39"/>
  <c r="AD81" i="39"/>
  <c r="AD77" i="39"/>
  <c r="AF100" i="39"/>
  <c r="T95" i="39"/>
  <c r="AB90" i="39"/>
  <c r="AB86" i="39"/>
  <c r="AB82" i="39"/>
  <c r="AB78" i="39"/>
  <c r="AB94" i="39"/>
  <c r="N75" i="39"/>
  <c r="N67" i="39"/>
  <c r="Z55" i="39"/>
  <c r="Z51" i="39"/>
  <c r="Z47" i="39"/>
  <c r="Z43" i="39"/>
  <c r="AB77" i="39"/>
  <c r="R66" i="39"/>
  <c r="V56" i="39"/>
  <c r="V52" i="39"/>
  <c r="V48" i="39"/>
  <c r="V44" i="39"/>
  <c r="V40" i="39"/>
  <c r="V36" i="39"/>
  <c r="V32" i="39"/>
  <c r="V28" i="39"/>
  <c r="AD71" i="39"/>
  <c r="X59" i="39"/>
  <c r="T55" i="39"/>
  <c r="T51" i="39"/>
  <c r="T47" i="39"/>
  <c r="T43" i="39"/>
  <c r="T39" i="39"/>
  <c r="T35" i="39"/>
  <c r="T31" i="39"/>
  <c r="T27" i="39"/>
  <c r="T23" i="39"/>
  <c r="T19" i="39"/>
  <c r="T15" i="39"/>
  <c r="AB70" i="39"/>
  <c r="X76" i="39"/>
  <c r="X68" i="39"/>
  <c r="AD62" i="39"/>
  <c r="AF57" i="39"/>
  <c r="AF53" i="39"/>
  <c r="AF49" i="39"/>
  <c r="AF45" i="39"/>
  <c r="AF41" i="39"/>
  <c r="V72" i="39"/>
  <c r="R65" i="39"/>
  <c r="AD55" i="39"/>
  <c r="AD51" i="39"/>
  <c r="AD47" i="39"/>
  <c r="AD43" i="39"/>
  <c r="AD39" i="39"/>
  <c r="AD35" i="39"/>
  <c r="AD31" i="39"/>
  <c r="AD27" i="39"/>
  <c r="AD23" i="39"/>
  <c r="AD19" i="39"/>
  <c r="AD15" i="39"/>
  <c r="AF33" i="39"/>
  <c r="R26" i="39"/>
  <c r="AB15" i="39"/>
  <c r="T11" i="39"/>
  <c r="I69" i="31"/>
  <c r="AB31" i="39"/>
  <c r="Z19" i="39"/>
  <c r="R14" i="39"/>
  <c r="R10" i="39"/>
  <c r="Z37" i="39"/>
  <c r="Z29" i="39"/>
  <c r="X23" i="39"/>
  <c r="P13" i="39"/>
  <c r="P9" i="39"/>
  <c r="R34" i="39"/>
  <c r="AF26" i="39"/>
  <c r="V21" i="39"/>
  <c r="AD11" i="39"/>
  <c r="I68" i="31"/>
  <c r="P32" i="39"/>
  <c r="R25" i="39"/>
  <c r="AB14" i="39"/>
  <c r="AB10" i="39"/>
  <c r="AF131" i="39"/>
  <c r="R132" i="39"/>
  <c r="Z126" i="39"/>
  <c r="Z122" i="39"/>
  <c r="Z118" i="39"/>
  <c r="Z114" i="39"/>
  <c r="Z110" i="39"/>
  <c r="Z106" i="39"/>
  <c r="X135" i="39"/>
  <c r="AF132" i="39"/>
  <c r="T110" i="39"/>
  <c r="R129" i="39"/>
  <c r="R125" i="39"/>
  <c r="R121" i="39"/>
  <c r="R117" i="39"/>
  <c r="R113" i="39"/>
  <c r="R109" i="39"/>
  <c r="R105" i="39"/>
  <c r="Z134" i="39"/>
  <c r="P129" i="39"/>
  <c r="P125" i="39"/>
  <c r="P121" i="39"/>
  <c r="P117" i="39"/>
  <c r="P113" i="39"/>
  <c r="P109" i="39"/>
  <c r="P105" i="39"/>
  <c r="AD128" i="39"/>
  <c r="AD124" i="39"/>
  <c r="AD120" i="39"/>
  <c r="AD116" i="39"/>
  <c r="AD112" i="39"/>
  <c r="AD108" i="39"/>
  <c r="AD104" i="39"/>
  <c r="AD100" i="39"/>
  <c r="AD96" i="39"/>
  <c r="Z98" i="39"/>
  <c r="P93" i="39"/>
  <c r="X98" i="39"/>
  <c r="AF99" i="39"/>
  <c r="T94" i="39"/>
  <c r="AB97" i="39"/>
  <c r="T92" i="39"/>
  <c r="R88" i="39"/>
  <c r="R84" i="39"/>
  <c r="R80" i="39"/>
  <c r="R76" i="39"/>
  <c r="R72" i="39"/>
  <c r="R68" i="39"/>
  <c r="Z95" i="39"/>
  <c r="AF90" i="39"/>
  <c r="AF86" i="39"/>
  <c r="AF82" i="39"/>
  <c r="AF78" i="39"/>
  <c r="AF74" i="39"/>
  <c r="AF70" i="39"/>
  <c r="AF66" i="39"/>
  <c r="AF62" i="39"/>
  <c r="Z104" i="39"/>
  <c r="X93" i="39"/>
  <c r="N89" i="39"/>
  <c r="N85" i="39"/>
  <c r="N81" i="39"/>
  <c r="N77" i="39"/>
  <c r="AF94" i="39"/>
  <c r="R99" i="39"/>
  <c r="Z89" i="39"/>
  <c r="Z85" i="39"/>
  <c r="Z81" i="39"/>
  <c r="Z77" i="39"/>
  <c r="Z73" i="39"/>
  <c r="Z69" i="39"/>
  <c r="Z65" i="39"/>
  <c r="Z61" i="39"/>
  <c r="N74" i="39"/>
  <c r="X66" i="39"/>
  <c r="N61" i="39"/>
  <c r="AB56" i="39"/>
  <c r="AB52" i="39"/>
  <c r="AB48" i="39"/>
  <c r="AB44" i="39"/>
  <c r="AB40" i="39"/>
  <c r="V64" i="39"/>
  <c r="T62" i="39"/>
  <c r="X57" i="39"/>
  <c r="X53" i="39"/>
  <c r="X49" i="39"/>
  <c r="X45" i="39"/>
  <c r="X41" i="39"/>
  <c r="X37" i="39"/>
  <c r="X33" i="39"/>
  <c r="X29" i="39"/>
  <c r="AB65" i="39"/>
  <c r="R60" i="39"/>
  <c r="AD70" i="39"/>
  <c r="N64" i="39"/>
  <c r="AB69" i="39"/>
  <c r="V63" i="39"/>
  <c r="R58" i="39"/>
  <c r="R54" i="39"/>
  <c r="R50" i="39"/>
  <c r="R46" i="39"/>
  <c r="R42" i="39"/>
  <c r="X75" i="39"/>
  <c r="X67" i="39"/>
  <c r="P57" i="39"/>
  <c r="P53" i="39"/>
  <c r="P49" i="39"/>
  <c r="P45" i="39"/>
  <c r="P41" i="39"/>
  <c r="V71" i="39"/>
  <c r="AB64" i="39"/>
  <c r="R59" i="39"/>
  <c r="N55" i="39"/>
  <c r="N51" i="39"/>
  <c r="N47" i="39"/>
  <c r="N43" i="39"/>
  <c r="N39" i="39"/>
  <c r="N35" i="39"/>
  <c r="N31" i="39"/>
  <c r="N27" i="39"/>
  <c r="N23" i="39"/>
  <c r="N19" i="39"/>
  <c r="N15" i="39"/>
  <c r="AF32" i="39"/>
  <c r="AB25" i="39"/>
  <c r="R20" i="39"/>
  <c r="AB38" i="39"/>
  <c r="AB30" i="39"/>
  <c r="P24" i="39"/>
  <c r="Z36" i="39"/>
  <c r="Z28" i="39"/>
  <c r="X17" i="39"/>
  <c r="AF12" i="39"/>
  <c r="AF8" i="39"/>
  <c r="R33" i="39"/>
  <c r="AF20" i="39"/>
  <c r="V15" i="39"/>
  <c r="N11" i="39"/>
  <c r="P39" i="39"/>
  <c r="P31" i="39"/>
  <c r="AB24" i="39"/>
  <c r="R19" i="39"/>
  <c r="N171" i="39"/>
  <c r="Z131" i="39"/>
  <c r="AF128" i="39"/>
  <c r="AF124" i="39"/>
  <c r="AF120" i="39"/>
  <c r="AF116" i="39"/>
  <c r="AF112" i="39"/>
  <c r="AF108" i="39"/>
  <c r="AF104" i="39"/>
  <c r="N133" i="39"/>
  <c r="N128" i="39"/>
  <c r="N124" i="39"/>
  <c r="N120" i="39"/>
  <c r="N116" i="39"/>
  <c r="N112" i="39"/>
  <c r="N108" i="39"/>
  <c r="N104" i="39"/>
  <c r="N100" i="39"/>
  <c r="N96" i="39"/>
  <c r="P103" i="39"/>
  <c r="AB92" i="39"/>
  <c r="X88" i="39"/>
  <c r="X84" i="39"/>
  <c r="X80" i="39"/>
  <c r="Z92" i="39"/>
  <c r="V88" i="39"/>
  <c r="V84" i="39"/>
  <c r="V80" i="39"/>
  <c r="AF93" i="39"/>
  <c r="T89" i="39"/>
  <c r="T85" i="39"/>
  <c r="T81" i="39"/>
  <c r="T77" i="39"/>
  <c r="T73" i="39"/>
  <c r="T69" i="39"/>
  <c r="R102" i="39"/>
  <c r="P100" i="39"/>
  <c r="P90" i="39"/>
  <c r="P86" i="39"/>
  <c r="P82" i="39"/>
  <c r="P78" i="39"/>
  <c r="P74" i="39"/>
  <c r="P70" i="39"/>
  <c r="P66" i="39"/>
  <c r="P62" i="39"/>
  <c r="X103" i="39"/>
  <c r="AD88" i="39"/>
  <c r="AD84" i="39"/>
  <c r="AD80" i="39"/>
  <c r="AD76" i="39"/>
  <c r="T99" i="39"/>
  <c r="AB89" i="39"/>
  <c r="AB85" i="39"/>
  <c r="AB81" i="39"/>
  <c r="AB98" i="39"/>
  <c r="R93" i="39"/>
  <c r="N73" i="39"/>
  <c r="X60" i="39"/>
  <c r="Z58" i="39"/>
  <c r="Z54" i="39"/>
  <c r="Z50" i="39"/>
  <c r="Z46" i="39"/>
  <c r="Z42" i="39"/>
  <c r="AD61" i="39"/>
  <c r="AB59" i="39"/>
  <c r="V55" i="39"/>
  <c r="V51" i="39"/>
  <c r="V47" i="39"/>
  <c r="V43" i="39"/>
  <c r="V39" i="39"/>
  <c r="V35" i="39"/>
  <c r="V31" i="39"/>
  <c r="V27" i="39"/>
  <c r="AD69" i="39"/>
  <c r="X63" i="39"/>
  <c r="T58" i="39"/>
  <c r="T54" i="39"/>
  <c r="T50" i="39"/>
  <c r="T46" i="39"/>
  <c r="T42" i="39"/>
  <c r="T38" i="39"/>
  <c r="T34" i="39"/>
  <c r="T30" i="39"/>
  <c r="T26" i="39"/>
  <c r="T22" i="39"/>
  <c r="T18" i="39"/>
  <c r="AB76" i="39"/>
  <c r="AB68" i="39"/>
  <c r="X74" i="39"/>
  <c r="AD66" i="39"/>
  <c r="T61" i="39"/>
  <c r="AF56" i="39"/>
  <c r="AF52" i="39"/>
  <c r="AF48" i="39"/>
  <c r="AF44" i="39"/>
  <c r="AF40" i="39"/>
  <c r="V70" i="39"/>
  <c r="AD58" i="39"/>
  <c r="AD54" i="39"/>
  <c r="AD50" i="39"/>
  <c r="AD46" i="39"/>
  <c r="AD42" i="39"/>
  <c r="AD38" i="39"/>
  <c r="AD34" i="39"/>
  <c r="AD30" i="39"/>
  <c r="AD26" i="39"/>
  <c r="AD22" i="39"/>
  <c r="AD18" i="39"/>
  <c r="AD14" i="39"/>
  <c r="AF31" i="39"/>
  <c r="AB19" i="39"/>
  <c r="T14" i="39"/>
  <c r="T10" i="39"/>
  <c r="AB37" i="39"/>
  <c r="AB29" i="39"/>
  <c r="Z23" i="39"/>
  <c r="P18" i="39"/>
  <c r="R13" i="39"/>
  <c r="R9" i="39"/>
  <c r="Z35" i="39"/>
  <c r="Z27" i="39"/>
  <c r="P12" i="39"/>
  <c r="P8" i="39"/>
  <c r="R32" i="39"/>
  <c r="V25" i="39"/>
  <c r="V130" i="39"/>
  <c r="AD129" i="39"/>
  <c r="Z125" i="39"/>
  <c r="Z121" i="39"/>
  <c r="Z117" i="39"/>
  <c r="Z113" i="39"/>
  <c r="Z109" i="39"/>
  <c r="Z105" i="39"/>
  <c r="N134" i="39"/>
  <c r="V131" i="39"/>
  <c r="AD134" i="39"/>
  <c r="R128" i="39"/>
  <c r="R124" i="39"/>
  <c r="R120" i="39"/>
  <c r="R116" i="39"/>
  <c r="R112" i="39"/>
  <c r="R108" i="39"/>
  <c r="R104" i="39"/>
  <c r="P133" i="39"/>
  <c r="P128" i="39"/>
  <c r="P124" i="39"/>
  <c r="P120" i="39"/>
  <c r="P116" i="39"/>
  <c r="P112" i="39"/>
  <c r="P108" i="39"/>
  <c r="P104" i="39"/>
  <c r="X132" i="39"/>
  <c r="AD127" i="39"/>
  <c r="AD123" i="39"/>
  <c r="AD119" i="39"/>
  <c r="AD115" i="39"/>
  <c r="AD111" i="39"/>
  <c r="AD107" i="39"/>
  <c r="AD103" i="39"/>
  <c r="AD99" i="39"/>
  <c r="AD95" i="39"/>
  <c r="Z102" i="39"/>
  <c r="P97" i="39"/>
  <c r="X102" i="39"/>
  <c r="AF103" i="39"/>
  <c r="T98" i="39"/>
  <c r="AB101" i="39"/>
  <c r="R96" i="39"/>
  <c r="R91" i="39"/>
  <c r="R87" i="39"/>
  <c r="R83" i="39"/>
  <c r="R79" i="39"/>
  <c r="R75" i="39"/>
  <c r="R71" i="39"/>
  <c r="R67" i="39"/>
  <c r="Z99" i="39"/>
  <c r="P94" i="39"/>
  <c r="AF89" i="39"/>
  <c r="AF85" i="39"/>
  <c r="AF81" i="39"/>
  <c r="AF77" i="39"/>
  <c r="AF73" i="39"/>
  <c r="AF69" i="39"/>
  <c r="AF65" i="39"/>
  <c r="AF61" i="39"/>
  <c r="X97" i="39"/>
  <c r="P92" i="39"/>
  <c r="N88" i="39"/>
  <c r="N84" i="39"/>
  <c r="N80" i="39"/>
  <c r="T104" i="39"/>
  <c r="AF98" i="39"/>
  <c r="T93" i="39"/>
  <c r="R103" i="39"/>
  <c r="AD92" i="39"/>
  <c r="Z88" i="39"/>
  <c r="Z84" i="39"/>
  <c r="Z80" i="39"/>
  <c r="Z76" i="39"/>
  <c r="Z72" i="39"/>
  <c r="Z68" i="39"/>
  <c r="Z64" i="39"/>
  <c r="Z60" i="39"/>
  <c r="N72" i="39"/>
  <c r="N65" i="39"/>
  <c r="AB55" i="39"/>
  <c r="AB51" i="39"/>
  <c r="AB47" i="39"/>
  <c r="AB43" i="39"/>
  <c r="AB39" i="39"/>
  <c r="T66" i="39"/>
  <c r="X56" i="39"/>
  <c r="X52" i="39"/>
  <c r="X48" i="39"/>
  <c r="X44" i="39"/>
  <c r="X40" i="39"/>
  <c r="X36" i="39"/>
  <c r="X32" i="39"/>
  <c r="X28" i="39"/>
  <c r="R64" i="39"/>
  <c r="AD68" i="39"/>
  <c r="AB75" i="39"/>
  <c r="AB67" i="39"/>
  <c r="R57" i="39"/>
  <c r="R53" i="39"/>
  <c r="R49" i="39"/>
  <c r="R45" i="39"/>
  <c r="R41" i="39"/>
  <c r="X73" i="39"/>
  <c r="AD60" i="39"/>
  <c r="P56" i="39"/>
  <c r="P52" i="39"/>
  <c r="P48" i="39"/>
  <c r="P44" i="39"/>
  <c r="P40" i="39"/>
  <c r="V69" i="39"/>
  <c r="R63" i="39"/>
  <c r="N58" i="39"/>
  <c r="N54" i="39"/>
  <c r="N50" i="39"/>
  <c r="N46" i="39"/>
  <c r="N42" i="39"/>
  <c r="N38" i="39"/>
  <c r="N34" i="39"/>
  <c r="N30" i="39"/>
  <c r="N26" i="39"/>
  <c r="N22" i="39"/>
  <c r="N18" i="39"/>
  <c r="AF38" i="39"/>
  <c r="AF30" i="39"/>
  <c r="R24" i="39"/>
  <c r="AB36" i="39"/>
  <c r="AB28" i="39"/>
  <c r="Z17" i="39"/>
  <c r="Z34" i="39"/>
  <c r="X21" i="39"/>
  <c r="AF11" i="39"/>
  <c r="Z39" i="39"/>
  <c r="R31" i="39"/>
  <c r="AF24" i="39"/>
  <c r="V19" i="39"/>
  <c r="N14" i="39"/>
  <c r="N10" i="39"/>
  <c r="P37" i="39"/>
  <c r="P29" i="39"/>
  <c r="R23" i="39"/>
  <c r="R137" i="39"/>
  <c r="P130" i="39"/>
  <c r="T114" i="39"/>
  <c r="Z132" i="39"/>
  <c r="AF127" i="39"/>
  <c r="AF123" i="39"/>
  <c r="AF119" i="39"/>
  <c r="AF115" i="39"/>
  <c r="AF111" i="39"/>
  <c r="AF107" i="39"/>
  <c r="V137" i="39"/>
  <c r="N127" i="39"/>
  <c r="N123" i="39"/>
  <c r="N119" i="39"/>
  <c r="N115" i="39"/>
  <c r="N111" i="39"/>
  <c r="N107" i="39"/>
  <c r="N103" i="39"/>
  <c r="N99" i="39"/>
  <c r="N95" i="39"/>
  <c r="Z96" i="39"/>
  <c r="X91" i="39"/>
  <c r="X87" i="39"/>
  <c r="X83" i="39"/>
  <c r="X79" i="39"/>
  <c r="X96" i="39"/>
  <c r="V91" i="39"/>
  <c r="V87" i="39"/>
  <c r="V83" i="39"/>
  <c r="V79" i="39"/>
  <c r="AF97" i="39"/>
  <c r="X92" i="39"/>
  <c r="T88" i="39"/>
  <c r="T84" i="39"/>
  <c r="T80" i="39"/>
  <c r="T76" i="39"/>
  <c r="T72" i="39"/>
  <c r="T68" i="39"/>
  <c r="AB95" i="39"/>
  <c r="AB104" i="39"/>
  <c r="Z93" i="39"/>
  <c r="P89" i="39"/>
  <c r="P85" i="39"/>
  <c r="P81" i="39"/>
  <c r="P77" i="39"/>
  <c r="P73" i="39"/>
  <c r="P69" i="39"/>
  <c r="P65" i="39"/>
  <c r="P61" i="39"/>
  <c r="AD91" i="39"/>
  <c r="AD87" i="39"/>
  <c r="AD83" i="39"/>
  <c r="AD79" i="39"/>
  <c r="T103" i="39"/>
  <c r="AF92" i="39"/>
  <c r="AB88" i="39"/>
  <c r="AB84" i="39"/>
  <c r="AB80" i="39"/>
  <c r="AB102" i="39"/>
  <c r="R97" i="39"/>
  <c r="N71" i="39"/>
  <c r="X64" i="39"/>
  <c r="N59" i="39"/>
  <c r="V62" i="39"/>
  <c r="Z57" i="39"/>
  <c r="Z53" i="39"/>
  <c r="Z49" i="39"/>
  <c r="Z45" i="39"/>
  <c r="Z41" i="39"/>
  <c r="AD65" i="39"/>
  <c r="T60" i="39"/>
  <c r="AB63" i="39"/>
  <c r="V58" i="39"/>
  <c r="V54" i="39"/>
  <c r="V50" i="39"/>
  <c r="V46" i="39"/>
  <c r="V42" i="39"/>
  <c r="V38" i="39"/>
  <c r="V34" i="39"/>
  <c r="V30" i="39"/>
  <c r="AD75" i="39"/>
  <c r="AD67" i="39"/>
  <c r="N62" i="39"/>
  <c r="T57" i="39"/>
  <c r="T53" i="39"/>
  <c r="T49" i="39"/>
  <c r="T45" i="39"/>
  <c r="T41" i="39"/>
  <c r="T37" i="39"/>
  <c r="T33" i="39"/>
  <c r="T29" i="39"/>
  <c r="T25" i="39"/>
  <c r="T21" i="39"/>
  <c r="T17" i="39"/>
  <c r="AB74" i="39"/>
  <c r="V61" i="39"/>
  <c r="X72" i="39"/>
  <c r="T65" i="39"/>
  <c r="AF55" i="39"/>
  <c r="AF51" i="39"/>
  <c r="AF47" i="39"/>
  <c r="AF43" i="39"/>
  <c r="V76" i="39"/>
  <c r="V68" i="39"/>
  <c r="AB62" i="39"/>
  <c r="AD57" i="39"/>
  <c r="AD53" i="39"/>
  <c r="AD49" i="39"/>
  <c r="AD45" i="39"/>
  <c r="AD41" i="39"/>
  <c r="AD37" i="39"/>
  <c r="AD33" i="39"/>
  <c r="AD29" i="39"/>
  <c r="AD25" i="39"/>
  <c r="AD21" i="39"/>
  <c r="AD17" i="39"/>
  <c r="AF37" i="39"/>
  <c r="AF29" i="39"/>
  <c r="AB23" i="39"/>
  <c r="R18" i="39"/>
  <c r="T13" i="39"/>
  <c r="T9" i="39"/>
  <c r="AB35" i="39"/>
  <c r="AB27" i="39"/>
  <c r="P22" i="39"/>
  <c r="R12" i="39"/>
  <c r="R8" i="39"/>
  <c r="Z33" i="39"/>
  <c r="X15" i="39"/>
  <c r="P11" i="39"/>
  <c r="R38" i="39"/>
  <c r="R30" i="39"/>
  <c r="AF18" i="39"/>
  <c r="AD13" i="39"/>
  <c r="AD9" i="39"/>
  <c r="P36" i="39"/>
  <c r="P28" i="39"/>
  <c r="AB22" i="39"/>
  <c r="R17" i="39"/>
  <c r="AB12" i="39"/>
  <c r="AB8" i="39"/>
  <c r="Z20" i="39"/>
  <c r="P15" i="39"/>
  <c r="X18" i="39"/>
  <c r="X13" i="39"/>
  <c r="X9" i="39"/>
  <c r="AF21" i="39"/>
  <c r="V16" i="39"/>
  <c r="AH204" i="39"/>
  <c r="AG204" i="39" s="1"/>
  <c r="AH151" i="39"/>
  <c r="AG151" i="39" s="1"/>
  <c r="AH104" i="39"/>
  <c r="AG104" i="39" s="1"/>
  <c r="AH170" i="39"/>
  <c r="AG170" i="39" s="1"/>
  <c r="AH175" i="39"/>
  <c r="AG175" i="39" s="1"/>
  <c r="AH96" i="39"/>
  <c r="AG96" i="39" s="1"/>
  <c r="AH154" i="39"/>
  <c r="AG154" i="39" s="1"/>
  <c r="AH167" i="39"/>
  <c r="AG167" i="39" s="1"/>
  <c r="AH88" i="39"/>
  <c r="AG88" i="39" s="1"/>
  <c r="AH122" i="39"/>
  <c r="AG122" i="39" s="1"/>
  <c r="AH159" i="39"/>
  <c r="AG159" i="39" s="1"/>
  <c r="AH80" i="39"/>
  <c r="AG80" i="39" s="1"/>
  <c r="AH90" i="39"/>
  <c r="AG90" i="39" s="1"/>
  <c r="AH86" i="39"/>
  <c r="AG86" i="39" s="1"/>
  <c r="AH29" i="39"/>
  <c r="AG29" i="39" s="1"/>
  <c r="AJ107" i="39"/>
  <c r="AI107" i="39" s="1"/>
  <c r="AJ50" i="39"/>
  <c r="AI50" i="39" s="1"/>
  <c r="AL191" i="39"/>
  <c r="AK191" i="39" s="1"/>
  <c r="AL134" i="39"/>
  <c r="AK134" i="39" s="1"/>
  <c r="AL77" i="39"/>
  <c r="AK77" i="39" s="1"/>
  <c r="AN88" i="39"/>
  <c r="AM88" i="39" s="1"/>
  <c r="AN35" i="39"/>
  <c r="AM35" i="39" s="1"/>
  <c r="AN177" i="39"/>
  <c r="AM177" i="39" s="1"/>
  <c r="AH43" i="39"/>
  <c r="AG43" i="39" s="1"/>
  <c r="AH185" i="39"/>
  <c r="AG185" i="39" s="1"/>
  <c r="AJ128" i="39"/>
  <c r="AI128" i="39" s="1"/>
  <c r="AJ206" i="39"/>
  <c r="AI206" i="39" s="1"/>
  <c r="AJ149" i="39"/>
  <c r="AI149" i="39" s="1"/>
  <c r="AL91" i="39"/>
  <c r="AK91" i="39" s="1"/>
  <c r="AL34" i="39"/>
  <c r="AK34" i="39" s="1"/>
  <c r="AL104" i="39"/>
  <c r="AK104" i="39" s="1"/>
  <c r="AN191" i="39"/>
  <c r="AM191" i="39" s="1"/>
  <c r="AN134" i="39"/>
  <c r="AM134" i="39" s="1"/>
  <c r="AN77" i="39"/>
  <c r="AM77" i="39" s="1"/>
  <c r="AH181" i="39"/>
  <c r="AG181" i="39" s="1"/>
  <c r="AJ124" i="39"/>
  <c r="AI124" i="39" s="1"/>
  <c r="AJ202" i="39"/>
  <c r="AI202" i="39" s="1"/>
  <c r="AJ145" i="39"/>
  <c r="AI145" i="39" s="1"/>
  <c r="AL87" i="39"/>
  <c r="AK87" i="39" s="1"/>
  <c r="AL30" i="39"/>
  <c r="AK30" i="39" s="1"/>
  <c r="AL72" i="39"/>
  <c r="AK72" i="39" s="1"/>
  <c r="AN187" i="39"/>
  <c r="AM187" i="39" s="1"/>
  <c r="AN130" i="39"/>
  <c r="AM130" i="39" s="1"/>
  <c r="AN73" i="39"/>
  <c r="AM73" i="39" s="1"/>
  <c r="AH113" i="39"/>
  <c r="AG113" i="39" s="1"/>
  <c r="AJ191" i="39"/>
  <c r="AI191" i="39" s="1"/>
  <c r="AJ134" i="39"/>
  <c r="AI134" i="39" s="1"/>
  <c r="AJ77" i="39"/>
  <c r="AI77" i="39" s="1"/>
  <c r="AL19" i="39"/>
  <c r="AK19" i="39" s="1"/>
  <c r="AL161" i="39"/>
  <c r="AK161" i="39" s="1"/>
  <c r="AN172" i="39"/>
  <c r="AM172" i="39" s="1"/>
  <c r="AN119" i="39"/>
  <c r="AM119" i="39" s="1"/>
  <c r="AN62" i="39"/>
  <c r="AM62" i="39" s="1"/>
  <c r="X80" i="2"/>
  <c r="AH134" i="39"/>
  <c r="AG134" i="39" s="1"/>
  <c r="AH77" i="39"/>
  <c r="AG77" i="39" s="1"/>
  <c r="AJ155" i="39"/>
  <c r="AI155" i="39" s="1"/>
  <c r="AJ98" i="39"/>
  <c r="AI98" i="39" s="1"/>
  <c r="AJ41" i="39"/>
  <c r="AI41" i="39" s="1"/>
  <c r="AL182" i="39"/>
  <c r="AK182" i="39" s="1"/>
  <c r="AL125" i="39"/>
  <c r="AK125" i="39" s="1"/>
  <c r="AN136" i="39"/>
  <c r="AM136" i="39" s="1"/>
  <c r="AN83" i="39"/>
  <c r="AM83" i="39" s="1"/>
  <c r="AN26" i="39"/>
  <c r="AM26" i="39" s="1"/>
  <c r="AH123" i="39"/>
  <c r="AG123" i="39" s="1"/>
  <c r="AH66" i="39"/>
  <c r="AG66" i="39" s="1"/>
  <c r="AH9" i="39"/>
  <c r="AG9" i="39" s="1"/>
  <c r="AJ87" i="39"/>
  <c r="AI87" i="39" s="1"/>
  <c r="AJ30" i="39"/>
  <c r="AI30" i="39" s="1"/>
  <c r="AL171" i="39"/>
  <c r="AK171" i="39" s="1"/>
  <c r="AL114" i="39"/>
  <c r="AK114" i="39" s="1"/>
  <c r="AL57" i="39"/>
  <c r="AK57" i="39" s="1"/>
  <c r="AN68" i="39"/>
  <c r="AM68" i="39" s="1"/>
  <c r="AN150" i="39"/>
  <c r="AM150" i="39" s="1"/>
  <c r="AN61" i="39"/>
  <c r="AM61" i="39" s="1"/>
  <c r="AH101" i="39"/>
  <c r="AG101" i="39" s="1"/>
  <c r="AJ147" i="39"/>
  <c r="AI147" i="39" s="1"/>
  <c r="AJ58" i="39"/>
  <c r="AI58" i="39" s="1"/>
  <c r="AL167" i="39"/>
  <c r="AK167" i="39" s="1"/>
  <c r="AL78" i="39"/>
  <c r="AK78" i="39" s="1"/>
  <c r="AL160" i="39"/>
  <c r="AK160" i="39" s="1"/>
  <c r="AN139" i="39"/>
  <c r="AM139" i="39" s="1"/>
  <c r="AN50" i="39"/>
  <c r="AM50" i="39" s="1"/>
  <c r="X60" i="2"/>
  <c r="AJ200" i="39"/>
  <c r="AI200" i="39" s="1"/>
  <c r="AJ47" i="39"/>
  <c r="AI47" i="39" s="1"/>
  <c r="AJ157" i="39"/>
  <c r="AI157" i="39" s="1"/>
  <c r="AL35" i="39"/>
  <c r="AK35" i="39" s="1"/>
  <c r="AL145" i="39"/>
  <c r="AK145" i="39" s="1"/>
  <c r="AN124" i="39"/>
  <c r="AM124" i="39" s="1"/>
  <c r="AN39" i="39"/>
  <c r="AM39" i="39" s="1"/>
  <c r="AN149" i="39"/>
  <c r="AM149" i="39" s="1"/>
  <c r="AF19" i="39"/>
  <c r="X10" i="39"/>
  <c r="P21" i="39"/>
  <c r="P27" i="39"/>
  <c r="AB16" i="39"/>
  <c r="R27" i="39"/>
  <c r="N12" i="39"/>
  <c r="V23" i="39"/>
  <c r="AF10" i="39"/>
  <c r="Z30" i="39"/>
  <c r="Z21" i="39"/>
  <c r="AF28" i="39"/>
  <c r="N25" i="39"/>
  <c r="N41" i="39"/>
  <c r="N57" i="39"/>
  <c r="V75" i="39"/>
  <c r="P55" i="39"/>
  <c r="AH172" i="39"/>
  <c r="AG172" i="39" s="1"/>
  <c r="AH103" i="39"/>
  <c r="AG103" i="39" s="1"/>
  <c r="AH72" i="39"/>
  <c r="AG72" i="39" s="1"/>
  <c r="AH196" i="39"/>
  <c r="AG196" i="39" s="1"/>
  <c r="AH143" i="39"/>
  <c r="AG143" i="39" s="1"/>
  <c r="AH64" i="39"/>
  <c r="AG64" i="39" s="1"/>
  <c r="AH188" i="39"/>
  <c r="AG188" i="39" s="1"/>
  <c r="AH135" i="39"/>
  <c r="AG135" i="39" s="1"/>
  <c r="AH56" i="39"/>
  <c r="AG56" i="39" s="1"/>
  <c r="AH180" i="39"/>
  <c r="AG180" i="39" s="1"/>
  <c r="AH119" i="39"/>
  <c r="AG119" i="39" s="1"/>
  <c r="AH48" i="39"/>
  <c r="AG48" i="39" s="1"/>
  <c r="AH111" i="39"/>
  <c r="AG111" i="39" s="1"/>
  <c r="AH54" i="39"/>
  <c r="AG54" i="39" s="1"/>
  <c r="AJ196" i="39"/>
  <c r="AI196" i="39" s="1"/>
  <c r="AJ75" i="39"/>
  <c r="AI75" i="39" s="1"/>
  <c r="AJ18" i="39"/>
  <c r="AI18" i="39" s="1"/>
  <c r="AL159" i="39"/>
  <c r="AK159" i="39" s="1"/>
  <c r="AL102" i="39"/>
  <c r="AK102" i="39" s="1"/>
  <c r="AL45" i="39"/>
  <c r="AK45" i="39" s="1"/>
  <c r="AN56" i="39"/>
  <c r="AM56" i="39" s="1"/>
  <c r="AN202" i="39"/>
  <c r="AM202" i="39" s="1"/>
  <c r="AN145" i="39"/>
  <c r="AM145" i="39" s="1"/>
  <c r="AH11" i="39"/>
  <c r="AG11" i="39" s="1"/>
  <c r="AH153" i="39"/>
  <c r="AG153" i="39" s="1"/>
  <c r="AJ96" i="39"/>
  <c r="AI96" i="39" s="1"/>
  <c r="AJ174" i="39"/>
  <c r="AI174" i="39" s="1"/>
  <c r="AJ117" i="39"/>
  <c r="AI117" i="39" s="1"/>
  <c r="AL59" i="39"/>
  <c r="AK59" i="39" s="1"/>
  <c r="AL201" i="39"/>
  <c r="AK201" i="39" s="1"/>
  <c r="AL64" i="39"/>
  <c r="AK64" i="39" s="1"/>
  <c r="AN159" i="39"/>
  <c r="AM159" i="39" s="1"/>
  <c r="AN102" i="39"/>
  <c r="AM102" i="39" s="1"/>
  <c r="AN45" i="39"/>
  <c r="AM45" i="39" s="1"/>
  <c r="AH149" i="39"/>
  <c r="AG149" i="39" s="1"/>
  <c r="AJ92" i="39"/>
  <c r="AI92" i="39" s="1"/>
  <c r="AJ170" i="39"/>
  <c r="AI170" i="39" s="1"/>
  <c r="AJ113" i="39"/>
  <c r="AI113" i="39" s="1"/>
  <c r="AL55" i="39"/>
  <c r="AK55" i="39" s="1"/>
  <c r="AL197" i="39"/>
  <c r="AK197" i="39" s="1"/>
  <c r="AL32" i="39"/>
  <c r="AK32" i="39" s="1"/>
  <c r="AN155" i="39"/>
  <c r="AM155" i="39" s="1"/>
  <c r="AN98" i="39"/>
  <c r="AM98" i="39" s="1"/>
  <c r="AN41" i="39"/>
  <c r="AM41" i="39" s="1"/>
  <c r="AH81" i="39"/>
  <c r="AG81" i="39" s="1"/>
  <c r="AJ159" i="39"/>
  <c r="AI159" i="39" s="1"/>
  <c r="AJ102" i="39"/>
  <c r="AI102" i="39" s="1"/>
  <c r="AJ45" i="39"/>
  <c r="AI45" i="39" s="1"/>
  <c r="AL186" i="39"/>
  <c r="AK186" i="39" s="1"/>
  <c r="AL129" i="39"/>
  <c r="AK129" i="39" s="1"/>
  <c r="AN140" i="39"/>
  <c r="AM140" i="39" s="1"/>
  <c r="AN87" i="39"/>
  <c r="AM87" i="39" s="1"/>
  <c r="AN30" i="39"/>
  <c r="AM30" i="39" s="1"/>
  <c r="X40" i="2"/>
  <c r="AH102" i="39"/>
  <c r="AG102" i="39" s="1"/>
  <c r="AH45" i="39"/>
  <c r="AG45" i="39" s="1"/>
  <c r="AJ123" i="39"/>
  <c r="AI123" i="39" s="1"/>
  <c r="AJ66" i="39"/>
  <c r="AI66" i="39" s="1"/>
  <c r="AJ9" i="39"/>
  <c r="AI9" i="39" s="1"/>
  <c r="AL150" i="39"/>
  <c r="AK150" i="39" s="1"/>
  <c r="AL93" i="39"/>
  <c r="AK93" i="39" s="1"/>
  <c r="AN104" i="39"/>
  <c r="AM104" i="39" s="1"/>
  <c r="AN51" i="39"/>
  <c r="AM51" i="39" s="1"/>
  <c r="AN193" i="39"/>
  <c r="AM193" i="39" s="1"/>
  <c r="AH91" i="39"/>
  <c r="AG91" i="39" s="1"/>
  <c r="AH34" i="39"/>
  <c r="AG34" i="39" s="1"/>
  <c r="AJ176" i="39"/>
  <c r="AI176" i="39" s="1"/>
  <c r="AJ55" i="39"/>
  <c r="AI55" i="39" s="1"/>
  <c r="AJ197" i="39"/>
  <c r="AI197" i="39" s="1"/>
  <c r="AL139" i="39"/>
  <c r="AK139" i="39" s="1"/>
  <c r="AL82" i="39"/>
  <c r="AK82" i="39" s="1"/>
  <c r="AL25" i="39"/>
  <c r="AK25" i="39" s="1"/>
  <c r="AN207" i="39"/>
  <c r="AM207" i="39" s="1"/>
  <c r="AN118" i="39"/>
  <c r="AM118" i="39" s="1"/>
  <c r="AN29" i="39"/>
  <c r="AM29" i="39" s="1"/>
  <c r="AH69" i="39"/>
  <c r="AG69" i="39" s="1"/>
  <c r="AJ115" i="39"/>
  <c r="AI115" i="39" s="1"/>
  <c r="AJ26" i="39"/>
  <c r="AI26" i="39" s="1"/>
  <c r="AL135" i="39"/>
  <c r="AK135" i="39" s="1"/>
  <c r="AL14" i="39"/>
  <c r="AK14" i="39" s="1"/>
  <c r="AN192" i="39"/>
  <c r="AM192" i="39" s="1"/>
  <c r="AN107" i="39"/>
  <c r="AM107" i="39" s="1"/>
  <c r="AN18" i="39"/>
  <c r="AM18" i="39" s="1"/>
  <c r="AH58" i="39"/>
  <c r="AG58" i="39" s="1"/>
  <c r="AJ168" i="39"/>
  <c r="AI168" i="39" s="1"/>
  <c r="AJ15" i="39"/>
  <c r="AI15" i="39" s="1"/>
  <c r="AJ93" i="39"/>
  <c r="AI93" i="39" s="1"/>
  <c r="AL202" i="39"/>
  <c r="AK202" i="39" s="1"/>
  <c r="AL113" i="39"/>
  <c r="AK113" i="39" s="1"/>
  <c r="AN92" i="39"/>
  <c r="AM92" i="39" s="1"/>
  <c r="AN206" i="39"/>
  <c r="AM206" i="39" s="1"/>
  <c r="AN117" i="39"/>
  <c r="AM117" i="39" s="1"/>
  <c r="V10" i="39"/>
  <c r="V14" i="39"/>
  <c r="X16" i="39"/>
  <c r="Z10" i="39"/>
  <c r="Z14" i="39"/>
  <c r="P30" i="39"/>
  <c r="N13" i="39"/>
  <c r="AF13" i="39"/>
  <c r="Z32" i="39"/>
  <c r="AB17" i="39"/>
  <c r="AF34" i="39"/>
  <c r="N28" i="39"/>
  <c r="N44" i="39"/>
  <c r="P42" i="39"/>
  <c r="P58" i="39"/>
  <c r="X69" i="39"/>
  <c r="R43" i="39"/>
  <c r="R48" i="39"/>
  <c r="V59" i="39"/>
  <c r="AH140" i="39"/>
  <c r="AG140" i="39" s="1"/>
  <c r="AH39" i="39"/>
  <c r="AG39" i="39" s="1"/>
  <c r="AH40" i="39"/>
  <c r="AG40" i="39" s="1"/>
  <c r="AH164" i="39"/>
  <c r="AG164" i="39" s="1"/>
  <c r="AH87" i="39"/>
  <c r="AG87" i="39" s="1"/>
  <c r="AH32" i="39"/>
  <c r="AG32" i="39" s="1"/>
  <c r="AH156" i="39"/>
  <c r="AG156" i="39" s="1"/>
  <c r="AH71" i="39"/>
  <c r="AG71" i="39" s="1"/>
  <c r="AH24" i="39"/>
  <c r="AG24" i="39" s="1"/>
  <c r="AH148" i="39"/>
  <c r="AG148" i="39" s="1"/>
  <c r="AH55" i="39"/>
  <c r="AG55" i="39" s="1"/>
  <c r="AH16" i="39"/>
  <c r="AG16" i="39" s="1"/>
  <c r="AH79" i="39"/>
  <c r="AG79" i="39" s="1"/>
  <c r="AH22" i="39"/>
  <c r="AG22" i="39" s="1"/>
  <c r="AJ164" i="39"/>
  <c r="AI164" i="39" s="1"/>
  <c r="AJ43" i="39"/>
  <c r="AI43" i="39" s="1"/>
  <c r="AJ185" i="39"/>
  <c r="AI185" i="39" s="1"/>
  <c r="AL127" i="39"/>
  <c r="AK127" i="39" s="1"/>
  <c r="AL70" i="39"/>
  <c r="AK70" i="39" s="1"/>
  <c r="AL13" i="39"/>
  <c r="AK13" i="39" s="1"/>
  <c r="AN24" i="39"/>
  <c r="AM24" i="39" s="1"/>
  <c r="AN170" i="39"/>
  <c r="AM170" i="39" s="1"/>
  <c r="AN113" i="39"/>
  <c r="AM113" i="39" s="1"/>
  <c r="AH178" i="39"/>
  <c r="AG178" i="39" s="1"/>
  <c r="AH121" i="39"/>
  <c r="AG121" i="39" s="1"/>
  <c r="AJ199" i="39"/>
  <c r="AI199" i="39" s="1"/>
  <c r="AJ142" i="39"/>
  <c r="AI142" i="39" s="1"/>
  <c r="AJ85" i="39"/>
  <c r="AI85" i="39" s="1"/>
  <c r="AL27" i="39"/>
  <c r="AK27" i="39" s="1"/>
  <c r="AL169" i="39"/>
  <c r="AK169" i="39" s="1"/>
  <c r="AN180" i="39"/>
  <c r="AM180" i="39" s="1"/>
  <c r="AN127" i="39"/>
  <c r="AM127" i="39" s="1"/>
  <c r="AN70" i="39"/>
  <c r="AM70" i="39" s="1"/>
  <c r="AN13" i="39"/>
  <c r="AM13" i="39" s="1"/>
  <c r="AH117" i="39"/>
  <c r="AG117" i="39" s="1"/>
  <c r="AJ195" i="39"/>
  <c r="AI195" i="39" s="1"/>
  <c r="AJ138" i="39"/>
  <c r="AI138" i="39" s="1"/>
  <c r="AJ81" i="39"/>
  <c r="AI81" i="39" s="1"/>
  <c r="AL23" i="39"/>
  <c r="AK23" i="39" s="1"/>
  <c r="AL165" i="39"/>
  <c r="AK165" i="39" s="1"/>
  <c r="AN176" i="39"/>
  <c r="AM176" i="39" s="1"/>
  <c r="AN123" i="39"/>
  <c r="AM123" i="39" s="1"/>
  <c r="AN66" i="39"/>
  <c r="AM66" i="39" s="1"/>
  <c r="AN9" i="39"/>
  <c r="AM9" i="39" s="1"/>
  <c r="AH49" i="39"/>
  <c r="AG49" i="39" s="1"/>
  <c r="AJ127" i="39"/>
  <c r="AI127" i="39" s="1"/>
  <c r="AJ70" i="39"/>
  <c r="AI70" i="39" s="1"/>
  <c r="AJ13" i="39"/>
  <c r="AI13" i="39" s="1"/>
  <c r="AL154" i="39"/>
  <c r="AK154" i="39" s="1"/>
  <c r="AL97" i="39"/>
  <c r="AK97" i="39" s="1"/>
  <c r="AN108" i="39"/>
  <c r="AM108" i="39" s="1"/>
  <c r="AN55" i="39"/>
  <c r="AM55" i="39" s="1"/>
  <c r="AN197" i="39"/>
  <c r="AM197" i="39" s="1"/>
  <c r="AH127" i="39"/>
  <c r="AG127" i="39" s="1"/>
  <c r="AH70" i="39"/>
  <c r="AG70" i="39" s="1"/>
  <c r="AH13" i="39"/>
  <c r="AG13" i="39" s="1"/>
  <c r="AJ91" i="39"/>
  <c r="AI91" i="39" s="1"/>
  <c r="AJ34" i="39"/>
  <c r="AI34" i="39" s="1"/>
  <c r="AL175" i="39"/>
  <c r="AK175" i="39" s="1"/>
  <c r="AL118" i="39"/>
  <c r="AK118" i="39" s="1"/>
  <c r="AL61" i="39"/>
  <c r="AK61" i="39" s="1"/>
  <c r="AN72" i="39"/>
  <c r="AM72" i="39" s="1"/>
  <c r="AN19" i="39"/>
  <c r="AM19" i="39" s="1"/>
  <c r="AN161" i="39"/>
  <c r="AM161" i="39" s="1"/>
  <c r="AH59" i="39"/>
  <c r="AG59" i="39" s="1"/>
  <c r="AH201" i="39"/>
  <c r="AG201" i="39" s="1"/>
  <c r="AJ144" i="39"/>
  <c r="AI144" i="39" s="1"/>
  <c r="AJ23" i="39"/>
  <c r="AI23" i="39" s="1"/>
  <c r="AJ165" i="39"/>
  <c r="AI165" i="39" s="1"/>
  <c r="AL107" i="39"/>
  <c r="AK107" i="39" s="1"/>
  <c r="AL50" i="39"/>
  <c r="AK50" i="39" s="1"/>
  <c r="AL76" i="39"/>
  <c r="AK76" i="39" s="1"/>
  <c r="AN175" i="39"/>
  <c r="AM175" i="39" s="1"/>
  <c r="AN86" i="39"/>
  <c r="AM86" i="39" s="1"/>
  <c r="AH126" i="39"/>
  <c r="AG126" i="39" s="1"/>
  <c r="AH37" i="39"/>
  <c r="AG37" i="39" s="1"/>
  <c r="AJ83" i="39"/>
  <c r="AI83" i="39" s="1"/>
  <c r="AJ193" i="39"/>
  <c r="AI193" i="39" s="1"/>
  <c r="AL71" i="39"/>
  <c r="AK71" i="39" s="1"/>
  <c r="AL181" i="39"/>
  <c r="AK181" i="39" s="1"/>
  <c r="AN160" i="39"/>
  <c r="AM160" i="39" s="1"/>
  <c r="AN75" i="39"/>
  <c r="AM75" i="39" s="1"/>
  <c r="AN185" i="39"/>
  <c r="AM185" i="39" s="1"/>
  <c r="AH26" i="39"/>
  <c r="AG26" i="39" s="1"/>
  <c r="AJ136" i="39"/>
  <c r="AI136" i="39" s="1"/>
  <c r="AJ150" i="39"/>
  <c r="AI150" i="39" s="1"/>
  <c r="AJ61" i="39"/>
  <c r="AI61" i="39" s="1"/>
  <c r="AL170" i="39"/>
  <c r="AK170" i="39" s="1"/>
  <c r="AL81" i="39"/>
  <c r="AK81" i="39" s="1"/>
  <c r="AN60" i="39"/>
  <c r="AM60" i="39" s="1"/>
  <c r="AN174" i="39"/>
  <c r="AM174" i="39" s="1"/>
  <c r="AN85" i="39"/>
  <c r="AM85" i="39" s="1"/>
  <c r="V22" i="39"/>
  <c r="X11" i="39"/>
  <c r="Z22" i="39"/>
  <c r="AB18" i="39"/>
  <c r="P33" i="39"/>
  <c r="AF14" i="39"/>
  <c r="Z38" i="39"/>
  <c r="AF36" i="39"/>
  <c r="N29" i="39"/>
  <c r="N45" i="39"/>
  <c r="AB60" i="39"/>
  <c r="P43" i="39"/>
  <c r="T59" i="39"/>
  <c r="X71" i="39"/>
  <c r="AB71" i="39"/>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6" i="31"/>
  <c r="AZ448" i="1"/>
  <c r="AZ434" i="1"/>
  <c r="AZ449" i="1"/>
  <c r="AZ443" i="1"/>
  <c r="AZ446" i="1"/>
  <c r="AZ437" i="1"/>
  <c r="AZ438" i="1"/>
  <c r="AZ435" i="1"/>
  <c r="AZ418" i="1"/>
  <c r="AZ444" i="1"/>
  <c r="AZ441" i="1"/>
  <c r="AZ421" i="1"/>
  <c r="AZ447" i="1"/>
  <c r="AZ442" i="1"/>
  <c r="AZ445" i="1"/>
  <c r="AZ426" i="1"/>
  <c r="AZ417" i="1"/>
  <c r="AZ168" i="1"/>
  <c r="AZ411" i="1"/>
  <c r="AZ407" i="1"/>
  <c r="AZ403" i="1"/>
  <c r="AZ399" i="1"/>
  <c r="AZ387" i="1"/>
  <c r="AZ385" i="1"/>
  <c r="AZ382" i="1"/>
  <c r="AZ404" i="1"/>
  <c r="AZ400" i="1"/>
  <c r="AZ388" i="1"/>
  <c r="AZ383" i="1"/>
  <c r="AZ167" i="1"/>
  <c r="AZ415" i="1"/>
  <c r="AZ414" i="1"/>
  <c r="AZ405" i="1"/>
  <c r="AZ401" i="1"/>
  <c r="AZ397" i="1"/>
  <c r="AZ389" i="1"/>
  <c r="AZ386" i="1"/>
  <c r="AZ410" i="1"/>
  <c r="AZ392" i="1"/>
  <c r="AZ371" i="1"/>
  <c r="AZ365" i="1"/>
  <c r="AZ368" i="1"/>
  <c r="AZ366" i="1"/>
  <c r="AZ362" i="1"/>
  <c r="AZ360" i="1"/>
  <c r="AZ356" i="1"/>
  <c r="AZ352" i="1"/>
  <c r="AZ380" i="1"/>
  <c r="AZ378" i="1"/>
  <c r="AZ375" i="1"/>
  <c r="AZ373" i="1"/>
  <c r="AZ357" i="1"/>
  <c r="AZ353" i="1"/>
  <c r="AZ398" i="1"/>
  <c r="AZ363" i="1"/>
  <c r="AZ402" i="1"/>
  <c r="AZ379" i="1"/>
  <c r="AZ364" i="1"/>
  <c r="AZ361" i="1"/>
  <c r="AZ358" i="1"/>
  <c r="AZ354" i="1"/>
  <c r="AZ406" i="1"/>
  <c r="AZ351" i="1"/>
  <c r="AZ350" i="1"/>
  <c r="AZ344" i="1"/>
  <c r="AZ339" i="1"/>
  <c r="AZ336" i="1"/>
  <c r="AZ334" i="1"/>
  <c r="AZ359" i="1"/>
  <c r="AZ347" i="1"/>
  <c r="AZ343" i="1"/>
  <c r="AZ340" i="1"/>
  <c r="AZ332" i="1"/>
  <c r="AZ330" i="1"/>
  <c r="AZ328" i="1"/>
  <c r="AZ326" i="1"/>
  <c r="AZ324" i="1"/>
  <c r="AZ333" i="1"/>
  <c r="AZ345" i="1"/>
  <c r="AZ341" i="1"/>
  <c r="AZ337" i="1"/>
  <c r="AZ331" i="1"/>
  <c r="AZ348" i="1"/>
  <c r="AZ342" i="1"/>
  <c r="AZ338" i="1"/>
  <c r="AZ335" i="1"/>
  <c r="AZ329" i="1"/>
  <c r="AZ327" i="1"/>
  <c r="AZ325" i="1"/>
  <c r="AZ315" i="1"/>
  <c r="AZ310" i="1"/>
  <c r="AZ289" i="1"/>
  <c r="AZ285" i="1"/>
  <c r="AZ308" i="1"/>
  <c r="AZ304" i="1"/>
  <c r="AZ301" i="1"/>
  <c r="AZ323" i="1"/>
  <c r="AZ316" i="1"/>
  <c r="AZ305" i="1"/>
  <c r="AZ290" i="1"/>
  <c r="AZ286" i="1"/>
  <c r="AZ313" i="1"/>
  <c r="AZ302" i="1"/>
  <c r="AZ298" i="1"/>
  <c r="AZ346" i="1"/>
  <c r="AZ320" i="1"/>
  <c r="AZ292" i="1"/>
  <c r="AZ306" i="1"/>
  <c r="AZ303" i="1"/>
  <c r="AZ299" i="1"/>
  <c r="AZ295" i="1"/>
  <c r="AZ312" i="1"/>
  <c r="AZ288" i="1"/>
  <c r="AZ276" i="1"/>
  <c r="AZ268" i="1"/>
  <c r="AZ266" i="1"/>
  <c r="AZ260" i="1"/>
  <c r="AZ256" i="1"/>
  <c r="AZ287" i="1"/>
  <c r="AZ284" i="1"/>
  <c r="AZ264" i="1"/>
  <c r="AZ281" i="1"/>
  <c r="AZ279" i="1"/>
  <c r="AZ322" i="1"/>
  <c r="AZ314" i="1"/>
  <c r="AZ296" i="1"/>
  <c r="AZ291" i="1"/>
  <c r="AZ267" i="1"/>
  <c r="AZ277" i="1"/>
  <c r="AZ265" i="1"/>
  <c r="AZ257" i="1"/>
  <c r="AZ280" i="1"/>
  <c r="AZ269" i="1"/>
  <c r="AZ262" i="1"/>
  <c r="AZ255" i="1"/>
  <c r="AZ244" i="1"/>
  <c r="AZ241" i="1"/>
  <c r="AZ237" i="1"/>
  <c r="AZ225" i="1"/>
  <c r="AZ355" i="1"/>
  <c r="AZ282" i="1"/>
  <c r="AZ261" i="1"/>
  <c r="AZ250" i="1"/>
  <c r="AZ233" i="1"/>
  <c r="AZ247" i="1"/>
  <c r="AZ234" i="1"/>
  <c r="AZ226" i="1"/>
  <c r="AZ224" i="1"/>
  <c r="AZ253" i="1"/>
  <c r="AZ231" i="1"/>
  <c r="AZ251" i="1"/>
  <c r="AZ238" i="1"/>
  <c r="AZ235" i="1"/>
  <c r="AZ223" i="1"/>
  <c r="AZ270" i="1"/>
  <c r="AZ263" i="1"/>
  <c r="AZ249" i="1"/>
  <c r="AZ240" i="1"/>
  <c r="AZ245" i="1"/>
  <c r="AZ232" i="1"/>
  <c r="AZ227" i="1"/>
  <c r="AZ229" i="1"/>
  <c r="AZ222" i="1"/>
  <c r="AZ218" i="1"/>
  <c r="AZ211" i="1"/>
  <c r="AZ198" i="1"/>
  <c r="AZ185" i="1"/>
  <c r="AZ214" i="1"/>
  <c r="AZ203" i="1"/>
  <c r="AZ196" i="1"/>
  <c r="AZ194" i="1"/>
  <c r="AZ192" i="1"/>
  <c r="AZ190" i="1"/>
  <c r="AZ187" i="1"/>
  <c r="AZ183" i="1"/>
  <c r="AZ221" i="1"/>
  <c r="AZ191" i="1"/>
  <c r="AZ220" i="1"/>
  <c r="AZ212" i="1"/>
  <c r="AZ207" i="1"/>
  <c r="AZ213" i="1"/>
  <c r="AZ208" i="1"/>
  <c r="AZ205" i="1"/>
  <c r="AZ193" i="1"/>
  <c r="AZ210" i="1"/>
  <c r="AZ206" i="1"/>
  <c r="AZ197" i="1"/>
  <c r="AZ195" i="1"/>
  <c r="AZ188" i="1"/>
  <c r="AZ171" i="1"/>
  <c r="AZ148" i="1"/>
  <c r="AZ137" i="1"/>
  <c r="AZ117" i="1"/>
  <c r="AZ114" i="1"/>
  <c r="AZ151" i="1"/>
  <c r="AZ132" i="1"/>
  <c r="AZ126" i="1"/>
  <c r="AZ107" i="1"/>
  <c r="AZ96" i="1"/>
  <c r="AZ179" i="1"/>
  <c r="AZ127" i="1"/>
  <c r="AZ115" i="1"/>
  <c r="AZ108" i="1"/>
  <c r="AZ103" i="1"/>
  <c r="AZ181" i="1"/>
  <c r="AZ177" i="1"/>
  <c r="AZ146" i="1"/>
  <c r="AZ138" i="1"/>
  <c r="AZ133" i="1"/>
  <c r="AZ130" i="1"/>
  <c r="AZ123" i="1"/>
  <c r="AZ118" i="1"/>
  <c r="AZ112" i="1"/>
  <c r="AZ184" i="1"/>
  <c r="AZ164" i="1"/>
  <c r="AZ159" i="1"/>
  <c r="AZ156" i="1"/>
  <c r="AZ141" i="1"/>
  <c r="AZ125" i="1"/>
  <c r="AZ99" i="1"/>
  <c r="AZ97" i="1"/>
  <c r="AZ92" i="1"/>
  <c r="AZ172" i="1"/>
  <c r="AZ165" i="1"/>
  <c r="AZ161" i="1"/>
  <c r="AZ150" i="1"/>
  <c r="AZ131" i="1"/>
  <c r="AZ129" i="1"/>
  <c r="AZ173" i="1"/>
  <c r="AZ169" i="1"/>
  <c r="AZ147" i="1"/>
  <c r="AZ145" i="1"/>
  <c r="AZ90" i="1"/>
  <c r="AZ116" i="1"/>
  <c r="AZ93" i="1"/>
  <c r="AZ85" i="1"/>
  <c r="AZ62" i="1"/>
  <c r="AZ55" i="1"/>
  <c r="AZ49" i="1"/>
  <c r="AZ43" i="1"/>
  <c r="AZ113" i="1"/>
  <c r="AZ73" i="1"/>
  <c r="AZ39" i="1"/>
  <c r="AZ35" i="1"/>
  <c r="AZ89" i="1"/>
  <c r="AZ60" i="1"/>
  <c r="AZ24" i="1"/>
  <c r="AZ102" i="1"/>
  <c r="AZ87" i="1"/>
  <c r="AZ76" i="1"/>
  <c r="AZ58" i="1"/>
  <c r="AZ53" i="1"/>
  <c r="AZ48" i="1"/>
  <c r="AZ36" i="1"/>
  <c r="AZ32" i="1"/>
  <c r="AZ149" i="1"/>
  <c r="AZ80" i="1"/>
  <c r="AZ66" i="1"/>
  <c r="AZ63" i="1"/>
  <c r="AZ44" i="1"/>
  <c r="AZ38" i="1"/>
  <c r="AZ31" i="1"/>
  <c r="AZ136" i="1"/>
  <c r="AZ120" i="1"/>
  <c r="AZ77" i="1"/>
  <c r="AZ51" i="1"/>
  <c r="AZ40" i="1"/>
  <c r="AZ33" i="1"/>
  <c r="AZ25" i="1"/>
  <c r="AZ139" i="1"/>
  <c r="AZ78" i="1"/>
  <c r="AZ64" i="1"/>
  <c r="AZ45" i="1"/>
  <c r="AZ68" i="1"/>
  <c r="AZ59" i="1"/>
  <c r="AZ37" i="1"/>
  <c r="AZ34" i="1"/>
  <c r="AZ23" i="1"/>
  <c r="AZ18" i="1"/>
  <c r="AZ11" i="1"/>
  <c r="AZ10" i="1"/>
  <c r="AZ19" i="1"/>
  <c r="AZ7" i="1"/>
  <c r="AZ14" i="1"/>
  <c r="AZ17" i="1"/>
  <c r="AZ13" i="1"/>
  <c r="AC161" i="39"/>
  <c r="AC77" i="39"/>
  <c r="AC190" i="39"/>
  <c r="AE128" i="39"/>
  <c r="AC177" i="39"/>
  <c r="AE159" i="39"/>
  <c r="AC72" i="39"/>
  <c r="AC146" i="39"/>
  <c r="AC80" i="39"/>
  <c r="AC200" i="39"/>
  <c r="AC50" i="39"/>
  <c r="AC154" i="39"/>
  <c r="AC59" i="39"/>
  <c r="AC87" i="39"/>
  <c r="AC52" i="39"/>
  <c r="AE119" i="39"/>
  <c r="AE110" i="39"/>
  <c r="AC53" i="39"/>
  <c r="AE181" i="39"/>
  <c r="AC202" i="39"/>
  <c r="AC196" i="39"/>
  <c r="AE174" i="39"/>
  <c r="AC83" i="39"/>
  <c r="AC159" i="39"/>
  <c r="AE202" i="39"/>
  <c r="AC121" i="39"/>
  <c r="AC157" i="39"/>
  <c r="AC60" i="39"/>
  <c r="AE112" i="39"/>
  <c r="AC155" i="39"/>
  <c r="AE147" i="39"/>
  <c r="AC79" i="39"/>
  <c r="AC178" i="39"/>
  <c r="AC182" i="39"/>
  <c r="AC69"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8" i="39"/>
  <c r="U100" i="39"/>
  <c r="U126" i="39"/>
  <c r="U118" i="39"/>
  <c r="U115" i="39"/>
  <c r="U99" i="39"/>
  <c r="U114" i="39"/>
  <c r="U106" i="39"/>
  <c r="U98" i="39"/>
  <c r="U137" i="39"/>
  <c r="U125" i="39"/>
  <c r="U121" i="39"/>
  <c r="U116" i="39"/>
  <c r="U105" i="39"/>
  <c r="U104" i="39"/>
  <c r="U96" i="39"/>
  <c r="U111" i="39"/>
  <c r="U97" i="39"/>
  <c r="U103" i="39"/>
  <c r="AC90" i="39"/>
  <c r="AE191" i="39"/>
  <c r="AC127"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106" i="39"/>
  <c r="W98" i="39"/>
  <c r="W90" i="39"/>
  <c r="W82" i="39"/>
  <c r="W137" i="39"/>
  <c r="W125" i="39"/>
  <c r="W121" i="39"/>
  <c r="W116" i="39"/>
  <c r="W113" i="39"/>
  <c r="W105" i="39"/>
  <c r="W97" i="39"/>
  <c r="W166" i="39"/>
  <c r="W147" i="39"/>
  <c r="W112" i="39"/>
  <c r="W104" i="39"/>
  <c r="W89" i="39"/>
  <c r="W79" i="39"/>
  <c r="W110" i="39"/>
  <c r="W96" i="39"/>
  <c r="W84" i="39"/>
  <c r="W141" i="39"/>
  <c r="W93" i="39"/>
  <c r="W87" i="39"/>
  <c r="W102" i="39"/>
  <c r="W80" i="39"/>
  <c r="W111" i="39"/>
  <c r="W100" i="39"/>
  <c r="W95" i="39"/>
  <c r="W85" i="39"/>
  <c r="W129" i="39"/>
  <c r="W117" i="39"/>
  <c r="W92" i="39"/>
  <c r="W88" i="39"/>
  <c r="W78" i="39"/>
  <c r="W77" i="39"/>
  <c r="W133" i="39"/>
  <c r="W128" i="39"/>
  <c r="W119" i="39"/>
  <c r="W103" i="39"/>
  <c r="W81" i="39"/>
  <c r="W76" i="39"/>
  <c r="W86" i="39"/>
  <c r="W124" i="39"/>
  <c r="W94" i="39"/>
  <c r="AC166" i="39"/>
  <c r="AC169" i="39"/>
  <c r="AC148" i="39"/>
  <c r="AE199" i="39"/>
  <c r="AE133" i="39"/>
  <c r="AC164" i="39"/>
  <c r="AE185" i="39"/>
  <c r="AC111" i="39"/>
  <c r="AC51" i="39"/>
  <c r="AC65" i="39"/>
  <c r="AZ2" i="1"/>
  <c r="AC57" i="39"/>
  <c r="AC82" i="39"/>
  <c r="I42" i="31"/>
  <c r="I24" i="31"/>
  <c r="I60" i="31"/>
  <c r="I53" i="31"/>
  <c r="AE143" i="39"/>
  <c r="AC100" i="39"/>
  <c r="AC74" i="39"/>
  <c r="I82" i="31"/>
  <c r="I83" i="31"/>
  <c r="AC55" i="39"/>
  <c r="AE106" i="39"/>
  <c r="AC85" i="39"/>
  <c r="AC116" i="39"/>
  <c r="AC94" i="39"/>
  <c r="AC103" i="39"/>
  <c r="I80" i="31"/>
  <c r="I81" i="31"/>
  <c r="AE108" i="39"/>
  <c r="U119" i="39"/>
  <c r="AC54" i="39"/>
  <c r="I216" i="31"/>
  <c r="I89" i="31"/>
  <c r="I103" i="31"/>
  <c r="I64" i="31"/>
  <c r="I98" i="31"/>
  <c r="I214" i="31"/>
  <c r="I72" i="31"/>
  <c r="I88" i="31"/>
  <c r="I43" i="31"/>
  <c r="I210" i="31"/>
  <c r="I97" i="31"/>
  <c r="I212" i="31"/>
  <c r="I73" i="31"/>
  <c r="I28" i="31"/>
  <c r="I86" i="31"/>
  <c r="I84" i="31"/>
  <c r="I40" i="31"/>
  <c r="I209" i="31"/>
  <c r="I96" i="31"/>
  <c r="I211" i="31"/>
  <c r="I26" i="31"/>
  <c r="I41" i="31"/>
  <c r="I90" i="31"/>
  <c r="I92" i="31"/>
  <c r="I217" i="31"/>
  <c r="I52" i="31"/>
  <c r="I25" i="31"/>
  <c r="I104" i="31"/>
  <c r="I95" i="31"/>
  <c r="I100" i="31"/>
  <c r="I213" i="31"/>
  <c r="I65" i="31"/>
  <c r="I99" i="31"/>
  <c r="I215" i="31"/>
  <c r="I59" i="31"/>
  <c r="I87" i="31"/>
  <c r="I102" i="31"/>
  <c r="I45" i="31"/>
  <c r="I27" i="31"/>
  <c r="I61" i="31"/>
  <c r="I57" i="31"/>
  <c r="I67" i="31"/>
  <c r="I44" i="31"/>
  <c r="I55" i="31"/>
  <c r="I94" i="31"/>
  <c r="I85" i="31"/>
  <c r="I54" i="31"/>
  <c r="I23" i="31"/>
  <c r="I75" i="31"/>
  <c r="I93" i="31"/>
  <c r="I208" i="31"/>
  <c r="I63" i="31"/>
  <c r="I62" i="31"/>
  <c r="I56" i="31"/>
  <c r="I91" i="31"/>
  <c r="I207" i="31"/>
  <c r="I58" i="31"/>
  <c r="I66" i="31"/>
  <c r="I101"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66" i="39"/>
  <c r="AC106" i="39"/>
  <c r="AC49" i="39"/>
  <c r="AC64" i="39"/>
  <c r="AC99" i="39"/>
  <c r="AC67" i="39"/>
  <c r="AC58" i="39"/>
  <c r="AC56" i="39"/>
  <c r="AC86" i="39"/>
  <c r="AC101" i="39"/>
  <c r="AC91" i="39"/>
  <c r="AC98" i="39"/>
  <c r="AC109" i="39"/>
  <c r="AC93" i="39"/>
  <c r="AC70" i="39"/>
  <c r="AC61" i="39"/>
  <c r="AE109" i="39"/>
  <c r="U112" i="39"/>
  <c r="U113" i="39"/>
  <c r="AC75" i="39"/>
  <c r="AC78" i="39"/>
  <c r="AC73" i="39"/>
  <c r="AC126" i="39"/>
  <c r="AC122" i="39"/>
  <c r="AE162" i="39"/>
  <c r="AC102" i="39"/>
  <c r="AE142" i="39"/>
  <c r="AC105" i="39"/>
  <c r="AE111" i="39"/>
  <c r="AC81" i="39"/>
  <c r="AC115" i="39"/>
  <c r="AC125" i="39"/>
  <c r="AE189" i="39"/>
  <c r="AE150" i="39"/>
  <c r="AE113" i="39"/>
  <c r="AC120" i="39"/>
  <c r="AE126" i="39"/>
  <c r="U133" i="39"/>
  <c r="AC112" i="39"/>
  <c r="AC130" i="39"/>
  <c r="AC118" i="39"/>
  <c r="AC129" i="39"/>
  <c r="AC97" i="39"/>
  <c r="AE149" i="39"/>
  <c r="AE127" i="39"/>
  <c r="AE116" i="39"/>
  <c r="AC104" i="39"/>
  <c r="AC89" i="39"/>
  <c r="U176" i="39"/>
  <c r="AC114" i="39"/>
  <c r="AC131" i="39"/>
  <c r="AC119" i="39"/>
  <c r="AC95" i="39"/>
  <c r="AE165" i="39"/>
  <c r="U107" i="39"/>
  <c r="AE136" i="39"/>
  <c r="AE118" i="39"/>
  <c r="AC179" i="39"/>
  <c r="AE107" i="39"/>
  <c r="AC128" i="39"/>
  <c r="AC170" i="39"/>
  <c r="AC137" i="39"/>
  <c r="AC156" i="39"/>
  <c r="AC198" i="39"/>
  <c r="AC165" i="39"/>
  <c r="AC184" i="39"/>
  <c r="AC123" i="39"/>
  <c r="AC151"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U148"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117" i="39"/>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K208" i="31" l="1"/>
  <c r="H194" i="31"/>
  <c r="K207" i="31"/>
  <c r="H186" i="31"/>
  <c r="K201" i="31"/>
  <c r="H192" i="31"/>
  <c r="K200" i="31"/>
  <c r="K198" i="31"/>
  <c r="K197" i="31"/>
  <c r="H191" i="31"/>
  <c r="K189" i="31"/>
  <c r="H189" i="31"/>
  <c r="K187" i="31"/>
  <c r="H188" i="31"/>
  <c r="K186" i="31"/>
  <c r="H187" i="31"/>
  <c r="K182" i="31"/>
  <c r="H185" i="31"/>
  <c r="K181" i="31"/>
  <c r="H184" i="31"/>
  <c r="K180" i="31"/>
  <c r="H183" i="31"/>
  <c r="K179" i="31"/>
  <c r="K178" i="31"/>
  <c r="H181" i="31"/>
  <c r="K177" i="31"/>
  <c r="H178" i="31"/>
  <c r="H177" i="31"/>
  <c r="K176" i="31"/>
  <c r="K175" i="31"/>
  <c r="H176" i="31"/>
  <c r="H175" i="31"/>
  <c r="K174" i="31"/>
  <c r="K173" i="31"/>
  <c r="H174" i="31"/>
  <c r="K172" i="31"/>
  <c r="H173" i="31"/>
  <c r="K171" i="31"/>
  <c r="H171" i="31"/>
  <c r="K170" i="31"/>
  <c r="H168" i="31"/>
  <c r="K169" i="31"/>
  <c r="H167" i="31"/>
  <c r="K168" i="31"/>
  <c r="H164" i="31"/>
  <c r="K167" i="31"/>
  <c r="H163" i="31"/>
  <c r="K166" i="31"/>
  <c r="H162" i="31"/>
  <c r="K165" i="31"/>
  <c r="K163" i="31"/>
  <c r="H161" i="31"/>
  <c r="K162" i="31"/>
  <c r="H160" i="31"/>
  <c r="K160" i="31"/>
  <c r="H159" i="31"/>
  <c r="K159" i="31"/>
  <c r="H158" i="31"/>
  <c r="H155" i="31"/>
  <c r="K157" i="31"/>
  <c r="H154" i="31"/>
  <c r="K156" i="31"/>
  <c r="H153" i="31"/>
  <c r="K155" i="31"/>
  <c r="H152" i="31"/>
  <c r="K154" i="31"/>
  <c r="H148" i="31"/>
  <c r="H140" i="31"/>
  <c r="K153" i="31"/>
  <c r="K152" i="31"/>
  <c r="H146" i="31"/>
  <c r="K151" i="31"/>
  <c r="K150" i="31"/>
  <c r="H145" i="31"/>
  <c r="H143" i="31"/>
  <c r="H142" i="31"/>
  <c r="K144" i="31"/>
  <c r="H141" i="31"/>
  <c r="K143" i="31"/>
  <c r="K142" i="31"/>
  <c r="H139" i="31"/>
  <c r="K141" i="31"/>
  <c r="H138" i="31"/>
  <c r="K140" i="31"/>
  <c r="H137" i="31"/>
  <c r="K139" i="31"/>
  <c r="H135" i="31"/>
  <c r="K138" i="31"/>
  <c r="H132" i="31"/>
  <c r="K137" i="31"/>
  <c r="H131" i="31"/>
  <c r="K136" i="31"/>
  <c r="H130" i="31"/>
  <c r="K135" i="31"/>
  <c r="H129" i="31"/>
  <c r="K134" i="31"/>
  <c r="K133" i="31"/>
  <c r="H128" i="31"/>
  <c r="K132" i="31"/>
  <c r="H127" i="31"/>
  <c r="H125" i="31"/>
  <c r="K131" i="31"/>
  <c r="K130" i="31"/>
  <c r="H122" i="31"/>
  <c r="H121" i="31"/>
  <c r="K129" i="31"/>
  <c r="H118" i="31"/>
  <c r="K128" i="31"/>
  <c r="H117" i="31"/>
  <c r="K127" i="31"/>
  <c r="H116" i="31"/>
  <c r="K126" i="31"/>
  <c r="H115" i="31"/>
  <c r="K123" i="31"/>
  <c r="H114" i="31"/>
  <c r="K117" i="31"/>
  <c r="H113" i="31"/>
  <c r="K116" i="31"/>
  <c r="H112" i="31"/>
  <c r="K115" i="31"/>
  <c r="K114" i="31"/>
  <c r="H110" i="31"/>
  <c r="K113" i="31"/>
  <c r="H108" i="31"/>
  <c r="K112" i="31"/>
  <c r="H107" i="31"/>
  <c r="K111" i="31"/>
  <c r="K110" i="31"/>
  <c r="H106"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K38" i="31"/>
  <c r="H37" i="31"/>
  <c r="K37" i="31"/>
  <c r="H36" i="31"/>
  <c r="K33" i="31"/>
  <c r="H49" i="31"/>
  <c r="K32" i="31"/>
  <c r="H48" i="31"/>
  <c r="K31" i="31"/>
  <c r="H51"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K105" i="31" l="1"/>
  <c r="K104" i="31"/>
  <c r="H67" i="31"/>
  <c r="H64" i="31"/>
  <c r="H65" i="31"/>
  <c r="H66" i="31"/>
  <c r="N3" i="31" l="1"/>
  <c r="AR1" i="1" l="1"/>
  <c r="AM1" i="1"/>
  <c r="AL1" i="1"/>
  <c r="AK1" i="1"/>
  <c r="AJ1" i="1"/>
  <c r="AI1" i="1"/>
  <c r="AC1" i="1"/>
  <c r="AB1" i="1"/>
  <c r="AA1" i="1"/>
  <c r="Z1" i="1"/>
  <c r="Y1" i="1"/>
  <c r="I204" i="31" l="1"/>
  <c r="I203" i="31"/>
  <c r="I198" i="31"/>
  <c r="I200" i="31"/>
  <c r="I201" i="31"/>
  <c r="I202" i="31"/>
  <c r="I197" i="31"/>
  <c r="I205" i="31"/>
  <c r="I199"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89" i="31"/>
  <c r="K98" i="31"/>
  <c r="K26" i="31"/>
  <c r="K28" i="31"/>
  <c r="K82" i="31"/>
  <c r="K91" i="31"/>
  <c r="K99" i="31"/>
  <c r="K27" i="31"/>
  <c r="K97" i="31"/>
  <c r="K35" i="31"/>
  <c r="K69" i="31"/>
  <c r="K85" i="31"/>
  <c r="K94" i="31"/>
  <c r="K102" i="31"/>
  <c r="K29" i="31"/>
  <c r="K83" i="31"/>
  <c r="K92" i="31"/>
  <c r="K100" i="31"/>
  <c r="K77" i="31"/>
  <c r="K86" i="31"/>
  <c r="K95" i="31"/>
  <c r="K23" i="31"/>
  <c r="K25" i="31"/>
  <c r="K34" i="31"/>
  <c r="K84" i="31"/>
  <c r="K93" i="31"/>
  <c r="K101" i="31"/>
  <c r="K87" i="31"/>
  <c r="K96" i="31"/>
  <c r="K103" i="31"/>
  <c r="H214" i="31"/>
  <c r="H39" i="31"/>
  <c r="H211" i="31"/>
  <c r="H212" i="31"/>
  <c r="H86" i="31"/>
  <c r="H104" i="31"/>
  <c r="H99" i="31"/>
  <c r="H80" i="31"/>
  <c r="H95" i="31"/>
  <c r="H208" i="31"/>
  <c r="H85" i="31"/>
  <c r="H98" i="31"/>
  <c r="H50" i="31"/>
  <c r="H209" i="31"/>
  <c r="H88" i="31"/>
  <c r="H100" i="31"/>
  <c r="H47" i="31"/>
  <c r="H93" i="31"/>
  <c r="H102" i="31"/>
  <c r="H101" i="31"/>
  <c r="H81" i="31"/>
  <c r="H213" i="31"/>
  <c r="H82" i="31"/>
  <c r="H103" i="31"/>
  <c r="H38" i="31"/>
  <c r="H216" i="31"/>
  <c r="H94" i="31"/>
  <c r="H91" i="31"/>
  <c r="H215" i="31"/>
  <c r="H87" i="31"/>
  <c r="H96" i="31"/>
  <c r="H84" i="31"/>
  <c r="H97" i="31"/>
  <c r="H2" i="31"/>
  <c r="AG317" i="1" l="1"/>
  <c r="AB317" i="1"/>
  <c r="AJ41" i="1"/>
  <c r="AP41" i="1"/>
  <c r="AN41" i="1"/>
  <c r="Z307" i="1"/>
  <c r="AL307" i="1"/>
  <c r="AQ317" i="1"/>
  <c r="Y317" i="1"/>
  <c r="AL317" i="1"/>
  <c r="AB41" i="1"/>
  <c r="AH41" i="1"/>
  <c r="AF41" i="1"/>
  <c r="AO307" i="1"/>
  <c r="AD307" i="1"/>
  <c r="AI317" i="1"/>
  <c r="AN317" i="1"/>
  <c r="AD317" i="1"/>
  <c r="Z41" i="1"/>
  <c r="AG307" i="1"/>
  <c r="AK307" i="1"/>
  <c r="AA317" i="1"/>
  <c r="AF317" i="1"/>
  <c r="AK317" i="1"/>
  <c r="AQ41" i="1"/>
  <c r="AG41" i="1"/>
  <c r="AQ307" i="1"/>
  <c r="Y307" i="1"/>
  <c r="AC307" i="1"/>
  <c r="AP317" i="1"/>
  <c r="AM317" i="1"/>
  <c r="AC317" i="1"/>
  <c r="AI41" i="1"/>
  <c r="AM41" i="1"/>
  <c r="AI307" i="1"/>
  <c r="AN307" i="1"/>
  <c r="AR307" i="1"/>
  <c r="AH317" i="1"/>
  <c r="AE317" i="1"/>
  <c r="AL41" i="1"/>
  <c r="AA41" i="1"/>
  <c r="AE41" i="1"/>
  <c r="AA307" i="1"/>
  <c r="AF307" i="1"/>
  <c r="AJ307" i="1"/>
  <c r="Z317" i="1"/>
  <c r="AR317" i="1"/>
  <c r="AD41" i="1"/>
  <c r="AK41" i="1"/>
  <c r="AO41" i="1"/>
  <c r="AP307" i="1"/>
  <c r="AM307" i="1"/>
  <c r="AB307" i="1"/>
  <c r="AO317" i="1"/>
  <c r="AJ317" i="1"/>
  <c r="AR41" i="1"/>
  <c r="AC41" i="1"/>
  <c r="Y41" i="1"/>
  <c r="AH307" i="1"/>
  <c r="AE307" i="1"/>
  <c r="AL124" i="1"/>
  <c r="AN124" i="1"/>
  <c r="AD124" i="1"/>
  <c r="AA228" i="1"/>
  <c r="AF228" i="1"/>
  <c r="AJ228" i="1"/>
  <c r="AG124" i="1"/>
  <c r="AI124" i="1"/>
  <c r="AP124" i="1"/>
  <c r="AP228" i="1"/>
  <c r="AL228" i="1"/>
  <c r="AB228" i="1"/>
  <c r="AR124" i="1"/>
  <c r="AE124" i="1"/>
  <c r="AB124" i="1"/>
  <c r="AH228" i="1"/>
  <c r="AD228" i="1"/>
  <c r="AO124" i="1"/>
  <c r="Z124" i="1"/>
  <c r="Y124" i="1"/>
  <c r="Z228" i="1"/>
  <c r="AM228" i="1"/>
  <c r="AC124" i="1"/>
  <c r="AQ124" i="1"/>
  <c r="AJ124" i="1"/>
  <c r="AO228" i="1"/>
  <c r="AE228" i="1"/>
  <c r="AF124" i="1"/>
  <c r="AM124" i="1"/>
  <c r="AG228" i="1"/>
  <c r="AK228" i="1"/>
  <c r="AA124" i="1"/>
  <c r="AH124" i="1"/>
  <c r="AQ228" i="1"/>
  <c r="Y228" i="1"/>
  <c r="AC228" i="1"/>
  <c r="AK124" i="1"/>
  <c r="AI228" i="1"/>
  <c r="AN228" i="1"/>
  <c r="AR228" i="1"/>
  <c r="AP170" i="1"/>
  <c r="AM170" i="1"/>
  <c r="AI170" i="1"/>
  <c r="AH170" i="1"/>
  <c r="AE170" i="1"/>
  <c r="AA170" i="1"/>
  <c r="Z170" i="1"/>
  <c r="AL170" i="1"/>
  <c r="AR170" i="1"/>
  <c r="AO170" i="1"/>
  <c r="AD170" i="1"/>
  <c r="AJ170" i="1"/>
  <c r="AG170" i="1"/>
  <c r="AK170" i="1"/>
  <c r="AB170" i="1"/>
  <c r="Y170" i="1"/>
  <c r="AC170" i="1"/>
  <c r="AN170" i="1"/>
  <c r="AF170" i="1"/>
  <c r="AQ170" i="1"/>
  <c r="AR18" i="1"/>
  <c r="AQ207" i="1"/>
  <c r="AQ53" i="1"/>
  <c r="AQ18" i="1"/>
  <c r="AQ332" i="1"/>
  <c r="AQ313" i="1"/>
  <c r="AR313" i="1"/>
  <c r="AR208" i="1"/>
  <c r="AR11" i="1"/>
  <c r="AQ19" i="1"/>
  <c r="AQ168" i="1"/>
  <c r="AR99" i="1"/>
  <c r="AQ167" i="1"/>
  <c r="AQ172" i="1"/>
  <c r="AR333" i="1"/>
  <c r="AR19" i="1"/>
  <c r="AQ208" i="1"/>
  <c r="AR410" i="1"/>
  <c r="AR173" i="1"/>
  <c r="AQ410" i="1"/>
  <c r="AQ333" i="1"/>
  <c r="AQ173" i="1"/>
  <c r="AR332" i="1"/>
  <c r="AQ378" i="1"/>
  <c r="AQ99" i="1"/>
  <c r="AR207" i="1"/>
  <c r="AR53" i="1"/>
  <c r="AQ11" i="1"/>
  <c r="AR167" i="1"/>
  <c r="AR168" i="1"/>
  <c r="AR378" i="1"/>
  <c r="AR172" i="1"/>
  <c r="AQ2" i="1"/>
  <c r="AP167" i="1"/>
  <c r="AP378" i="1"/>
  <c r="AP172" i="1"/>
  <c r="AP99" i="1"/>
  <c r="AO167" i="1"/>
  <c r="AO313" i="1"/>
  <c r="AO11" i="1"/>
  <c r="AO173" i="1"/>
  <c r="AO333" i="1"/>
  <c r="AP313" i="1"/>
  <c r="AP208" i="1"/>
  <c r="AP18" i="1"/>
  <c r="AP168" i="1"/>
  <c r="AP333" i="1"/>
  <c r="AO168" i="1"/>
  <c r="AO410" i="1"/>
  <c r="AO378" i="1"/>
  <c r="AO172" i="1"/>
  <c r="AO19" i="1"/>
  <c r="AO332" i="1"/>
  <c r="AP410" i="1"/>
  <c r="AO18" i="1"/>
  <c r="AP207" i="1"/>
  <c r="AP19" i="1"/>
  <c r="AO53" i="1"/>
  <c r="AP332" i="1"/>
  <c r="AP173" i="1"/>
  <c r="AP53" i="1"/>
  <c r="AP11" i="1"/>
  <c r="AO208" i="1"/>
  <c r="AO99" i="1"/>
  <c r="AO207" i="1"/>
  <c r="AO229" i="1"/>
  <c r="AP80" i="1"/>
  <c r="AP229" i="1"/>
  <c r="AP221" i="1"/>
  <c r="AO221" i="1"/>
  <c r="AR80" i="1"/>
  <c r="AR221" i="1"/>
  <c r="AR229" i="1"/>
  <c r="AQ80" i="1"/>
  <c r="AQ229" i="1"/>
  <c r="AQ221" i="1"/>
  <c r="AO80" i="1"/>
  <c r="AR120" i="1"/>
  <c r="AO120" i="1"/>
  <c r="AQ222" i="1"/>
  <c r="AP222" i="1"/>
  <c r="AO222" i="1"/>
  <c r="AP120" i="1"/>
  <c r="AR222" i="1"/>
  <c r="AQ120" i="1"/>
  <c r="AQ400" i="1"/>
  <c r="AR406" i="1"/>
  <c r="AR404" i="1"/>
  <c r="AR92" i="1"/>
  <c r="AR401" i="1"/>
  <c r="AR407" i="1"/>
  <c r="AQ397" i="1"/>
  <c r="AP404" i="1"/>
  <c r="AP401" i="1"/>
  <c r="AO397" i="1"/>
  <c r="AQ406" i="1"/>
  <c r="AQ404" i="1"/>
  <c r="AQ92" i="1"/>
  <c r="AQ401" i="1"/>
  <c r="AQ407" i="1"/>
  <c r="AP397" i="1"/>
  <c r="AP406" i="1"/>
  <c r="AP92" i="1"/>
  <c r="AP407" i="1"/>
  <c r="AO406" i="1"/>
  <c r="AO404" i="1"/>
  <c r="AO92" i="1"/>
  <c r="AO401" i="1"/>
  <c r="AO407" i="1"/>
  <c r="AR397" i="1"/>
  <c r="AR399" i="1"/>
  <c r="AP400" i="1"/>
  <c r="AR398" i="1"/>
  <c r="AQ399" i="1"/>
  <c r="AQ398" i="1"/>
  <c r="AR400" i="1"/>
  <c r="AO402" i="1"/>
  <c r="AR402" i="1"/>
  <c r="AQ405" i="1"/>
  <c r="AO403" i="1"/>
  <c r="AQ402" i="1"/>
  <c r="AP405" i="1"/>
  <c r="AR403" i="1"/>
  <c r="AP402" i="1"/>
  <c r="AQ403" i="1"/>
  <c r="AR405" i="1"/>
  <c r="AO400" i="1"/>
  <c r="AP399" i="1"/>
  <c r="AP398" i="1"/>
  <c r="AO398" i="1"/>
  <c r="AO405" i="1"/>
  <c r="AO399" i="1"/>
  <c r="AP403" i="1"/>
  <c r="AR25" i="1"/>
  <c r="AR55" i="1"/>
  <c r="AO145" i="1"/>
  <c r="AQ392" i="1"/>
  <c r="AO126" i="1"/>
  <c r="AO25" i="1"/>
  <c r="AQ55" i="1"/>
  <c r="AR392" i="1"/>
  <c r="AQ25" i="1"/>
  <c r="AP55" i="1"/>
  <c r="AR449" i="1"/>
  <c r="AR126" i="1"/>
  <c r="AO449" i="1"/>
  <c r="AP25" i="1"/>
  <c r="AO55" i="1"/>
  <c r="AQ449" i="1"/>
  <c r="AQ126" i="1"/>
  <c r="AR145" i="1"/>
  <c r="AR147" i="1"/>
  <c r="AP449" i="1"/>
  <c r="AP126" i="1"/>
  <c r="AQ147" i="1"/>
  <c r="AP147" i="1"/>
  <c r="AQ145" i="1"/>
  <c r="AP392" i="1"/>
  <c r="AO147" i="1"/>
  <c r="AP145" i="1"/>
  <c r="AO392" i="1"/>
  <c r="AO214" i="1"/>
  <c r="AQ304" i="1"/>
  <c r="AP60" i="1"/>
  <c r="AP123" i="1"/>
  <c r="AQ448" i="1"/>
  <c r="AP382" i="1"/>
  <c r="AQ233" i="1"/>
  <c r="AR231" i="1"/>
  <c r="AR214" i="1"/>
  <c r="AP304" i="1"/>
  <c r="AO60" i="1"/>
  <c r="AO123" i="1"/>
  <c r="AP448" i="1"/>
  <c r="AO382" i="1"/>
  <c r="AP233" i="1"/>
  <c r="AO231" i="1"/>
  <c r="AR203" i="1"/>
  <c r="AR441" i="1"/>
  <c r="AQ434" i="1"/>
  <c r="AQ411" i="1"/>
  <c r="AP426" i="1"/>
  <c r="AR102" i="1"/>
  <c r="AR10" i="1"/>
  <c r="AQ203" i="1"/>
  <c r="AQ441" i="1"/>
  <c r="AP434" i="1"/>
  <c r="AP411" i="1"/>
  <c r="AO426" i="1"/>
  <c r="AQ102" i="1"/>
  <c r="AQ10" i="1"/>
  <c r="AP203" i="1"/>
  <c r="AP441" i="1"/>
  <c r="AO434" i="1"/>
  <c r="AO411" i="1"/>
  <c r="AR426" i="1"/>
  <c r="AP102" i="1"/>
  <c r="AP10" i="1"/>
  <c r="AO203" i="1"/>
  <c r="AO441" i="1"/>
  <c r="AR434" i="1"/>
  <c r="AR411" i="1"/>
  <c r="AQ426" i="1"/>
  <c r="AO102" i="1"/>
  <c r="AO10" i="1"/>
  <c r="AQ214" i="1"/>
  <c r="AO304" i="1"/>
  <c r="AR60" i="1"/>
  <c r="AR123" i="1"/>
  <c r="AO448" i="1"/>
  <c r="AR382" i="1"/>
  <c r="AO233" i="1"/>
  <c r="AQ231" i="1"/>
  <c r="AP214" i="1"/>
  <c r="AR304" i="1"/>
  <c r="AQ60" i="1"/>
  <c r="AQ123" i="1"/>
  <c r="AR448" i="1"/>
  <c r="AQ382" i="1"/>
  <c r="AR233" i="1"/>
  <c r="AP231" i="1"/>
  <c r="AR438" i="1"/>
  <c r="AQ438" i="1"/>
  <c r="AP438" i="1"/>
  <c r="AO438" i="1"/>
  <c r="AP437" i="1"/>
  <c r="AQ365" i="1"/>
  <c r="AR227" i="1"/>
  <c r="AQ117" i="1"/>
  <c r="AO437" i="1"/>
  <c r="AR365" i="1"/>
  <c r="AQ227" i="1"/>
  <c r="AR437" i="1"/>
  <c r="AP365" i="1"/>
  <c r="AP227" i="1"/>
  <c r="AQ437" i="1"/>
  <c r="AO365" i="1"/>
  <c r="AO227" i="1"/>
  <c r="AQ447" i="1"/>
  <c r="AR117" i="1"/>
  <c r="AR447" i="1"/>
  <c r="AP238" i="1"/>
  <c r="AP117" i="1"/>
  <c r="AP447" i="1"/>
  <c r="AQ238" i="1"/>
  <c r="AR238" i="1"/>
  <c r="AO117" i="1"/>
  <c r="AO447" i="1"/>
  <c r="AO238" i="1"/>
  <c r="AR261" i="1"/>
  <c r="AO171" i="1"/>
  <c r="AQ341" i="1"/>
  <c r="AR340" i="1"/>
  <c r="AQ261" i="1"/>
  <c r="AO338" i="1"/>
  <c r="AR171" i="1"/>
  <c r="AP341" i="1"/>
  <c r="AP261" i="1"/>
  <c r="AQ171" i="1"/>
  <c r="AP249" i="1"/>
  <c r="AO249" i="1"/>
  <c r="AQ235" i="1"/>
  <c r="AO341" i="1"/>
  <c r="AO261" i="1"/>
  <c r="AR249" i="1"/>
  <c r="AP235" i="1"/>
  <c r="AP234" i="1"/>
  <c r="AQ340" i="1"/>
  <c r="AO235" i="1"/>
  <c r="AQ338" i="1"/>
  <c r="AQ249" i="1"/>
  <c r="AR235" i="1"/>
  <c r="AO234" i="1"/>
  <c r="AO340" i="1"/>
  <c r="AP340" i="1"/>
  <c r="AP338" i="1"/>
  <c r="AP171" i="1"/>
  <c r="AR341" i="1"/>
  <c r="AR234" i="1"/>
  <c r="AQ234" i="1"/>
  <c r="AR338" i="1"/>
  <c r="AR206" i="1"/>
  <c r="AP206" i="1"/>
  <c r="AO206" i="1"/>
  <c r="AQ206" i="1"/>
  <c r="AP149" i="1"/>
  <c r="AO149" i="1"/>
  <c r="AR149" i="1"/>
  <c r="AQ149" i="1"/>
  <c r="AP302" i="1"/>
  <c r="AO302" i="1"/>
  <c r="AQ302" i="1"/>
  <c r="AN302" i="1"/>
  <c r="AR183" i="1"/>
  <c r="AQ183" i="1"/>
  <c r="AP183" i="1"/>
  <c r="AO183" i="1"/>
  <c r="AR302" i="1"/>
  <c r="AM302" i="1"/>
  <c r="AN332" i="1"/>
  <c r="AN11" i="1"/>
  <c r="AN229" i="1"/>
  <c r="AN404" i="1"/>
  <c r="AN400" i="1"/>
  <c r="AN214" i="1"/>
  <c r="AN382" i="1"/>
  <c r="AN117" i="1"/>
  <c r="AN234" i="1"/>
  <c r="AN149" i="1"/>
  <c r="AM168" i="1"/>
  <c r="AM333" i="1"/>
  <c r="AM53" i="1"/>
  <c r="AM405" i="1"/>
  <c r="AM399" i="1"/>
  <c r="AM147" i="1"/>
  <c r="AM441" i="1"/>
  <c r="AM304" i="1"/>
  <c r="AM238" i="1"/>
  <c r="AM340" i="1"/>
  <c r="AM400" i="1"/>
  <c r="AM449" i="1"/>
  <c r="AM426" i="1"/>
  <c r="AM249" i="1"/>
  <c r="AN397" i="1"/>
  <c r="AM338" i="1"/>
  <c r="AN183" i="1"/>
  <c r="AN207" i="1"/>
  <c r="AN53" i="1"/>
  <c r="AN221" i="1"/>
  <c r="AN92" i="1"/>
  <c r="AN126" i="1"/>
  <c r="AN441" i="1"/>
  <c r="AN233" i="1"/>
  <c r="AN365" i="1"/>
  <c r="AN341" i="1"/>
  <c r="AM378" i="1"/>
  <c r="AM18" i="1"/>
  <c r="AM402" i="1"/>
  <c r="AM231" i="1"/>
  <c r="AM206" i="1"/>
  <c r="AM447" i="1"/>
  <c r="AN171" i="1"/>
  <c r="AM214" i="1"/>
  <c r="AN99" i="1"/>
  <c r="AN222" i="1"/>
  <c r="AN407" i="1"/>
  <c r="AN449" i="1"/>
  <c r="AN123" i="1"/>
  <c r="AN434" i="1"/>
  <c r="AN238" i="1"/>
  <c r="AN235" i="1"/>
  <c r="AM332" i="1"/>
  <c r="AM313" i="1"/>
  <c r="AM207" i="1"/>
  <c r="AM407" i="1"/>
  <c r="AM401" i="1"/>
  <c r="AM126" i="1"/>
  <c r="AM448" i="1"/>
  <c r="AM438" i="1"/>
  <c r="AM341" i="1"/>
  <c r="AM149" i="1"/>
  <c r="AM221" i="1"/>
  <c r="AM406" i="1"/>
  <c r="AM434" i="1"/>
  <c r="AM365" i="1"/>
  <c r="AM234" i="1"/>
  <c r="AM227" i="1"/>
  <c r="AM235" i="1"/>
  <c r="AN147" i="1"/>
  <c r="AM11" i="1"/>
  <c r="AM392" i="1"/>
  <c r="AN120" i="1"/>
  <c r="AN399" i="1"/>
  <c r="AN25" i="1"/>
  <c r="AN60" i="1"/>
  <c r="AN411" i="1"/>
  <c r="AN447" i="1"/>
  <c r="AN340" i="1"/>
  <c r="AM99" i="1"/>
  <c r="AM397" i="1"/>
  <c r="AM203" i="1"/>
  <c r="AM183" i="1"/>
  <c r="AM437" i="1"/>
  <c r="AN168" i="1"/>
  <c r="AM222" i="1"/>
  <c r="AN167" i="1"/>
  <c r="AN410" i="1"/>
  <c r="AN313" i="1"/>
  <c r="AN172" i="1"/>
  <c r="AN173" i="1"/>
  <c r="AN406" i="1"/>
  <c r="AN402" i="1"/>
  <c r="AN145" i="1"/>
  <c r="AN448" i="1"/>
  <c r="AN10" i="1"/>
  <c r="AN227" i="1"/>
  <c r="AN249" i="1"/>
  <c r="AM208" i="1"/>
  <c r="AM172" i="1"/>
  <c r="AM173" i="1"/>
  <c r="AM19" i="1"/>
  <c r="AM229" i="1"/>
  <c r="AM403" i="1"/>
  <c r="AM25" i="1"/>
  <c r="AM10" i="1"/>
  <c r="AM60" i="1"/>
  <c r="AM171" i="1"/>
  <c r="AM261" i="1"/>
  <c r="AN18" i="1"/>
  <c r="AN203" i="1"/>
  <c r="AM233" i="1"/>
  <c r="AN378" i="1"/>
  <c r="AN208" i="1"/>
  <c r="AN401" i="1"/>
  <c r="AN55" i="1"/>
  <c r="AN102" i="1"/>
  <c r="AN304" i="1"/>
  <c r="AN437" i="1"/>
  <c r="AN261" i="1"/>
  <c r="AM167" i="1"/>
  <c r="AM80" i="1"/>
  <c r="AM398" i="1"/>
  <c r="AM145" i="1"/>
  <c r="AM382" i="1"/>
  <c r="AM123" i="1"/>
  <c r="AN80" i="1"/>
  <c r="AN438" i="1"/>
  <c r="AM92" i="1"/>
  <c r="AN333" i="1"/>
  <c r="AN19" i="1"/>
  <c r="AN403" i="1"/>
  <c r="AN405" i="1"/>
  <c r="AN392" i="1"/>
  <c r="AN426" i="1"/>
  <c r="AN231" i="1"/>
  <c r="AN338" i="1"/>
  <c r="AN206" i="1"/>
  <c r="AM410" i="1"/>
  <c r="AM120" i="1"/>
  <c r="AM404" i="1"/>
  <c r="AM55" i="1"/>
  <c r="AM411" i="1"/>
  <c r="AM102" i="1"/>
  <c r="AN398" i="1"/>
  <c r="AM117" i="1"/>
  <c r="AP373" i="1"/>
  <c r="AN373" i="1"/>
  <c r="AO373" i="1"/>
  <c r="AM373" i="1"/>
  <c r="AR373" i="1"/>
  <c r="AQ373" i="1"/>
  <c r="AM306" i="1"/>
  <c r="AR306" i="1"/>
  <c r="AQ306" i="1"/>
  <c r="AP306" i="1"/>
  <c r="AO306" i="1"/>
  <c r="AN306" i="1"/>
  <c r="AR181" i="1"/>
  <c r="AQ181" i="1"/>
  <c r="AP181" i="1"/>
  <c r="AO181" i="1"/>
  <c r="AN181" i="1"/>
  <c r="AM181" i="1"/>
  <c r="AR192" i="1"/>
  <c r="AQ192" i="1"/>
  <c r="AP192" i="1"/>
  <c r="AO192" i="1"/>
  <c r="AN192" i="1"/>
  <c r="AM192" i="1"/>
  <c r="AH167" i="1"/>
  <c r="AH332" i="1"/>
  <c r="AH222" i="1"/>
  <c r="AH401" i="1"/>
  <c r="AH126" i="1"/>
  <c r="AH441" i="1"/>
  <c r="AH426" i="1"/>
  <c r="AH447" i="1"/>
  <c r="AH340" i="1"/>
  <c r="AH306" i="1"/>
  <c r="AL172" i="1"/>
  <c r="AL402" i="1"/>
  <c r="AL233" i="1"/>
  <c r="AL426" i="1"/>
  <c r="AL227" i="1"/>
  <c r="AL234" i="1"/>
  <c r="AL183" i="1"/>
  <c r="AC53" i="1"/>
  <c r="AC229" i="1"/>
  <c r="AC407" i="1"/>
  <c r="AC126" i="1"/>
  <c r="AC411" i="1"/>
  <c r="AC434" i="1"/>
  <c r="AC447" i="1"/>
  <c r="AC171" i="1"/>
  <c r="AC373" i="1"/>
  <c r="AA167" i="1"/>
  <c r="AA229" i="1"/>
  <c r="AA401" i="1"/>
  <c r="AA407" i="1"/>
  <c r="AA449" i="1"/>
  <c r="AA214" i="1"/>
  <c r="AA411" i="1"/>
  <c r="AA382" i="1"/>
  <c r="AA235" i="1"/>
  <c r="AA149" i="1"/>
  <c r="AB168" i="1"/>
  <c r="AB208" i="1"/>
  <c r="AB99" i="1"/>
  <c r="AB229" i="1"/>
  <c r="AB92" i="1"/>
  <c r="AB397" i="1"/>
  <c r="AB434" i="1"/>
  <c r="AB441" i="1"/>
  <c r="AB365" i="1"/>
  <c r="AB171" i="1"/>
  <c r="AB183" i="1"/>
  <c r="AF378" i="1"/>
  <c r="AF313" i="1"/>
  <c r="AF406" i="1"/>
  <c r="AF397" i="1"/>
  <c r="AF55" i="1"/>
  <c r="AF60" i="1"/>
  <c r="AF231" i="1"/>
  <c r="AF261" i="1"/>
  <c r="AF206" i="1"/>
  <c r="AI168" i="1"/>
  <c r="AI173" i="1"/>
  <c r="AI229" i="1"/>
  <c r="AI397" i="1"/>
  <c r="AI405" i="1"/>
  <c r="AI60" i="1"/>
  <c r="AI382" i="1"/>
  <c r="AI441" i="1"/>
  <c r="AI447" i="1"/>
  <c r="AI341" i="1"/>
  <c r="AI181" i="1"/>
  <c r="AH410" i="1"/>
  <c r="AH173" i="1"/>
  <c r="AH120" i="1"/>
  <c r="AH407" i="1"/>
  <c r="AH145" i="1"/>
  <c r="AH123" i="1"/>
  <c r="AH382" i="1"/>
  <c r="AH117" i="1"/>
  <c r="AH171" i="1"/>
  <c r="AH181" i="1"/>
  <c r="AL401" i="1"/>
  <c r="AL449" i="1"/>
  <c r="AL304" i="1"/>
  <c r="AL214" i="1"/>
  <c r="AL437" i="1"/>
  <c r="AL171" i="1"/>
  <c r="AL373" i="1"/>
  <c r="AC120" i="1"/>
  <c r="AC397" i="1"/>
  <c r="AC449" i="1"/>
  <c r="AC448" i="1"/>
  <c r="AC426" i="1"/>
  <c r="AC365" i="1"/>
  <c r="AC340" i="1"/>
  <c r="AC306" i="1"/>
  <c r="AA207" i="1"/>
  <c r="AA221" i="1"/>
  <c r="AA398" i="1"/>
  <c r="AA406" i="1"/>
  <c r="AA147" i="1"/>
  <c r="AA203" i="1"/>
  <c r="AA426" i="1"/>
  <c r="AA448" i="1"/>
  <c r="AA340" i="1"/>
  <c r="AA192" i="1"/>
  <c r="AB333" i="1"/>
  <c r="AB53" i="1"/>
  <c r="AB80" i="1"/>
  <c r="AB400" i="1"/>
  <c r="AB449" i="1"/>
  <c r="AB231" i="1"/>
  <c r="AB123" i="1"/>
  <c r="AB437" i="1"/>
  <c r="AB234" i="1"/>
  <c r="AB302" i="1"/>
  <c r="AF332" i="1"/>
  <c r="AF401" i="1"/>
  <c r="AF405" i="1"/>
  <c r="AF392" i="1"/>
  <c r="AF448" i="1"/>
  <c r="AF438" i="1"/>
  <c r="AF341" i="1"/>
  <c r="AF149" i="1"/>
  <c r="AI378" i="1"/>
  <c r="AI332" i="1"/>
  <c r="AI80" i="1"/>
  <c r="AI403" i="1"/>
  <c r="AI392" i="1"/>
  <c r="AI411" i="1"/>
  <c r="AI434" i="1"/>
  <c r="AI123" i="1"/>
  <c r="AI235" i="1"/>
  <c r="AI338" i="1"/>
  <c r="AI192" i="1"/>
  <c r="AJ378" i="1"/>
  <c r="AJ99" i="1"/>
  <c r="AH378" i="1"/>
  <c r="AH313" i="1"/>
  <c r="AH207" i="1"/>
  <c r="AH19" i="1"/>
  <c r="AH399" i="1"/>
  <c r="AH398" i="1"/>
  <c r="AH449" i="1"/>
  <c r="AH60" i="1"/>
  <c r="AH233" i="1"/>
  <c r="AH365" i="1"/>
  <c r="AH234" i="1"/>
  <c r="AH192" i="1"/>
  <c r="AL410" i="1"/>
  <c r="AL229" i="1"/>
  <c r="AL407" i="1"/>
  <c r="AL406" i="1"/>
  <c r="AL145" i="1"/>
  <c r="AL231" i="1"/>
  <c r="AL448" i="1"/>
  <c r="AL365" i="1"/>
  <c r="AL235" i="1"/>
  <c r="AC168" i="1"/>
  <c r="AC410" i="1"/>
  <c r="AC332" i="1"/>
  <c r="AC11" i="1"/>
  <c r="AC222" i="1"/>
  <c r="AC398" i="1"/>
  <c r="AC145" i="1"/>
  <c r="AC304" i="1"/>
  <c r="AC10" i="1"/>
  <c r="AC227" i="1"/>
  <c r="AC249" i="1"/>
  <c r="AC181" i="1"/>
  <c r="AA332" i="1"/>
  <c r="AA80" i="1"/>
  <c r="AA404" i="1"/>
  <c r="AA405" i="1"/>
  <c r="AA55" i="1"/>
  <c r="AA304" i="1"/>
  <c r="AA102" i="1"/>
  <c r="AA434" i="1"/>
  <c r="AA438" i="1"/>
  <c r="AA447" i="1"/>
  <c r="AA234" i="1"/>
  <c r="AA302" i="1"/>
  <c r="AB410" i="1"/>
  <c r="AB173" i="1"/>
  <c r="AB221" i="1"/>
  <c r="AB406" i="1"/>
  <c r="AB145" i="1"/>
  <c r="AB382" i="1"/>
  <c r="AB203" i="1"/>
  <c r="AB227" i="1"/>
  <c r="AB261" i="1"/>
  <c r="AB373" i="1"/>
  <c r="AF167" i="1"/>
  <c r="AF172" i="1"/>
  <c r="AF80" i="1"/>
  <c r="AF407" i="1"/>
  <c r="AF398" i="1"/>
  <c r="AF426" i="1"/>
  <c r="AF102" i="1"/>
  <c r="AF437" i="1"/>
  <c r="AF338" i="1"/>
  <c r="AF302" i="1"/>
  <c r="AI313" i="1"/>
  <c r="AI208" i="1"/>
  <c r="AI99" i="1"/>
  <c r="AI221" i="1"/>
  <c r="AI404" i="1"/>
  <c r="AI126" i="1"/>
  <c r="AI102" i="1"/>
  <c r="AI233" i="1"/>
  <c r="AI438" i="1"/>
  <c r="AI340" i="1"/>
  <c r="AI206" i="1"/>
  <c r="AJ172" i="1"/>
  <c r="AJ18" i="1"/>
  <c r="AJ399" i="1"/>
  <c r="AJ405" i="1"/>
  <c r="AJ126" i="1"/>
  <c r="AJ304" i="1"/>
  <c r="AJ434" i="1"/>
  <c r="AJ171" i="1"/>
  <c r="AJ206" i="1"/>
  <c r="AH99" i="1"/>
  <c r="AH402" i="1"/>
  <c r="AH92" i="1"/>
  <c r="AH147" i="1"/>
  <c r="AH411" i="1"/>
  <c r="AH434" i="1"/>
  <c r="AH235" i="1"/>
  <c r="AH206" i="1"/>
  <c r="AL333" i="1"/>
  <c r="AL53" i="1"/>
  <c r="AL80" i="1"/>
  <c r="AL392" i="1"/>
  <c r="AL434" i="1"/>
  <c r="AL203" i="1"/>
  <c r="AL447" i="1"/>
  <c r="AL306" i="1"/>
  <c r="AC99" i="1"/>
  <c r="AC172" i="1"/>
  <c r="AC406" i="1"/>
  <c r="AC404" i="1"/>
  <c r="AC392" i="1"/>
  <c r="AC441" i="1"/>
  <c r="AC382" i="1"/>
  <c r="AC437" i="1"/>
  <c r="AC235" i="1"/>
  <c r="AC192" i="1"/>
  <c r="AA208" i="1"/>
  <c r="AA11" i="1"/>
  <c r="AA18" i="1"/>
  <c r="AA92" i="1"/>
  <c r="AA441" i="1"/>
  <c r="AA117" i="1"/>
  <c r="AA341" i="1"/>
  <c r="AB120" i="1"/>
  <c r="AB403" i="1"/>
  <c r="AB147" i="1"/>
  <c r="AB233" i="1"/>
  <c r="AB304" i="1"/>
  <c r="AB447" i="1"/>
  <c r="AB341" i="1"/>
  <c r="AB306" i="1"/>
  <c r="AF207" i="1"/>
  <c r="AF19" i="1"/>
  <c r="AF221" i="1"/>
  <c r="AF403" i="1"/>
  <c r="AF147" i="1"/>
  <c r="AF214" i="1"/>
  <c r="AF382" i="1"/>
  <c r="AF447" i="1"/>
  <c r="AF171" i="1"/>
  <c r="AF183" i="1"/>
  <c r="AI172" i="1"/>
  <c r="AI222" i="1"/>
  <c r="AI92" i="1"/>
  <c r="AI145" i="1"/>
  <c r="AI304" i="1"/>
  <c r="AI437" i="1"/>
  <c r="AI171" i="1"/>
  <c r="AI149" i="1"/>
  <c r="AJ173" i="1"/>
  <c r="AJ53" i="1"/>
  <c r="AJ11" i="1"/>
  <c r="AJ402" i="1"/>
  <c r="AJ407" i="1"/>
  <c r="AJ449" i="1"/>
  <c r="AJ448" i="1"/>
  <c r="AJ438" i="1"/>
  <c r="AJ249" i="1"/>
  <c r="AH168" i="1"/>
  <c r="AH208" i="1"/>
  <c r="AH18" i="1"/>
  <c r="AH406" i="1"/>
  <c r="AH397" i="1"/>
  <c r="AH55" i="1"/>
  <c r="AH102" i="1"/>
  <c r="AH438" i="1"/>
  <c r="AH261" i="1"/>
  <c r="AH149" i="1"/>
  <c r="AL313" i="1"/>
  <c r="AL221" i="1"/>
  <c r="AL397" i="1"/>
  <c r="AL404" i="1"/>
  <c r="AL403" i="1"/>
  <c r="AL147" i="1"/>
  <c r="AL123" i="1"/>
  <c r="AL441" i="1"/>
  <c r="AL340" i="1"/>
  <c r="AL341" i="1"/>
  <c r="AL181" i="1"/>
  <c r="AC403" i="1"/>
  <c r="AC92" i="1"/>
  <c r="AC147" i="1"/>
  <c r="AC123" i="1"/>
  <c r="AC233" i="1"/>
  <c r="AC234" i="1"/>
  <c r="AC206" i="1"/>
  <c r="AA168" i="1"/>
  <c r="AA99" i="1"/>
  <c r="AA53" i="1"/>
  <c r="AA399" i="1"/>
  <c r="AA392" i="1"/>
  <c r="AA233" i="1"/>
  <c r="AA365" i="1"/>
  <c r="AA249" i="1"/>
  <c r="AA183" i="1"/>
  <c r="AB167" i="1"/>
  <c r="AB332" i="1"/>
  <c r="AB222" i="1"/>
  <c r="AB405" i="1"/>
  <c r="AB55" i="1"/>
  <c r="AB214" i="1"/>
  <c r="AB60" i="1"/>
  <c r="AB238" i="1"/>
  <c r="AB338" i="1"/>
  <c r="AB181" i="1"/>
  <c r="AF208" i="1"/>
  <c r="AF18" i="1"/>
  <c r="AF229" i="1"/>
  <c r="AF404" i="1"/>
  <c r="AF126" i="1"/>
  <c r="AF441" i="1"/>
  <c r="AF434" i="1"/>
  <c r="AF238" i="1"/>
  <c r="AF234" i="1"/>
  <c r="AF373" i="1"/>
  <c r="AH333" i="1"/>
  <c r="AH172" i="1"/>
  <c r="AH11" i="1"/>
  <c r="AH221" i="1"/>
  <c r="AH405" i="1"/>
  <c r="AH404" i="1"/>
  <c r="AH10" i="1"/>
  <c r="AH203" i="1"/>
  <c r="AH227" i="1"/>
  <c r="AH341" i="1"/>
  <c r="AH183" i="1"/>
  <c r="AL167" i="1"/>
  <c r="AL207" i="1"/>
  <c r="AL19" i="1"/>
  <c r="AL222" i="1"/>
  <c r="AL92" i="1"/>
  <c r="AL55" i="1"/>
  <c r="AL10" i="1"/>
  <c r="AL438" i="1"/>
  <c r="AL338" i="1"/>
  <c r="AL206" i="1"/>
  <c r="AC378" i="1"/>
  <c r="AC19" i="1"/>
  <c r="AC405" i="1"/>
  <c r="AC400" i="1"/>
  <c r="AC55" i="1"/>
  <c r="AC60" i="1"/>
  <c r="AC438" i="1"/>
  <c r="AC261" i="1"/>
  <c r="AC149" i="1"/>
  <c r="AA333" i="1"/>
  <c r="AA173" i="1"/>
  <c r="AA19" i="1"/>
  <c r="AA222" i="1"/>
  <c r="AA402" i="1"/>
  <c r="AA126" i="1"/>
  <c r="AA25" i="1"/>
  <c r="AA123" i="1"/>
  <c r="AA231" i="1"/>
  <c r="AA10" i="1"/>
  <c r="AA227" i="1"/>
  <c r="AA171" i="1"/>
  <c r="AA373" i="1"/>
  <c r="AB378" i="1"/>
  <c r="AB172" i="1"/>
  <c r="AB11" i="1"/>
  <c r="AB404" i="1"/>
  <c r="AB398" i="1"/>
  <c r="AB25" i="1"/>
  <c r="AB411" i="1"/>
  <c r="AB102" i="1"/>
  <c r="AB117" i="1"/>
  <c r="AB340" i="1"/>
  <c r="AB192" i="1"/>
  <c r="AF11" i="1"/>
  <c r="AF222" i="1"/>
  <c r="AF92" i="1"/>
  <c r="AF25" i="1"/>
  <c r="AF123" i="1"/>
  <c r="AF411" i="1"/>
  <c r="AF365" i="1"/>
  <c r="AF340" i="1"/>
  <c r="AF306" i="1"/>
  <c r="AI410" i="1"/>
  <c r="AI207" i="1"/>
  <c r="AI18" i="1"/>
  <c r="AI401" i="1"/>
  <c r="AI402" i="1"/>
  <c r="AI147" i="1"/>
  <c r="AI227" i="1"/>
  <c r="AI234" i="1"/>
  <c r="AI183" i="1"/>
  <c r="AJ167" i="1"/>
  <c r="AH80" i="1"/>
  <c r="AH400" i="1"/>
  <c r="AH392" i="1"/>
  <c r="AH448" i="1"/>
  <c r="AH231" i="1"/>
  <c r="AH238" i="1"/>
  <c r="AH338" i="1"/>
  <c r="AH302" i="1"/>
  <c r="AL378" i="1"/>
  <c r="AL332" i="1"/>
  <c r="AL99" i="1"/>
  <c r="AL173" i="1"/>
  <c r="AL18" i="1"/>
  <c r="AL120" i="1"/>
  <c r="AL405" i="1"/>
  <c r="AL126" i="1"/>
  <c r="AL60" i="1"/>
  <c r="AL382" i="1"/>
  <c r="AL117" i="1"/>
  <c r="AL261" i="1"/>
  <c r="AL149" i="1"/>
  <c r="AL192" i="1"/>
  <c r="AC167" i="1"/>
  <c r="AC313" i="1"/>
  <c r="AC207" i="1"/>
  <c r="AC18" i="1"/>
  <c r="AC221" i="1"/>
  <c r="AC402" i="1"/>
  <c r="AC399" i="1"/>
  <c r="AC214" i="1"/>
  <c r="AC102" i="1"/>
  <c r="AC117" i="1"/>
  <c r="AC341" i="1"/>
  <c r="AC183" i="1"/>
  <c r="AA410" i="1"/>
  <c r="AA378" i="1"/>
  <c r="AA313" i="1"/>
  <c r="AA120" i="1"/>
  <c r="AA400" i="1"/>
  <c r="AA145" i="1"/>
  <c r="AA238" i="1"/>
  <c r="AA261" i="1"/>
  <c r="AA306" i="1"/>
  <c r="AB313" i="1"/>
  <c r="AB207" i="1"/>
  <c r="AB19" i="1"/>
  <c r="AB399" i="1"/>
  <c r="AB407" i="1"/>
  <c r="AB392" i="1"/>
  <c r="AB10" i="1"/>
  <c r="AB426" i="1"/>
  <c r="AB249" i="1"/>
  <c r="AB206" i="1"/>
  <c r="AF168" i="1"/>
  <c r="AF333" i="1"/>
  <c r="AF99" i="1"/>
  <c r="AF120" i="1"/>
  <c r="AF399" i="1"/>
  <c r="AF449" i="1"/>
  <c r="AF203" i="1"/>
  <c r="AF233" i="1"/>
  <c r="AF227" i="1"/>
  <c r="AF235" i="1"/>
  <c r="AF181" i="1"/>
  <c r="AI333" i="1"/>
  <c r="AI167" i="1"/>
  <c r="AI11" i="1"/>
  <c r="AI19" i="1"/>
  <c r="AI407" i="1"/>
  <c r="AI400" i="1"/>
  <c r="AI55" i="1"/>
  <c r="AI231" i="1"/>
  <c r="AI448" i="1"/>
  <c r="AI117" i="1"/>
  <c r="AI249" i="1"/>
  <c r="AI373" i="1"/>
  <c r="AJ410" i="1"/>
  <c r="AJ229" i="1"/>
  <c r="AJ406" i="1"/>
  <c r="AJ147" i="1"/>
  <c r="AJ382" i="1"/>
  <c r="AJ203" i="1"/>
  <c r="AJ238" i="1"/>
  <c r="AJ338" i="1"/>
  <c r="AJ373" i="1"/>
  <c r="AH53" i="1"/>
  <c r="AH229" i="1"/>
  <c r="AH403" i="1"/>
  <c r="AH25" i="1"/>
  <c r="AH214" i="1"/>
  <c r="AH304" i="1"/>
  <c r="AH437" i="1"/>
  <c r="AH249" i="1"/>
  <c r="AH373" i="1"/>
  <c r="AL168" i="1"/>
  <c r="AL208" i="1"/>
  <c r="AL11" i="1"/>
  <c r="AL399" i="1"/>
  <c r="AL398" i="1"/>
  <c r="AL400" i="1"/>
  <c r="AL25" i="1"/>
  <c r="AL102" i="1"/>
  <c r="AL411" i="1"/>
  <c r="AL238" i="1"/>
  <c r="AL249" i="1"/>
  <c r="AL302" i="1"/>
  <c r="AC333" i="1"/>
  <c r="AC208" i="1"/>
  <c r="AC173" i="1"/>
  <c r="AC80" i="1"/>
  <c r="AC401" i="1"/>
  <c r="AC25" i="1"/>
  <c r="AC203" i="1"/>
  <c r="AC231" i="1"/>
  <c r="AC238" i="1"/>
  <c r="AC338" i="1"/>
  <c r="AC302" i="1"/>
  <c r="AA172" i="1"/>
  <c r="AA403" i="1"/>
  <c r="AA397" i="1"/>
  <c r="AA60" i="1"/>
  <c r="AA437" i="1"/>
  <c r="AA338" i="1"/>
  <c r="AA206" i="1"/>
  <c r="AA181" i="1"/>
  <c r="AB18" i="1"/>
  <c r="AB402" i="1"/>
  <c r="AB401" i="1"/>
  <c r="AB126" i="1"/>
  <c r="AB448" i="1"/>
  <c r="AB438" i="1"/>
  <c r="AB235" i="1"/>
  <c r="AB149" i="1"/>
  <c r="AF410" i="1"/>
  <c r="AF173" i="1"/>
  <c r="AF53" i="1"/>
  <c r="AF400" i="1"/>
  <c r="AF402" i="1"/>
  <c r="AF145" i="1"/>
  <c r="AF304" i="1"/>
  <c r="AF10" i="1"/>
  <c r="AF117" i="1"/>
  <c r="AF249" i="1"/>
  <c r="AF192" i="1"/>
  <c r="AI53" i="1"/>
  <c r="AI398" i="1"/>
  <c r="AI406" i="1"/>
  <c r="AI25" i="1"/>
  <c r="AI426" i="1"/>
  <c r="AI214" i="1"/>
  <c r="AI365" i="1"/>
  <c r="AI261" i="1"/>
  <c r="AI306" i="1"/>
  <c r="AJ333" i="1"/>
  <c r="AJ120" i="1"/>
  <c r="AJ403" i="1"/>
  <c r="AJ55" i="1"/>
  <c r="AJ233" i="1"/>
  <c r="AJ60" i="1"/>
  <c r="AJ447" i="1"/>
  <c r="AJ340" i="1"/>
  <c r="AI203" i="1"/>
  <c r="AJ221" i="1"/>
  <c r="AJ145" i="1"/>
  <c r="AJ123" i="1"/>
  <c r="AJ341" i="1"/>
  <c r="AJ192" i="1"/>
  <c r="Y410" i="1"/>
  <c r="Y173" i="1"/>
  <c r="Y99" i="1"/>
  <c r="Y403" i="1"/>
  <c r="Y400" i="1"/>
  <c r="Y126" i="1"/>
  <c r="Y233" i="1"/>
  <c r="Y438" i="1"/>
  <c r="Y234" i="1"/>
  <c r="Y149" i="1"/>
  <c r="AG332" i="1"/>
  <c r="AG313" i="1"/>
  <c r="AG403" i="1"/>
  <c r="AG405" i="1"/>
  <c r="AG126" i="1"/>
  <c r="AG441" i="1"/>
  <c r="AG438" i="1"/>
  <c r="AG234" i="1"/>
  <c r="AG149" i="1"/>
  <c r="AK378" i="1"/>
  <c r="AK208" i="1"/>
  <c r="AK229" i="1"/>
  <c r="AK407" i="1"/>
  <c r="AK126" i="1"/>
  <c r="AK448" i="1"/>
  <c r="AK10" i="1"/>
  <c r="AK117" i="1"/>
  <c r="AK234" i="1"/>
  <c r="AK183" i="1"/>
  <c r="Z173" i="1"/>
  <c r="Z172" i="1"/>
  <c r="Z229" i="1"/>
  <c r="Z397" i="1"/>
  <c r="Z92" i="1"/>
  <c r="Z10" i="1"/>
  <c r="Z123" i="1"/>
  <c r="Z438" i="1"/>
  <c r="Z447" i="1"/>
  <c r="Z338" i="1"/>
  <c r="AD333" i="1"/>
  <c r="AD229" i="1"/>
  <c r="AD407" i="1"/>
  <c r="AD126" i="1"/>
  <c r="AD60" i="1"/>
  <c r="AD304" i="1"/>
  <c r="AD238" i="1"/>
  <c r="AD261" i="1"/>
  <c r="AD183" i="1"/>
  <c r="AJ207" i="1"/>
  <c r="AJ222" i="1"/>
  <c r="AJ392" i="1"/>
  <c r="AJ102" i="1"/>
  <c r="AJ235" i="1"/>
  <c r="Y80" i="1"/>
  <c r="Y404" i="1"/>
  <c r="Y407" i="1"/>
  <c r="Y382" i="1"/>
  <c r="Y214" i="1"/>
  <c r="Y238" i="1"/>
  <c r="Y338" i="1"/>
  <c r="Y302" i="1"/>
  <c r="AG167" i="1"/>
  <c r="AG19" i="1"/>
  <c r="AG80" i="1"/>
  <c r="AG404" i="1"/>
  <c r="AG400" i="1"/>
  <c r="AG411" i="1"/>
  <c r="AG123" i="1"/>
  <c r="AG365" i="1"/>
  <c r="AG340" i="1"/>
  <c r="AG183" i="1"/>
  <c r="AK332" i="1"/>
  <c r="AK53" i="1"/>
  <c r="AK80" i="1"/>
  <c r="AK405" i="1"/>
  <c r="AK25" i="1"/>
  <c r="AK304" i="1"/>
  <c r="AK382" i="1"/>
  <c r="AK365" i="1"/>
  <c r="AK338" i="1"/>
  <c r="AK302" i="1"/>
  <c r="Z120" i="1"/>
  <c r="Z406" i="1"/>
  <c r="Z25" i="1"/>
  <c r="Z126" i="1"/>
  <c r="Z117" i="1"/>
  <c r="Z249" i="1"/>
  <c r="Z183" i="1"/>
  <c r="AD53" i="1"/>
  <c r="AD221" i="1"/>
  <c r="AD397" i="1"/>
  <c r="AD25" i="1"/>
  <c r="AD102" i="1"/>
  <c r="AD411" i="1"/>
  <c r="AD227" i="1"/>
  <c r="AD341" i="1"/>
  <c r="AD373" i="1"/>
  <c r="AI10" i="1"/>
  <c r="AJ332" i="1"/>
  <c r="AJ404" i="1"/>
  <c r="AJ25" i="1"/>
  <c r="AJ231" i="1"/>
  <c r="AJ234" i="1"/>
  <c r="Y378" i="1"/>
  <c r="Y332" i="1"/>
  <c r="Y208" i="1"/>
  <c r="Y11" i="1"/>
  <c r="Y229" i="1"/>
  <c r="Y92" i="1"/>
  <c r="Y145" i="1"/>
  <c r="Y231" i="1"/>
  <c r="Y441" i="1"/>
  <c r="Y117" i="1"/>
  <c r="Y249" i="1"/>
  <c r="Y183" i="1"/>
  <c r="AG18" i="1"/>
  <c r="AG229" i="1"/>
  <c r="AG92" i="1"/>
  <c r="AG145" i="1"/>
  <c r="AG382" i="1"/>
  <c r="AG60" i="1"/>
  <c r="AG117" i="1"/>
  <c r="AG249" i="1"/>
  <c r="AG302" i="1"/>
  <c r="AK167" i="1"/>
  <c r="AK99" i="1"/>
  <c r="AK172" i="1"/>
  <c r="AK120" i="1"/>
  <c r="AK398" i="1"/>
  <c r="AK449" i="1"/>
  <c r="AK441" i="1"/>
  <c r="AK411" i="1"/>
  <c r="AK238" i="1"/>
  <c r="AK340" i="1"/>
  <c r="Z332" i="1"/>
  <c r="Z207" i="1"/>
  <c r="Z99" i="1"/>
  <c r="Z18" i="1"/>
  <c r="Z405" i="1"/>
  <c r="Z147" i="1"/>
  <c r="Z203" i="1"/>
  <c r="Z60" i="1"/>
  <c r="Z365" i="1"/>
  <c r="Z235" i="1"/>
  <c r="Z302" i="1"/>
  <c r="AD167" i="1"/>
  <c r="AD313" i="1"/>
  <c r="AD120" i="1"/>
  <c r="AD405" i="1"/>
  <c r="AD449" i="1"/>
  <c r="AD231" i="1"/>
  <c r="AD382" i="1"/>
  <c r="AD437" i="1"/>
  <c r="AD249" i="1"/>
  <c r="AD306" i="1"/>
  <c r="AJ92" i="1"/>
  <c r="AJ411" i="1"/>
  <c r="AJ437" i="1"/>
  <c r="AJ149" i="1"/>
  <c r="Y221" i="1"/>
  <c r="Y405" i="1"/>
  <c r="Y449" i="1"/>
  <c r="Y434" i="1"/>
  <c r="Y123" i="1"/>
  <c r="Y227" i="1"/>
  <c r="Y261" i="1"/>
  <c r="Y373" i="1"/>
  <c r="AG173" i="1"/>
  <c r="AG99" i="1"/>
  <c r="AG221" i="1"/>
  <c r="AG402" i="1"/>
  <c r="AG449" i="1"/>
  <c r="AG434" i="1"/>
  <c r="AG448" i="1"/>
  <c r="AG227" i="1"/>
  <c r="AG261" i="1"/>
  <c r="AG373" i="1"/>
  <c r="AK222" i="1"/>
  <c r="AK404" i="1"/>
  <c r="AK145" i="1"/>
  <c r="AK123" i="1"/>
  <c r="AK426" i="1"/>
  <c r="AK227" i="1"/>
  <c r="AK249" i="1"/>
  <c r="AK373" i="1"/>
  <c r="Z11" i="1"/>
  <c r="Z407" i="1"/>
  <c r="Z55" i="1"/>
  <c r="Z145" i="1"/>
  <c r="Z304" i="1"/>
  <c r="Z411" i="1"/>
  <c r="Z231" i="1"/>
  <c r="Z171" i="1"/>
  <c r="Z373" i="1"/>
  <c r="AD11" i="1"/>
  <c r="AD222" i="1"/>
  <c r="AD398" i="1"/>
  <c r="AD145" i="1"/>
  <c r="AD434" i="1"/>
  <c r="AD214" i="1"/>
  <c r="AD365" i="1"/>
  <c r="AD171" i="1"/>
  <c r="AD181" i="1"/>
  <c r="AI120" i="1"/>
  <c r="AI238" i="1"/>
  <c r="AJ168" i="1"/>
  <c r="AJ400" i="1"/>
  <c r="AJ426" i="1"/>
  <c r="AJ227" i="1"/>
  <c r="AJ302" i="1"/>
  <c r="Y333" i="1"/>
  <c r="Y313" i="1"/>
  <c r="Y172" i="1"/>
  <c r="Y19" i="1"/>
  <c r="Y222" i="1"/>
  <c r="Y399" i="1"/>
  <c r="Y25" i="1"/>
  <c r="Y10" i="1"/>
  <c r="Y60" i="1"/>
  <c r="Y437" i="1"/>
  <c r="Y235" i="1"/>
  <c r="Y306" i="1"/>
  <c r="AG208" i="1"/>
  <c r="AG222" i="1"/>
  <c r="AG397" i="1"/>
  <c r="AG147" i="1"/>
  <c r="AG10" i="1"/>
  <c r="AG426" i="1"/>
  <c r="AG437" i="1"/>
  <c r="AG341" i="1"/>
  <c r="AG306" i="1"/>
  <c r="AK403" i="1"/>
  <c r="AK399" i="1"/>
  <c r="AK392" i="1"/>
  <c r="AK60" i="1"/>
  <c r="AK233" i="1"/>
  <c r="AK437" i="1"/>
  <c r="AK235" i="1"/>
  <c r="AK306" i="1"/>
  <c r="Z333" i="1"/>
  <c r="Z313" i="1"/>
  <c r="Z208" i="1"/>
  <c r="Z222" i="1"/>
  <c r="Z400" i="1"/>
  <c r="Z426" i="1"/>
  <c r="Z234" i="1"/>
  <c r="Z306" i="1"/>
  <c r="AD410" i="1"/>
  <c r="AD99" i="1"/>
  <c r="AD172" i="1"/>
  <c r="AD92" i="1"/>
  <c r="AD403" i="1"/>
  <c r="AD392" i="1"/>
  <c r="AD123" i="1"/>
  <c r="AD203" i="1"/>
  <c r="AD447" i="1"/>
  <c r="AD235" i="1"/>
  <c r="AD192" i="1"/>
  <c r="AI399" i="1"/>
  <c r="AJ313" i="1"/>
  <c r="AJ401" i="1"/>
  <c r="AJ214" i="1"/>
  <c r="AJ117" i="1"/>
  <c r="AJ183" i="1"/>
  <c r="Y167" i="1"/>
  <c r="Y18" i="1"/>
  <c r="Y120" i="1"/>
  <c r="Y402" i="1"/>
  <c r="Y147" i="1"/>
  <c r="Y203" i="1"/>
  <c r="Y448" i="1"/>
  <c r="Y365" i="1"/>
  <c r="Y341" i="1"/>
  <c r="Y181" i="1"/>
  <c r="AG168" i="1"/>
  <c r="AG333" i="1"/>
  <c r="AG207" i="1"/>
  <c r="AG53" i="1"/>
  <c r="AG11" i="1"/>
  <c r="AG120" i="1"/>
  <c r="AG399" i="1"/>
  <c r="AG55" i="1"/>
  <c r="AG304" i="1"/>
  <c r="AG102" i="1"/>
  <c r="AG447" i="1"/>
  <c r="AG338" i="1"/>
  <c r="AG181" i="1"/>
  <c r="AK207" i="1"/>
  <c r="AK173" i="1"/>
  <c r="AK19" i="1"/>
  <c r="AK11" i="1"/>
  <c r="AK402" i="1"/>
  <c r="AK92" i="1"/>
  <c r="AK147" i="1"/>
  <c r="AK102" i="1"/>
  <c r="AK214" i="1"/>
  <c r="AK447" i="1"/>
  <c r="AK171" i="1"/>
  <c r="AK181" i="1"/>
  <c r="Z168" i="1"/>
  <c r="Z410" i="1"/>
  <c r="Z19" i="1"/>
  <c r="Z404" i="1"/>
  <c r="Z403" i="1"/>
  <c r="Z449" i="1"/>
  <c r="Z448" i="1"/>
  <c r="Z102" i="1"/>
  <c r="Z227" i="1"/>
  <c r="Z261" i="1"/>
  <c r="Z206" i="1"/>
  <c r="Z181" i="1"/>
  <c r="AD207" i="1"/>
  <c r="AD173" i="1"/>
  <c r="AD19" i="1"/>
  <c r="AD399" i="1"/>
  <c r="AD404" i="1"/>
  <c r="AD147" i="1"/>
  <c r="AD426" i="1"/>
  <c r="AD448" i="1"/>
  <c r="AD338" i="1"/>
  <c r="AD206" i="1"/>
  <c r="AI449" i="1"/>
  <c r="AI302" i="1"/>
  <c r="AJ208" i="1"/>
  <c r="AJ19" i="1"/>
  <c r="AJ397" i="1"/>
  <c r="AJ10" i="1"/>
  <c r="AJ365" i="1"/>
  <c r="AJ306" i="1"/>
  <c r="Y168" i="1"/>
  <c r="Y207" i="1"/>
  <c r="Y401" i="1"/>
  <c r="Y397" i="1"/>
  <c r="Y55" i="1"/>
  <c r="Y304" i="1"/>
  <c r="Y426" i="1"/>
  <c r="Y447" i="1"/>
  <c r="Y171" i="1"/>
  <c r="Y192" i="1"/>
  <c r="AG378" i="1"/>
  <c r="AG172" i="1"/>
  <c r="AG407" i="1"/>
  <c r="AG401" i="1"/>
  <c r="AG392" i="1"/>
  <c r="AG233" i="1"/>
  <c r="AG231" i="1"/>
  <c r="AG238" i="1"/>
  <c r="AG171" i="1"/>
  <c r="AG192" i="1"/>
  <c r="AK168" i="1"/>
  <c r="AK333" i="1"/>
  <c r="AK313" i="1"/>
  <c r="AK18" i="1"/>
  <c r="AK401" i="1"/>
  <c r="AK400" i="1"/>
  <c r="AK55" i="1"/>
  <c r="AK231" i="1"/>
  <c r="AK203" i="1"/>
  <c r="AK261" i="1"/>
  <c r="AK206" i="1"/>
  <c r="AK192" i="1"/>
  <c r="Z80" i="1"/>
  <c r="Z399" i="1"/>
  <c r="Z401" i="1"/>
  <c r="Z434" i="1"/>
  <c r="Z214" i="1"/>
  <c r="Z382" i="1"/>
  <c r="Z238" i="1"/>
  <c r="Z341" i="1"/>
  <c r="Z192" i="1"/>
  <c r="AD168" i="1"/>
  <c r="AD378" i="1"/>
  <c r="AD208" i="1"/>
  <c r="AD18" i="1"/>
  <c r="AD402" i="1"/>
  <c r="AD400" i="1"/>
  <c r="AD55" i="1"/>
  <c r="AD233" i="1"/>
  <c r="AD438" i="1"/>
  <c r="AD340" i="1"/>
  <c r="AD149" i="1"/>
  <c r="AJ80" i="1"/>
  <c r="AJ398" i="1"/>
  <c r="AJ441" i="1"/>
  <c r="AJ261" i="1"/>
  <c r="AJ181" i="1"/>
  <c r="Y53" i="1"/>
  <c r="Y398" i="1"/>
  <c r="Y406" i="1"/>
  <c r="Y392" i="1"/>
  <c r="Y411" i="1"/>
  <c r="Y102" i="1"/>
  <c r="Y340" i="1"/>
  <c r="Y206" i="1"/>
  <c r="AG410" i="1"/>
  <c r="AG398" i="1"/>
  <c r="AG406" i="1"/>
  <c r="AG25" i="1"/>
  <c r="AG214" i="1"/>
  <c r="AG203" i="1"/>
  <c r="AG235" i="1"/>
  <c r="AG206" i="1"/>
  <c r="AK410" i="1"/>
  <c r="AK221" i="1"/>
  <c r="AK397" i="1"/>
  <c r="AK406" i="1"/>
  <c r="AK434" i="1"/>
  <c r="AK438" i="1"/>
  <c r="AK341" i="1"/>
  <c r="AK149" i="1"/>
  <c r="Z167" i="1"/>
  <c r="Z378" i="1"/>
  <c r="Z53" i="1"/>
  <c r="Z221" i="1"/>
  <c r="Z402" i="1"/>
  <c r="Z398" i="1"/>
  <c r="Z392" i="1"/>
  <c r="Z441" i="1"/>
  <c r="Z233" i="1"/>
  <c r="Z437" i="1"/>
  <c r="Z340" i="1"/>
  <c r="Z149" i="1"/>
  <c r="AD332" i="1"/>
  <c r="AD80" i="1"/>
  <c r="AD401" i="1"/>
  <c r="AD406" i="1"/>
  <c r="AD441" i="1"/>
  <c r="AD10" i="1"/>
  <c r="AD117" i="1"/>
  <c r="AD234" i="1"/>
  <c r="AD302" i="1"/>
  <c r="AE313" i="1"/>
  <c r="AE53" i="1"/>
  <c r="AE221" i="1"/>
  <c r="AE398" i="1"/>
  <c r="AE404" i="1"/>
  <c r="AE304" i="1"/>
  <c r="AE203" i="1"/>
  <c r="AE117" i="1"/>
  <c r="AE340" i="1"/>
  <c r="AE302" i="1"/>
  <c r="AE80" i="1"/>
  <c r="AE400" i="1"/>
  <c r="AE145" i="1"/>
  <c r="AE231" i="1"/>
  <c r="AE441" i="1"/>
  <c r="AE227" i="1"/>
  <c r="AE171" i="1"/>
  <c r="AE183" i="1"/>
  <c r="AE378" i="1"/>
  <c r="AE173" i="1"/>
  <c r="AE229" i="1"/>
  <c r="AE401" i="1"/>
  <c r="AE55" i="1"/>
  <c r="AE434" i="1"/>
  <c r="AE123" i="1"/>
  <c r="AE238" i="1"/>
  <c r="AE235" i="1"/>
  <c r="AE373" i="1"/>
  <c r="AE168" i="1"/>
  <c r="AE332" i="1"/>
  <c r="AE333" i="1"/>
  <c r="AE172" i="1"/>
  <c r="AE120" i="1"/>
  <c r="AE406" i="1"/>
  <c r="AE392" i="1"/>
  <c r="AE233" i="1"/>
  <c r="AE426" i="1"/>
  <c r="AE437" i="1"/>
  <c r="AE261" i="1"/>
  <c r="AE306" i="1"/>
  <c r="AE410" i="1"/>
  <c r="AE99" i="1"/>
  <c r="AE19" i="1"/>
  <c r="AE11" i="1"/>
  <c r="AE222" i="1"/>
  <c r="AE407" i="1"/>
  <c r="AE147" i="1"/>
  <c r="AE10" i="1"/>
  <c r="AE448" i="1"/>
  <c r="AE447" i="1"/>
  <c r="AE338" i="1"/>
  <c r="AE181" i="1"/>
  <c r="AE207" i="1"/>
  <c r="AE399" i="1"/>
  <c r="AE403" i="1"/>
  <c r="AE25" i="1"/>
  <c r="AE411" i="1"/>
  <c r="AE60" i="1"/>
  <c r="AE365" i="1"/>
  <c r="AE234" i="1"/>
  <c r="AE192" i="1"/>
  <c r="AE208" i="1"/>
  <c r="AE402" i="1"/>
  <c r="AE92" i="1"/>
  <c r="AE449" i="1"/>
  <c r="AE382" i="1"/>
  <c r="AE102" i="1"/>
  <c r="AE249" i="1"/>
  <c r="AE206" i="1"/>
  <c r="AE167" i="1"/>
  <c r="AE18" i="1"/>
  <c r="AE405" i="1"/>
  <c r="AE397" i="1"/>
  <c r="AE126" i="1"/>
  <c r="AE214" i="1"/>
  <c r="AE438" i="1"/>
  <c r="AE341" i="1"/>
  <c r="AE149" i="1"/>
  <c r="AO2" i="1"/>
  <c r="AP2" i="1"/>
  <c r="AI2" i="1"/>
  <c r="AA2" i="1"/>
  <c r="AH2" i="1"/>
  <c r="Z2" i="1"/>
  <c r="AR2" i="1"/>
  <c r="AG2" i="1"/>
  <c r="Y2" i="1"/>
  <c r="AN2" i="1"/>
  <c r="AF2" i="1"/>
  <c r="AM2" i="1"/>
  <c r="AE2" i="1"/>
  <c r="AL2" i="1"/>
  <c r="AD2" i="1"/>
  <c r="AK2" i="1"/>
  <c r="AC2" i="1"/>
  <c r="AJ2" i="1"/>
  <c r="AB2" i="1"/>
  <c r="L6" i="31"/>
  <c r="L7" i="31" s="1"/>
  <c r="AS307" i="1" l="1"/>
  <c r="AS41" i="1"/>
  <c r="AS317" i="1"/>
  <c r="AS124" i="1"/>
  <c r="AS228" i="1"/>
  <c r="AS170" i="1"/>
  <c r="AS80" i="1"/>
  <c r="AS426" i="1"/>
  <c r="AS229" i="1"/>
  <c r="AS145" i="1"/>
  <c r="AS438" i="1"/>
  <c r="AS214" i="1"/>
  <c r="AS102" i="1"/>
  <c r="AS338" i="1"/>
  <c r="AS19" i="1"/>
  <c r="AS392" i="1"/>
  <c r="AS378" i="1"/>
  <c r="AS221" i="1"/>
  <c r="AS10" i="1"/>
  <c r="AS183" i="1"/>
  <c r="AS397" i="1"/>
  <c r="AS405" i="1"/>
  <c r="AS434" i="1"/>
  <c r="AS261" i="1"/>
  <c r="AS341" i="1"/>
  <c r="AS206" i="1"/>
  <c r="AS192" i="1"/>
  <c r="AS207" i="1"/>
  <c r="AS168" i="1"/>
  <c r="AS404" i="1"/>
  <c r="AS402" i="1"/>
  <c r="AS249" i="1"/>
  <c r="AS234" i="1"/>
  <c r="AS181" i="1"/>
  <c r="AS11" i="1"/>
  <c r="AS233" i="1"/>
  <c r="AS373" i="1"/>
  <c r="AS173" i="1"/>
  <c r="AS400" i="1"/>
  <c r="AS398" i="1"/>
  <c r="AS120" i="1"/>
  <c r="AS60" i="1"/>
  <c r="AS126" i="1"/>
  <c r="AS382" i="1"/>
  <c r="AS447" i="1"/>
  <c r="AS99" i="1"/>
  <c r="AS406" i="1"/>
  <c r="AS238" i="1"/>
  <c r="AS302" i="1"/>
  <c r="AS53" i="1"/>
  <c r="AS25" i="1"/>
  <c r="AS410" i="1"/>
  <c r="AS449" i="1"/>
  <c r="AS411" i="1"/>
  <c r="AS123" i="1"/>
  <c r="AS171" i="1"/>
  <c r="AS340" i="1"/>
  <c r="AS313" i="1"/>
  <c r="AS365" i="1"/>
  <c r="AS399" i="1"/>
  <c r="AS92" i="1"/>
  <c r="AS306" i="1"/>
  <c r="AS172" i="1"/>
  <c r="AS227" i="1"/>
  <c r="AS117" i="1"/>
  <c r="AS448" i="1"/>
  <c r="AS222" i="1"/>
  <c r="AS18" i="1"/>
  <c r="AS403" i="1"/>
  <c r="AS333" i="1"/>
  <c r="AS55" i="1"/>
  <c r="AS441" i="1"/>
  <c r="AS203" i="1"/>
  <c r="AS149" i="1"/>
  <c r="AS167" i="1"/>
  <c r="AS208" i="1"/>
  <c r="AS407" i="1"/>
  <c r="AS437" i="1"/>
  <c r="AS332" i="1"/>
  <c r="AS401" i="1"/>
  <c r="AS231" i="1"/>
  <c r="AS304" i="1"/>
  <c r="AS147" i="1"/>
  <c r="AS235"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4" i="1" l="1"/>
  <c r="D250" i="1"/>
  <c r="S12" i="39"/>
  <c r="AC20" i="39"/>
  <c r="D139" i="1"/>
  <c r="D345" i="1"/>
  <c r="AC18" i="39"/>
  <c r="D62" i="1"/>
  <c r="D70" i="1"/>
  <c r="W10" i="39"/>
  <c r="D347" i="1"/>
  <c r="D308" i="1"/>
  <c r="D100" i="1"/>
  <c r="D342" i="1"/>
  <c r="D253" i="1"/>
  <c r="AC21" i="39"/>
  <c r="D111" i="1"/>
  <c r="Q45" i="39"/>
  <c r="G8" i="39"/>
  <c r="E14" i="39"/>
  <c r="D136" i="1"/>
  <c r="Q40" i="39"/>
  <c r="D180" i="1"/>
  <c r="AC17" i="39"/>
  <c r="AC19" i="39"/>
  <c r="AE31" i="39"/>
  <c r="D90" i="1"/>
  <c r="D96" i="1"/>
  <c r="D52" i="1"/>
  <c r="D122" i="1"/>
  <c r="D328" i="1"/>
  <c r="O8" i="39"/>
  <c r="D17" i="1"/>
  <c r="AC30" i="39"/>
  <c r="Q29" i="39"/>
  <c r="D75" i="1"/>
  <c r="D69" i="1"/>
  <c r="D417" i="1"/>
  <c r="D36" i="1"/>
  <c r="D54" i="1"/>
  <c r="D198" i="1"/>
  <c r="W75" i="39"/>
  <c r="D116" i="1"/>
  <c r="D265" i="1"/>
  <c r="D297" i="1"/>
  <c r="D84" i="1"/>
  <c r="BG84" i="1" s="1"/>
  <c r="D385" i="1"/>
  <c r="D144" i="1"/>
  <c r="D48" i="1"/>
  <c r="D193" i="1"/>
  <c r="D143" i="1"/>
  <c r="D242" i="1"/>
  <c r="D127" i="1"/>
  <c r="BG127" i="1" s="1"/>
  <c r="D113" i="1"/>
  <c r="D87" i="1"/>
  <c r="D114" i="1"/>
  <c r="D64" i="1"/>
  <c r="D130" i="1"/>
  <c r="D433" i="1"/>
  <c r="D298" i="1"/>
  <c r="D362" i="1"/>
  <c r="S29" i="39"/>
  <c r="D146" i="1"/>
  <c r="D386" i="1"/>
  <c r="D287" i="1"/>
  <c r="D76" i="1"/>
  <c r="D20" i="1"/>
  <c r="D105" i="1"/>
  <c r="D201" i="1"/>
  <c r="D379" i="1"/>
  <c r="D58" i="1"/>
  <c r="D416" i="1"/>
  <c r="D431" i="1"/>
  <c r="D358" i="1"/>
  <c r="D331" i="1"/>
  <c r="D415" i="1"/>
  <c r="D121" i="1"/>
  <c r="D187" i="1"/>
  <c r="D327" i="1"/>
  <c r="D290" i="1"/>
  <c r="D274" i="1"/>
  <c r="D330" i="1"/>
  <c r="D195" i="1"/>
  <c r="D212" i="1"/>
  <c r="D148" i="1"/>
  <c r="D230" i="1"/>
  <c r="D322" i="1"/>
  <c r="D32" i="1"/>
  <c r="D140" i="1"/>
  <c r="D138" i="1"/>
  <c r="D73" i="1"/>
  <c r="D363" i="1"/>
  <c r="D380" i="1"/>
  <c r="D151" i="1"/>
  <c r="D286" i="1"/>
  <c r="D275" i="1"/>
  <c r="BG275" i="1" s="1"/>
  <c r="U95" i="39"/>
  <c r="D295" i="1"/>
  <c r="D409" i="1"/>
  <c r="D260" i="1"/>
  <c r="D56" i="1"/>
  <c r="D256" i="1"/>
  <c r="D312" i="1"/>
  <c r="D16" i="1"/>
  <c r="D131" i="1"/>
  <c r="D39" i="1"/>
  <c r="D432" i="1"/>
  <c r="D202" i="1"/>
  <c r="D23" i="1"/>
  <c r="D285" i="1"/>
  <c r="D325" i="1"/>
  <c r="AC24" i="39"/>
  <c r="D163" i="1"/>
  <c r="BG163" i="1" s="1"/>
  <c r="D133" i="1"/>
  <c r="D383" i="1"/>
  <c r="Q46" i="39"/>
  <c r="D329" i="1"/>
  <c r="Q39" i="39"/>
  <c r="D24" i="1"/>
  <c r="D368" i="1"/>
  <c r="D232" i="1"/>
  <c r="D281" i="1"/>
  <c r="BG281" i="1" s="1"/>
  <c r="D205" i="1"/>
  <c r="D237" i="1"/>
  <c r="D387" i="1"/>
  <c r="D418" i="1"/>
  <c r="D359" i="1"/>
  <c r="D450" i="1"/>
  <c r="D435" i="1"/>
  <c r="D4" i="49"/>
  <c r="D351" i="1"/>
  <c r="D375" i="1"/>
  <c r="D413" i="1"/>
  <c r="D115" i="1"/>
  <c r="D169" i="1"/>
  <c r="D326" i="1"/>
  <c r="Q55" i="39"/>
  <c r="AA103" i="39"/>
  <c r="D132" i="1"/>
  <c r="D240" i="1"/>
  <c r="D210" i="1"/>
  <c r="D217" i="1"/>
  <c r="D164" i="1"/>
  <c r="D188" i="1"/>
  <c r="D350" i="1"/>
  <c r="D323" i="1"/>
  <c r="D66" i="1"/>
  <c r="D289" i="1"/>
  <c r="D129" i="1"/>
  <c r="D324" i="1"/>
  <c r="D59" i="1"/>
  <c r="D262" i="1"/>
  <c r="S33" i="39"/>
  <c r="Q18" i="39"/>
  <c r="D320" i="1"/>
  <c r="D352" i="1"/>
  <c r="M32" i="39"/>
  <c r="D292" i="1"/>
  <c r="D118" i="1"/>
  <c r="D194" i="1"/>
  <c r="D364" i="1"/>
  <c r="D288" i="1"/>
  <c r="D414" i="1"/>
  <c r="D305" i="1"/>
  <c r="D301" i="1"/>
  <c r="D355" i="1"/>
  <c r="D51" i="1"/>
  <c r="D26" i="1"/>
  <c r="D78" i="1"/>
  <c r="D156" i="1"/>
  <c r="D388" i="1"/>
  <c r="D165" i="1"/>
  <c r="D255" i="1"/>
  <c r="D97" i="1"/>
  <c r="D361" i="1"/>
  <c r="D251" i="1"/>
  <c r="D303" i="1"/>
  <c r="D446" i="1"/>
  <c r="D13" i="1"/>
  <c r="BG13" i="1" s="1"/>
  <c r="D443" i="1"/>
  <c r="BG443" i="1" s="1"/>
  <c r="D366" i="1"/>
  <c r="BG105" i="1" l="1"/>
  <c r="BL105" i="1"/>
  <c r="AM78" i="1"/>
  <c r="AE78" i="1"/>
  <c r="BI78" i="1"/>
  <c r="AK78" i="1"/>
  <c r="AC78" i="1"/>
  <c r="AR78" i="1"/>
  <c r="AJ78" i="1"/>
  <c r="AB78" i="1"/>
  <c r="AQ78" i="1"/>
  <c r="AI78" i="1"/>
  <c r="AA78" i="1"/>
  <c r="AO78" i="1"/>
  <c r="AG78" i="1"/>
  <c r="Y78" i="1"/>
  <c r="AN78" i="1"/>
  <c r="AF78" i="1"/>
  <c r="AH78" i="1"/>
  <c r="AD78" i="1"/>
  <c r="Z78" i="1"/>
  <c r="AP78" i="1"/>
  <c r="AL78" i="1"/>
  <c r="AL364" i="1"/>
  <c r="AD364" i="1"/>
  <c r="BI364" i="1"/>
  <c r="AJ364" i="1"/>
  <c r="AA364" i="1"/>
  <c r="AR364" i="1"/>
  <c r="AI364" i="1"/>
  <c r="Z364" i="1"/>
  <c r="AQ364" i="1"/>
  <c r="AH364" i="1"/>
  <c r="Y364" i="1"/>
  <c r="AP364" i="1"/>
  <c r="AG364" i="1"/>
  <c r="AO364" i="1"/>
  <c r="AF364" i="1"/>
  <c r="AN364" i="1"/>
  <c r="AE364" i="1"/>
  <c r="AM364" i="1"/>
  <c r="AC364" i="1"/>
  <c r="AK364" i="1"/>
  <c r="AB364" i="1"/>
  <c r="AP350" i="1"/>
  <c r="AH350" i="1"/>
  <c r="Z350" i="1"/>
  <c r="AO350" i="1"/>
  <c r="AG350" i="1"/>
  <c r="Y350" i="1"/>
  <c r="AK350" i="1"/>
  <c r="AC350" i="1"/>
  <c r="AR350" i="1"/>
  <c r="AJ350" i="1"/>
  <c r="AB350" i="1"/>
  <c r="AQ350" i="1"/>
  <c r="AI350" i="1"/>
  <c r="AA350" i="1"/>
  <c r="AM350" i="1"/>
  <c r="AL350" i="1"/>
  <c r="AF350" i="1"/>
  <c r="AE350" i="1"/>
  <c r="AV350" i="1"/>
  <c r="AD350" i="1"/>
  <c r="AU350" i="1"/>
  <c r="AN350" i="1"/>
  <c r="AW163" i="1"/>
  <c r="AO163" i="1"/>
  <c r="AG163" i="1"/>
  <c r="Y163" i="1"/>
  <c r="AN163" i="1"/>
  <c r="AF163" i="1"/>
  <c r="BC163" i="1"/>
  <c r="AM163" i="1"/>
  <c r="AE163" i="1"/>
  <c r="BB163" i="1"/>
  <c r="AL163" i="1"/>
  <c r="AD163" i="1"/>
  <c r="BA163" i="1"/>
  <c r="AK163" i="1"/>
  <c r="AC163" i="1"/>
  <c r="AZ163" i="1"/>
  <c r="AR163" i="1"/>
  <c r="AJ163" i="1"/>
  <c r="AB163" i="1"/>
  <c r="AY163" i="1"/>
  <c r="AQ163" i="1"/>
  <c r="AI163" i="1"/>
  <c r="AA163" i="1"/>
  <c r="AP163" i="1"/>
  <c r="BF163" i="1"/>
  <c r="AH163" i="1"/>
  <c r="Z163" i="1"/>
  <c r="AX163" i="1"/>
  <c r="BA140" i="1"/>
  <c r="AK140" i="1"/>
  <c r="AC140" i="1"/>
  <c r="AZ140" i="1"/>
  <c r="AR140" i="1"/>
  <c r="AJ140" i="1"/>
  <c r="AB140" i="1"/>
  <c r="AY140" i="1"/>
  <c r="AQ140" i="1"/>
  <c r="AI140" i="1"/>
  <c r="AA140" i="1"/>
  <c r="BF140" i="1"/>
  <c r="AX140" i="1"/>
  <c r="AP140" i="1"/>
  <c r="AH140" i="1"/>
  <c r="Z140" i="1"/>
  <c r="BE140" i="1"/>
  <c r="AW140" i="1"/>
  <c r="AO140" i="1"/>
  <c r="AG140" i="1"/>
  <c r="Y140" i="1"/>
  <c r="AN140" i="1"/>
  <c r="AF140" i="1"/>
  <c r="BC140" i="1"/>
  <c r="AM140" i="1"/>
  <c r="AE140" i="1"/>
  <c r="BB140" i="1"/>
  <c r="AL140" i="1"/>
  <c r="AD140" i="1"/>
  <c r="AX16" i="1"/>
  <c r="AP16" i="1"/>
  <c r="AH16" i="1"/>
  <c r="Z16" i="1"/>
  <c r="AW16" i="1"/>
  <c r="AO16" i="1"/>
  <c r="AG16" i="1"/>
  <c r="Y16" i="1"/>
  <c r="AV16" i="1"/>
  <c r="AN16" i="1"/>
  <c r="AF16" i="1"/>
  <c r="BC16" i="1"/>
  <c r="AU16" i="1"/>
  <c r="AM16" i="1"/>
  <c r="AE16" i="1"/>
  <c r="BB16" i="1"/>
  <c r="AL16" i="1"/>
  <c r="AD16" i="1"/>
  <c r="BA16" i="1"/>
  <c r="AK16" i="1"/>
  <c r="AC16" i="1"/>
  <c r="AZ16" i="1"/>
  <c r="AR16" i="1"/>
  <c r="AJ16" i="1"/>
  <c r="AB16" i="1"/>
  <c r="AY16" i="1"/>
  <c r="AQ16" i="1"/>
  <c r="AI16" i="1"/>
  <c r="AA16" i="1"/>
  <c r="AY275" i="1"/>
  <c r="AQ275" i="1"/>
  <c r="AI275" i="1"/>
  <c r="AA275" i="1"/>
  <c r="AX275" i="1"/>
  <c r="AP275" i="1"/>
  <c r="AH275" i="1"/>
  <c r="Z275" i="1"/>
  <c r="BL275" i="1"/>
  <c r="AV275" i="1"/>
  <c r="AN275" i="1"/>
  <c r="AF275" i="1"/>
  <c r="BB275" i="1"/>
  <c r="AO275" i="1"/>
  <c r="AC275" i="1"/>
  <c r="BA275" i="1"/>
  <c r="AM275" i="1"/>
  <c r="AB275" i="1"/>
  <c r="AZ275" i="1"/>
  <c r="AL275" i="1"/>
  <c r="Y275" i="1"/>
  <c r="AW275" i="1"/>
  <c r="AK275" i="1"/>
  <c r="AU275" i="1"/>
  <c r="AJ275" i="1"/>
  <c r="AG275" i="1"/>
  <c r="AE275" i="1"/>
  <c r="BC275" i="1"/>
  <c r="AR275" i="1"/>
  <c r="AD275" i="1"/>
  <c r="AN32" i="1"/>
  <c r="AF32" i="1"/>
  <c r="AM32" i="1"/>
  <c r="AE32" i="1"/>
  <c r="AK32" i="1"/>
  <c r="AC32" i="1"/>
  <c r="AR32" i="1"/>
  <c r="AJ32" i="1"/>
  <c r="AB32" i="1"/>
  <c r="BG32" i="1"/>
  <c r="AQ32" i="1"/>
  <c r="AI32" i="1"/>
  <c r="AA32" i="1"/>
  <c r="AO32" i="1"/>
  <c r="AG32" i="1"/>
  <c r="Y32" i="1"/>
  <c r="AP32" i="1"/>
  <c r="AL32" i="1"/>
  <c r="AH32" i="1"/>
  <c r="AD32" i="1"/>
  <c r="Z32" i="1"/>
  <c r="AM290" i="1"/>
  <c r="AE290" i="1"/>
  <c r="BG290" i="1"/>
  <c r="AQ290" i="1"/>
  <c r="AH290" i="1"/>
  <c r="Y290" i="1"/>
  <c r="AP290" i="1"/>
  <c r="AG290" i="1"/>
  <c r="AO290" i="1"/>
  <c r="AF290" i="1"/>
  <c r="AN290" i="1"/>
  <c r="AD290" i="1"/>
  <c r="AL290" i="1"/>
  <c r="AC290" i="1"/>
  <c r="AK290" i="1"/>
  <c r="AB290" i="1"/>
  <c r="AR290" i="1"/>
  <c r="AI290" i="1"/>
  <c r="Z290" i="1"/>
  <c r="AJ290" i="1"/>
  <c r="AA290" i="1"/>
  <c r="BA416" i="1"/>
  <c r="AK416" i="1"/>
  <c r="AC416" i="1"/>
  <c r="AZ416" i="1"/>
  <c r="AR416" i="1"/>
  <c r="AJ416" i="1"/>
  <c r="AB416" i="1"/>
  <c r="AY416" i="1"/>
  <c r="AQ416" i="1"/>
  <c r="AI416" i="1"/>
  <c r="AA416" i="1"/>
  <c r="AX416" i="1"/>
  <c r="AP416" i="1"/>
  <c r="AH416" i="1"/>
  <c r="Z416" i="1"/>
  <c r="AW416" i="1"/>
  <c r="AO416" i="1"/>
  <c r="AG416" i="1"/>
  <c r="Y416" i="1"/>
  <c r="AN416" i="1"/>
  <c r="AF416" i="1"/>
  <c r="BC416" i="1"/>
  <c r="AM416" i="1"/>
  <c r="AE416" i="1"/>
  <c r="BB416" i="1"/>
  <c r="AL416" i="1"/>
  <c r="AD416" i="1"/>
  <c r="AQ386" i="1"/>
  <c r="AI386" i="1"/>
  <c r="AO386" i="1"/>
  <c r="AG386" i="1"/>
  <c r="Y386" i="1"/>
  <c r="AV386" i="1"/>
  <c r="AL386" i="1"/>
  <c r="AB386" i="1"/>
  <c r="AU386" i="1"/>
  <c r="AK386" i="1"/>
  <c r="AA386" i="1"/>
  <c r="AJ386" i="1"/>
  <c r="Z386" i="1"/>
  <c r="BI386" i="1"/>
  <c r="AH386" i="1"/>
  <c r="AR386" i="1"/>
  <c r="AF386" i="1"/>
  <c r="AP386" i="1"/>
  <c r="AE386" i="1"/>
  <c r="AN386" i="1"/>
  <c r="AD386" i="1"/>
  <c r="AM386" i="1"/>
  <c r="AC386"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6" i="1"/>
  <c r="AH116" i="1"/>
  <c r="Z116" i="1"/>
  <c r="AO116" i="1"/>
  <c r="AG116" i="1"/>
  <c r="Y116" i="1"/>
  <c r="AU116" i="1"/>
  <c r="AM116" i="1"/>
  <c r="AE116" i="1"/>
  <c r="AL116" i="1"/>
  <c r="AD116" i="1"/>
  <c r="AK116" i="1"/>
  <c r="AC116" i="1"/>
  <c r="AQ116" i="1"/>
  <c r="AI116" i="1"/>
  <c r="AA116" i="1"/>
  <c r="AR116" i="1"/>
  <c r="AN116" i="1"/>
  <c r="AJ116" i="1"/>
  <c r="AF116" i="1"/>
  <c r="AB116" i="1"/>
  <c r="AV116" i="1"/>
  <c r="BC180" i="1"/>
  <c r="AM180" i="1"/>
  <c r="AE180" i="1"/>
  <c r="BB180" i="1"/>
  <c r="AL180" i="1"/>
  <c r="AD180" i="1"/>
  <c r="BA180" i="1"/>
  <c r="AK180" i="1"/>
  <c r="AC180" i="1"/>
  <c r="AZ180" i="1"/>
  <c r="AR180" i="1"/>
  <c r="AJ180" i="1"/>
  <c r="AB180" i="1"/>
  <c r="BG180" i="1"/>
  <c r="AY180" i="1"/>
  <c r="AQ180" i="1"/>
  <c r="AI180" i="1"/>
  <c r="AA180" i="1"/>
  <c r="AX180" i="1"/>
  <c r="AP180" i="1"/>
  <c r="AH180" i="1"/>
  <c r="Z180" i="1"/>
  <c r="AW180" i="1"/>
  <c r="AO180" i="1"/>
  <c r="AG180" i="1"/>
  <c r="Y180" i="1"/>
  <c r="AN180" i="1"/>
  <c r="AF180" i="1"/>
  <c r="AN139" i="1"/>
  <c r="AF139" i="1"/>
  <c r="AM139" i="1"/>
  <c r="AE139" i="1"/>
  <c r="AL139" i="1"/>
  <c r="AD139" i="1"/>
  <c r="AK139" i="1"/>
  <c r="AC139" i="1"/>
  <c r="AR139" i="1"/>
  <c r="AJ139" i="1"/>
  <c r="AB139" i="1"/>
  <c r="AQ139" i="1"/>
  <c r="AI139" i="1"/>
  <c r="AA139" i="1"/>
  <c r="BF139" i="1"/>
  <c r="AP139" i="1"/>
  <c r="AH139" i="1"/>
  <c r="Z139" i="1"/>
  <c r="BE139" i="1"/>
  <c r="AO139" i="1"/>
  <c r="AG139" i="1"/>
  <c r="Y139" i="1"/>
  <c r="AV435" i="1"/>
  <c r="AN435" i="1"/>
  <c r="AF435" i="1"/>
  <c r="AU435" i="1"/>
  <c r="AM435" i="1"/>
  <c r="AE435" i="1"/>
  <c r="AL435" i="1"/>
  <c r="AD435" i="1"/>
  <c r="AK435" i="1"/>
  <c r="AC435" i="1"/>
  <c r="AR435" i="1"/>
  <c r="AJ435" i="1"/>
  <c r="AB435" i="1"/>
  <c r="BG435" i="1"/>
  <c r="AQ435" i="1"/>
  <c r="AI435" i="1"/>
  <c r="AA435" i="1"/>
  <c r="AP435" i="1"/>
  <c r="AH435" i="1"/>
  <c r="Z435" i="1"/>
  <c r="AO435" i="1"/>
  <c r="AG435" i="1"/>
  <c r="Y435" i="1"/>
  <c r="AV131" i="1"/>
  <c r="AN131" i="1"/>
  <c r="AF131" i="1"/>
  <c r="AU131" i="1"/>
  <c r="AM131" i="1"/>
  <c r="AE131" i="1"/>
  <c r="AL131" i="1"/>
  <c r="AD131" i="1"/>
  <c r="AK131" i="1"/>
  <c r="AC131" i="1"/>
  <c r="AR131" i="1"/>
  <c r="AJ131" i="1"/>
  <c r="AB131" i="1"/>
  <c r="AQ131" i="1"/>
  <c r="AI131" i="1"/>
  <c r="AA131" i="1"/>
  <c r="AP131" i="1"/>
  <c r="AH131" i="1"/>
  <c r="Z131" i="1"/>
  <c r="AO131" i="1"/>
  <c r="AG131" i="1"/>
  <c r="Y131" i="1"/>
  <c r="BA274" i="1"/>
  <c r="AK274" i="1"/>
  <c r="AC274" i="1"/>
  <c r="AY274" i="1"/>
  <c r="AQ274" i="1"/>
  <c r="AI274" i="1"/>
  <c r="AA274" i="1"/>
  <c r="BB274" i="1"/>
  <c r="AP274" i="1"/>
  <c r="AF274" i="1"/>
  <c r="AZ274" i="1"/>
  <c r="AO274" i="1"/>
  <c r="AE274" i="1"/>
  <c r="AX274" i="1"/>
  <c r="AN274" i="1"/>
  <c r="AD274" i="1"/>
  <c r="AW274" i="1"/>
  <c r="AM274" i="1"/>
  <c r="AB274" i="1"/>
  <c r="AV274" i="1"/>
  <c r="AL274" i="1"/>
  <c r="Z274" i="1"/>
  <c r="AU274" i="1"/>
  <c r="AJ274" i="1"/>
  <c r="Y274" i="1"/>
  <c r="BL274" i="1"/>
  <c r="AH274" i="1"/>
  <c r="BC274" i="1"/>
  <c r="AR274" i="1"/>
  <c r="AG274"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51" i="1"/>
  <c r="AI251" i="1"/>
  <c r="AA251" i="1"/>
  <c r="AP251" i="1"/>
  <c r="AH251" i="1"/>
  <c r="Z251" i="1"/>
  <c r="BE251" i="1"/>
  <c r="AO251" i="1"/>
  <c r="AG251" i="1"/>
  <c r="Y251" i="1"/>
  <c r="AN251" i="1"/>
  <c r="AF251" i="1"/>
  <c r="AM251" i="1"/>
  <c r="AE251" i="1"/>
  <c r="AL251" i="1"/>
  <c r="AD251" i="1"/>
  <c r="AR251" i="1"/>
  <c r="AJ251" i="1"/>
  <c r="AB251" i="1"/>
  <c r="BI251" i="1"/>
  <c r="AK251" i="1"/>
  <c r="AC251" i="1"/>
  <c r="AU188" i="1"/>
  <c r="AM188" i="1"/>
  <c r="AE188" i="1"/>
  <c r="AL188" i="1"/>
  <c r="AD188" i="1"/>
  <c r="AK188" i="1"/>
  <c r="AC188" i="1"/>
  <c r="AR188" i="1"/>
  <c r="AJ188" i="1"/>
  <c r="AB188" i="1"/>
  <c r="AQ188" i="1"/>
  <c r="AI188" i="1"/>
  <c r="AA188" i="1"/>
  <c r="AP188" i="1"/>
  <c r="AH188" i="1"/>
  <c r="Z188" i="1"/>
  <c r="AO188" i="1"/>
  <c r="AG188" i="1"/>
  <c r="Y188" i="1"/>
  <c r="AF188" i="1"/>
  <c r="AV188" i="1"/>
  <c r="AN188" i="1"/>
  <c r="AL325" i="1"/>
  <c r="AD325" i="1"/>
  <c r="AR325" i="1"/>
  <c r="AJ325" i="1"/>
  <c r="AB325" i="1"/>
  <c r="AU325" i="1"/>
  <c r="AM325" i="1"/>
  <c r="AE325" i="1"/>
  <c r="AN325" i="1"/>
  <c r="Z325" i="1"/>
  <c r="AK325" i="1"/>
  <c r="Y325" i="1"/>
  <c r="AV325" i="1"/>
  <c r="AI325" i="1"/>
  <c r="AH325" i="1"/>
  <c r="AG325" i="1"/>
  <c r="AQ325" i="1"/>
  <c r="AF325" i="1"/>
  <c r="AP325" i="1"/>
  <c r="AC325" i="1"/>
  <c r="BG325" i="1"/>
  <c r="AO325" i="1"/>
  <c r="AA325" i="1"/>
  <c r="AO96" i="1"/>
  <c r="AG96" i="1"/>
  <c r="Y96" i="1"/>
  <c r="AV96" i="1"/>
  <c r="AN96" i="1"/>
  <c r="AF96" i="1"/>
  <c r="AU96" i="1"/>
  <c r="AM96" i="1"/>
  <c r="AE96" i="1"/>
  <c r="AL96" i="1"/>
  <c r="AD96" i="1"/>
  <c r="AK96" i="1"/>
  <c r="AC96" i="1"/>
  <c r="AR96" i="1"/>
  <c r="AJ96" i="1"/>
  <c r="AB96" i="1"/>
  <c r="AQ96" i="1"/>
  <c r="AI96" i="1"/>
  <c r="AA96" i="1"/>
  <c r="AP96" i="1"/>
  <c r="AH96" i="1"/>
  <c r="Z96" i="1"/>
  <c r="BA253" i="1"/>
  <c r="AK253" i="1"/>
  <c r="AC253" i="1"/>
  <c r="AR253" i="1"/>
  <c r="AJ253" i="1"/>
  <c r="AB253" i="1"/>
  <c r="BG253" i="1"/>
  <c r="AQ253" i="1"/>
  <c r="AI253" i="1"/>
  <c r="AA253" i="1"/>
  <c r="BF253" i="1"/>
  <c r="AX253" i="1"/>
  <c r="AP253" i="1"/>
  <c r="AH253" i="1"/>
  <c r="Z253" i="1"/>
  <c r="BE253" i="1"/>
  <c r="AW253" i="1"/>
  <c r="AO253" i="1"/>
  <c r="AG253" i="1"/>
  <c r="Y253" i="1"/>
  <c r="BD253" i="1"/>
  <c r="AV253" i="1"/>
  <c r="AN253" i="1"/>
  <c r="AF253" i="1"/>
  <c r="BB253" i="1"/>
  <c r="AL253" i="1"/>
  <c r="AD253" i="1"/>
  <c r="AM253" i="1"/>
  <c r="AE253" i="1"/>
  <c r="AO324" i="1"/>
  <c r="AG324" i="1"/>
  <c r="Y324" i="1"/>
  <c r="AM324" i="1"/>
  <c r="AE324" i="1"/>
  <c r="AP324" i="1"/>
  <c r="AH324" i="1"/>
  <c r="Z324" i="1"/>
  <c r="AR324" i="1"/>
  <c r="AD324" i="1"/>
  <c r="BG324" i="1"/>
  <c r="AQ324" i="1"/>
  <c r="AC324" i="1"/>
  <c r="AN324" i="1"/>
  <c r="AB324" i="1"/>
  <c r="AL324" i="1"/>
  <c r="AA324" i="1"/>
  <c r="AK324" i="1"/>
  <c r="AJ324" i="1"/>
  <c r="AI324" i="1"/>
  <c r="AF324" i="1"/>
  <c r="AM418" i="1"/>
  <c r="AE418" i="1"/>
  <c r="AL418" i="1"/>
  <c r="AD418" i="1"/>
  <c r="BI418" i="1"/>
  <c r="AK418" i="1"/>
  <c r="AC418" i="1"/>
  <c r="AR418" i="1"/>
  <c r="AJ418" i="1"/>
  <c r="AB418" i="1"/>
  <c r="BG418" i="1"/>
  <c r="AQ418" i="1"/>
  <c r="AI418" i="1"/>
  <c r="AA418" i="1"/>
  <c r="AP418" i="1"/>
  <c r="AH418" i="1"/>
  <c r="Z418" i="1"/>
  <c r="AO418" i="1"/>
  <c r="AG418" i="1"/>
  <c r="Y418" i="1"/>
  <c r="AN418" i="1"/>
  <c r="AF418" i="1"/>
  <c r="AR256" i="1"/>
  <c r="AJ256" i="1"/>
  <c r="AB256" i="1"/>
  <c r="AQ256" i="1"/>
  <c r="AI256" i="1"/>
  <c r="AA256" i="1"/>
  <c r="AP256" i="1"/>
  <c r="AH256" i="1"/>
  <c r="Z256" i="1"/>
  <c r="BM256" i="1"/>
  <c r="AO256" i="1"/>
  <c r="AG256" i="1"/>
  <c r="Y256" i="1"/>
  <c r="BD256" i="1"/>
  <c r="AN256" i="1"/>
  <c r="AF256" i="1"/>
  <c r="AM256" i="1"/>
  <c r="AE256" i="1"/>
  <c r="AK256" i="1"/>
  <c r="AC256" i="1"/>
  <c r="AL256" i="1"/>
  <c r="AD256" i="1"/>
  <c r="AX230" i="1"/>
  <c r="AP230" i="1"/>
  <c r="AH230" i="1"/>
  <c r="Z230" i="1"/>
  <c r="BB230" i="1"/>
  <c r="AL230" i="1"/>
  <c r="AY230" i="1"/>
  <c r="AO230" i="1"/>
  <c r="AE230" i="1"/>
  <c r="AW230" i="1"/>
  <c r="AN230" i="1"/>
  <c r="AD230" i="1"/>
  <c r="AM230" i="1"/>
  <c r="AC230" i="1"/>
  <c r="AK230" i="1"/>
  <c r="AB230" i="1"/>
  <c r="AJ230" i="1"/>
  <c r="AA230" i="1"/>
  <c r="BC230" i="1"/>
  <c r="AI230" i="1"/>
  <c r="Y230" i="1"/>
  <c r="BA230" i="1"/>
  <c r="AR230" i="1"/>
  <c r="AG230" i="1"/>
  <c r="AZ230" i="1"/>
  <c r="AQ230" i="1"/>
  <c r="AF230" i="1"/>
  <c r="AV379" i="1"/>
  <c r="AN379" i="1"/>
  <c r="AF379" i="1"/>
  <c r="AU379" i="1"/>
  <c r="AM379" i="1"/>
  <c r="AE379" i="1"/>
  <c r="AL379" i="1"/>
  <c r="AD379" i="1"/>
  <c r="AK379" i="1"/>
  <c r="AC379" i="1"/>
  <c r="AR379" i="1"/>
  <c r="AJ379" i="1"/>
  <c r="AB379" i="1"/>
  <c r="AQ379" i="1"/>
  <c r="AI379" i="1"/>
  <c r="AA379" i="1"/>
  <c r="AP379" i="1"/>
  <c r="AH379" i="1"/>
  <c r="Z379" i="1"/>
  <c r="AO379" i="1"/>
  <c r="AG379" i="1"/>
  <c r="Y379" i="1"/>
  <c r="AR87" i="1"/>
  <c r="AJ87" i="1"/>
  <c r="AB87" i="1"/>
  <c r="AQ87" i="1"/>
  <c r="AI87" i="1"/>
  <c r="AA87" i="1"/>
  <c r="AP87" i="1"/>
  <c r="AH87" i="1"/>
  <c r="Z87" i="1"/>
  <c r="AO87" i="1"/>
  <c r="AG87" i="1"/>
  <c r="Y87" i="1"/>
  <c r="AV87" i="1"/>
  <c r="AN87" i="1"/>
  <c r="AF87" i="1"/>
  <c r="AU87" i="1"/>
  <c r="AM87" i="1"/>
  <c r="AE87" i="1"/>
  <c r="AL87" i="1"/>
  <c r="AD87" i="1"/>
  <c r="AK87" i="1"/>
  <c r="AC87" i="1"/>
  <c r="AL385" i="1"/>
  <c r="AD385" i="1"/>
  <c r="BI385" i="1"/>
  <c r="AK385" i="1"/>
  <c r="AC385" i="1"/>
  <c r="AR385" i="1"/>
  <c r="AJ385" i="1"/>
  <c r="AB385" i="1"/>
  <c r="AQ385" i="1"/>
  <c r="AI385" i="1"/>
  <c r="AA385" i="1"/>
  <c r="AP385" i="1"/>
  <c r="AH385" i="1"/>
  <c r="Z385" i="1"/>
  <c r="AO385" i="1"/>
  <c r="AG385" i="1"/>
  <c r="Y385" i="1"/>
  <c r="AV385" i="1"/>
  <c r="AN385" i="1"/>
  <c r="AF385" i="1"/>
  <c r="AU385" i="1"/>
  <c r="AM385" i="1"/>
  <c r="AE385" i="1"/>
  <c r="AQ198" i="1"/>
  <c r="AI198" i="1"/>
  <c r="AA198" i="1"/>
  <c r="AO198" i="1"/>
  <c r="AF198" i="1"/>
  <c r="AN198" i="1"/>
  <c r="AE198" i="1"/>
  <c r="AV198" i="1"/>
  <c r="AM198" i="1"/>
  <c r="AD198" i="1"/>
  <c r="AU198" i="1"/>
  <c r="AL198" i="1"/>
  <c r="AC198" i="1"/>
  <c r="AK198" i="1"/>
  <c r="AB198" i="1"/>
  <c r="AJ198" i="1"/>
  <c r="Z198" i="1"/>
  <c r="AR198" i="1"/>
  <c r="AH198" i="1"/>
  <c r="Y198" i="1"/>
  <c r="AP198" i="1"/>
  <c r="AG198" i="1"/>
  <c r="BK17" i="1"/>
  <c r="AM17" i="1"/>
  <c r="AE17" i="1"/>
  <c r="BB17" i="1"/>
  <c r="AT17" i="1"/>
  <c r="AL17" i="1"/>
  <c r="AD17" i="1"/>
  <c r="BA17" i="1"/>
  <c r="AK17" i="1"/>
  <c r="AC17" i="1"/>
  <c r="AR17" i="1"/>
  <c r="AJ17" i="1"/>
  <c r="AB17" i="1"/>
  <c r="AQ17" i="1"/>
  <c r="AI17" i="1"/>
  <c r="AA17" i="1"/>
  <c r="AP17" i="1"/>
  <c r="AH17" i="1"/>
  <c r="Z17" i="1"/>
  <c r="AO17" i="1"/>
  <c r="AG17" i="1"/>
  <c r="Y17" i="1"/>
  <c r="AN17" i="1"/>
  <c r="AF17" i="1"/>
  <c r="AQ90" i="1"/>
  <c r="AI90" i="1"/>
  <c r="AA90" i="1"/>
  <c r="AP90" i="1"/>
  <c r="AH90" i="1"/>
  <c r="Z90" i="1"/>
  <c r="AO90" i="1"/>
  <c r="AG90" i="1"/>
  <c r="Y90" i="1"/>
  <c r="AV90" i="1"/>
  <c r="AN90" i="1"/>
  <c r="AF90" i="1"/>
  <c r="AU90" i="1"/>
  <c r="AM90" i="1"/>
  <c r="AE90" i="1"/>
  <c r="AL90" i="1"/>
  <c r="AD90" i="1"/>
  <c r="AK90" i="1"/>
  <c r="AC90" i="1"/>
  <c r="AR90" i="1"/>
  <c r="AJ90" i="1"/>
  <c r="AB90" i="1"/>
  <c r="BG342" i="1"/>
  <c r="AQ342" i="1"/>
  <c r="AI342" i="1"/>
  <c r="AA342" i="1"/>
  <c r="AP342" i="1"/>
  <c r="AH342" i="1"/>
  <c r="Z342" i="1"/>
  <c r="AO342" i="1"/>
  <c r="AG342" i="1"/>
  <c r="Y342" i="1"/>
  <c r="AN342" i="1"/>
  <c r="AF342" i="1"/>
  <c r="AM342" i="1"/>
  <c r="AE342" i="1"/>
  <c r="AL342" i="1"/>
  <c r="AD342" i="1"/>
  <c r="AK342" i="1"/>
  <c r="AC342" i="1"/>
  <c r="AR342" i="1"/>
  <c r="AJ342" i="1"/>
  <c r="AB342" i="1"/>
  <c r="AR118" i="1"/>
  <c r="AJ118" i="1"/>
  <c r="AB118" i="1"/>
  <c r="AQ118" i="1"/>
  <c r="AI118" i="1"/>
  <c r="AA118" i="1"/>
  <c r="AO118" i="1"/>
  <c r="AG118" i="1"/>
  <c r="Y118" i="1"/>
  <c r="AV118" i="1"/>
  <c r="AN118" i="1"/>
  <c r="AF118" i="1"/>
  <c r="AU118" i="1"/>
  <c r="AM118" i="1"/>
  <c r="AE118" i="1"/>
  <c r="BI118" i="1"/>
  <c r="AK118" i="1"/>
  <c r="AC118" i="1"/>
  <c r="AL118" i="1"/>
  <c r="AH118" i="1"/>
  <c r="AD118" i="1"/>
  <c r="Z118" i="1"/>
  <c r="AP118" i="1"/>
  <c r="AL129" i="1"/>
  <c r="AD129" i="1"/>
  <c r="AK129" i="1"/>
  <c r="AC129" i="1"/>
  <c r="AR129" i="1"/>
  <c r="AJ129" i="1"/>
  <c r="AB129" i="1"/>
  <c r="AQ129" i="1"/>
  <c r="AI129" i="1"/>
  <c r="AA129" i="1"/>
  <c r="AP129" i="1"/>
  <c r="AH129" i="1"/>
  <c r="Z129" i="1"/>
  <c r="BM129" i="1"/>
  <c r="AO129" i="1"/>
  <c r="AG129" i="1"/>
  <c r="Y129" i="1"/>
  <c r="BD129" i="1"/>
  <c r="AV129" i="1"/>
  <c r="AN129" i="1"/>
  <c r="AF129" i="1"/>
  <c r="AU129" i="1"/>
  <c r="AM129" i="1"/>
  <c r="AE129" i="1"/>
  <c r="AM210" i="1"/>
  <c r="AE210" i="1"/>
  <c r="AL210" i="1"/>
  <c r="AD210" i="1"/>
  <c r="BI210" i="1"/>
  <c r="AK210" i="1"/>
  <c r="AC210" i="1"/>
  <c r="AR210" i="1"/>
  <c r="AJ210" i="1"/>
  <c r="AB210" i="1"/>
  <c r="AQ210" i="1"/>
  <c r="AI210" i="1"/>
  <c r="AA210" i="1"/>
  <c r="AP210" i="1"/>
  <c r="AH210" i="1"/>
  <c r="Z210" i="1"/>
  <c r="AO210" i="1"/>
  <c r="AG210" i="1"/>
  <c r="Y210" i="1"/>
  <c r="AN210" i="1"/>
  <c r="AF210" i="1"/>
  <c r="BA413" i="1"/>
  <c r="AK413" i="1"/>
  <c r="AC413" i="1"/>
  <c r="AZ413" i="1"/>
  <c r="AR413" i="1"/>
  <c r="AJ413" i="1"/>
  <c r="AB413" i="1"/>
  <c r="AQ413" i="1"/>
  <c r="AI413" i="1"/>
  <c r="AA413" i="1"/>
  <c r="AP413" i="1"/>
  <c r="AH413" i="1"/>
  <c r="Z413" i="1"/>
  <c r="AN413" i="1"/>
  <c r="AF413" i="1"/>
  <c r="AO413" i="1"/>
  <c r="BB413" i="1"/>
  <c r="AM413" i="1"/>
  <c r="AL413" i="1"/>
  <c r="AG413" i="1"/>
  <c r="AE413" i="1"/>
  <c r="AD413" i="1"/>
  <c r="Y413" i="1"/>
  <c r="AO387" i="1"/>
  <c r="AG387" i="1"/>
  <c r="Y387" i="1"/>
  <c r="AV387" i="1"/>
  <c r="AN387" i="1"/>
  <c r="AF387" i="1"/>
  <c r="AL387" i="1"/>
  <c r="AD387" i="1"/>
  <c r="AR387" i="1"/>
  <c r="AE387" i="1"/>
  <c r="AQ387" i="1"/>
  <c r="AC387" i="1"/>
  <c r="AP387" i="1"/>
  <c r="AB387" i="1"/>
  <c r="AM387" i="1"/>
  <c r="AA387" i="1"/>
  <c r="AK387" i="1"/>
  <c r="Z387" i="1"/>
  <c r="AU387" i="1"/>
  <c r="AJ387" i="1"/>
  <c r="AI387" i="1"/>
  <c r="AH387" i="1"/>
  <c r="AP329" i="1"/>
  <c r="AH329" i="1"/>
  <c r="Z329" i="1"/>
  <c r="AO329" i="1"/>
  <c r="AG329" i="1"/>
  <c r="Y329" i="1"/>
  <c r="AV329" i="1"/>
  <c r="AN329" i="1"/>
  <c r="AF329" i="1"/>
  <c r="AU329" i="1"/>
  <c r="AM329" i="1"/>
  <c r="AE329" i="1"/>
  <c r="AL329" i="1"/>
  <c r="AD329" i="1"/>
  <c r="AK329" i="1"/>
  <c r="AC329" i="1"/>
  <c r="BG329" i="1"/>
  <c r="AQ329" i="1"/>
  <c r="AI329" i="1"/>
  <c r="AA329" i="1"/>
  <c r="AJ329" i="1"/>
  <c r="AB329" i="1"/>
  <c r="AR329" i="1"/>
  <c r="AK23" i="1"/>
  <c r="AC23" i="1"/>
  <c r="AR23" i="1"/>
  <c r="AJ23" i="1"/>
  <c r="AB23" i="1"/>
  <c r="AQ23" i="1"/>
  <c r="AI23" i="1"/>
  <c r="AA23" i="1"/>
  <c r="AP23" i="1"/>
  <c r="AH23" i="1"/>
  <c r="Z23" i="1"/>
  <c r="AO23" i="1"/>
  <c r="AG23" i="1"/>
  <c r="Y23" i="1"/>
  <c r="AV23" i="1"/>
  <c r="AN23" i="1"/>
  <c r="AF23" i="1"/>
  <c r="AU23" i="1"/>
  <c r="AM23" i="1"/>
  <c r="AE23" i="1"/>
  <c r="AL23" i="1"/>
  <c r="AD23"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80" i="1"/>
  <c r="AC380" i="1"/>
  <c r="AR380" i="1"/>
  <c r="AJ380" i="1"/>
  <c r="AB380" i="1"/>
  <c r="AQ380" i="1"/>
  <c r="AI380" i="1"/>
  <c r="AA380" i="1"/>
  <c r="AP380" i="1"/>
  <c r="AH380" i="1"/>
  <c r="Z380" i="1"/>
  <c r="AO380" i="1"/>
  <c r="AG380" i="1"/>
  <c r="Y380" i="1"/>
  <c r="AV380" i="1"/>
  <c r="AN380" i="1"/>
  <c r="AF380" i="1"/>
  <c r="AU380" i="1"/>
  <c r="AM380" i="1"/>
  <c r="AE380" i="1"/>
  <c r="AL380" i="1"/>
  <c r="AD380" i="1"/>
  <c r="BI148" i="1"/>
  <c r="AK148" i="1"/>
  <c r="AC148" i="1"/>
  <c r="AR148" i="1"/>
  <c r="AJ148" i="1"/>
  <c r="AB148" i="1"/>
  <c r="BG148" i="1"/>
  <c r="AQ148" i="1"/>
  <c r="AI148" i="1"/>
  <c r="AA148" i="1"/>
  <c r="AP148" i="1"/>
  <c r="AH148" i="1"/>
  <c r="Z148" i="1"/>
  <c r="AO148" i="1"/>
  <c r="AG148" i="1"/>
  <c r="Y148" i="1"/>
  <c r="AN148" i="1"/>
  <c r="AF148" i="1"/>
  <c r="AM148" i="1"/>
  <c r="AE148" i="1"/>
  <c r="AL148" i="1"/>
  <c r="AD148" i="1"/>
  <c r="AY121" i="1"/>
  <c r="AQ121" i="1"/>
  <c r="AI121" i="1"/>
  <c r="AA121" i="1"/>
  <c r="AX121" i="1"/>
  <c r="AP121" i="1"/>
  <c r="AH121" i="1"/>
  <c r="Z121" i="1"/>
  <c r="AW121" i="1"/>
  <c r="AO121" i="1"/>
  <c r="AG121" i="1"/>
  <c r="Y121" i="1"/>
  <c r="AN121" i="1"/>
  <c r="AF121" i="1"/>
  <c r="BC121" i="1"/>
  <c r="AM121" i="1"/>
  <c r="AE121" i="1"/>
  <c r="BB121" i="1"/>
  <c r="AL121" i="1"/>
  <c r="AD121" i="1"/>
  <c r="AZ121" i="1"/>
  <c r="AR121" i="1"/>
  <c r="AJ121" i="1"/>
  <c r="AB121" i="1"/>
  <c r="AK121" i="1"/>
  <c r="AC121" i="1"/>
  <c r="BA121" i="1"/>
  <c r="AX201" i="1"/>
  <c r="AP201" i="1"/>
  <c r="AH201" i="1"/>
  <c r="Z201" i="1"/>
  <c r="BA201" i="1"/>
  <c r="AR201" i="1"/>
  <c r="AI201" i="1"/>
  <c r="Y201" i="1"/>
  <c r="AZ201" i="1"/>
  <c r="AQ201" i="1"/>
  <c r="AG201" i="1"/>
  <c r="AY201" i="1"/>
  <c r="AO201" i="1"/>
  <c r="AF201" i="1"/>
  <c r="AW201" i="1"/>
  <c r="AN201" i="1"/>
  <c r="AE201" i="1"/>
  <c r="BE201" i="1"/>
  <c r="AV201" i="1"/>
  <c r="AM201" i="1"/>
  <c r="AD201" i="1"/>
  <c r="AU201" i="1"/>
  <c r="AL201" i="1"/>
  <c r="AC201" i="1"/>
  <c r="BC201" i="1"/>
  <c r="AK201" i="1"/>
  <c r="AB201" i="1"/>
  <c r="BB201" i="1"/>
  <c r="AJ201" i="1"/>
  <c r="AA201" i="1"/>
  <c r="AL362" i="1"/>
  <c r="AD362" i="1"/>
  <c r="AK362" i="1"/>
  <c r="AC362" i="1"/>
  <c r="AR362" i="1"/>
  <c r="AJ362" i="1"/>
  <c r="AB362" i="1"/>
  <c r="AQ362" i="1"/>
  <c r="AI362" i="1"/>
  <c r="AA362" i="1"/>
  <c r="AP362" i="1"/>
  <c r="AH362" i="1"/>
  <c r="Z362" i="1"/>
  <c r="AO362" i="1"/>
  <c r="AG362" i="1"/>
  <c r="Y362" i="1"/>
  <c r="AV362" i="1"/>
  <c r="AN362" i="1"/>
  <c r="AF362" i="1"/>
  <c r="AU362" i="1"/>
  <c r="AM362" i="1"/>
  <c r="AE362" i="1"/>
  <c r="AQ113" i="1"/>
  <c r="AI113" i="1"/>
  <c r="AA113" i="1"/>
  <c r="AP113" i="1"/>
  <c r="AH113" i="1"/>
  <c r="Z113" i="1"/>
  <c r="AV113" i="1"/>
  <c r="AN113" i="1"/>
  <c r="AF113" i="1"/>
  <c r="AU113" i="1"/>
  <c r="AM113" i="1"/>
  <c r="AE113" i="1"/>
  <c r="AL113" i="1"/>
  <c r="AD113" i="1"/>
  <c r="AR113" i="1"/>
  <c r="AJ113" i="1"/>
  <c r="AB113" i="1"/>
  <c r="AO113" i="1"/>
  <c r="AK113" i="1"/>
  <c r="AG113" i="1"/>
  <c r="AC113" i="1"/>
  <c r="Y113"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6" i="1"/>
  <c r="AG136" i="1"/>
  <c r="Y136" i="1"/>
  <c r="AN136" i="1"/>
  <c r="AF136" i="1"/>
  <c r="AU136" i="1"/>
  <c r="AM136" i="1"/>
  <c r="AE136" i="1"/>
  <c r="AL136" i="1"/>
  <c r="AD136" i="1"/>
  <c r="AK136" i="1"/>
  <c r="AC136" i="1"/>
  <c r="AR136" i="1"/>
  <c r="AJ136" i="1"/>
  <c r="AB136" i="1"/>
  <c r="AQ136" i="1"/>
  <c r="AI136" i="1"/>
  <c r="AA136" i="1"/>
  <c r="AP136" i="1"/>
  <c r="AH136" i="1"/>
  <c r="Z136"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50" i="1"/>
  <c r="AD250" i="1"/>
  <c r="AK250" i="1"/>
  <c r="AC250" i="1"/>
  <c r="AR250" i="1"/>
  <c r="AJ250" i="1"/>
  <c r="AB250" i="1"/>
  <c r="AQ250" i="1"/>
  <c r="AI250" i="1"/>
  <c r="AA250" i="1"/>
  <c r="BF250" i="1"/>
  <c r="AX250" i="1"/>
  <c r="AP250" i="1"/>
  <c r="AH250" i="1"/>
  <c r="Z250" i="1"/>
  <c r="AW250" i="1"/>
  <c r="AO250" i="1"/>
  <c r="AG250" i="1"/>
  <c r="Y250" i="1"/>
  <c r="AM250" i="1"/>
  <c r="AE250" i="1"/>
  <c r="AF250" i="1"/>
  <c r="BD250" i="1"/>
  <c r="AN250" i="1"/>
  <c r="BL431" i="1"/>
  <c r="AV431" i="1"/>
  <c r="AN431" i="1"/>
  <c r="AF431" i="1"/>
  <c r="BB431" i="1"/>
  <c r="AL431" i="1"/>
  <c r="AD431" i="1"/>
  <c r="BC431" i="1"/>
  <c r="AI431" i="1"/>
  <c r="Y431" i="1"/>
  <c r="BA431" i="1"/>
  <c r="AR431" i="1"/>
  <c r="AH431" i="1"/>
  <c r="AZ431" i="1"/>
  <c r="AQ431" i="1"/>
  <c r="AG431" i="1"/>
  <c r="AY431" i="1"/>
  <c r="AP431" i="1"/>
  <c r="AE431" i="1"/>
  <c r="AX431" i="1"/>
  <c r="AO431" i="1"/>
  <c r="AC431" i="1"/>
  <c r="AW431" i="1"/>
  <c r="AM431" i="1"/>
  <c r="AB431" i="1"/>
  <c r="AU431" i="1"/>
  <c r="AK431" i="1"/>
  <c r="AA431" i="1"/>
  <c r="AJ431" i="1"/>
  <c r="Z431" i="1"/>
  <c r="BG287" i="1"/>
  <c r="AQ287" i="1"/>
  <c r="AI287" i="1"/>
  <c r="AA287" i="1"/>
  <c r="AP287" i="1"/>
  <c r="AH287" i="1"/>
  <c r="Z287" i="1"/>
  <c r="AO287" i="1"/>
  <c r="AG287" i="1"/>
  <c r="Y287" i="1"/>
  <c r="AN287" i="1"/>
  <c r="AF287" i="1"/>
  <c r="AM287" i="1"/>
  <c r="AE287" i="1"/>
  <c r="AL287" i="1"/>
  <c r="AD287" i="1"/>
  <c r="AR287" i="1"/>
  <c r="AJ287" i="1"/>
  <c r="AB287" i="1"/>
  <c r="AK287" i="1"/>
  <c r="AC287" i="1"/>
  <c r="BF193" i="1"/>
  <c r="AX193" i="1"/>
  <c r="AP193" i="1"/>
  <c r="AH193" i="1"/>
  <c r="Z193" i="1"/>
  <c r="BM193" i="1"/>
  <c r="AL193" i="1"/>
  <c r="AC193" i="1"/>
  <c r="AK193" i="1"/>
  <c r="AB193" i="1"/>
  <c r="AJ193" i="1"/>
  <c r="AA193" i="1"/>
  <c r="AR193" i="1"/>
  <c r="AI193" i="1"/>
  <c r="Y193" i="1"/>
  <c r="AQ193" i="1"/>
  <c r="AG193" i="1"/>
  <c r="BH193" i="1"/>
  <c r="AO193" i="1"/>
  <c r="AF193" i="1"/>
  <c r="AW193" i="1"/>
  <c r="AN193" i="1"/>
  <c r="AE193" i="1"/>
  <c r="BE193" i="1"/>
  <c r="AM193" i="1"/>
  <c r="AD193" i="1"/>
  <c r="AO345" i="1"/>
  <c r="AG345" i="1"/>
  <c r="Y345" i="1"/>
  <c r="AR345" i="1"/>
  <c r="AJ345" i="1"/>
  <c r="AB345" i="1"/>
  <c r="BF345" i="1"/>
  <c r="AP345" i="1"/>
  <c r="AH345" i="1"/>
  <c r="Z345" i="1"/>
  <c r="AL345" i="1"/>
  <c r="AK345" i="1"/>
  <c r="AI345" i="1"/>
  <c r="AF345" i="1"/>
  <c r="AE345" i="1"/>
  <c r="AQ345" i="1"/>
  <c r="AD345" i="1"/>
  <c r="AN345" i="1"/>
  <c r="AC345" i="1"/>
  <c r="BG345" i="1"/>
  <c r="AM345" i="1"/>
  <c r="AA345" i="1"/>
  <c r="AX26" i="1"/>
  <c r="AP26" i="1"/>
  <c r="AH26" i="1"/>
  <c r="Z26" i="1"/>
  <c r="AW26" i="1"/>
  <c r="AO26" i="1"/>
  <c r="AG26" i="1"/>
  <c r="Y26" i="1"/>
  <c r="BC26" i="1"/>
  <c r="AU26" i="1"/>
  <c r="AM26" i="1"/>
  <c r="AE26" i="1"/>
  <c r="BB26" i="1"/>
  <c r="AL26" i="1"/>
  <c r="AD26" i="1"/>
  <c r="BA26" i="1"/>
  <c r="AY26" i="1"/>
  <c r="AQ26" i="1"/>
  <c r="AI26" i="1"/>
  <c r="AA26" i="1"/>
  <c r="AR26" i="1"/>
  <c r="AN26" i="1"/>
  <c r="AK26" i="1"/>
  <c r="BL26" i="1"/>
  <c r="AJ26" i="1"/>
  <c r="AZ26" i="1"/>
  <c r="AF26" i="1"/>
  <c r="AV26" i="1"/>
  <c r="AC26" i="1"/>
  <c r="AB26" i="1"/>
  <c r="AP262" i="1"/>
  <c r="AH262" i="1"/>
  <c r="Z262" i="1"/>
  <c r="AO262" i="1"/>
  <c r="AG262" i="1"/>
  <c r="Y262" i="1"/>
  <c r="AV262" i="1"/>
  <c r="AN262" i="1"/>
  <c r="AF262" i="1"/>
  <c r="AU262" i="1"/>
  <c r="AM262" i="1"/>
  <c r="AE262" i="1"/>
  <c r="AL262" i="1"/>
  <c r="AD262" i="1"/>
  <c r="AK262" i="1"/>
  <c r="AC262" i="1"/>
  <c r="AQ262" i="1"/>
  <c r="AI262" i="1"/>
  <c r="AA262" i="1"/>
  <c r="AR262" i="1"/>
  <c r="AJ262" i="1"/>
  <c r="AB262" i="1"/>
  <c r="AY450" i="1"/>
  <c r="AQ450" i="1"/>
  <c r="AI450" i="1"/>
  <c r="AA450" i="1"/>
  <c r="AX450" i="1"/>
  <c r="AP450" i="1"/>
  <c r="AH450" i="1"/>
  <c r="Z450" i="1"/>
  <c r="AW450" i="1"/>
  <c r="AO450" i="1"/>
  <c r="AG450" i="1"/>
  <c r="Y450" i="1"/>
  <c r="AN450" i="1"/>
  <c r="AF450" i="1"/>
  <c r="BC450" i="1"/>
  <c r="AM450" i="1"/>
  <c r="AE450" i="1"/>
  <c r="BB450" i="1"/>
  <c r="AL450" i="1"/>
  <c r="AD450" i="1"/>
  <c r="BA450" i="1"/>
  <c r="AK450" i="1"/>
  <c r="AC450" i="1"/>
  <c r="AZ450" i="1"/>
  <c r="AR450" i="1"/>
  <c r="AJ450" i="1"/>
  <c r="AB450" i="1"/>
  <c r="AO361" i="1"/>
  <c r="AG361" i="1"/>
  <c r="Y361" i="1"/>
  <c r="AV361" i="1"/>
  <c r="AN361" i="1"/>
  <c r="AF361" i="1"/>
  <c r="AU361" i="1"/>
  <c r="AM361" i="1"/>
  <c r="AE361" i="1"/>
  <c r="AL361" i="1"/>
  <c r="AD361" i="1"/>
  <c r="AK361" i="1"/>
  <c r="AC361" i="1"/>
  <c r="BH361" i="1"/>
  <c r="AR361" i="1"/>
  <c r="AJ361" i="1"/>
  <c r="AB361" i="1"/>
  <c r="AQ361" i="1"/>
  <c r="AI361" i="1"/>
  <c r="AA361" i="1"/>
  <c r="AP361" i="1"/>
  <c r="AH361" i="1"/>
  <c r="Z361" i="1"/>
  <c r="AP59" i="1"/>
  <c r="AH59" i="1"/>
  <c r="Z59" i="1"/>
  <c r="AO59" i="1"/>
  <c r="AG59" i="1"/>
  <c r="Y59" i="1"/>
  <c r="AV59" i="1"/>
  <c r="AN59" i="1"/>
  <c r="AF59" i="1"/>
  <c r="AU59" i="1"/>
  <c r="AM59" i="1"/>
  <c r="AE59" i="1"/>
  <c r="AL59" i="1"/>
  <c r="AD59" i="1"/>
  <c r="AK59" i="1"/>
  <c r="AC59" i="1"/>
  <c r="AR59" i="1"/>
  <c r="AJ59" i="1"/>
  <c r="AB59" i="1"/>
  <c r="AQ59" i="1"/>
  <c r="AI59" i="1"/>
  <c r="AA59" i="1"/>
  <c r="AK169" i="1"/>
  <c r="AC169" i="1"/>
  <c r="AR169" i="1"/>
  <c r="AJ169" i="1"/>
  <c r="AB169" i="1"/>
  <c r="AQ169" i="1"/>
  <c r="AI169" i="1"/>
  <c r="AA169" i="1"/>
  <c r="AP169" i="1"/>
  <c r="AH169" i="1"/>
  <c r="Z169" i="1"/>
  <c r="AO169" i="1"/>
  <c r="AG169" i="1"/>
  <c r="Y169" i="1"/>
  <c r="AV169" i="1"/>
  <c r="AN169" i="1"/>
  <c r="AF169" i="1"/>
  <c r="AU169" i="1"/>
  <c r="AM169" i="1"/>
  <c r="AE169" i="1"/>
  <c r="AL169" i="1"/>
  <c r="AD169" i="1"/>
  <c r="AP24" i="1"/>
  <c r="AH24" i="1"/>
  <c r="Z24" i="1"/>
  <c r="AO24" i="1"/>
  <c r="AG24" i="1"/>
  <c r="Y24" i="1"/>
  <c r="AV24" i="1"/>
  <c r="AN24" i="1"/>
  <c r="AF24" i="1"/>
  <c r="AU24" i="1"/>
  <c r="AM24" i="1"/>
  <c r="AE24" i="1"/>
  <c r="AL24" i="1"/>
  <c r="AD24" i="1"/>
  <c r="AK24" i="1"/>
  <c r="AC24" i="1"/>
  <c r="AR24" i="1"/>
  <c r="AJ24" i="1"/>
  <c r="AB24" i="1"/>
  <c r="AQ24" i="1"/>
  <c r="AI24" i="1"/>
  <c r="AA24" i="1"/>
  <c r="AL286" i="1"/>
  <c r="AD286" i="1"/>
  <c r="AK286" i="1"/>
  <c r="AC286" i="1"/>
  <c r="AR286" i="1"/>
  <c r="AJ286" i="1"/>
  <c r="AB286" i="1"/>
  <c r="BG286" i="1"/>
  <c r="AQ286" i="1"/>
  <c r="AI286" i="1"/>
  <c r="AA286" i="1"/>
  <c r="AP286" i="1"/>
  <c r="AH286" i="1"/>
  <c r="Z286" i="1"/>
  <c r="AO286" i="1"/>
  <c r="AG286" i="1"/>
  <c r="Y286" i="1"/>
  <c r="AM286" i="1"/>
  <c r="AE286" i="1"/>
  <c r="AN286" i="1"/>
  <c r="AF286" i="1"/>
  <c r="AV327" i="1"/>
  <c r="AN327" i="1"/>
  <c r="AF327" i="1"/>
  <c r="AU327" i="1"/>
  <c r="AM327" i="1"/>
  <c r="AE327" i="1"/>
  <c r="AL327" i="1"/>
  <c r="AD327" i="1"/>
  <c r="AK327" i="1"/>
  <c r="AC327" i="1"/>
  <c r="AR327" i="1"/>
  <c r="AJ327" i="1"/>
  <c r="AB327" i="1"/>
  <c r="BG327" i="1"/>
  <c r="AQ327" i="1"/>
  <c r="AI327" i="1"/>
  <c r="AA327" i="1"/>
  <c r="AO327" i="1"/>
  <c r="AG327" i="1"/>
  <c r="Y327" i="1"/>
  <c r="AP327" i="1"/>
  <c r="AH327" i="1"/>
  <c r="Z327" i="1"/>
  <c r="AK58" i="1"/>
  <c r="AC58" i="1"/>
  <c r="AR58" i="1"/>
  <c r="AJ58" i="1"/>
  <c r="AB58" i="1"/>
  <c r="AQ58" i="1"/>
  <c r="AI58" i="1"/>
  <c r="AA58" i="1"/>
  <c r="AP58" i="1"/>
  <c r="AH58" i="1"/>
  <c r="Z58" i="1"/>
  <c r="AO58" i="1"/>
  <c r="AG58" i="1"/>
  <c r="Y58" i="1"/>
  <c r="AN58" i="1"/>
  <c r="AF58" i="1"/>
  <c r="BC58" i="1"/>
  <c r="AM58" i="1"/>
  <c r="AE58" i="1"/>
  <c r="AL58" i="1"/>
  <c r="AD58" i="1"/>
  <c r="AW144" i="1"/>
  <c r="AO144" i="1"/>
  <c r="AG144" i="1"/>
  <c r="Y144" i="1"/>
  <c r="AV144" i="1"/>
  <c r="AN144" i="1"/>
  <c r="AF144" i="1"/>
  <c r="BC144" i="1"/>
  <c r="AU144" i="1"/>
  <c r="AM144" i="1"/>
  <c r="AE144" i="1"/>
  <c r="BB144" i="1"/>
  <c r="AL144" i="1"/>
  <c r="AD144" i="1"/>
  <c r="BA144" i="1"/>
  <c r="AK144" i="1"/>
  <c r="AC144" i="1"/>
  <c r="AZ144" i="1"/>
  <c r="AR144" i="1"/>
  <c r="AJ144" i="1"/>
  <c r="AB144" i="1"/>
  <c r="AY144" i="1"/>
  <c r="AQ144" i="1"/>
  <c r="AI144" i="1"/>
  <c r="AA144" i="1"/>
  <c r="AX144" i="1"/>
  <c r="AP144" i="1"/>
  <c r="AH144" i="1"/>
  <c r="Z144" i="1"/>
  <c r="AQ355" i="1"/>
  <c r="AI355" i="1"/>
  <c r="AA355" i="1"/>
  <c r="AP355" i="1"/>
  <c r="AH355" i="1"/>
  <c r="Z355" i="1"/>
  <c r="AO355" i="1"/>
  <c r="AG355" i="1"/>
  <c r="Y355" i="1"/>
  <c r="AN355" i="1"/>
  <c r="AF355" i="1"/>
  <c r="AM355" i="1"/>
  <c r="AE355" i="1"/>
  <c r="BB355" i="1"/>
  <c r="AL355" i="1"/>
  <c r="AD355" i="1"/>
  <c r="AK355" i="1"/>
  <c r="AC355" i="1"/>
  <c r="AR355" i="1"/>
  <c r="AJ355" i="1"/>
  <c r="AB355" i="1"/>
  <c r="AP217" i="1"/>
  <c r="AH217" i="1"/>
  <c r="Z217" i="1"/>
  <c r="AO217" i="1"/>
  <c r="AG217" i="1"/>
  <c r="Y217" i="1"/>
  <c r="AN217" i="1"/>
  <c r="AF217" i="1"/>
  <c r="AM217" i="1"/>
  <c r="AE217" i="1"/>
  <c r="BB217" i="1"/>
  <c r="AL217" i="1"/>
  <c r="AD217" i="1"/>
  <c r="BA217" i="1"/>
  <c r="AK217" i="1"/>
  <c r="AC217" i="1"/>
  <c r="AZ217" i="1"/>
  <c r="AR217" i="1"/>
  <c r="AJ217" i="1"/>
  <c r="AB217" i="1"/>
  <c r="AQ217" i="1"/>
  <c r="AI217" i="1"/>
  <c r="AA217" i="1"/>
  <c r="AO285" i="1"/>
  <c r="AG285" i="1"/>
  <c r="Y285" i="1"/>
  <c r="AN285" i="1"/>
  <c r="AF285" i="1"/>
  <c r="AM285" i="1"/>
  <c r="AE285" i="1"/>
  <c r="AL285" i="1"/>
  <c r="AD285" i="1"/>
  <c r="AK285" i="1"/>
  <c r="AC285" i="1"/>
  <c r="AR285" i="1"/>
  <c r="AJ285" i="1"/>
  <c r="AB285" i="1"/>
  <c r="AP285" i="1"/>
  <c r="AH285" i="1"/>
  <c r="Z285" i="1"/>
  <c r="AQ285" i="1"/>
  <c r="AI285" i="1"/>
  <c r="BG285" i="1"/>
  <c r="AA285" i="1"/>
  <c r="AP187" i="1"/>
  <c r="AH187" i="1"/>
  <c r="Z187" i="1"/>
  <c r="AO187" i="1"/>
  <c r="AG187" i="1"/>
  <c r="Y187" i="1"/>
  <c r="AN187" i="1"/>
  <c r="AF187" i="1"/>
  <c r="AM187" i="1"/>
  <c r="AE187" i="1"/>
  <c r="AL187" i="1"/>
  <c r="AD187" i="1"/>
  <c r="AK187" i="1"/>
  <c r="AC187" i="1"/>
  <c r="AR187" i="1"/>
  <c r="AJ187" i="1"/>
  <c r="AB187" i="1"/>
  <c r="BG187" i="1"/>
  <c r="AA187" i="1"/>
  <c r="AQ187" i="1"/>
  <c r="AI187" i="1"/>
  <c r="AM255" i="1"/>
  <c r="AE255" i="1"/>
  <c r="AL255" i="1"/>
  <c r="AD255" i="1"/>
  <c r="BI255" i="1"/>
  <c r="AK255" i="1"/>
  <c r="AC255" i="1"/>
  <c r="AR255" i="1"/>
  <c r="AJ255" i="1"/>
  <c r="AB255" i="1"/>
  <c r="AQ255" i="1"/>
  <c r="AI255" i="1"/>
  <c r="AA255" i="1"/>
  <c r="AP255" i="1"/>
  <c r="AH255" i="1"/>
  <c r="Z255" i="1"/>
  <c r="AN255" i="1"/>
  <c r="AF255" i="1"/>
  <c r="Y255" i="1"/>
  <c r="AO255" i="1"/>
  <c r="AG255" i="1"/>
  <c r="AP305" i="1"/>
  <c r="AH305" i="1"/>
  <c r="Z305" i="1"/>
  <c r="BJ305" i="1"/>
  <c r="AL305" i="1"/>
  <c r="AD305" i="1"/>
  <c r="AR305" i="1"/>
  <c r="AJ305" i="1"/>
  <c r="AB305" i="1"/>
  <c r="AO305" i="1"/>
  <c r="AC305" i="1"/>
  <c r="AN305" i="1"/>
  <c r="AA305" i="1"/>
  <c r="AM305" i="1"/>
  <c r="Y305" i="1"/>
  <c r="AK305" i="1"/>
  <c r="AI305" i="1"/>
  <c r="AG305" i="1"/>
  <c r="BI305" i="1"/>
  <c r="AF305" i="1"/>
  <c r="AQ305" i="1"/>
  <c r="AE305" i="1"/>
  <c r="AP289" i="1"/>
  <c r="AH289" i="1"/>
  <c r="Z289" i="1"/>
  <c r="BG289" i="1"/>
  <c r="AQ289" i="1"/>
  <c r="AG289" i="1"/>
  <c r="AO289" i="1"/>
  <c r="AF289" i="1"/>
  <c r="AN289" i="1"/>
  <c r="AE289" i="1"/>
  <c r="AM289" i="1"/>
  <c r="AD289" i="1"/>
  <c r="AL289" i="1"/>
  <c r="AC289" i="1"/>
  <c r="AK289" i="1"/>
  <c r="AB289" i="1"/>
  <c r="AR289" i="1"/>
  <c r="AI289" i="1"/>
  <c r="Y289" i="1"/>
  <c r="AJ289" i="1"/>
  <c r="AA289" i="1"/>
  <c r="AR240" i="1"/>
  <c r="AJ240" i="1"/>
  <c r="AB240" i="1"/>
  <c r="BM240" i="1"/>
  <c r="AO240" i="1"/>
  <c r="AG240" i="1"/>
  <c r="Y240" i="1"/>
  <c r="AN240" i="1"/>
  <c r="AF240" i="1"/>
  <c r="AM240" i="1"/>
  <c r="AE240" i="1"/>
  <c r="AK240" i="1"/>
  <c r="AC240" i="1"/>
  <c r="AL240" i="1"/>
  <c r="AX240" i="1"/>
  <c r="AI240" i="1"/>
  <c r="AH240" i="1"/>
  <c r="AD240" i="1"/>
  <c r="AA240" i="1"/>
  <c r="Z240" i="1"/>
  <c r="AQ240" i="1"/>
  <c r="AP240" i="1"/>
  <c r="AR375" i="1"/>
  <c r="AJ375" i="1"/>
  <c r="AB375" i="1"/>
  <c r="AP375" i="1"/>
  <c r="AH375" i="1"/>
  <c r="Z375" i="1"/>
  <c r="AO375" i="1"/>
  <c r="AG375" i="1"/>
  <c r="Y375" i="1"/>
  <c r="AV375" i="1"/>
  <c r="AN375" i="1"/>
  <c r="AF375" i="1"/>
  <c r="AU375" i="1"/>
  <c r="AM375" i="1"/>
  <c r="AE375" i="1"/>
  <c r="AL375" i="1"/>
  <c r="AD375" i="1"/>
  <c r="AK375" i="1"/>
  <c r="AC375" i="1"/>
  <c r="AQ375" i="1"/>
  <c r="AI375" i="1"/>
  <c r="AA375" i="1"/>
  <c r="AK237" i="1"/>
  <c r="AC237" i="1"/>
  <c r="AO237" i="1"/>
  <c r="AG237" i="1"/>
  <c r="Y237" i="1"/>
  <c r="AV237" i="1"/>
  <c r="AN237" i="1"/>
  <c r="AF237" i="1"/>
  <c r="AJ237" i="1"/>
  <c r="AU237" i="1"/>
  <c r="AI237" i="1"/>
  <c r="AH237" i="1"/>
  <c r="AR237" i="1"/>
  <c r="AE237" i="1"/>
  <c r="AQ237" i="1"/>
  <c r="AD237" i="1"/>
  <c r="AP237" i="1"/>
  <c r="AB237" i="1"/>
  <c r="AM237" i="1"/>
  <c r="AA237" i="1"/>
  <c r="BF237" i="1"/>
  <c r="AL237" i="1"/>
  <c r="Z237" i="1"/>
  <c r="BC202" i="1"/>
  <c r="AM202" i="1"/>
  <c r="AE202" i="1"/>
  <c r="BA202" i="1"/>
  <c r="AJ202" i="1"/>
  <c r="AA202" i="1"/>
  <c r="AZ202" i="1"/>
  <c r="AR202" i="1"/>
  <c r="AI202" i="1"/>
  <c r="Z202" i="1"/>
  <c r="AY202" i="1"/>
  <c r="AQ202" i="1"/>
  <c r="AH202" i="1"/>
  <c r="Y202" i="1"/>
  <c r="AX202" i="1"/>
  <c r="AP202" i="1"/>
  <c r="AG202" i="1"/>
  <c r="AW202" i="1"/>
  <c r="AO202" i="1"/>
  <c r="AF202" i="1"/>
  <c r="AN202" i="1"/>
  <c r="AD202" i="1"/>
  <c r="AL202" i="1"/>
  <c r="AC202" i="1"/>
  <c r="AB202" i="1"/>
  <c r="BB202" i="1"/>
  <c r="AK202" i="1"/>
  <c r="AV260" i="1"/>
  <c r="AN260" i="1"/>
  <c r="AF260" i="1"/>
  <c r="AM260" i="1"/>
  <c r="AE260" i="1"/>
  <c r="AL260" i="1"/>
  <c r="AD260" i="1"/>
  <c r="AK260" i="1"/>
  <c r="AC260" i="1"/>
  <c r="AR260" i="1"/>
  <c r="AJ260" i="1"/>
  <c r="AB260" i="1"/>
  <c r="AQ260" i="1"/>
  <c r="AI260" i="1"/>
  <c r="AA260" i="1"/>
  <c r="AO260" i="1"/>
  <c r="AG260" i="1"/>
  <c r="Y260" i="1"/>
  <c r="AP260" i="1"/>
  <c r="AH260" i="1"/>
  <c r="Z260" i="1"/>
  <c r="BF260" i="1"/>
  <c r="AO363" i="1"/>
  <c r="AG363" i="1"/>
  <c r="Y363" i="1"/>
  <c r="AK363" i="1"/>
  <c r="AB363" i="1"/>
  <c r="AJ363" i="1"/>
  <c r="AA363" i="1"/>
  <c r="AR363" i="1"/>
  <c r="AI363" i="1"/>
  <c r="Z363" i="1"/>
  <c r="AQ363" i="1"/>
  <c r="AH363" i="1"/>
  <c r="AP363" i="1"/>
  <c r="AF363" i="1"/>
  <c r="AN363" i="1"/>
  <c r="AE363" i="1"/>
  <c r="AV363" i="1"/>
  <c r="AM363" i="1"/>
  <c r="AD363" i="1"/>
  <c r="AU363" i="1"/>
  <c r="AL363" i="1"/>
  <c r="AC363" i="1"/>
  <c r="AO212" i="1"/>
  <c r="AG212" i="1"/>
  <c r="Y212" i="1"/>
  <c r="AV212" i="1"/>
  <c r="AN212" i="1"/>
  <c r="AF212" i="1"/>
  <c r="AU212" i="1"/>
  <c r="AM212" i="1"/>
  <c r="AE212" i="1"/>
  <c r="AL212" i="1"/>
  <c r="AD212" i="1"/>
  <c r="AK212" i="1"/>
  <c r="AC212" i="1"/>
  <c r="AR212" i="1"/>
  <c r="AJ212" i="1"/>
  <c r="AB212" i="1"/>
  <c r="AQ212" i="1"/>
  <c r="AI212" i="1"/>
  <c r="AA212" i="1"/>
  <c r="AP212" i="1"/>
  <c r="AH212" i="1"/>
  <c r="Z212" i="1"/>
  <c r="AV415" i="1"/>
  <c r="AN415" i="1"/>
  <c r="AF415" i="1"/>
  <c r="AU415" i="1"/>
  <c r="AM415" i="1"/>
  <c r="AE415" i="1"/>
  <c r="AL415" i="1"/>
  <c r="AD415" i="1"/>
  <c r="AK415" i="1"/>
  <c r="AC415" i="1"/>
  <c r="AR415" i="1"/>
  <c r="AJ415" i="1"/>
  <c r="AB415" i="1"/>
  <c r="AQ415" i="1"/>
  <c r="AI415" i="1"/>
  <c r="AA415" i="1"/>
  <c r="AP415" i="1"/>
  <c r="AH415" i="1"/>
  <c r="Z415" i="1"/>
  <c r="AO415" i="1"/>
  <c r="AG415" i="1"/>
  <c r="Y415" i="1"/>
  <c r="BB105" i="1"/>
  <c r="AL105" i="1"/>
  <c r="AD105" i="1"/>
  <c r="BA105" i="1"/>
  <c r="AK105" i="1"/>
  <c r="AC105" i="1"/>
  <c r="AZ105" i="1"/>
  <c r="AR105" i="1"/>
  <c r="AJ105" i="1"/>
  <c r="AB105" i="1"/>
  <c r="AY105" i="1"/>
  <c r="AQ105" i="1"/>
  <c r="AI105" i="1"/>
  <c r="AA105" i="1"/>
  <c r="BF105" i="1"/>
  <c r="AX105" i="1"/>
  <c r="AP105" i="1"/>
  <c r="AH105" i="1"/>
  <c r="Z105" i="1"/>
  <c r="BE105" i="1"/>
  <c r="AW105" i="1"/>
  <c r="AO105" i="1"/>
  <c r="AG105" i="1"/>
  <c r="Y105" i="1"/>
  <c r="AV105" i="1"/>
  <c r="AN105" i="1"/>
  <c r="AF105" i="1"/>
  <c r="BC105" i="1"/>
  <c r="AU105" i="1"/>
  <c r="AM105" i="1"/>
  <c r="AE105" i="1"/>
  <c r="AU298" i="1"/>
  <c r="AM298" i="1"/>
  <c r="AE298" i="1"/>
  <c r="AO298" i="1"/>
  <c r="AG298" i="1"/>
  <c r="Y298" i="1"/>
  <c r="AL298" i="1"/>
  <c r="AB298" i="1"/>
  <c r="AV298" i="1"/>
  <c r="AK298" i="1"/>
  <c r="AA298" i="1"/>
  <c r="AJ298" i="1"/>
  <c r="Z298" i="1"/>
  <c r="BJ298" i="1"/>
  <c r="AI298" i="1"/>
  <c r="AR298" i="1"/>
  <c r="AH298" i="1"/>
  <c r="AQ298" i="1"/>
  <c r="AF298" i="1"/>
  <c r="AN298" i="1"/>
  <c r="AC298" i="1"/>
  <c r="AD298" i="1"/>
  <c r="AP298" i="1"/>
  <c r="AR127" i="1"/>
  <c r="AJ127" i="1"/>
  <c r="AB127" i="1"/>
  <c r="AQ127" i="1"/>
  <c r="AI127" i="1"/>
  <c r="AA127" i="1"/>
  <c r="BF127" i="1"/>
  <c r="AP127" i="1"/>
  <c r="AH127" i="1"/>
  <c r="Z127" i="1"/>
  <c r="AO127" i="1"/>
  <c r="AG127" i="1"/>
  <c r="Y127" i="1"/>
  <c r="AN127" i="1"/>
  <c r="AF127" i="1"/>
  <c r="AM127" i="1"/>
  <c r="AE127" i="1"/>
  <c r="AL127" i="1"/>
  <c r="AD127" i="1"/>
  <c r="AK127" i="1"/>
  <c r="AC127"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6" i="1"/>
  <c r="AJ36" i="1"/>
  <c r="AB36" i="1"/>
  <c r="BG36" i="1"/>
  <c r="AQ36" i="1"/>
  <c r="AI36" i="1"/>
  <c r="AA36" i="1"/>
  <c r="AP36" i="1"/>
  <c r="AH36" i="1"/>
  <c r="Z36" i="1"/>
  <c r="AO36" i="1"/>
  <c r="AG36" i="1"/>
  <c r="Y36" i="1"/>
  <c r="AN36" i="1"/>
  <c r="AF36" i="1"/>
  <c r="AM36" i="1"/>
  <c r="AE36" i="1"/>
  <c r="AL36" i="1"/>
  <c r="AD36" i="1"/>
  <c r="AK36" i="1"/>
  <c r="AC36" i="1"/>
  <c r="AK328" i="1"/>
  <c r="AC328" i="1"/>
  <c r="AR328" i="1"/>
  <c r="AJ328" i="1"/>
  <c r="AB328" i="1"/>
  <c r="BG328" i="1"/>
  <c r="AQ328" i="1"/>
  <c r="AI328" i="1"/>
  <c r="AA328" i="1"/>
  <c r="AP328" i="1"/>
  <c r="AH328" i="1"/>
  <c r="Z328" i="1"/>
  <c r="AO328" i="1"/>
  <c r="AG328" i="1"/>
  <c r="Y328" i="1"/>
  <c r="AV328" i="1"/>
  <c r="AN328" i="1"/>
  <c r="AF328" i="1"/>
  <c r="AL328" i="1"/>
  <c r="AD328" i="1"/>
  <c r="AU328" i="1"/>
  <c r="AM328" i="1"/>
  <c r="AE328"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4" i="1"/>
  <c r="AJ264" i="1"/>
  <c r="AB264" i="1"/>
  <c r="AQ264" i="1"/>
  <c r="AI264" i="1"/>
  <c r="AA264" i="1"/>
  <c r="AP264" i="1"/>
  <c r="AH264" i="1"/>
  <c r="Z264" i="1"/>
  <c r="AO264" i="1"/>
  <c r="AG264" i="1"/>
  <c r="Y264" i="1"/>
  <c r="BD264" i="1"/>
  <c r="AN264" i="1"/>
  <c r="AF264" i="1"/>
  <c r="AM264" i="1"/>
  <c r="AE264" i="1"/>
  <c r="AK264" i="1"/>
  <c r="AC264" i="1"/>
  <c r="AD264" i="1"/>
  <c r="AL264" i="1"/>
  <c r="AN303" i="1"/>
  <c r="AF303" i="1"/>
  <c r="AP303" i="1"/>
  <c r="AH303" i="1"/>
  <c r="Z303" i="1"/>
  <c r="AK303" i="1"/>
  <c r="AA303" i="1"/>
  <c r="AJ303" i="1"/>
  <c r="Y303" i="1"/>
  <c r="BI303" i="1"/>
  <c r="AI303" i="1"/>
  <c r="AR303" i="1"/>
  <c r="AG303" i="1"/>
  <c r="AQ303" i="1"/>
  <c r="AE303" i="1"/>
  <c r="AO303" i="1"/>
  <c r="AD303" i="1"/>
  <c r="AM303" i="1"/>
  <c r="AC303" i="1"/>
  <c r="AL303" i="1"/>
  <c r="AB303" i="1"/>
  <c r="BE111" i="1"/>
  <c r="AW111" i="1"/>
  <c r="AO111" i="1"/>
  <c r="AG111" i="1"/>
  <c r="Y111" i="1"/>
  <c r="BD111" i="1"/>
  <c r="AV111" i="1"/>
  <c r="AN111" i="1"/>
  <c r="AF111" i="1"/>
  <c r="BA111" i="1"/>
  <c r="AK111" i="1"/>
  <c r="AC111" i="1"/>
  <c r="BF111" i="1"/>
  <c r="AX111" i="1"/>
  <c r="AR111" i="1"/>
  <c r="AE111" i="1"/>
  <c r="AQ111" i="1"/>
  <c r="AD111" i="1"/>
  <c r="BC111" i="1"/>
  <c r="AP111" i="1"/>
  <c r="AB111" i="1"/>
  <c r="BB111" i="1"/>
  <c r="AM111" i="1"/>
  <c r="AA111" i="1"/>
  <c r="AZ111" i="1"/>
  <c r="AL111" i="1"/>
  <c r="Z111" i="1"/>
  <c r="AY111" i="1"/>
  <c r="AJ111" i="1"/>
  <c r="AU111" i="1"/>
  <c r="AI111" i="1"/>
  <c r="AH111" i="1"/>
  <c r="AM194" i="1"/>
  <c r="AE194" i="1"/>
  <c r="AO194" i="1"/>
  <c r="AF194" i="1"/>
  <c r="AN194" i="1"/>
  <c r="AD194" i="1"/>
  <c r="AL194" i="1"/>
  <c r="AC194" i="1"/>
  <c r="AK194" i="1"/>
  <c r="AB194" i="1"/>
  <c r="AJ194" i="1"/>
  <c r="AA194" i="1"/>
  <c r="AR194" i="1"/>
  <c r="AI194" i="1"/>
  <c r="Z194" i="1"/>
  <c r="AQ194" i="1"/>
  <c r="AH194" i="1"/>
  <c r="Y194" i="1"/>
  <c r="AP194" i="1"/>
  <c r="AG194" i="1"/>
  <c r="BF194" i="1"/>
  <c r="BG326" i="1"/>
  <c r="AQ326" i="1"/>
  <c r="AI326" i="1"/>
  <c r="AA326" i="1"/>
  <c r="AO326" i="1"/>
  <c r="AG326" i="1"/>
  <c r="Y326" i="1"/>
  <c r="AV326" i="1"/>
  <c r="AN326" i="1"/>
  <c r="AF326" i="1"/>
  <c r="AU326" i="1"/>
  <c r="AM326" i="1"/>
  <c r="AE326" i="1"/>
  <c r="AL326" i="1"/>
  <c r="AD326" i="1"/>
  <c r="AR326" i="1"/>
  <c r="AJ326" i="1"/>
  <c r="AB326" i="1"/>
  <c r="AP326" i="1"/>
  <c r="AK326" i="1"/>
  <c r="AH326" i="1"/>
  <c r="AC326" i="1"/>
  <c r="Z326" i="1"/>
  <c r="AK368" i="1"/>
  <c r="AC368" i="1"/>
  <c r="AP368" i="1"/>
  <c r="AH368" i="1"/>
  <c r="Z368" i="1"/>
  <c r="AN368" i="1"/>
  <c r="AD368" i="1"/>
  <c r="AM368" i="1"/>
  <c r="AB368" i="1"/>
  <c r="AV368" i="1"/>
  <c r="AL368" i="1"/>
  <c r="AA368" i="1"/>
  <c r="AU368" i="1"/>
  <c r="AJ368" i="1"/>
  <c r="Y368" i="1"/>
  <c r="AI368" i="1"/>
  <c r="AR368" i="1"/>
  <c r="AG368" i="1"/>
  <c r="AQ368" i="1"/>
  <c r="AF368" i="1"/>
  <c r="AO368" i="1"/>
  <c r="AE368" i="1"/>
  <c r="AP51" i="1"/>
  <c r="AH51" i="1"/>
  <c r="Z51" i="1"/>
  <c r="AO51" i="1"/>
  <c r="AG51" i="1"/>
  <c r="Y51" i="1"/>
  <c r="AN51" i="1"/>
  <c r="AF51" i="1"/>
  <c r="AM51" i="1"/>
  <c r="AE51" i="1"/>
  <c r="AL51" i="1"/>
  <c r="AD51" i="1"/>
  <c r="BI51" i="1"/>
  <c r="AK51" i="1"/>
  <c r="AC51" i="1"/>
  <c r="AR51" i="1"/>
  <c r="AJ51" i="1"/>
  <c r="AB51" i="1"/>
  <c r="AQ51" i="1"/>
  <c r="AI51" i="1"/>
  <c r="AA51" i="1"/>
  <c r="AL164" i="1"/>
  <c r="AD164" i="1"/>
  <c r="BI164" i="1"/>
  <c r="AK164" i="1"/>
  <c r="AC164" i="1"/>
  <c r="AR164" i="1"/>
  <c r="AJ164" i="1"/>
  <c r="AB164" i="1"/>
  <c r="AQ164" i="1"/>
  <c r="AI164" i="1"/>
  <c r="AA164" i="1"/>
  <c r="AP164" i="1"/>
  <c r="AH164" i="1"/>
  <c r="Z164" i="1"/>
  <c r="AO164" i="1"/>
  <c r="AG164" i="1"/>
  <c r="Y164" i="1"/>
  <c r="AV164" i="1"/>
  <c r="AN164" i="1"/>
  <c r="AF164" i="1"/>
  <c r="AU164" i="1"/>
  <c r="AM164" i="1"/>
  <c r="AE164" i="1"/>
  <c r="AM359" i="1"/>
  <c r="AE359" i="1"/>
  <c r="BB359" i="1"/>
  <c r="AL359" i="1"/>
  <c r="AD359" i="1"/>
  <c r="AK359" i="1"/>
  <c r="AC359" i="1"/>
  <c r="AR359" i="1"/>
  <c r="AJ359" i="1"/>
  <c r="AB359" i="1"/>
  <c r="AQ359" i="1"/>
  <c r="AI359" i="1"/>
  <c r="AA359" i="1"/>
  <c r="AP359" i="1"/>
  <c r="AH359" i="1"/>
  <c r="Z359" i="1"/>
  <c r="AO359" i="1"/>
  <c r="AG359" i="1"/>
  <c r="Y359" i="1"/>
  <c r="AN359" i="1"/>
  <c r="AF359" i="1"/>
  <c r="AV312" i="1"/>
  <c r="AN312" i="1"/>
  <c r="AF312" i="1"/>
  <c r="AU312" i="1"/>
  <c r="AM312" i="1"/>
  <c r="AE312" i="1"/>
  <c r="AK312" i="1"/>
  <c r="AC312" i="1"/>
  <c r="AR312" i="1"/>
  <c r="AJ312" i="1"/>
  <c r="AB312" i="1"/>
  <c r="AP312" i="1"/>
  <c r="AH312" i="1"/>
  <c r="Z312" i="1"/>
  <c r="AO312" i="1"/>
  <c r="AG312" i="1"/>
  <c r="Y312" i="1"/>
  <c r="AQ312" i="1"/>
  <c r="AL312" i="1"/>
  <c r="AI312" i="1"/>
  <c r="AD312" i="1"/>
  <c r="AA312" i="1"/>
  <c r="AU322" i="1"/>
  <c r="AM322" i="1"/>
  <c r="AE322" i="1"/>
  <c r="AV322" i="1"/>
  <c r="AN322" i="1"/>
  <c r="AF322" i="1"/>
  <c r="AP322" i="1"/>
  <c r="AD322" i="1"/>
  <c r="BG322" i="1"/>
  <c r="AO322" i="1"/>
  <c r="AC322" i="1"/>
  <c r="AL322" i="1"/>
  <c r="AB322" i="1"/>
  <c r="AK322" i="1"/>
  <c r="AA322" i="1"/>
  <c r="AJ322" i="1"/>
  <c r="Z322" i="1"/>
  <c r="AI322" i="1"/>
  <c r="Y322" i="1"/>
  <c r="AR322" i="1"/>
  <c r="AH322" i="1"/>
  <c r="AQ322" i="1"/>
  <c r="AG322" i="1"/>
  <c r="AQ146" i="1"/>
  <c r="AI146" i="1"/>
  <c r="AA146" i="1"/>
  <c r="AP146" i="1"/>
  <c r="AH146" i="1"/>
  <c r="Z146" i="1"/>
  <c r="AO146" i="1"/>
  <c r="AG146" i="1"/>
  <c r="Y146" i="1"/>
  <c r="AV146" i="1"/>
  <c r="AN146" i="1"/>
  <c r="AF146" i="1"/>
  <c r="AU146" i="1"/>
  <c r="AM146" i="1"/>
  <c r="AE146" i="1"/>
  <c r="AL146" i="1"/>
  <c r="AD146" i="1"/>
  <c r="BI146" i="1"/>
  <c r="AK146" i="1"/>
  <c r="AC146" i="1"/>
  <c r="AR146" i="1"/>
  <c r="AJ146" i="1"/>
  <c r="AB146" i="1"/>
  <c r="AV114" i="1"/>
  <c r="AN114" i="1"/>
  <c r="AF114" i="1"/>
  <c r="AU114" i="1"/>
  <c r="AM114" i="1"/>
  <c r="AE114" i="1"/>
  <c r="AK114" i="1"/>
  <c r="AC114" i="1"/>
  <c r="AR114" i="1"/>
  <c r="AJ114" i="1"/>
  <c r="AB114" i="1"/>
  <c r="AQ114" i="1"/>
  <c r="AI114" i="1"/>
  <c r="AA114" i="1"/>
  <c r="AO114" i="1"/>
  <c r="AG114" i="1"/>
  <c r="Y114" i="1"/>
  <c r="AP114" i="1"/>
  <c r="AL114" i="1"/>
  <c r="AH114" i="1"/>
  <c r="AD114" i="1"/>
  <c r="Z114"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2" i="1"/>
  <c r="AG292" i="1"/>
  <c r="Y292" i="1"/>
  <c r="AQ292" i="1"/>
  <c r="AH292" i="1"/>
  <c r="AP292" i="1"/>
  <c r="AF292" i="1"/>
  <c r="AN292" i="1"/>
  <c r="AE292" i="1"/>
  <c r="AV292" i="1"/>
  <c r="AM292" i="1"/>
  <c r="AD292" i="1"/>
  <c r="AU292" i="1"/>
  <c r="AL292" i="1"/>
  <c r="AC292" i="1"/>
  <c r="AK292" i="1"/>
  <c r="AB292" i="1"/>
  <c r="AR292" i="1"/>
  <c r="AI292" i="1"/>
  <c r="Z292" i="1"/>
  <c r="AJ292" i="1"/>
  <c r="AA292" i="1"/>
  <c r="AK115" i="1"/>
  <c r="AC115" i="1"/>
  <c r="AR115" i="1"/>
  <c r="AJ115" i="1"/>
  <c r="AB115" i="1"/>
  <c r="AP115" i="1"/>
  <c r="AH115" i="1"/>
  <c r="Z115" i="1"/>
  <c r="AO115" i="1"/>
  <c r="AG115" i="1"/>
  <c r="Y115" i="1"/>
  <c r="AV115" i="1"/>
  <c r="AN115" i="1"/>
  <c r="AF115" i="1"/>
  <c r="AL115" i="1"/>
  <c r="AD115" i="1"/>
  <c r="AQ115" i="1"/>
  <c r="AM115" i="1"/>
  <c r="AI115" i="1"/>
  <c r="AE115" i="1"/>
  <c r="AA115" i="1"/>
  <c r="AU115" i="1"/>
  <c r="AR151" i="1"/>
  <c r="AJ151" i="1"/>
  <c r="AB151" i="1"/>
  <c r="AQ151" i="1"/>
  <c r="AI151" i="1"/>
  <c r="AA151" i="1"/>
  <c r="AP151" i="1"/>
  <c r="AH151" i="1"/>
  <c r="Z151" i="1"/>
  <c r="AO151" i="1"/>
  <c r="AG151" i="1"/>
  <c r="Y151" i="1"/>
  <c r="AN151" i="1"/>
  <c r="AF151" i="1"/>
  <c r="AM151" i="1"/>
  <c r="AE151" i="1"/>
  <c r="AL151" i="1"/>
  <c r="AD151" i="1"/>
  <c r="BI151" i="1"/>
  <c r="AK151" i="1"/>
  <c r="AC151" i="1"/>
  <c r="AQ366" i="1"/>
  <c r="AI366" i="1"/>
  <c r="AA366" i="1"/>
  <c r="BD366" i="1"/>
  <c r="AN366" i="1"/>
  <c r="AF366" i="1"/>
  <c r="AM366" i="1"/>
  <c r="AC366" i="1"/>
  <c r="AL366" i="1"/>
  <c r="AB366" i="1"/>
  <c r="AK366" i="1"/>
  <c r="Z366" i="1"/>
  <c r="AJ366" i="1"/>
  <c r="Y366" i="1"/>
  <c r="AH366" i="1"/>
  <c r="AR366" i="1"/>
  <c r="AG366" i="1"/>
  <c r="AP366" i="1"/>
  <c r="AE366" i="1"/>
  <c r="AO366" i="1"/>
  <c r="AD366" i="1"/>
  <c r="AL301" i="1"/>
  <c r="AD301" i="1"/>
  <c r="AN301" i="1"/>
  <c r="AF301" i="1"/>
  <c r="AP301" i="1"/>
  <c r="AE301" i="1"/>
  <c r="AO301" i="1"/>
  <c r="AC301" i="1"/>
  <c r="AM301" i="1"/>
  <c r="AB301" i="1"/>
  <c r="AK301" i="1"/>
  <c r="AA301" i="1"/>
  <c r="AJ301" i="1"/>
  <c r="Z301" i="1"/>
  <c r="BI301" i="1"/>
  <c r="AI301" i="1"/>
  <c r="Y301" i="1"/>
  <c r="AR301" i="1"/>
  <c r="AH301" i="1"/>
  <c r="AQ301" i="1"/>
  <c r="AG301" i="1"/>
  <c r="AV443" i="1"/>
  <c r="AN443" i="1"/>
  <c r="AF443" i="1"/>
  <c r="AU443" i="1"/>
  <c r="AM443" i="1"/>
  <c r="AE443" i="1"/>
  <c r="BJ443" i="1"/>
  <c r="AL443" i="1"/>
  <c r="AD443" i="1"/>
  <c r="AK443" i="1"/>
  <c r="AC443" i="1"/>
  <c r="AR443" i="1"/>
  <c r="AJ443" i="1"/>
  <c r="AB443" i="1"/>
  <c r="AQ443" i="1"/>
  <c r="AI443" i="1"/>
  <c r="AA443" i="1"/>
  <c r="AP443" i="1"/>
  <c r="AH443" i="1"/>
  <c r="Z443" i="1"/>
  <c r="AO443" i="1"/>
  <c r="AG443" i="1"/>
  <c r="Y443" i="1"/>
  <c r="AQ165" i="1"/>
  <c r="AI165" i="1"/>
  <c r="AA165" i="1"/>
  <c r="AP165" i="1"/>
  <c r="AH165" i="1"/>
  <c r="Z165" i="1"/>
  <c r="AO165" i="1"/>
  <c r="AG165" i="1"/>
  <c r="Y165" i="1"/>
  <c r="AN165" i="1"/>
  <c r="AF165" i="1"/>
  <c r="AM165" i="1"/>
  <c r="AE165" i="1"/>
  <c r="AL165" i="1"/>
  <c r="AD165" i="1"/>
  <c r="BI165" i="1"/>
  <c r="AK165" i="1"/>
  <c r="AC165" i="1"/>
  <c r="AR165" i="1"/>
  <c r="AJ165" i="1"/>
  <c r="AB165" i="1"/>
  <c r="BH352" i="1"/>
  <c r="AR352" i="1"/>
  <c r="AJ352" i="1"/>
  <c r="AB352" i="1"/>
  <c r="AQ352" i="1"/>
  <c r="AI352" i="1"/>
  <c r="AA352" i="1"/>
  <c r="AP352" i="1"/>
  <c r="AH352" i="1"/>
  <c r="Z352" i="1"/>
  <c r="AO352" i="1"/>
  <c r="AG352" i="1"/>
  <c r="Y352" i="1"/>
  <c r="AV352" i="1"/>
  <c r="AN352" i="1"/>
  <c r="AF352" i="1"/>
  <c r="AU352" i="1"/>
  <c r="AM352" i="1"/>
  <c r="AE352" i="1"/>
  <c r="AL352" i="1"/>
  <c r="AD352" i="1"/>
  <c r="AK352" i="1"/>
  <c r="AC352" i="1"/>
  <c r="AQ13" i="1"/>
  <c r="AI13" i="1"/>
  <c r="AA13" i="1"/>
  <c r="AP13" i="1"/>
  <c r="AH13" i="1"/>
  <c r="Z13" i="1"/>
  <c r="AO13" i="1"/>
  <c r="AG13" i="1"/>
  <c r="Y13" i="1"/>
  <c r="BD13" i="1"/>
  <c r="AN13" i="1"/>
  <c r="AF13" i="1"/>
  <c r="AM13" i="1"/>
  <c r="AE13" i="1"/>
  <c r="AL13" i="1"/>
  <c r="AD13" i="1"/>
  <c r="AK13" i="1"/>
  <c r="AC13" i="1"/>
  <c r="AR13" i="1"/>
  <c r="AJ13" i="1"/>
  <c r="AB13" i="1"/>
  <c r="AL388" i="1"/>
  <c r="AD388" i="1"/>
  <c r="AK388" i="1"/>
  <c r="AC388" i="1"/>
  <c r="AQ388" i="1"/>
  <c r="AI388" i="1"/>
  <c r="AA388" i="1"/>
  <c r="AN388" i="1"/>
  <c r="Z388" i="1"/>
  <c r="AM388" i="1"/>
  <c r="Y388" i="1"/>
  <c r="AV388" i="1"/>
  <c r="AJ388" i="1"/>
  <c r="AU388" i="1"/>
  <c r="AH388" i="1"/>
  <c r="AG388" i="1"/>
  <c r="AR388" i="1"/>
  <c r="AF388" i="1"/>
  <c r="AP388" i="1"/>
  <c r="AE388" i="1"/>
  <c r="AO388" i="1"/>
  <c r="AB388" i="1"/>
  <c r="AQ414" i="1"/>
  <c r="AI414" i="1"/>
  <c r="AA414" i="1"/>
  <c r="AP414" i="1"/>
  <c r="AH414" i="1"/>
  <c r="Z414" i="1"/>
  <c r="AO414" i="1"/>
  <c r="AG414" i="1"/>
  <c r="Y414" i="1"/>
  <c r="AV414" i="1"/>
  <c r="AN414" i="1"/>
  <c r="AF414" i="1"/>
  <c r="AU414" i="1"/>
  <c r="AM414" i="1"/>
  <c r="AE414" i="1"/>
  <c r="AK414" i="1"/>
  <c r="AC414" i="1"/>
  <c r="AR414" i="1"/>
  <c r="AL414" i="1"/>
  <c r="AJ414" i="1"/>
  <c r="AD414" i="1"/>
  <c r="AB414" i="1"/>
  <c r="AK320" i="1"/>
  <c r="AC320" i="1"/>
  <c r="AJ320" i="1"/>
  <c r="AA320" i="1"/>
  <c r="AR320" i="1"/>
  <c r="AI320" i="1"/>
  <c r="Z320" i="1"/>
  <c r="AQ320" i="1"/>
  <c r="AH320" i="1"/>
  <c r="Y320" i="1"/>
  <c r="AP320" i="1"/>
  <c r="AG320" i="1"/>
  <c r="AO320" i="1"/>
  <c r="AF320" i="1"/>
  <c r="AN320" i="1"/>
  <c r="AE320" i="1"/>
  <c r="AV320" i="1"/>
  <c r="AM320" i="1"/>
  <c r="AD320" i="1"/>
  <c r="AU320" i="1"/>
  <c r="AL320" i="1"/>
  <c r="AB320" i="1"/>
  <c r="AK66" i="1"/>
  <c r="AC66" i="1"/>
  <c r="AR66" i="1"/>
  <c r="AJ66" i="1"/>
  <c r="AB66" i="1"/>
  <c r="AQ66" i="1"/>
  <c r="AI66" i="1"/>
  <c r="AA66" i="1"/>
  <c r="AP66" i="1"/>
  <c r="AH66" i="1"/>
  <c r="Z66" i="1"/>
  <c r="AO66" i="1"/>
  <c r="AG66" i="1"/>
  <c r="Y66" i="1"/>
  <c r="AV66" i="1"/>
  <c r="AN66" i="1"/>
  <c r="AF66" i="1"/>
  <c r="AU66" i="1"/>
  <c r="AM66" i="1"/>
  <c r="AE66" i="1"/>
  <c r="AL66" i="1"/>
  <c r="AD66" i="1"/>
  <c r="AK132" i="1"/>
  <c r="AC132" i="1"/>
  <c r="AR132" i="1"/>
  <c r="AJ132" i="1"/>
  <c r="AB132" i="1"/>
  <c r="AQ132" i="1"/>
  <c r="AI132" i="1"/>
  <c r="AA132" i="1"/>
  <c r="BF132" i="1"/>
  <c r="AP132" i="1"/>
  <c r="AH132" i="1"/>
  <c r="Z132" i="1"/>
  <c r="AO132" i="1"/>
  <c r="AG132" i="1"/>
  <c r="Y132" i="1"/>
  <c r="AV132" i="1"/>
  <c r="AN132" i="1"/>
  <c r="AF132" i="1"/>
  <c r="AU132" i="1"/>
  <c r="AM132" i="1"/>
  <c r="AE132" i="1"/>
  <c r="AL132" i="1"/>
  <c r="AD132" i="1"/>
  <c r="AU351" i="1"/>
  <c r="AM351" i="1"/>
  <c r="AE351" i="1"/>
  <c r="AL351" i="1"/>
  <c r="AD351" i="1"/>
  <c r="AP351" i="1"/>
  <c r="AH351" i="1"/>
  <c r="Z351" i="1"/>
  <c r="AO351" i="1"/>
  <c r="AG351" i="1"/>
  <c r="Y351" i="1"/>
  <c r="AV351" i="1"/>
  <c r="AN351" i="1"/>
  <c r="AF351" i="1"/>
  <c r="AB351" i="1"/>
  <c r="AA351" i="1"/>
  <c r="AR351" i="1"/>
  <c r="AQ351" i="1"/>
  <c r="AK351" i="1"/>
  <c r="AJ351" i="1"/>
  <c r="AI351" i="1"/>
  <c r="AC351" i="1"/>
  <c r="AL205" i="1"/>
  <c r="AD205" i="1"/>
  <c r="AU205" i="1"/>
  <c r="AM205" i="1"/>
  <c r="AC205" i="1"/>
  <c r="AK205" i="1"/>
  <c r="AB205" i="1"/>
  <c r="AJ205" i="1"/>
  <c r="AA205" i="1"/>
  <c r="AR205" i="1"/>
  <c r="AI205" i="1"/>
  <c r="Z205" i="1"/>
  <c r="AQ205" i="1"/>
  <c r="AH205" i="1"/>
  <c r="Y205" i="1"/>
  <c r="AP205" i="1"/>
  <c r="AG205" i="1"/>
  <c r="AO205" i="1"/>
  <c r="AF205" i="1"/>
  <c r="AV205" i="1"/>
  <c r="AN205" i="1"/>
  <c r="AE205" i="1"/>
  <c r="AR383" i="1"/>
  <c r="AJ383" i="1"/>
  <c r="AB383" i="1"/>
  <c r="AQ383" i="1"/>
  <c r="AI383" i="1"/>
  <c r="AA383" i="1"/>
  <c r="AP383" i="1"/>
  <c r="AH383" i="1"/>
  <c r="Z383" i="1"/>
  <c r="AO383" i="1"/>
  <c r="AG383" i="1"/>
  <c r="Y383" i="1"/>
  <c r="AV383" i="1"/>
  <c r="AN383" i="1"/>
  <c r="AF383" i="1"/>
  <c r="AU383" i="1"/>
  <c r="AM383" i="1"/>
  <c r="AE383" i="1"/>
  <c r="AL383" i="1"/>
  <c r="AD383" i="1"/>
  <c r="AK383" i="1"/>
  <c r="AC383" i="1"/>
  <c r="BA432" i="1"/>
  <c r="AK432" i="1"/>
  <c r="AC432" i="1"/>
  <c r="AY432" i="1"/>
  <c r="AQ432" i="1"/>
  <c r="AI432" i="1"/>
  <c r="AA432" i="1"/>
  <c r="AZ432" i="1"/>
  <c r="AO432" i="1"/>
  <c r="AE432" i="1"/>
  <c r="AX432" i="1"/>
  <c r="AN432" i="1"/>
  <c r="AD432" i="1"/>
  <c r="AW432" i="1"/>
  <c r="AM432" i="1"/>
  <c r="AB432" i="1"/>
  <c r="AL432" i="1"/>
  <c r="Z432" i="1"/>
  <c r="AJ432" i="1"/>
  <c r="Y432" i="1"/>
  <c r="AH432" i="1"/>
  <c r="BC432" i="1"/>
  <c r="AR432" i="1"/>
  <c r="AG432" i="1"/>
  <c r="BB432" i="1"/>
  <c r="AP432" i="1"/>
  <c r="AF432" i="1"/>
  <c r="AN409" i="1"/>
  <c r="AF409" i="1"/>
  <c r="AM409" i="1"/>
  <c r="AD409" i="1"/>
  <c r="BC409" i="1"/>
  <c r="AL409" i="1"/>
  <c r="AC409" i="1"/>
  <c r="BB409" i="1"/>
  <c r="AK409" i="1"/>
  <c r="AB409" i="1"/>
  <c r="BA409" i="1"/>
  <c r="AJ409" i="1"/>
  <c r="AA409" i="1"/>
  <c r="AZ409" i="1"/>
  <c r="AR409" i="1"/>
  <c r="AI409" i="1"/>
  <c r="Z409" i="1"/>
  <c r="AY409" i="1"/>
  <c r="AQ409" i="1"/>
  <c r="AH409" i="1"/>
  <c r="Y409" i="1"/>
  <c r="AX409" i="1"/>
  <c r="AP409" i="1"/>
  <c r="AG409" i="1"/>
  <c r="AW409" i="1"/>
  <c r="AO409" i="1"/>
  <c r="AE409" i="1"/>
  <c r="AR73" i="1"/>
  <c r="AJ73" i="1"/>
  <c r="AB73" i="1"/>
  <c r="AU73" i="1"/>
  <c r="AM73" i="1"/>
  <c r="AE73" i="1"/>
  <c r="AH73" i="1"/>
  <c r="AQ73" i="1"/>
  <c r="AG73" i="1"/>
  <c r="AP73" i="1"/>
  <c r="AF73" i="1"/>
  <c r="AO73" i="1"/>
  <c r="AD73" i="1"/>
  <c r="AN73" i="1"/>
  <c r="AC73" i="1"/>
  <c r="AL73" i="1"/>
  <c r="AA73" i="1"/>
  <c r="AV73" i="1"/>
  <c r="AK73" i="1"/>
  <c r="Z73" i="1"/>
  <c r="AI73" i="1"/>
  <c r="Y73" i="1"/>
  <c r="BH195" i="1"/>
  <c r="AR195" i="1"/>
  <c r="AJ195" i="1"/>
  <c r="AB195" i="1"/>
  <c r="AW195" i="1"/>
  <c r="AN195" i="1"/>
  <c r="AE195" i="1"/>
  <c r="AM195" i="1"/>
  <c r="AD195" i="1"/>
  <c r="AL195" i="1"/>
  <c r="AC195" i="1"/>
  <c r="AK195" i="1"/>
  <c r="AA195" i="1"/>
  <c r="AI195" i="1"/>
  <c r="Z195" i="1"/>
  <c r="AQ195" i="1"/>
  <c r="AH195" i="1"/>
  <c r="Y195" i="1"/>
  <c r="AP195" i="1"/>
  <c r="AG195" i="1"/>
  <c r="AO195" i="1"/>
  <c r="AF195" i="1"/>
  <c r="AX195" i="1"/>
  <c r="AR331" i="1"/>
  <c r="AJ331" i="1"/>
  <c r="AB331" i="1"/>
  <c r="AQ331" i="1"/>
  <c r="AI331" i="1"/>
  <c r="AA331" i="1"/>
  <c r="AP331" i="1"/>
  <c r="AH331" i="1"/>
  <c r="Z331" i="1"/>
  <c r="AO331" i="1"/>
  <c r="AG331" i="1"/>
  <c r="Y331" i="1"/>
  <c r="BD331" i="1"/>
  <c r="AN331" i="1"/>
  <c r="AF331" i="1"/>
  <c r="AM331" i="1"/>
  <c r="AE331" i="1"/>
  <c r="AL331" i="1"/>
  <c r="AD331" i="1"/>
  <c r="AK331" i="1"/>
  <c r="AC331" i="1"/>
  <c r="BB20" i="1"/>
  <c r="AL20" i="1"/>
  <c r="AD20" i="1"/>
  <c r="BA20" i="1"/>
  <c r="AK20" i="1"/>
  <c r="AC20" i="1"/>
  <c r="AZ20" i="1"/>
  <c r="AR20" i="1"/>
  <c r="AJ20" i="1"/>
  <c r="AB20" i="1"/>
  <c r="AY20" i="1"/>
  <c r="AQ20" i="1"/>
  <c r="AI20" i="1"/>
  <c r="AA20" i="1"/>
  <c r="AX20" i="1"/>
  <c r="AP20" i="1"/>
  <c r="AH20" i="1"/>
  <c r="Z20" i="1"/>
  <c r="AW20" i="1"/>
  <c r="AO20" i="1"/>
  <c r="AG20" i="1"/>
  <c r="Y20" i="1"/>
  <c r="AN20" i="1"/>
  <c r="AF20" i="1"/>
  <c r="BC20" i="1"/>
  <c r="AM20" i="1"/>
  <c r="AE20" i="1"/>
  <c r="BA433" i="1"/>
  <c r="AK433" i="1"/>
  <c r="AC433" i="1"/>
  <c r="AX433" i="1"/>
  <c r="AP433" i="1"/>
  <c r="AH433" i="1"/>
  <c r="Z433" i="1"/>
  <c r="AN433" i="1"/>
  <c r="AF433" i="1"/>
  <c r="AY433" i="1"/>
  <c r="AM433" i="1"/>
  <c r="AA433" i="1"/>
  <c r="AW433" i="1"/>
  <c r="AL433" i="1"/>
  <c r="Y433" i="1"/>
  <c r="AJ433" i="1"/>
  <c r="AI433" i="1"/>
  <c r="AG433" i="1"/>
  <c r="BC433" i="1"/>
  <c r="AR433" i="1"/>
  <c r="AE433" i="1"/>
  <c r="BB433" i="1"/>
  <c r="AQ433" i="1"/>
  <c r="AD433" i="1"/>
  <c r="AZ433" i="1"/>
  <c r="AO433" i="1"/>
  <c r="AB433" i="1"/>
  <c r="BB242" i="1"/>
  <c r="AL242" i="1"/>
  <c r="AD242" i="1"/>
  <c r="BA242" i="1"/>
  <c r="AK242" i="1"/>
  <c r="AC242" i="1"/>
  <c r="AZ242" i="1"/>
  <c r="AR242" i="1"/>
  <c r="AJ242" i="1"/>
  <c r="AB242" i="1"/>
  <c r="BG242" i="1"/>
  <c r="AY242" i="1"/>
  <c r="AQ242" i="1"/>
  <c r="AI242" i="1"/>
  <c r="AA242" i="1"/>
  <c r="BF242" i="1"/>
  <c r="AX242" i="1"/>
  <c r="AP242" i="1"/>
  <c r="AH242" i="1"/>
  <c r="Z242" i="1"/>
  <c r="BM242" i="1"/>
  <c r="BE242" i="1"/>
  <c r="AW242" i="1"/>
  <c r="AO242" i="1"/>
  <c r="AG242" i="1"/>
  <c r="Y242" i="1"/>
  <c r="BC242" i="1"/>
  <c r="AU242" i="1"/>
  <c r="AM242" i="1"/>
  <c r="AE242" i="1"/>
  <c r="BD242" i="1"/>
  <c r="AV242" i="1"/>
  <c r="AN242" i="1"/>
  <c r="AF242" i="1"/>
  <c r="AX297" i="1"/>
  <c r="AP297" i="1"/>
  <c r="AH297" i="1"/>
  <c r="Z297" i="1"/>
  <c r="AZ297" i="1"/>
  <c r="AR297" i="1"/>
  <c r="AJ297" i="1"/>
  <c r="AB297" i="1"/>
  <c r="BA297" i="1"/>
  <c r="AO297" i="1"/>
  <c r="AE297" i="1"/>
  <c r="AY297" i="1"/>
  <c r="AN297" i="1"/>
  <c r="AD297" i="1"/>
  <c r="AW297" i="1"/>
  <c r="AM297" i="1"/>
  <c r="AC297" i="1"/>
  <c r="AL297" i="1"/>
  <c r="AA297" i="1"/>
  <c r="AK297" i="1"/>
  <c r="Y297" i="1"/>
  <c r="AI297" i="1"/>
  <c r="BB297" i="1"/>
  <c r="AQ297" i="1"/>
  <c r="AF297" i="1"/>
  <c r="AG297" i="1"/>
  <c r="BC297" i="1"/>
  <c r="AP417" i="1"/>
  <c r="AH417" i="1"/>
  <c r="Z417" i="1"/>
  <c r="AO417" i="1"/>
  <c r="AG417" i="1"/>
  <c r="Y417" i="1"/>
  <c r="AN417" i="1"/>
  <c r="AF417" i="1"/>
  <c r="AM417" i="1"/>
  <c r="AE417" i="1"/>
  <c r="BB417" i="1"/>
  <c r="AL417" i="1"/>
  <c r="AD417" i="1"/>
  <c r="BI417" i="1"/>
  <c r="BA417" i="1"/>
  <c r="AK417" i="1"/>
  <c r="AC417" i="1"/>
  <c r="AR417" i="1"/>
  <c r="AJ417" i="1"/>
  <c r="AB417" i="1"/>
  <c r="BG417" i="1"/>
  <c r="AQ417" i="1"/>
  <c r="AI417" i="1"/>
  <c r="AA417" i="1"/>
  <c r="BL122" i="1"/>
  <c r="AV122" i="1"/>
  <c r="AN122" i="1"/>
  <c r="AF122" i="1"/>
  <c r="BC122" i="1"/>
  <c r="AU122" i="1"/>
  <c r="AM122" i="1"/>
  <c r="AE122" i="1"/>
  <c r="BB122" i="1"/>
  <c r="AL122" i="1"/>
  <c r="AD122" i="1"/>
  <c r="BA122" i="1"/>
  <c r="AK122" i="1"/>
  <c r="AC122" i="1"/>
  <c r="AZ122" i="1"/>
  <c r="AR122" i="1"/>
  <c r="AJ122" i="1"/>
  <c r="AB122" i="1"/>
  <c r="AY122" i="1"/>
  <c r="AQ122" i="1"/>
  <c r="AI122" i="1"/>
  <c r="AA122" i="1"/>
  <c r="AW122" i="1"/>
  <c r="AO122" i="1"/>
  <c r="AG122" i="1"/>
  <c r="Y122" i="1"/>
  <c r="Z122" i="1"/>
  <c r="AX122" i="1"/>
  <c r="AP122" i="1"/>
  <c r="AH122" i="1"/>
  <c r="AR308" i="1"/>
  <c r="AJ308" i="1"/>
  <c r="AB308" i="1"/>
  <c r="AQ308" i="1"/>
  <c r="AI308" i="1"/>
  <c r="AA308" i="1"/>
  <c r="BL308" i="1"/>
  <c r="AV308" i="1"/>
  <c r="AN308" i="1"/>
  <c r="AF308" i="1"/>
  <c r="AL308" i="1"/>
  <c r="AD308" i="1"/>
  <c r="AK308" i="1"/>
  <c r="AH308" i="1"/>
  <c r="AU308" i="1"/>
  <c r="AG308" i="1"/>
  <c r="AE308" i="1"/>
  <c r="AC308" i="1"/>
  <c r="AP308" i="1"/>
  <c r="Z308" i="1"/>
  <c r="AO308" i="1"/>
  <c r="Y308" i="1"/>
  <c r="AM308" i="1"/>
  <c r="BE62" i="1"/>
  <c r="AO62" i="1"/>
  <c r="AG62" i="1"/>
  <c r="Y62" i="1"/>
  <c r="AN62" i="1"/>
  <c r="AF62" i="1"/>
  <c r="AM62" i="1"/>
  <c r="AE62" i="1"/>
  <c r="AL62" i="1"/>
  <c r="AD62" i="1"/>
  <c r="AK62" i="1"/>
  <c r="AC62" i="1"/>
  <c r="AR62" i="1"/>
  <c r="AJ62" i="1"/>
  <c r="AB62" i="1"/>
  <c r="BG62" i="1"/>
  <c r="AQ62" i="1"/>
  <c r="AI62" i="1"/>
  <c r="AA62" i="1"/>
  <c r="AP62" i="1"/>
  <c r="AH62" i="1"/>
  <c r="Z62" i="1"/>
  <c r="AR232" i="1"/>
  <c r="AJ232" i="1"/>
  <c r="AB232" i="1"/>
  <c r="AV232" i="1"/>
  <c r="AN232" i="1"/>
  <c r="AF232" i="1"/>
  <c r="AU232" i="1"/>
  <c r="AM232" i="1"/>
  <c r="AE232" i="1"/>
  <c r="AK232" i="1"/>
  <c r="Y232" i="1"/>
  <c r="AI232" i="1"/>
  <c r="AH232" i="1"/>
  <c r="AG232" i="1"/>
  <c r="AQ232" i="1"/>
  <c r="AD232" i="1"/>
  <c r="AP232" i="1"/>
  <c r="AC232" i="1"/>
  <c r="AO232" i="1"/>
  <c r="AA232" i="1"/>
  <c r="AL232" i="1"/>
  <c r="Z232" i="1"/>
  <c r="AU446" i="1"/>
  <c r="AM446" i="1"/>
  <c r="AE446" i="1"/>
  <c r="AL446" i="1"/>
  <c r="AD446" i="1"/>
  <c r="AK446" i="1"/>
  <c r="AC446" i="1"/>
  <c r="AR446" i="1"/>
  <c r="AJ446" i="1"/>
  <c r="AB446" i="1"/>
  <c r="AQ446" i="1"/>
  <c r="AI446" i="1"/>
  <c r="AA446" i="1"/>
  <c r="AP446" i="1"/>
  <c r="AH446" i="1"/>
  <c r="Z446" i="1"/>
  <c r="AO446" i="1"/>
  <c r="AG446" i="1"/>
  <c r="Y446" i="1"/>
  <c r="AV446" i="1"/>
  <c r="AN446" i="1"/>
  <c r="AF446" i="1"/>
  <c r="AR156" i="1"/>
  <c r="AJ156" i="1"/>
  <c r="AB156" i="1"/>
  <c r="BG156" i="1"/>
  <c r="AQ156" i="1"/>
  <c r="AI156" i="1"/>
  <c r="AA156" i="1"/>
  <c r="BF156" i="1"/>
  <c r="AP156" i="1"/>
  <c r="AH156" i="1"/>
  <c r="Z156" i="1"/>
  <c r="AO156" i="1"/>
  <c r="AD156" i="1"/>
  <c r="AN156" i="1"/>
  <c r="AC156" i="1"/>
  <c r="AM156" i="1"/>
  <c r="Y156" i="1"/>
  <c r="AL156" i="1"/>
  <c r="AK156" i="1"/>
  <c r="AG156" i="1"/>
  <c r="AF156" i="1"/>
  <c r="AE156" i="1"/>
  <c r="AK288" i="1"/>
  <c r="AC288" i="1"/>
  <c r="BG288" i="1"/>
  <c r="AP288" i="1"/>
  <c r="AG288" i="1"/>
  <c r="AO288" i="1"/>
  <c r="AF288" i="1"/>
  <c r="AN288" i="1"/>
  <c r="AE288" i="1"/>
  <c r="AM288" i="1"/>
  <c r="AD288" i="1"/>
  <c r="AL288" i="1"/>
  <c r="AB288" i="1"/>
  <c r="AJ288" i="1"/>
  <c r="AA288" i="1"/>
  <c r="AQ288" i="1"/>
  <c r="AH288" i="1"/>
  <c r="Y288" i="1"/>
  <c r="AR288" i="1"/>
  <c r="AI288" i="1"/>
  <c r="Z288" i="1"/>
  <c r="AR323" i="1"/>
  <c r="AJ323" i="1"/>
  <c r="AB323" i="1"/>
  <c r="AK323" i="1"/>
  <c r="AC323" i="1"/>
  <c r="AU323" i="1"/>
  <c r="AI323" i="1"/>
  <c r="Y323" i="1"/>
  <c r="AH323" i="1"/>
  <c r="AQ323" i="1"/>
  <c r="AG323" i="1"/>
  <c r="AP323" i="1"/>
  <c r="AF323" i="1"/>
  <c r="BG323" i="1"/>
  <c r="AO323" i="1"/>
  <c r="AE323" i="1"/>
  <c r="AN323" i="1"/>
  <c r="AD323" i="1"/>
  <c r="AM323" i="1"/>
  <c r="AA323" i="1"/>
  <c r="AV323" i="1"/>
  <c r="AL323" i="1"/>
  <c r="Z323" i="1"/>
  <c r="AK281" i="1"/>
  <c r="AC281" i="1"/>
  <c r="AR281" i="1"/>
  <c r="AJ281" i="1"/>
  <c r="AB281" i="1"/>
  <c r="AQ281" i="1"/>
  <c r="AI281" i="1"/>
  <c r="AA281" i="1"/>
  <c r="BF281" i="1"/>
  <c r="AP281" i="1"/>
  <c r="AH281" i="1"/>
  <c r="Z281" i="1"/>
  <c r="AO281" i="1"/>
  <c r="AG281" i="1"/>
  <c r="Y281" i="1"/>
  <c r="AV281" i="1"/>
  <c r="AN281" i="1"/>
  <c r="AF281" i="1"/>
  <c r="AL281" i="1"/>
  <c r="AD281" i="1"/>
  <c r="AE281" i="1"/>
  <c r="AU281" i="1"/>
  <c r="AM281" i="1"/>
  <c r="BF133" i="1"/>
  <c r="AP133" i="1"/>
  <c r="AH133" i="1"/>
  <c r="Z133" i="1"/>
  <c r="AO133" i="1"/>
  <c r="AG133" i="1"/>
  <c r="Y133" i="1"/>
  <c r="AN133" i="1"/>
  <c r="AF133" i="1"/>
  <c r="AM133" i="1"/>
  <c r="AE133" i="1"/>
  <c r="AL133" i="1"/>
  <c r="AD133" i="1"/>
  <c r="AK133" i="1"/>
  <c r="AC133" i="1"/>
  <c r="AR133" i="1"/>
  <c r="AJ133" i="1"/>
  <c r="AB133" i="1"/>
  <c r="AQ133" i="1"/>
  <c r="AI133" i="1"/>
  <c r="AA133" i="1"/>
  <c r="AQ39" i="1"/>
  <c r="AI39" i="1"/>
  <c r="AA39" i="1"/>
  <c r="AP39" i="1"/>
  <c r="AH39" i="1"/>
  <c r="Z39" i="1"/>
  <c r="BM39" i="1"/>
  <c r="AO39" i="1"/>
  <c r="AG39" i="1"/>
  <c r="Y39" i="1"/>
  <c r="AV39" i="1"/>
  <c r="AN39" i="1"/>
  <c r="AF39" i="1"/>
  <c r="AU39" i="1"/>
  <c r="AM39" i="1"/>
  <c r="AE39" i="1"/>
  <c r="AL39" i="1"/>
  <c r="AD39" i="1"/>
  <c r="AK39" i="1"/>
  <c r="AC39" i="1"/>
  <c r="AR39" i="1"/>
  <c r="AJ39" i="1"/>
  <c r="AB39" i="1"/>
  <c r="AN295" i="1"/>
  <c r="AF295" i="1"/>
  <c r="AP295" i="1"/>
  <c r="AI295" i="1"/>
  <c r="Z295" i="1"/>
  <c r="AR295" i="1"/>
  <c r="AH295" i="1"/>
  <c r="Y295" i="1"/>
  <c r="AQ295" i="1"/>
  <c r="AG295" i="1"/>
  <c r="AO295" i="1"/>
  <c r="AE295" i="1"/>
  <c r="AM295" i="1"/>
  <c r="AD295" i="1"/>
  <c r="AL295" i="1"/>
  <c r="AC295" i="1"/>
  <c r="AJ295" i="1"/>
  <c r="AA295" i="1"/>
  <c r="AK295" i="1"/>
  <c r="AB295" i="1"/>
  <c r="AQ138" i="1"/>
  <c r="AI138" i="1"/>
  <c r="AA138" i="1"/>
  <c r="BF138" i="1"/>
  <c r="AP138" i="1"/>
  <c r="AH138" i="1"/>
  <c r="Z138" i="1"/>
  <c r="AO138" i="1"/>
  <c r="AG138" i="1"/>
  <c r="Y138" i="1"/>
  <c r="AN138" i="1"/>
  <c r="AF138" i="1"/>
  <c r="AM138" i="1"/>
  <c r="AE138" i="1"/>
  <c r="AL138" i="1"/>
  <c r="AD138" i="1"/>
  <c r="AK138" i="1"/>
  <c r="AC138" i="1"/>
  <c r="AR138" i="1"/>
  <c r="AJ138" i="1"/>
  <c r="AB138" i="1"/>
  <c r="AU330" i="1"/>
  <c r="AM330" i="1"/>
  <c r="AE330" i="1"/>
  <c r="AL330" i="1"/>
  <c r="AD330" i="1"/>
  <c r="AK330" i="1"/>
  <c r="AC330" i="1"/>
  <c r="AR330" i="1"/>
  <c r="AJ330" i="1"/>
  <c r="AB330" i="1"/>
  <c r="BG330" i="1"/>
  <c r="AQ330" i="1"/>
  <c r="AI330" i="1"/>
  <c r="AA330" i="1"/>
  <c r="AP330" i="1"/>
  <c r="AH330" i="1"/>
  <c r="Z330" i="1"/>
  <c r="AO330" i="1"/>
  <c r="AG330" i="1"/>
  <c r="Y330" i="1"/>
  <c r="AV330" i="1"/>
  <c r="AN330" i="1"/>
  <c r="AF330" i="1"/>
  <c r="AP358" i="1"/>
  <c r="AH358" i="1"/>
  <c r="Z358" i="1"/>
  <c r="AO358" i="1"/>
  <c r="AG358" i="1"/>
  <c r="Y358" i="1"/>
  <c r="AN358" i="1"/>
  <c r="AF358" i="1"/>
  <c r="AM358" i="1"/>
  <c r="AE358" i="1"/>
  <c r="BB358" i="1"/>
  <c r="AL358" i="1"/>
  <c r="AD358" i="1"/>
  <c r="AK358" i="1"/>
  <c r="AC358" i="1"/>
  <c r="AR358" i="1"/>
  <c r="AJ358" i="1"/>
  <c r="AB358" i="1"/>
  <c r="AQ358" i="1"/>
  <c r="AI358" i="1"/>
  <c r="AA358" i="1"/>
  <c r="AQ76" i="1"/>
  <c r="AI76" i="1"/>
  <c r="AA76" i="1"/>
  <c r="AL76" i="1"/>
  <c r="AD76" i="1"/>
  <c r="AP76" i="1"/>
  <c r="AF76" i="1"/>
  <c r="AO76" i="1"/>
  <c r="AE76" i="1"/>
  <c r="AN76" i="1"/>
  <c r="AC76" i="1"/>
  <c r="AV76" i="1"/>
  <c r="AM76" i="1"/>
  <c r="AB76" i="1"/>
  <c r="AU76" i="1"/>
  <c r="AK76" i="1"/>
  <c r="Z76" i="1"/>
  <c r="AJ76" i="1"/>
  <c r="Y76" i="1"/>
  <c r="AH76" i="1"/>
  <c r="AR76" i="1"/>
  <c r="AG76" i="1"/>
  <c r="AQ130" i="1"/>
  <c r="AI130" i="1"/>
  <c r="AA130" i="1"/>
  <c r="AP130" i="1"/>
  <c r="AH130" i="1"/>
  <c r="Z130" i="1"/>
  <c r="AO130" i="1"/>
  <c r="AG130" i="1"/>
  <c r="Y130" i="1"/>
  <c r="AV130" i="1"/>
  <c r="AN130" i="1"/>
  <c r="AF130" i="1"/>
  <c r="AU130" i="1"/>
  <c r="AM130" i="1"/>
  <c r="AE130" i="1"/>
  <c r="AL130" i="1"/>
  <c r="AD130" i="1"/>
  <c r="AK130" i="1"/>
  <c r="AC130" i="1"/>
  <c r="AR130" i="1"/>
  <c r="AJ130" i="1"/>
  <c r="AB130" i="1"/>
  <c r="AZ143" i="1"/>
  <c r="AR143" i="1"/>
  <c r="AJ143" i="1"/>
  <c r="AB143" i="1"/>
  <c r="AQ143" i="1"/>
  <c r="AI143" i="1"/>
  <c r="AA143" i="1"/>
  <c r="BF143" i="1"/>
  <c r="AX143" i="1"/>
  <c r="AP143" i="1"/>
  <c r="AH143" i="1"/>
  <c r="Z143" i="1"/>
  <c r="BE143" i="1"/>
  <c r="AO143" i="1"/>
  <c r="AG143" i="1"/>
  <c r="Y143" i="1"/>
  <c r="BD143" i="1"/>
  <c r="AV143" i="1"/>
  <c r="AN143" i="1"/>
  <c r="AF143" i="1"/>
  <c r="AU143" i="1"/>
  <c r="AM143" i="1"/>
  <c r="AE143" i="1"/>
  <c r="BB143" i="1"/>
  <c r="AL143" i="1"/>
  <c r="AD143" i="1"/>
  <c r="BA143" i="1"/>
  <c r="AK143" i="1"/>
  <c r="AC143" i="1"/>
  <c r="AO265" i="1"/>
  <c r="AG265" i="1"/>
  <c r="Y265" i="1"/>
  <c r="AV265" i="1"/>
  <c r="AN265" i="1"/>
  <c r="AF265" i="1"/>
  <c r="AU265" i="1"/>
  <c r="AM265" i="1"/>
  <c r="AE265" i="1"/>
  <c r="AL265" i="1"/>
  <c r="AD265" i="1"/>
  <c r="AK265" i="1"/>
  <c r="AC265" i="1"/>
  <c r="AR265" i="1"/>
  <c r="AJ265" i="1"/>
  <c r="AB265" i="1"/>
  <c r="AP265" i="1"/>
  <c r="AH265" i="1"/>
  <c r="Z265" i="1"/>
  <c r="AI265" i="1"/>
  <c r="AA265" i="1"/>
  <c r="AQ265"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7" i="1"/>
  <c r="AQ347" i="1"/>
  <c r="AI347" i="1"/>
  <c r="AA347" i="1"/>
  <c r="BF347" i="1"/>
  <c r="AP347" i="1"/>
  <c r="AH347" i="1"/>
  <c r="Z347" i="1"/>
  <c r="AL347" i="1"/>
  <c r="AD347" i="1"/>
  <c r="AR347" i="1"/>
  <c r="AJ347" i="1"/>
  <c r="AB347" i="1"/>
  <c r="AF347" i="1"/>
  <c r="AE347" i="1"/>
  <c r="AC347" i="1"/>
  <c r="AO347" i="1"/>
  <c r="Y347" i="1"/>
  <c r="AN347" i="1"/>
  <c r="AM347" i="1"/>
  <c r="AK347" i="1"/>
  <c r="AG347"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3" i="1"/>
  <c r="AC32" i="39"/>
  <c r="Y48" i="39"/>
  <c r="D349" i="1"/>
  <c r="D370" i="1"/>
  <c r="D321" i="1"/>
  <c r="D269" i="1"/>
  <c r="D266" i="1"/>
  <c r="D258" i="1"/>
  <c r="D442"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72" i="1"/>
  <c r="AC36" i="39"/>
  <c r="W69" i="39"/>
  <c r="AC40" i="39"/>
  <c r="D204" i="1"/>
  <c r="AC26" i="39"/>
  <c r="AE69" i="39"/>
  <c r="AC45" i="39"/>
  <c r="AE68" i="39"/>
  <c r="AC44" i="39"/>
  <c r="AE36" i="39"/>
  <c r="AC25" i="39"/>
  <c r="Q25" i="39"/>
  <c r="AC15" i="39"/>
  <c r="AE70" i="39"/>
  <c r="AC46" i="39"/>
  <c r="M77" i="39"/>
  <c r="AC11" i="39"/>
  <c r="D314" i="1"/>
  <c r="AC12" i="39"/>
  <c r="D276" i="1"/>
  <c r="AC10" i="39"/>
  <c r="AE8" i="39"/>
  <c r="AC8" i="39"/>
  <c r="D315" i="1"/>
  <c r="AC13" i="39"/>
  <c r="AE9" i="39"/>
  <c r="AE30" i="39"/>
  <c r="AE34" i="39"/>
  <c r="AE40" i="39"/>
  <c r="O29" i="39"/>
  <c r="AE18" i="39"/>
  <c r="D108" i="1"/>
  <c r="AE27" i="39"/>
  <c r="O42" i="39"/>
  <c r="AE26" i="39"/>
  <c r="O21" i="39"/>
  <c r="AE16" i="39"/>
  <c r="D245" i="1"/>
  <c r="AE46" i="39"/>
  <c r="C46" i="39"/>
  <c r="D190" i="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71" i="1"/>
  <c r="AE48" i="39"/>
  <c r="C48" i="39"/>
  <c r="D215" i="1"/>
  <c r="AE38" i="39"/>
  <c r="AE64" i="39"/>
  <c r="G64" i="39"/>
  <c r="E64" i="39"/>
  <c r="C64" i="39"/>
  <c r="Y64" i="39"/>
  <c r="Q61" i="39"/>
  <c r="AE43" i="39"/>
  <c r="C43" i="39"/>
  <c r="D218" i="1"/>
  <c r="AE39" i="39"/>
  <c r="Q56" i="39"/>
  <c r="AE29" i="39"/>
  <c r="AE52" i="39"/>
  <c r="C52" i="39"/>
  <c r="D103"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6" i="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90" i="1"/>
  <c r="A59" i="39"/>
  <c r="D310" i="1"/>
  <c r="A54" i="39"/>
  <c r="A65" i="39"/>
  <c r="C39" i="39"/>
  <c r="A60" i="39"/>
  <c r="D318"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4"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2" i="1"/>
  <c r="C12" i="39"/>
  <c r="W37" i="39"/>
  <c r="S42" i="39"/>
  <c r="S59" i="39"/>
  <c r="D3" i="1"/>
  <c r="S85" i="39"/>
  <c r="D211" i="1"/>
  <c r="Q108" i="39"/>
  <c r="Q136" i="39"/>
  <c r="Q142" i="39"/>
  <c r="K74" i="39"/>
  <c r="O104" i="39"/>
  <c r="W45" i="39"/>
  <c r="D44" i="1"/>
  <c r="D7" i="1"/>
  <c r="M35" i="39"/>
  <c r="O116" i="39"/>
  <c r="M95" i="39"/>
  <c r="Y53" i="39"/>
  <c r="S39" i="39"/>
  <c r="Q118" i="39"/>
  <c r="D177" i="1"/>
  <c r="G12" i="39"/>
  <c r="D356" i="1"/>
  <c r="A46" i="39"/>
  <c r="W73" i="39"/>
  <c r="Q67" i="39"/>
  <c r="D384" i="1"/>
  <c r="S47" i="39"/>
  <c r="D428" i="1"/>
  <c r="S13" i="39"/>
  <c r="Y11" i="39"/>
  <c r="M53" i="39"/>
  <c r="D94" i="1"/>
  <c r="O67" i="39"/>
  <c r="U69" i="39"/>
  <c r="D429" i="1"/>
  <c r="D153" i="1"/>
  <c r="D294" i="1"/>
  <c r="D37" i="1"/>
  <c r="I20" i="39"/>
  <c r="D28" i="1"/>
  <c r="D344" i="1"/>
  <c r="O115" i="39"/>
  <c r="D71" i="1"/>
  <c r="S51" i="39"/>
  <c r="S52" i="39"/>
  <c r="Q8" i="39"/>
  <c r="U37" i="39"/>
  <c r="W9" i="39"/>
  <c r="M90" i="39"/>
  <c r="A43" i="39"/>
  <c r="S26" i="39"/>
  <c r="AA78" i="39"/>
  <c r="U39" i="39"/>
  <c r="A19" i="39"/>
  <c r="M34" i="39"/>
  <c r="Q72" i="39"/>
  <c r="D176" i="1"/>
  <c r="I23" i="39"/>
  <c r="D367" i="1"/>
  <c r="O98" i="39"/>
  <c r="D35" i="1"/>
  <c r="AA39" i="39"/>
  <c r="D185" i="1"/>
  <c r="K43" i="39"/>
  <c r="C20" i="39"/>
  <c r="D8" i="1"/>
  <c r="AA72" i="39"/>
  <c r="AE13" i="39"/>
  <c r="AA29" i="39"/>
  <c r="M13" i="39"/>
  <c r="M20" i="39"/>
  <c r="D278" i="1"/>
  <c r="K62" i="39"/>
  <c r="D424" i="1"/>
  <c r="D419" i="1"/>
  <c r="S97" i="39"/>
  <c r="M11" i="39"/>
  <c r="U15" i="39"/>
  <c r="C35" i="39"/>
  <c r="S30" i="39"/>
  <c r="K16" i="39"/>
  <c r="E50" i="39"/>
  <c r="S62" i="39"/>
  <c r="G34" i="39"/>
  <c r="M54" i="39"/>
  <c r="O65" i="39"/>
  <c r="K45" i="39"/>
  <c r="W49" i="39"/>
  <c r="I41" i="39"/>
  <c r="G32" i="39"/>
  <c r="Q37" i="39"/>
  <c r="W26" i="39"/>
  <c r="M57" i="39"/>
  <c r="D273" i="1"/>
  <c r="D137" i="1"/>
  <c r="W33" i="39"/>
  <c r="Q100" i="39"/>
  <c r="D31" i="1"/>
  <c r="E42" i="39"/>
  <c r="AA43" i="39"/>
  <c r="S67" i="39"/>
  <c r="M96" i="39"/>
  <c r="D49" i="1"/>
  <c r="E34" i="39"/>
  <c r="Q15" i="39"/>
  <c r="D178" i="1"/>
  <c r="M104" i="39"/>
  <c r="Q75" i="39"/>
  <c r="O60" i="39"/>
  <c r="O88" i="39"/>
  <c r="D376" i="1"/>
  <c r="D445" i="1"/>
  <c r="S27" i="39"/>
  <c r="S110" i="39"/>
  <c r="S53" i="39"/>
  <c r="D369" i="1"/>
  <c r="A30" i="39"/>
  <c r="S20" i="39"/>
  <c r="M8" i="39"/>
  <c r="M17" i="39"/>
  <c r="M14" i="39"/>
  <c r="Q68" i="39"/>
  <c r="O132" i="39"/>
  <c r="E32" i="39"/>
  <c r="W44" i="39"/>
  <c r="D6" i="1"/>
  <c r="AA44" i="39"/>
  <c r="K41" i="39"/>
  <c r="D254" i="1"/>
  <c r="S79" i="39"/>
  <c r="D316" i="1"/>
  <c r="D393" i="1"/>
  <c r="D150" i="1"/>
  <c r="D95" i="1"/>
  <c r="D199" i="1"/>
  <c r="S109" i="39"/>
  <c r="S15" i="39"/>
  <c r="D65" i="1"/>
  <c r="A13" i="39"/>
  <c r="Y33" i="39"/>
  <c r="D267" i="1"/>
  <c r="G10" i="39"/>
  <c r="S64" i="39"/>
  <c r="A28" i="39"/>
  <c r="Q69" i="39"/>
  <c r="D197" i="1"/>
  <c r="D77" i="1"/>
  <c r="D336" i="1"/>
  <c r="Q13" i="39"/>
  <c r="D72" i="1"/>
  <c r="BG72" i="1" s="1"/>
  <c r="D110" i="1"/>
  <c r="D160" i="1"/>
  <c r="D186" i="1"/>
  <c r="Q20" i="39"/>
  <c r="O126" i="39"/>
  <c r="U36" i="39"/>
  <c r="U26" i="39"/>
  <c r="U55" i="39"/>
  <c r="I57" i="39"/>
  <c r="U16" i="39"/>
  <c r="E11" i="39"/>
  <c r="AA81" i="39"/>
  <c r="D284" i="1"/>
  <c r="E30" i="39"/>
  <c r="AA32" i="39"/>
  <c r="M82" i="39"/>
  <c r="M59" i="39"/>
  <c r="O73" i="39"/>
  <c r="Y34" i="39"/>
  <c r="G20" i="39"/>
  <c r="G35" i="39"/>
  <c r="D179" i="1"/>
  <c r="G51" i="39"/>
  <c r="U61" i="39"/>
  <c r="O13" i="39"/>
  <c r="U11" i="39"/>
  <c r="O99" i="39"/>
  <c r="W18" i="39"/>
  <c r="C29" i="39"/>
  <c r="O71" i="39"/>
  <c r="D14" i="1"/>
  <c r="O37" i="39"/>
  <c r="Y15" i="39"/>
  <c r="D337" i="1"/>
  <c r="D346" i="1"/>
  <c r="S83" i="39"/>
  <c r="U73" i="39"/>
  <c r="Y28" i="39"/>
  <c r="I59" i="39"/>
  <c r="D243" i="1"/>
  <c r="Q21" i="39"/>
  <c r="Y18" i="39"/>
  <c r="G37" i="39"/>
  <c r="D353" i="1"/>
  <c r="M33" i="39"/>
  <c r="K42" i="39"/>
  <c r="D223" i="1"/>
  <c r="Y10" i="39"/>
  <c r="A47" i="39"/>
  <c r="A34" i="39"/>
  <c r="Q109" i="39"/>
  <c r="I68" i="39"/>
  <c r="D389" i="1"/>
  <c r="M30" i="39"/>
  <c r="AE12" i="39"/>
  <c r="Q78" i="39"/>
  <c r="M50" i="39"/>
  <c r="O61" i="39"/>
  <c r="M27" i="39"/>
  <c r="U43" i="39"/>
  <c r="O14" i="39"/>
  <c r="D29" i="1"/>
  <c r="D282" i="1"/>
  <c r="AA24" i="39"/>
  <c r="D112" i="1"/>
  <c r="D30" i="1"/>
  <c r="E33" i="39"/>
  <c r="M93" i="39"/>
  <c r="Q128" i="39"/>
  <c r="AA65" i="39"/>
  <c r="U68" i="39"/>
  <c r="S102" i="39"/>
  <c r="Y29" i="39"/>
  <c r="K29" i="39"/>
  <c r="AA19" i="39"/>
  <c r="S65" i="39"/>
  <c r="K80" i="39"/>
  <c r="I22" i="39"/>
  <c r="U33" i="39"/>
  <c r="E17" i="39"/>
  <c r="O64" i="39"/>
  <c r="D135" i="1"/>
  <c r="D374" i="1"/>
  <c r="D142" i="1"/>
  <c r="W70" i="39"/>
  <c r="G53" i="39"/>
  <c r="M45" i="39"/>
  <c r="O105" i="39"/>
  <c r="D47" i="1"/>
  <c r="K36" i="39"/>
  <c r="O84" i="39"/>
  <c r="K17" i="39"/>
  <c r="E9" i="39"/>
  <c r="C21" i="39"/>
  <c r="D252" i="1"/>
  <c r="BG252" i="1" s="1"/>
  <c r="K51" i="39"/>
  <c r="D166"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4" i="1"/>
  <c r="Q117" i="39"/>
  <c r="S68" i="39"/>
  <c r="D213" i="1"/>
  <c r="D241" i="1"/>
  <c r="S88" i="39"/>
  <c r="D309" i="1"/>
  <c r="O20" i="39"/>
  <c r="Q11" i="39"/>
  <c r="M62" i="39"/>
  <c r="I37" i="39"/>
  <c r="O32" i="39"/>
  <c r="E36" i="39"/>
  <c r="A10" i="39"/>
  <c r="E28" i="39"/>
  <c r="O123" i="39"/>
  <c r="G46" i="39"/>
  <c r="AA55" i="39"/>
  <c r="D4" i="1"/>
  <c r="O47" i="39"/>
  <c r="AA10" i="39"/>
  <c r="O19" i="39"/>
  <c r="S16" i="39"/>
  <c r="AA73" i="39"/>
  <c r="W59" i="39"/>
  <c r="D159" i="1"/>
  <c r="BG159" i="1" s="1"/>
  <c r="W46" i="39"/>
  <c r="D396" i="1"/>
  <c r="D67" i="1"/>
  <c r="Q42" i="39"/>
  <c r="O106" i="39"/>
  <c r="M55" i="39"/>
  <c r="D40" i="1"/>
  <c r="K28" i="39"/>
  <c r="M47" i="39"/>
  <c r="D200" i="1"/>
  <c r="D50" i="1"/>
  <c r="S63" i="39"/>
  <c r="O44" i="39"/>
  <c r="Q73" i="39"/>
  <c r="K35" i="39"/>
  <c r="D191" i="1"/>
  <c r="BK191" i="1" s="1"/>
  <c r="O120" i="39"/>
  <c r="K37" i="39"/>
  <c r="O103" i="39"/>
  <c r="U54" i="39"/>
  <c r="S114" i="39"/>
  <c r="W66" i="39"/>
  <c r="D128" i="1"/>
  <c r="O76" i="39"/>
  <c r="S61" i="39"/>
  <c r="D82" i="1"/>
  <c r="D15" i="1"/>
  <c r="Q64" i="39"/>
  <c r="D106" i="1"/>
  <c r="Q133" i="39"/>
  <c r="D225" i="1"/>
  <c r="K63" i="39"/>
  <c r="O15" i="39"/>
  <c r="S24" i="39"/>
  <c r="Q19" i="39"/>
  <c r="D21" i="1"/>
  <c r="O16" i="39"/>
  <c r="O118" i="39"/>
  <c r="D34" i="1"/>
  <c r="Y45" i="39"/>
  <c r="D311" i="1"/>
  <c r="AA45" i="39"/>
  <c r="U77" i="39"/>
  <c r="K34" i="39"/>
  <c r="D98" i="1"/>
  <c r="BG98" i="1" s="1"/>
  <c r="Q66" i="39"/>
  <c r="AA41" i="39"/>
  <c r="M31" i="39"/>
  <c r="K30" i="39"/>
  <c r="I42" i="39"/>
  <c r="D335" i="1"/>
  <c r="D45" i="1"/>
  <c r="G30" i="39"/>
  <c r="D395" i="1"/>
  <c r="U71" i="39"/>
  <c r="S31" i="39"/>
  <c r="U31" i="39"/>
  <c r="D371" i="1"/>
  <c r="K18" i="39"/>
  <c r="Y27" i="39"/>
  <c r="D43" i="1"/>
  <c r="Q63" i="39"/>
  <c r="K12" i="39"/>
  <c r="M61" i="39"/>
  <c r="W68" i="39"/>
  <c r="D104" i="1"/>
  <c r="Q70" i="39"/>
  <c r="D439" i="1"/>
  <c r="AA75" i="39"/>
  <c r="W17" i="39"/>
  <c r="W38" i="39"/>
  <c r="E13" i="39"/>
  <c r="C25" i="39"/>
  <c r="D12" i="1"/>
  <c r="D248"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6" i="1"/>
  <c r="I65" i="39"/>
  <c r="D408" i="1"/>
  <c r="D154" i="1"/>
  <c r="Q24" i="39"/>
  <c r="A14" i="39"/>
  <c r="D277" i="1"/>
  <c r="AE10" i="39"/>
  <c r="S18" i="39"/>
  <c r="D436" i="1"/>
  <c r="D27" i="1"/>
  <c r="U78" i="39"/>
  <c r="D125" i="1"/>
  <c r="D216" i="1"/>
  <c r="AA60" i="39"/>
  <c r="O89" i="39"/>
  <c r="Q91" i="39"/>
  <c r="U50" i="39"/>
  <c r="E22" i="39"/>
  <c r="D157" i="1"/>
  <c r="BG157" i="1" s="1"/>
  <c r="AA11" i="39"/>
  <c r="I44" i="39"/>
  <c r="D88" i="1"/>
  <c r="Q50" i="39"/>
  <c r="AE11" i="39"/>
  <c r="S19" i="39"/>
  <c r="S38" i="39"/>
  <c r="O121" i="39"/>
  <c r="M81" i="39"/>
  <c r="S22" i="39"/>
  <c r="D9" i="1"/>
  <c r="M102" i="39"/>
  <c r="S113" i="39"/>
  <c r="AA22" i="39"/>
  <c r="W16" i="39"/>
  <c r="K33" i="39"/>
  <c r="K79" i="39"/>
  <c r="G38" i="39"/>
  <c r="D33" i="1"/>
  <c r="AA15" i="39"/>
  <c r="Q81" i="39"/>
  <c r="K31" i="39"/>
  <c r="M84" i="39"/>
  <c r="Q140" i="39"/>
  <c r="D427" i="1"/>
  <c r="I34" i="39"/>
  <c r="G29" i="39"/>
  <c r="O125" i="39"/>
  <c r="AA21" i="39"/>
  <c r="W19" i="39"/>
  <c r="AA27" i="39"/>
  <c r="D425" i="1"/>
  <c r="D354" i="1"/>
  <c r="Q79" i="39"/>
  <c r="S73" i="39"/>
  <c r="K26" i="39"/>
  <c r="K27" i="39"/>
  <c r="G36" i="39"/>
  <c r="W13" i="39"/>
  <c r="G9" i="39"/>
  <c r="M105" i="39"/>
  <c r="G14" i="39"/>
  <c r="S46" i="39"/>
  <c r="M39" i="39"/>
  <c r="D174" i="1"/>
  <c r="D377" i="1"/>
  <c r="BG377" i="1" s="1"/>
  <c r="S25" i="39"/>
  <c r="AA17" i="39"/>
  <c r="S48" i="39"/>
  <c r="O45" i="39"/>
  <c r="U60" i="39"/>
  <c r="K77" i="39"/>
  <c r="O129" i="39"/>
  <c r="Y36" i="39"/>
  <c r="Q60" i="39"/>
  <c r="W41" i="39"/>
  <c r="G54" i="39"/>
  <c r="O26" i="39"/>
  <c r="U14" i="39"/>
  <c r="D299" i="1"/>
  <c r="D381" i="1"/>
  <c r="O114" i="39"/>
  <c r="I35" i="39"/>
  <c r="Y32" i="39"/>
  <c r="D182" i="1"/>
  <c r="D155" i="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22" i="1"/>
  <c r="D85" i="1"/>
  <c r="S11" i="39"/>
  <c r="K78" i="39"/>
  <c r="AA84" i="39"/>
  <c r="K21" i="39"/>
  <c r="Q28" i="39"/>
  <c r="Q49" i="39"/>
  <c r="C27" i="39"/>
  <c r="C41" i="39"/>
  <c r="M103" i="39"/>
  <c r="D38" i="1"/>
  <c r="AA48" i="39"/>
  <c r="D63" i="1"/>
  <c r="D220" i="1"/>
  <c r="I24" i="39"/>
  <c r="D319" i="1"/>
  <c r="M101" i="39"/>
  <c r="I67" i="39"/>
  <c r="C28" i="39"/>
  <c r="E31" i="39"/>
  <c r="AA36" i="39"/>
  <c r="M52" i="39"/>
  <c r="M22" i="39"/>
  <c r="Q27" i="39"/>
  <c r="S93" i="39"/>
  <c r="D161" i="1"/>
  <c r="AA80" i="39"/>
  <c r="O69" i="39"/>
  <c r="Y17" i="39"/>
  <c r="O33" i="39"/>
  <c r="M40" i="39"/>
  <c r="U27" i="39"/>
  <c r="W30" i="39"/>
  <c r="Q51" i="39"/>
  <c r="Y25" i="39"/>
  <c r="U19" i="39"/>
  <c r="D357" i="1"/>
  <c r="D360" i="1"/>
  <c r="D74" i="1"/>
  <c r="S14" i="39"/>
  <c r="D343" i="1"/>
  <c r="BG343"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9" i="1"/>
  <c r="O62" i="39"/>
  <c r="A50" i="39"/>
  <c r="A25" i="39"/>
  <c r="I16" i="39"/>
  <c r="S57" i="39"/>
  <c r="U24" i="39"/>
  <c r="Q110" i="39"/>
  <c r="U10" i="39"/>
  <c r="E53" i="39"/>
  <c r="AA53" i="39"/>
  <c r="C30" i="39"/>
  <c r="O72" i="39"/>
  <c r="M58" i="39"/>
  <c r="D394" i="1"/>
  <c r="AA13" i="39"/>
  <c r="Q103" i="39"/>
  <c r="D175" i="1"/>
  <c r="I66" i="39"/>
  <c r="Y13" i="39"/>
  <c r="G13" i="39"/>
  <c r="W65" i="39"/>
  <c r="AA37" i="39"/>
  <c r="O66" i="39"/>
  <c r="I40" i="39"/>
  <c r="Y35" i="39"/>
  <c r="Q138" i="39"/>
  <c r="Q58" i="39"/>
  <c r="C15" i="39"/>
  <c r="U20" i="39"/>
  <c r="E18" i="39"/>
  <c r="D134" i="1"/>
  <c r="Y16" i="39"/>
  <c r="S84" i="39"/>
  <c r="O128" i="39"/>
  <c r="K15" i="39"/>
  <c r="S36" i="39"/>
  <c r="G11" i="39"/>
  <c r="Q141" i="39"/>
  <c r="O122" i="39"/>
  <c r="D61" i="1"/>
  <c r="Y14" i="39"/>
  <c r="I26" i="39"/>
  <c r="Y24" i="39"/>
  <c r="E54" i="39"/>
  <c r="O131" i="39"/>
  <c r="D196"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30" i="1"/>
  <c r="G21" i="39"/>
  <c r="I60" i="39"/>
  <c r="G55" i="39"/>
  <c r="Q74" i="39"/>
  <c r="E25" i="39"/>
  <c r="O58" i="39"/>
  <c r="W71" i="39"/>
  <c r="K20" i="39"/>
  <c r="I14" i="39"/>
  <c r="O59" i="39"/>
  <c r="O56" i="39"/>
  <c r="I32" i="39"/>
  <c r="G27" i="39"/>
  <c r="M24" i="39"/>
  <c r="M28" i="39"/>
  <c r="D46" i="1"/>
  <c r="O23" i="39"/>
  <c r="W12" i="39"/>
  <c r="Q23" i="39"/>
  <c r="G24" i="39"/>
  <c r="G16" i="39"/>
  <c r="B3" i="49"/>
  <c r="B3" i="39"/>
  <c r="B4" i="39"/>
  <c r="B4" i="49"/>
  <c r="B2" i="39"/>
  <c r="B2" i="38"/>
  <c r="B2" i="49"/>
  <c r="S8" i="39"/>
  <c r="B3" i="38"/>
  <c r="B4" i="38"/>
  <c r="D440" i="1"/>
  <c r="D257" i="1"/>
  <c r="D421" i="1"/>
  <c r="AA28" i="39"/>
  <c r="M51" i="39"/>
  <c r="D209" i="1"/>
  <c r="U34" i="39"/>
  <c r="D57" i="1"/>
  <c r="M89" i="39"/>
  <c r="U35" i="39"/>
  <c r="M46" i="39"/>
  <c r="K38" i="39"/>
  <c r="Q30" i="39"/>
  <c r="G18" i="39"/>
  <c r="M19" i="39"/>
  <c r="AA18" i="39"/>
  <c r="O49" i="39"/>
  <c r="Y30" i="39"/>
  <c r="D158" i="1"/>
  <c r="O57" i="39"/>
  <c r="G28" i="39"/>
  <c r="AA34" i="39"/>
  <c r="Q59" i="39"/>
  <c r="K39" i="39"/>
  <c r="W40" i="39"/>
  <c r="D239" i="1"/>
  <c r="C34" i="39"/>
  <c r="Q84" i="39"/>
  <c r="M66" i="39"/>
  <c r="O82" i="39"/>
  <c r="K53" i="39"/>
  <c r="W53" i="39"/>
  <c r="S74" i="39"/>
  <c r="Y20" i="39"/>
  <c r="G33" i="39"/>
  <c r="U22" i="39"/>
  <c r="O70" i="39"/>
  <c r="D270" i="1"/>
  <c r="U8" i="39"/>
  <c r="K9" i="39"/>
  <c r="Y21" i="39"/>
  <c r="S45" i="39"/>
  <c r="D189" i="1"/>
  <c r="I28" i="39"/>
  <c r="C23" i="39"/>
  <c r="E27" i="39"/>
  <c r="M98" i="39"/>
  <c r="C36" i="39"/>
  <c r="O43" i="39"/>
  <c r="Q123" i="39"/>
  <c r="E38" i="39"/>
  <c r="Y41" i="39"/>
  <c r="K72" i="39"/>
  <c r="D391" i="1"/>
  <c r="G52" i="39"/>
  <c r="I64" i="39"/>
  <c r="I31" i="39"/>
  <c r="E20" i="39"/>
  <c r="O80" i="39"/>
  <c r="Q107" i="39"/>
  <c r="D5" i="1"/>
  <c r="O9" i="39"/>
  <c r="C8" i="39"/>
  <c r="E8" i="39"/>
  <c r="W8" i="39"/>
  <c r="M9" i="39"/>
  <c r="S9" i="39"/>
  <c r="W25" i="39"/>
  <c r="U38" i="39"/>
  <c r="AA42" i="39"/>
  <c r="W24" i="39"/>
  <c r="O39" i="39"/>
  <c r="K49" i="39"/>
  <c r="U40" i="39"/>
  <c r="D91" i="1"/>
  <c r="Q10" i="39"/>
  <c r="D109" i="1"/>
  <c r="S44" i="39"/>
  <c r="K32" i="39"/>
  <c r="Y26" i="39"/>
  <c r="D291" i="1"/>
  <c r="D162" i="1"/>
  <c r="D420" i="1"/>
  <c r="E45" i="39"/>
  <c r="K61" i="39"/>
  <c r="Q44" i="39"/>
  <c r="O113" i="39"/>
  <c r="M70" i="39"/>
  <c r="Q90" i="39"/>
  <c r="E49" i="39"/>
  <c r="M92" i="39"/>
  <c r="Y56" i="39"/>
  <c r="K73" i="39"/>
  <c r="E24" i="39"/>
  <c r="Q57" i="39"/>
  <c r="D224" i="1"/>
  <c r="G48" i="39"/>
  <c r="D107" i="1"/>
  <c r="AA8" i="39"/>
  <c r="W47" i="39"/>
  <c r="S10" i="39"/>
  <c r="U23" i="39"/>
  <c r="U25" i="39"/>
  <c r="K46" i="39"/>
  <c r="W31" i="39"/>
  <c r="D272"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7" i="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9" i="1"/>
  <c r="O96" i="39"/>
  <c r="Y23" i="39"/>
  <c r="K47" i="39"/>
  <c r="E52" i="39"/>
  <c r="Q53" i="39"/>
  <c r="Q98" i="39"/>
  <c r="W62" i="39"/>
  <c r="D334" i="1"/>
  <c r="K8" i="39"/>
  <c r="M72" i="39"/>
  <c r="K59" i="39"/>
  <c r="D259" i="1"/>
  <c r="W57" i="39"/>
  <c r="E40" i="39"/>
  <c r="S81" i="39"/>
  <c r="O91" i="39"/>
  <c r="Q93" i="39"/>
  <c r="AA62" i="39"/>
  <c r="I55" i="39"/>
  <c r="G45" i="39"/>
  <c r="Y43" i="39"/>
  <c r="D339" i="1"/>
  <c r="W34" i="39"/>
  <c r="D141" i="1"/>
  <c r="Y8" i="39"/>
  <c r="W28" i="39"/>
  <c r="O46" i="39"/>
  <c r="M41" i="39"/>
  <c r="S99" i="39"/>
  <c r="I61" i="39"/>
  <c r="AA70" i="39"/>
  <c r="E46" i="39"/>
  <c r="K67" i="39"/>
  <c r="Y50" i="39"/>
  <c r="O111" i="39"/>
  <c r="W63" i="39"/>
  <c r="M86" i="39"/>
  <c r="U65" i="39"/>
  <c r="Q121" i="39"/>
  <c r="G49" i="39"/>
  <c r="A26" i="39"/>
  <c r="U29" i="39"/>
  <c r="C19" i="39"/>
  <c r="S72" i="39"/>
  <c r="D219" i="1"/>
  <c r="E35" i="39"/>
  <c r="AA54" i="39"/>
  <c r="M64" i="39"/>
  <c r="C32" i="39"/>
  <c r="W52" i="39"/>
  <c r="O78" i="39"/>
  <c r="A31" i="39"/>
  <c r="D280" i="1"/>
  <c r="BG280" i="1" s="1"/>
  <c r="AA63" i="39"/>
  <c r="Q94" i="39"/>
  <c r="O92" i="39"/>
  <c r="E43" i="39"/>
  <c r="M73" i="39"/>
  <c r="D268" i="1"/>
  <c r="Q80" i="39"/>
  <c r="M10" i="39"/>
  <c r="M38" i="39"/>
  <c r="Q52" i="39"/>
  <c r="U48" i="39"/>
  <c r="O87" i="39"/>
  <c r="Q89" i="39"/>
  <c r="G42" i="39"/>
  <c r="E37" i="39"/>
  <c r="W55" i="39"/>
  <c r="AA58" i="39"/>
  <c r="I52" i="39"/>
  <c r="I63" i="39"/>
  <c r="U72" i="39"/>
  <c r="U44" i="39"/>
  <c r="D226" i="1"/>
  <c r="O85" i="39"/>
  <c r="A35" i="39"/>
  <c r="D244" i="1"/>
  <c r="Q87" i="39"/>
  <c r="U52" i="39"/>
  <c r="K52" i="39"/>
  <c r="O54" i="39"/>
  <c r="D152" i="1"/>
  <c r="S17" i="39"/>
  <c r="E10" i="39"/>
  <c r="O17" i="39"/>
  <c r="C11" i="39"/>
  <c r="K14" i="39"/>
  <c r="M15" i="39"/>
  <c r="Q17" i="39"/>
  <c r="A11" i="39"/>
  <c r="M18" i="39"/>
  <c r="D348"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3" i="1"/>
  <c r="A21" i="39"/>
  <c r="AA69" i="39"/>
  <c r="O110" i="39"/>
  <c r="U47" i="39"/>
  <c r="I51" i="39"/>
  <c r="K55" i="39"/>
  <c r="D42" i="1"/>
  <c r="U58" i="39"/>
  <c r="D263" i="1"/>
  <c r="A9" i="39"/>
  <c r="D22" i="1"/>
  <c r="Y40" i="39"/>
  <c r="S54" i="39"/>
  <c r="A42" i="39"/>
  <c r="Y47" i="39"/>
  <c r="Q83" i="39"/>
  <c r="M65" i="39"/>
  <c r="S70" i="39"/>
  <c r="G39" i="39"/>
  <c r="O74" i="39"/>
  <c r="I46" i="39"/>
  <c r="M60" i="39"/>
  <c r="W50" i="39"/>
  <c r="K50" i="39"/>
  <c r="AA52" i="39"/>
  <c r="Y37" i="39"/>
  <c r="Q76" i="39"/>
  <c r="U41" i="39"/>
  <c r="D300" i="1"/>
  <c r="I56" i="39"/>
  <c r="Y9" i="39"/>
  <c r="O12" i="39"/>
  <c r="O81" i="39"/>
  <c r="M78" i="39"/>
  <c r="G41" i="39"/>
  <c r="U63" i="39"/>
  <c r="D293" i="1"/>
  <c r="K64" i="39"/>
  <c r="S86" i="39"/>
  <c r="Q41" i="39"/>
  <c r="Y19" i="39"/>
  <c r="O40" i="39"/>
  <c r="U17" i="39"/>
  <c r="A16" i="39"/>
  <c r="D236" i="1"/>
  <c r="BC8" i="1" l="1"/>
  <c r="BM8" i="1"/>
  <c r="BG106" i="1"/>
  <c r="BL106" i="1"/>
  <c r="L71" i="31" a="1"/>
  <c r="L71" i="31" s="1"/>
  <c r="E78" i="31"/>
  <c r="L72" i="31" a="1"/>
  <c r="L72" i="31" s="1"/>
  <c r="E79" i="31"/>
  <c r="L73" i="31" a="1"/>
  <c r="L73" i="31" s="1"/>
  <c r="E77" i="31"/>
  <c r="L74" i="31" a="1"/>
  <c r="L74" i="31" s="1"/>
  <c r="E71" i="31"/>
  <c r="L75" i="31" a="1"/>
  <c r="L75" i="31" s="1"/>
  <c r="E70" i="31"/>
  <c r="L76" i="31" a="1"/>
  <c r="L76" i="31" s="1"/>
  <c r="E76" i="31"/>
  <c r="L70" i="31" a="1"/>
  <c r="L70" i="31" s="1"/>
  <c r="E74" i="31"/>
  <c r="BA8" i="1"/>
  <c r="BB8" i="1"/>
  <c r="AX8" i="1"/>
  <c r="AZ8" i="1"/>
  <c r="E215" i="31"/>
  <c r="L212" i="31" a="1"/>
  <c r="L212" i="31" s="1"/>
  <c r="E207" i="31"/>
  <c r="L204" i="31" a="1"/>
  <c r="L204" i="31" s="1"/>
  <c r="E201" i="31"/>
  <c r="L196" i="31" a="1"/>
  <c r="L196" i="31" s="1"/>
  <c r="E193" i="31"/>
  <c r="L188" i="31" a="1"/>
  <c r="L188" i="31" s="1"/>
  <c r="E185" i="31"/>
  <c r="L180" i="31" a="1"/>
  <c r="L180" i="31" s="1"/>
  <c r="E177" i="31"/>
  <c r="L172" i="31" a="1"/>
  <c r="L172" i="31" s="1"/>
  <c r="E169" i="31"/>
  <c r="L164" i="31" a="1"/>
  <c r="L164" i="31" s="1"/>
  <c r="E161" i="31"/>
  <c r="L156" i="31" a="1"/>
  <c r="L156" i="31" s="1"/>
  <c r="E153" i="31"/>
  <c r="L148" i="31" a="1"/>
  <c r="L148" i="31" s="1"/>
  <c r="E145" i="31"/>
  <c r="L140" i="31" a="1"/>
  <c r="L140" i="31" s="1"/>
  <c r="E137" i="31"/>
  <c r="L132" i="31" a="1"/>
  <c r="L132" i="31" s="1"/>
  <c r="E129" i="31"/>
  <c r="L124" i="31" a="1"/>
  <c r="L124" i="31" s="1"/>
  <c r="E121" i="31"/>
  <c r="L116" i="31" a="1"/>
  <c r="L116" i="31" s="1"/>
  <c r="E113" i="31"/>
  <c r="L108" i="31" a="1"/>
  <c r="L108" i="31" s="1"/>
  <c r="E105" i="31"/>
  <c r="L100" i="31" a="1"/>
  <c r="L100" i="31" s="1"/>
  <c r="E97" i="31"/>
  <c r="L92" i="31" a="1"/>
  <c r="L92" i="31" s="1"/>
  <c r="E89" i="31"/>
  <c r="L84" i="31" a="1"/>
  <c r="L84" i="31" s="1"/>
  <c r="E81" i="31"/>
  <c r="L69" i="31" a="1"/>
  <c r="L69" i="31" s="1"/>
  <c r="E64" i="31"/>
  <c r="L61" i="31" a="1"/>
  <c r="L61" i="31" s="1"/>
  <c r="E56" i="31"/>
  <c r="L53" i="31" a="1"/>
  <c r="L53" i="31" s="1"/>
  <c r="E48" i="31"/>
  <c r="L45" i="31" a="1"/>
  <c r="L45" i="31" s="1"/>
  <c r="E40" i="31"/>
  <c r="L37" i="31" a="1"/>
  <c r="L37" i="31" s="1"/>
  <c r="E32" i="31"/>
  <c r="L29" i="31" a="1"/>
  <c r="L29" i="31" s="1"/>
  <c r="E24" i="31"/>
  <c r="E17" i="31"/>
  <c r="E9" i="31"/>
  <c r="B202" i="49"/>
  <c r="B194" i="49"/>
  <c r="B186" i="49"/>
  <c r="A186" i="49" s="1"/>
  <c r="B178" i="49"/>
  <c r="B170" i="49"/>
  <c r="B162" i="49"/>
  <c r="B154" i="49"/>
  <c r="A154" i="49" s="1"/>
  <c r="B146" i="49"/>
  <c r="L217" i="31" a="1"/>
  <c r="L217" i="31" s="1"/>
  <c r="E212" i="31"/>
  <c r="L209" i="31" a="1"/>
  <c r="L209" i="31" s="1"/>
  <c r="E206" i="31"/>
  <c r="L201" i="31" a="1"/>
  <c r="L201" i="31" s="1"/>
  <c r="E198" i="31"/>
  <c r="L193" i="31" a="1"/>
  <c r="L193" i="31" s="1"/>
  <c r="E190" i="31"/>
  <c r="L185" i="31" a="1"/>
  <c r="L185" i="31" s="1"/>
  <c r="E182" i="31"/>
  <c r="L177" i="31" a="1"/>
  <c r="L177" i="31" s="1"/>
  <c r="E174" i="31"/>
  <c r="L169" i="31" a="1"/>
  <c r="L169" i="31" s="1"/>
  <c r="E166" i="31"/>
  <c r="L161" i="31" a="1"/>
  <c r="L161" i="31" s="1"/>
  <c r="E158" i="31"/>
  <c r="L153" i="31" a="1"/>
  <c r="L153" i="31" s="1"/>
  <c r="E150" i="31"/>
  <c r="L145" i="31" a="1"/>
  <c r="L145" i="31" s="1"/>
  <c r="E142" i="31"/>
  <c r="L137" i="31" a="1"/>
  <c r="L137" i="31" s="1"/>
  <c r="E134" i="31"/>
  <c r="L129" i="31" a="1"/>
  <c r="L129" i="31" s="1"/>
  <c r="E126" i="31"/>
  <c r="L121" i="31" a="1"/>
  <c r="L121" i="31" s="1"/>
  <c r="E118" i="31"/>
  <c r="L113" i="31" a="1"/>
  <c r="L113" i="31" s="1"/>
  <c r="E110" i="31"/>
  <c r="L105" i="31" a="1"/>
  <c r="L105" i="31" s="1"/>
  <c r="E102" i="31"/>
  <c r="L97" i="31" a="1"/>
  <c r="L97" i="31" s="1"/>
  <c r="E94" i="31"/>
  <c r="L89" i="31" a="1"/>
  <c r="L89" i="31" s="1"/>
  <c r="E86" i="31"/>
  <c r="L81" i="31" a="1"/>
  <c r="L81" i="31" s="1"/>
  <c r="E73" i="31"/>
  <c r="L66" i="31" a="1"/>
  <c r="L66" i="31" s="1"/>
  <c r="E61" i="31"/>
  <c r="L58" i="31" a="1"/>
  <c r="L58" i="31" s="1"/>
  <c r="E53" i="31"/>
  <c r="L50" i="31" a="1"/>
  <c r="L50" i="31" s="1"/>
  <c r="E45" i="31"/>
  <c r="L42" i="31" a="1"/>
  <c r="L42" i="31" s="1"/>
  <c r="E37" i="31"/>
  <c r="L34" i="31" a="1"/>
  <c r="L34" i="31" s="1"/>
  <c r="E29" i="31"/>
  <c r="L26" i="31" a="1"/>
  <c r="L26" i="31" s="1"/>
  <c r="E16" i="31"/>
  <c r="E8" i="31"/>
  <c r="B201" i="49"/>
  <c r="B193" i="49"/>
  <c r="B185" i="49"/>
  <c r="B177" i="49"/>
  <c r="B169" i="49"/>
  <c r="B161" i="49"/>
  <c r="A161" i="49" s="1"/>
  <c r="E217" i="31"/>
  <c r="L214" i="31" a="1"/>
  <c r="L214" i="31" s="1"/>
  <c r="E209" i="31"/>
  <c r="L206" i="31" a="1"/>
  <c r="L206" i="31" s="1"/>
  <c r="E203" i="31"/>
  <c r="L198" i="31" a="1"/>
  <c r="L198" i="31" s="1"/>
  <c r="E195" i="31"/>
  <c r="L190" i="31" a="1"/>
  <c r="L190" i="31" s="1"/>
  <c r="E187" i="31"/>
  <c r="L182" i="31" a="1"/>
  <c r="L182" i="31" s="1"/>
  <c r="E179" i="31"/>
  <c r="L174" i="31" a="1"/>
  <c r="L174" i="31" s="1"/>
  <c r="E171" i="31"/>
  <c r="L166" i="31" a="1"/>
  <c r="L166" i="31" s="1"/>
  <c r="E163" i="31"/>
  <c r="L158" i="31" a="1"/>
  <c r="L158" i="31" s="1"/>
  <c r="E155" i="31"/>
  <c r="L150" i="31" a="1"/>
  <c r="L150" i="31" s="1"/>
  <c r="E147" i="31"/>
  <c r="L142" i="31" a="1"/>
  <c r="L142" i="31" s="1"/>
  <c r="E139" i="31"/>
  <c r="L134" i="31" a="1"/>
  <c r="L134" i="31" s="1"/>
  <c r="E131" i="31"/>
  <c r="L126" i="31" a="1"/>
  <c r="L126" i="31" s="1"/>
  <c r="E123" i="31"/>
  <c r="L118" i="31" a="1"/>
  <c r="L118" i="31" s="1"/>
  <c r="E115" i="31"/>
  <c r="L110" i="31" a="1"/>
  <c r="L110" i="31" s="1"/>
  <c r="E107" i="31"/>
  <c r="L102" i="31" a="1"/>
  <c r="L102" i="31" s="1"/>
  <c r="E99" i="31"/>
  <c r="L94" i="31" a="1"/>
  <c r="L94" i="31" s="1"/>
  <c r="E91" i="31"/>
  <c r="L86" i="31" a="1"/>
  <c r="L86" i="31" s="1"/>
  <c r="E83" i="31"/>
  <c r="L78" i="31" a="1"/>
  <c r="L78" i="31" s="1"/>
  <c r="E66" i="31"/>
  <c r="L63" i="31" a="1"/>
  <c r="L63" i="31" s="1"/>
  <c r="E58" i="31"/>
  <c r="L55" i="31" a="1"/>
  <c r="L55" i="31" s="1"/>
  <c r="E50" i="31"/>
  <c r="L47" i="31" a="1"/>
  <c r="L47" i="31" s="1"/>
  <c r="E42" i="31"/>
  <c r="L39" i="31" a="1"/>
  <c r="L39" i="31" s="1"/>
  <c r="E34" i="31"/>
  <c r="L31" i="31" a="1"/>
  <c r="L31" i="31" s="1"/>
  <c r="E26" i="31"/>
  <c r="L23" i="31" a="1"/>
  <c r="L23" i="31" s="1"/>
  <c r="E15" i="31"/>
  <c r="E7" i="31"/>
  <c r="B200" i="49"/>
  <c r="B192" i="49"/>
  <c r="B184" i="49"/>
  <c r="B176" i="49"/>
  <c r="B168" i="49"/>
  <c r="B160" i="49"/>
  <c r="A160" i="49" s="1"/>
  <c r="B152" i="49"/>
  <c r="B144" i="49"/>
  <c r="A144" i="49" s="1"/>
  <c r="E214" i="31"/>
  <c r="L211" i="31" a="1"/>
  <c r="L211" i="31" s="1"/>
  <c r="E69" i="31"/>
  <c r="L203" i="31" a="1"/>
  <c r="L203" i="31" s="1"/>
  <c r="E200" i="31"/>
  <c r="L195" i="31" a="1"/>
  <c r="L195" i="31" s="1"/>
  <c r="E192" i="31"/>
  <c r="L187" i="31" a="1"/>
  <c r="L187" i="31" s="1"/>
  <c r="E184" i="31"/>
  <c r="L179" i="31" a="1"/>
  <c r="L179" i="31" s="1"/>
  <c r="E176" i="31"/>
  <c r="L171" i="31" a="1"/>
  <c r="L171" i="31" s="1"/>
  <c r="E168" i="31"/>
  <c r="L163" i="31" a="1"/>
  <c r="L163" i="31" s="1"/>
  <c r="E160" i="31"/>
  <c r="L155" i="31" a="1"/>
  <c r="L155" i="31" s="1"/>
  <c r="E152" i="31"/>
  <c r="L147" i="31" a="1"/>
  <c r="L147" i="31" s="1"/>
  <c r="E144" i="31"/>
  <c r="L139" i="31" a="1"/>
  <c r="L139" i="31" s="1"/>
  <c r="E136" i="31"/>
  <c r="L131" i="31" a="1"/>
  <c r="L131" i="31" s="1"/>
  <c r="E128" i="31"/>
  <c r="L123" i="31" a="1"/>
  <c r="L123" i="31" s="1"/>
  <c r="E120" i="31"/>
  <c r="L115" i="31" a="1"/>
  <c r="L115" i="31" s="1"/>
  <c r="E112" i="31"/>
  <c r="L107" i="31" a="1"/>
  <c r="L107" i="31" s="1"/>
  <c r="E104" i="31"/>
  <c r="L99" i="31" a="1"/>
  <c r="L99" i="31" s="1"/>
  <c r="E96" i="31"/>
  <c r="L91" i="31" a="1"/>
  <c r="L91" i="31" s="1"/>
  <c r="E88" i="31"/>
  <c r="L83" i="31" a="1"/>
  <c r="L83" i="31" s="1"/>
  <c r="E80" i="31"/>
  <c r="L68" i="31" a="1"/>
  <c r="L68" i="31" s="1"/>
  <c r="E63" i="31"/>
  <c r="L60" i="31" a="1"/>
  <c r="L60" i="31" s="1"/>
  <c r="E55" i="31"/>
  <c r="L52" i="31" a="1"/>
  <c r="L52" i="31" s="1"/>
  <c r="E47" i="31"/>
  <c r="L44" i="31" a="1"/>
  <c r="L44" i="31" s="1"/>
  <c r="E39" i="31"/>
  <c r="L36" i="31" a="1"/>
  <c r="L36" i="31" s="1"/>
  <c r="E31" i="31"/>
  <c r="L28" i="31" a="1"/>
  <c r="L28" i="31" s="1"/>
  <c r="E23" i="31"/>
  <c r="E14" i="31"/>
  <c r="E6" i="31"/>
  <c r="B207" i="49"/>
  <c r="A207" i="49" s="1"/>
  <c r="B199" i="49"/>
  <c r="B191" i="49"/>
  <c r="A191" i="49" s="1"/>
  <c r="B183" i="49"/>
  <c r="B175" i="49"/>
  <c r="A175" i="49" s="1"/>
  <c r="B167" i="49"/>
  <c r="B159" i="49"/>
  <c r="A159" i="49" s="1"/>
  <c r="B151" i="49"/>
  <c r="B143" i="49"/>
  <c r="A143" i="49" s="1"/>
  <c r="B135" i="49"/>
  <c r="B127" i="49"/>
  <c r="A127" i="49" s="1"/>
  <c r="B119" i="49"/>
  <c r="L216" i="31" a="1"/>
  <c r="L216" i="31" s="1"/>
  <c r="E211" i="31"/>
  <c r="L208" i="31" a="1"/>
  <c r="L208" i="31" s="1"/>
  <c r="E205" i="31"/>
  <c r="L200" i="31" a="1"/>
  <c r="L200" i="31" s="1"/>
  <c r="E197" i="31"/>
  <c r="L192" i="31" a="1"/>
  <c r="L192" i="31" s="1"/>
  <c r="E189" i="31"/>
  <c r="L184" i="31" a="1"/>
  <c r="L184" i="31" s="1"/>
  <c r="E181" i="31"/>
  <c r="L176" i="31" a="1"/>
  <c r="L176" i="31" s="1"/>
  <c r="E173" i="31"/>
  <c r="L168" i="31" a="1"/>
  <c r="L168" i="31" s="1"/>
  <c r="E165" i="31"/>
  <c r="L160" i="31" a="1"/>
  <c r="L160" i="31" s="1"/>
  <c r="E157" i="31"/>
  <c r="L152" i="31" a="1"/>
  <c r="L152" i="31" s="1"/>
  <c r="E149" i="31"/>
  <c r="L144" i="31" a="1"/>
  <c r="L144" i="31" s="1"/>
  <c r="E141" i="31"/>
  <c r="L136" i="31" a="1"/>
  <c r="L136" i="31" s="1"/>
  <c r="E133" i="31"/>
  <c r="L128" i="31" a="1"/>
  <c r="L128" i="31" s="1"/>
  <c r="E125" i="31"/>
  <c r="L120" i="31" a="1"/>
  <c r="L120" i="31" s="1"/>
  <c r="E117" i="31"/>
  <c r="L112" i="31" a="1"/>
  <c r="L112" i="31" s="1"/>
  <c r="E109" i="31"/>
  <c r="L104" i="31" a="1"/>
  <c r="L104" i="31" s="1"/>
  <c r="E101" i="31"/>
  <c r="L96" i="31" a="1"/>
  <c r="L96" i="31" s="1"/>
  <c r="E93" i="31"/>
  <c r="L88" i="31" a="1"/>
  <c r="L88" i="31" s="1"/>
  <c r="E85" i="31"/>
  <c r="L80" i="31" a="1"/>
  <c r="L80" i="31" s="1"/>
  <c r="E72" i="31"/>
  <c r="L65" i="31" a="1"/>
  <c r="L65" i="31" s="1"/>
  <c r="E60" i="31"/>
  <c r="L57" i="31" a="1"/>
  <c r="L57" i="31" s="1"/>
  <c r="E52" i="31"/>
  <c r="L49" i="31" a="1"/>
  <c r="L49" i="31" s="1"/>
  <c r="E44" i="31"/>
  <c r="L41" i="31" a="1"/>
  <c r="L41" i="31" s="1"/>
  <c r="E36" i="31"/>
  <c r="L33" i="31" a="1"/>
  <c r="L33" i="31" s="1"/>
  <c r="E28" i="31"/>
  <c r="L25" i="31" a="1"/>
  <c r="L25" i="31" s="1"/>
  <c r="E21" i="31"/>
  <c r="E13" i="31"/>
  <c r="E5" i="31"/>
  <c r="B206" i="49"/>
  <c r="A206" i="49" s="1"/>
  <c r="B198" i="49"/>
  <c r="B190" i="49"/>
  <c r="A190" i="49" s="1"/>
  <c r="B182" i="49"/>
  <c r="B174" i="49"/>
  <c r="A174" i="49" s="1"/>
  <c r="B166" i="49"/>
  <c r="B158" i="49"/>
  <c r="A158" i="49" s="1"/>
  <c r="E216" i="31"/>
  <c r="L213" i="31" a="1"/>
  <c r="L213" i="31" s="1"/>
  <c r="E208" i="31"/>
  <c r="L205" i="31" a="1"/>
  <c r="L205" i="31" s="1"/>
  <c r="E202" i="31"/>
  <c r="L197" i="31" a="1"/>
  <c r="L197" i="31" s="1"/>
  <c r="E194" i="31"/>
  <c r="L189" i="31" a="1"/>
  <c r="L189" i="31" s="1"/>
  <c r="E186" i="31"/>
  <c r="L181" i="31" a="1"/>
  <c r="L181" i="31" s="1"/>
  <c r="E178" i="31"/>
  <c r="L173" i="31" a="1"/>
  <c r="L173" i="31" s="1"/>
  <c r="E170" i="31"/>
  <c r="L165" i="31" a="1"/>
  <c r="L165" i="31" s="1"/>
  <c r="E162" i="31"/>
  <c r="L157" i="31" a="1"/>
  <c r="L157" i="31" s="1"/>
  <c r="E154" i="31"/>
  <c r="L149" i="31" a="1"/>
  <c r="L149" i="31" s="1"/>
  <c r="E146" i="31"/>
  <c r="L141" i="31" a="1"/>
  <c r="L141" i="31" s="1"/>
  <c r="E138" i="31"/>
  <c r="L133" i="31" a="1"/>
  <c r="L133" i="31" s="1"/>
  <c r="E130" i="31"/>
  <c r="L125" i="31" a="1"/>
  <c r="L125" i="31" s="1"/>
  <c r="E122" i="31"/>
  <c r="L117" i="31" a="1"/>
  <c r="L117" i="31" s="1"/>
  <c r="E114" i="31"/>
  <c r="L109" i="31" a="1"/>
  <c r="L109" i="31" s="1"/>
  <c r="E106" i="31"/>
  <c r="L101" i="31" a="1"/>
  <c r="L101" i="31" s="1"/>
  <c r="E98" i="31"/>
  <c r="L93" i="31" a="1"/>
  <c r="L93" i="31" s="1"/>
  <c r="E90" i="31"/>
  <c r="L85" i="31" a="1"/>
  <c r="L85" i="31" s="1"/>
  <c r="E82" i="31"/>
  <c r="L77" i="31" a="1"/>
  <c r="L77" i="31" s="1"/>
  <c r="E65" i="31"/>
  <c r="L62" i="31" a="1"/>
  <c r="L62" i="31" s="1"/>
  <c r="E57" i="31"/>
  <c r="L54" i="31" a="1"/>
  <c r="L54" i="31" s="1"/>
  <c r="E49" i="31"/>
  <c r="L46" i="31" a="1"/>
  <c r="L46" i="31" s="1"/>
  <c r="E41" i="31"/>
  <c r="L38" i="31" a="1"/>
  <c r="L38" i="31" s="1"/>
  <c r="E33" i="31"/>
  <c r="L30" i="31" a="1"/>
  <c r="L30" i="31" s="1"/>
  <c r="E25" i="31"/>
  <c r="E20" i="31"/>
  <c r="E12" i="31"/>
  <c r="E4" i="31"/>
  <c r="B205" i="49"/>
  <c r="B197" i="49"/>
  <c r="A197" i="49" s="1"/>
  <c r="B189" i="49"/>
  <c r="B181" i="49"/>
  <c r="A181" i="49" s="1"/>
  <c r="B173" i="49"/>
  <c r="B165" i="49"/>
  <c r="A165" i="49" s="1"/>
  <c r="B157" i="49"/>
  <c r="B149" i="49"/>
  <c r="A149" i="49" s="1"/>
  <c r="E213" i="31"/>
  <c r="L210" i="31" a="1"/>
  <c r="L210" i="31" s="1"/>
  <c r="E68" i="31"/>
  <c r="L202" i="31" a="1"/>
  <c r="L202" i="31" s="1"/>
  <c r="E199" i="31"/>
  <c r="L194" i="31" a="1"/>
  <c r="L194" i="31" s="1"/>
  <c r="E191" i="31"/>
  <c r="L186" i="31" a="1"/>
  <c r="L186" i="31" s="1"/>
  <c r="E183" i="31"/>
  <c r="L178" i="31" a="1"/>
  <c r="L178" i="31" s="1"/>
  <c r="E175" i="31"/>
  <c r="L170" i="31" a="1"/>
  <c r="L170" i="31" s="1"/>
  <c r="E167" i="31"/>
  <c r="L162" i="31" a="1"/>
  <c r="L162" i="31" s="1"/>
  <c r="E159" i="31"/>
  <c r="L154" i="31" a="1"/>
  <c r="L154" i="31" s="1"/>
  <c r="E151" i="31"/>
  <c r="L146" i="31" a="1"/>
  <c r="L146" i="31" s="1"/>
  <c r="E143" i="31"/>
  <c r="L138" i="31" a="1"/>
  <c r="L138" i="31" s="1"/>
  <c r="E135" i="31"/>
  <c r="L130" i="31" a="1"/>
  <c r="L130" i="31" s="1"/>
  <c r="E127" i="31"/>
  <c r="L122" i="31" a="1"/>
  <c r="L122" i="31" s="1"/>
  <c r="E119" i="31"/>
  <c r="L114" i="31" a="1"/>
  <c r="L114" i="31" s="1"/>
  <c r="E111" i="31"/>
  <c r="L106" i="31" a="1"/>
  <c r="L106" i="31" s="1"/>
  <c r="E103" i="31"/>
  <c r="L98" i="31" a="1"/>
  <c r="L98" i="31" s="1"/>
  <c r="E95" i="31"/>
  <c r="L90" i="31" a="1"/>
  <c r="L90" i="31" s="1"/>
  <c r="E87" i="31"/>
  <c r="L82" i="31" a="1"/>
  <c r="L82" i="31" s="1"/>
  <c r="E75" i="31"/>
  <c r="L67" i="31" a="1"/>
  <c r="L67" i="31" s="1"/>
  <c r="E62" i="31"/>
  <c r="L59" i="31" a="1"/>
  <c r="L59" i="31" s="1"/>
  <c r="E54" i="31"/>
  <c r="L51" i="31" a="1"/>
  <c r="L51" i="31" s="1"/>
  <c r="E46" i="31"/>
  <c r="L43" i="31" a="1"/>
  <c r="L43" i="31" s="1"/>
  <c r="E38" i="31"/>
  <c r="L35" i="31" a="1"/>
  <c r="L35" i="31" s="1"/>
  <c r="E30" i="31"/>
  <c r="L27" i="31" a="1"/>
  <c r="L27" i="31" s="1"/>
  <c r="E19" i="31"/>
  <c r="E11" i="31"/>
  <c r="E3" i="31"/>
  <c r="B204" i="49"/>
  <c r="A204" i="49" s="1"/>
  <c r="B196" i="49"/>
  <c r="B188" i="49"/>
  <c r="A188" i="49" s="1"/>
  <c r="B180" i="49"/>
  <c r="B172" i="49"/>
  <c r="A172" i="49" s="1"/>
  <c r="B164" i="49"/>
  <c r="B156" i="49"/>
  <c r="A156" i="49" s="1"/>
  <c r="B148" i="49"/>
  <c r="B140" i="49"/>
  <c r="A140" i="49" s="1"/>
  <c r="B132" i="49"/>
  <c r="B124" i="49"/>
  <c r="A124" i="49" s="1"/>
  <c r="B116" i="49"/>
  <c r="L215" i="31" a="1"/>
  <c r="L215" i="31" s="1"/>
  <c r="E210" i="31"/>
  <c r="L207" i="31" a="1"/>
  <c r="L207" i="31" s="1"/>
  <c r="E204" i="31"/>
  <c r="L199" i="31" a="1"/>
  <c r="L199" i="31" s="1"/>
  <c r="E196" i="31"/>
  <c r="L191" i="31" a="1"/>
  <c r="L191" i="31" s="1"/>
  <c r="E188" i="31"/>
  <c r="L183" i="31" a="1"/>
  <c r="L183" i="31" s="1"/>
  <c r="E180" i="31"/>
  <c r="L175" i="31" a="1"/>
  <c r="L175" i="31" s="1"/>
  <c r="E172" i="31"/>
  <c r="L167" i="31" a="1"/>
  <c r="L167" i="31" s="1"/>
  <c r="E164" i="31"/>
  <c r="L159" i="31" a="1"/>
  <c r="L159" i="31" s="1"/>
  <c r="E156" i="31"/>
  <c r="L151" i="31" a="1"/>
  <c r="L151" i="31" s="1"/>
  <c r="E148" i="31"/>
  <c r="L143" i="31" a="1"/>
  <c r="L143" i="31" s="1"/>
  <c r="E140" i="31"/>
  <c r="L135" i="31" a="1"/>
  <c r="L135" i="31" s="1"/>
  <c r="E132" i="31"/>
  <c r="L127" i="31" a="1"/>
  <c r="L127" i="31" s="1"/>
  <c r="E124" i="31"/>
  <c r="L119" i="31" a="1"/>
  <c r="L119" i="31" s="1"/>
  <c r="E116" i="31"/>
  <c r="L111" i="31" a="1"/>
  <c r="L111" i="31" s="1"/>
  <c r="E108" i="31"/>
  <c r="L103" i="31" a="1"/>
  <c r="L103" i="31" s="1"/>
  <c r="E100" i="31"/>
  <c r="L95" i="31" a="1"/>
  <c r="L95" i="31" s="1"/>
  <c r="E92" i="31"/>
  <c r="L87" i="31" a="1"/>
  <c r="L87" i="31" s="1"/>
  <c r="E84" i="31"/>
  <c r="L79" i="31" a="1"/>
  <c r="L79" i="31" s="1"/>
  <c r="E67" i="31"/>
  <c r="L64" i="31" a="1"/>
  <c r="L64" i="31" s="1"/>
  <c r="E59" i="31"/>
  <c r="L56" i="31" a="1"/>
  <c r="L56" i="31" s="1"/>
  <c r="E51" i="31"/>
  <c r="L48" i="31" a="1"/>
  <c r="L48" i="31" s="1"/>
  <c r="E43" i="31"/>
  <c r="L40" i="31" a="1"/>
  <c r="L40" i="31" s="1"/>
  <c r="E35" i="31"/>
  <c r="L32" i="31" a="1"/>
  <c r="L32" i="31" s="1"/>
  <c r="E27" i="31"/>
  <c r="L24" i="31" a="1"/>
  <c r="L24" i="31" s="1"/>
  <c r="E18" i="31"/>
  <c r="E10" i="31"/>
  <c r="E2" i="31"/>
  <c r="B153" i="49"/>
  <c r="A153" i="49" s="1"/>
  <c r="B137" i="49"/>
  <c r="B126" i="49"/>
  <c r="A126" i="49" s="1"/>
  <c r="B115" i="49"/>
  <c r="B107" i="49"/>
  <c r="A107" i="49" s="1"/>
  <c r="B99" i="49"/>
  <c r="B91" i="49"/>
  <c r="A91" i="49" s="1"/>
  <c r="B83" i="49"/>
  <c r="B75" i="49"/>
  <c r="A75" i="49" s="1"/>
  <c r="B67" i="49"/>
  <c r="B59" i="49"/>
  <c r="A59" i="49" s="1"/>
  <c r="B51" i="49"/>
  <c r="B43" i="49"/>
  <c r="A43" i="49" s="1"/>
  <c r="B35" i="49"/>
  <c r="B27" i="49"/>
  <c r="A27" i="49" s="1"/>
  <c r="B19" i="49"/>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3" i="49"/>
  <c r="A203" i="49" s="1"/>
  <c r="B150" i="49"/>
  <c r="B136" i="49"/>
  <c r="A136" i="49" s="1"/>
  <c r="B125" i="49"/>
  <c r="B114" i="49"/>
  <c r="A114" i="49" s="1"/>
  <c r="B106" i="49"/>
  <c r="B98" i="49"/>
  <c r="A98" i="49" s="1"/>
  <c r="B90" i="49"/>
  <c r="B82" i="49"/>
  <c r="A82" i="49" s="1"/>
  <c r="B74" i="49"/>
  <c r="B66" i="49"/>
  <c r="A66" i="49" s="1"/>
  <c r="B58" i="49"/>
  <c r="B50" i="49"/>
  <c r="A50" i="49" s="1"/>
  <c r="B42" i="49"/>
  <c r="B34" i="49"/>
  <c r="A34" i="49" s="1"/>
  <c r="B26" i="49"/>
  <c r="B18" i="49"/>
  <c r="A18" i="49" s="1"/>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5" i="49"/>
  <c r="B147" i="49"/>
  <c r="A147" i="49" s="1"/>
  <c r="B134" i="49"/>
  <c r="B123" i="49"/>
  <c r="A123" i="49" s="1"/>
  <c r="B113" i="49"/>
  <c r="B105" i="49"/>
  <c r="A105" i="49" s="1"/>
  <c r="B97" i="49"/>
  <c r="B89" i="49"/>
  <c r="A89" i="49" s="1"/>
  <c r="B81" i="49"/>
  <c r="B73" i="49"/>
  <c r="A73" i="49" s="1"/>
  <c r="B65" i="49"/>
  <c r="B57" i="49"/>
  <c r="A57" i="49" s="1"/>
  <c r="B49" i="49"/>
  <c r="B41" i="49"/>
  <c r="A41" i="49" s="1"/>
  <c r="B33" i="49"/>
  <c r="B25" i="49"/>
  <c r="A25" i="49" s="1"/>
  <c r="B17" i="49"/>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87" i="49"/>
  <c r="A187" i="49" s="1"/>
  <c r="B145" i="49"/>
  <c r="B133" i="49"/>
  <c r="A133" i="49" s="1"/>
  <c r="B122" i="49"/>
  <c r="B112" i="49"/>
  <c r="A112" i="49" s="1"/>
  <c r="B104" i="49"/>
  <c r="B96" i="49"/>
  <c r="A96" i="49" s="1"/>
  <c r="B88" i="49"/>
  <c r="B80" i="49"/>
  <c r="A80" i="49" s="1"/>
  <c r="B72" i="49"/>
  <c r="B64" i="49"/>
  <c r="A64" i="49" s="1"/>
  <c r="B56" i="49"/>
  <c r="B48" i="49"/>
  <c r="A48" i="49" s="1"/>
  <c r="B40" i="49"/>
  <c r="B32" i="49"/>
  <c r="A32" i="49" s="1"/>
  <c r="B24" i="49"/>
  <c r="B16" i="49"/>
  <c r="A16" i="49" s="1"/>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79" i="49"/>
  <c r="A179" i="49" s="1"/>
  <c r="B142" i="49"/>
  <c r="B131" i="49"/>
  <c r="A131" i="49" s="1"/>
  <c r="B121" i="49"/>
  <c r="B111" i="49"/>
  <c r="A111" i="49" s="1"/>
  <c r="B103" i="49"/>
  <c r="B95" i="49"/>
  <c r="A95" i="49" s="1"/>
  <c r="B87" i="49"/>
  <c r="B79" i="49"/>
  <c r="A79" i="49" s="1"/>
  <c r="B71" i="49"/>
  <c r="B63" i="49"/>
  <c r="A63" i="49" s="1"/>
  <c r="B55" i="49"/>
  <c r="B47" i="49"/>
  <c r="A47" i="49" s="1"/>
  <c r="B39" i="49"/>
  <c r="B31" i="49"/>
  <c r="A31" i="49" s="1"/>
  <c r="B23" i="49"/>
  <c r="B15" i="49"/>
  <c r="A15" i="49" s="1"/>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71" i="49"/>
  <c r="A171" i="49" s="1"/>
  <c r="B141" i="49"/>
  <c r="B130" i="49"/>
  <c r="A130" i="49" s="1"/>
  <c r="B120" i="49"/>
  <c r="B110" i="49"/>
  <c r="A110" i="49" s="1"/>
  <c r="B102" i="49"/>
  <c r="B94" i="49"/>
  <c r="A94" i="49" s="1"/>
  <c r="B86" i="49"/>
  <c r="B78" i="49"/>
  <c r="A78" i="49" s="1"/>
  <c r="B70" i="49"/>
  <c r="B62" i="49"/>
  <c r="A62" i="49" s="1"/>
  <c r="B54" i="49"/>
  <c r="B46" i="49"/>
  <c r="A46" i="49" s="1"/>
  <c r="B38" i="49"/>
  <c r="B30" i="49"/>
  <c r="A30" i="49" s="1"/>
  <c r="B22" i="49"/>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163" i="49"/>
  <c r="A163" i="49" s="1"/>
  <c r="B139" i="49"/>
  <c r="B129" i="49"/>
  <c r="A129" i="49" s="1"/>
  <c r="B118" i="49"/>
  <c r="B109" i="49"/>
  <c r="A109" i="49" s="1"/>
  <c r="B101" i="49"/>
  <c r="A101" i="49" s="1"/>
  <c r="B93" i="49"/>
  <c r="A93" i="49" s="1"/>
  <c r="B85" i="49"/>
  <c r="B77" i="49"/>
  <c r="A77" i="49" s="1"/>
  <c r="B69" i="49"/>
  <c r="B61" i="49"/>
  <c r="A61" i="49" s="1"/>
  <c r="B53" i="49"/>
  <c r="B45" i="49"/>
  <c r="A45" i="49" s="1"/>
  <c r="B37" i="49"/>
  <c r="B29" i="49"/>
  <c r="A29" i="49" s="1"/>
  <c r="B21" i="49"/>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155" i="49"/>
  <c r="A155" i="49" s="1"/>
  <c r="B138" i="49"/>
  <c r="A138" i="49" s="1"/>
  <c r="B128" i="49"/>
  <c r="A128" i="49" s="1"/>
  <c r="B117" i="49"/>
  <c r="B108" i="49"/>
  <c r="A108" i="49" s="1"/>
  <c r="B100" i="49"/>
  <c r="B92" i="49"/>
  <c r="A92" i="49" s="1"/>
  <c r="B84" i="49"/>
  <c r="B76" i="49"/>
  <c r="A76" i="49" s="1"/>
  <c r="B68" i="49"/>
  <c r="A68" i="49" s="1"/>
  <c r="B60" i="49"/>
  <c r="A60" i="49" s="1"/>
  <c r="B52" i="49"/>
  <c r="A52" i="49" s="1"/>
  <c r="B44" i="49"/>
  <c r="A44" i="49" s="1"/>
  <c r="B36" i="49"/>
  <c r="A36" i="49" s="1"/>
  <c r="B28" i="49"/>
  <c r="A28" i="49" s="1"/>
  <c r="B20" i="49"/>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AS347" i="1"/>
  <c r="AS156" i="1"/>
  <c r="AS205" i="1"/>
  <c r="AS301" i="1"/>
  <c r="AS366" i="1"/>
  <c r="AS305" i="1"/>
  <c r="AS26" i="1"/>
  <c r="AS250" i="1"/>
  <c r="AS113" i="1"/>
  <c r="AT371" i="1"/>
  <c r="AL371" i="1"/>
  <c r="AD371" i="1"/>
  <c r="AR371" i="1"/>
  <c r="AJ371" i="1"/>
  <c r="AB371" i="1"/>
  <c r="AQ371" i="1"/>
  <c r="AI371" i="1"/>
  <c r="AA371" i="1"/>
  <c r="BF371" i="1"/>
  <c r="AP371" i="1"/>
  <c r="AH371" i="1"/>
  <c r="Z371" i="1"/>
  <c r="AO371" i="1"/>
  <c r="AG371" i="1"/>
  <c r="Y371" i="1"/>
  <c r="BD371" i="1"/>
  <c r="AC371" i="1"/>
  <c r="AN371" i="1"/>
  <c r="AM371" i="1"/>
  <c r="AK371" i="1"/>
  <c r="AF371" i="1"/>
  <c r="AE371" i="1"/>
  <c r="BD335" i="1"/>
  <c r="AN335" i="1"/>
  <c r="AF335" i="1"/>
  <c r="AM335" i="1"/>
  <c r="AE335" i="1"/>
  <c r="AL335" i="1"/>
  <c r="AD335" i="1"/>
  <c r="AK335" i="1"/>
  <c r="AC335" i="1"/>
  <c r="AR335" i="1"/>
  <c r="AJ335" i="1"/>
  <c r="AB335" i="1"/>
  <c r="AQ335" i="1"/>
  <c r="AI335" i="1"/>
  <c r="AA335" i="1"/>
  <c r="AP335" i="1"/>
  <c r="AH335" i="1"/>
  <c r="Z335" i="1"/>
  <c r="AO335" i="1"/>
  <c r="AG335" i="1"/>
  <c r="Y335" i="1"/>
  <c r="BL40" i="1"/>
  <c r="AV40" i="1"/>
  <c r="AN40" i="1"/>
  <c r="AF40" i="1"/>
  <c r="AU40" i="1"/>
  <c r="AM40" i="1"/>
  <c r="AE40" i="1"/>
  <c r="AL40" i="1"/>
  <c r="AD40" i="1"/>
  <c r="AK40" i="1"/>
  <c r="AC40" i="1"/>
  <c r="AR40" i="1"/>
  <c r="AJ40" i="1"/>
  <c r="AB40" i="1"/>
  <c r="BG40" i="1"/>
  <c r="AQ40" i="1"/>
  <c r="AI40" i="1"/>
  <c r="AA40" i="1"/>
  <c r="BF40" i="1"/>
  <c r="AP40" i="1"/>
  <c r="AH40" i="1"/>
  <c r="Z40" i="1"/>
  <c r="AO40" i="1"/>
  <c r="AG40" i="1"/>
  <c r="Y40" i="1"/>
  <c r="AK159" i="1"/>
  <c r="AC159" i="1"/>
  <c r="AR159" i="1"/>
  <c r="AJ159" i="1"/>
  <c r="AB159" i="1"/>
  <c r="AQ159" i="1"/>
  <c r="AI159" i="1"/>
  <c r="AA159" i="1"/>
  <c r="BF159" i="1"/>
  <c r="AP159" i="1"/>
  <c r="AH159" i="1"/>
  <c r="Z159" i="1"/>
  <c r="AO159" i="1"/>
  <c r="AG159" i="1"/>
  <c r="Y159" i="1"/>
  <c r="BD159" i="1"/>
  <c r="AN159" i="1"/>
  <c r="AF159" i="1"/>
  <c r="AM159" i="1"/>
  <c r="AE159" i="1"/>
  <c r="AL159" i="1"/>
  <c r="AD159" i="1"/>
  <c r="AP337" i="1"/>
  <c r="AH337" i="1"/>
  <c r="Z337" i="1"/>
  <c r="AO337" i="1"/>
  <c r="AG337" i="1"/>
  <c r="Y337" i="1"/>
  <c r="BD337" i="1"/>
  <c r="AN337" i="1"/>
  <c r="AF337" i="1"/>
  <c r="AM337" i="1"/>
  <c r="AE337" i="1"/>
  <c r="AL337" i="1"/>
  <c r="AD337" i="1"/>
  <c r="AK337" i="1"/>
  <c r="AC337" i="1"/>
  <c r="AR337" i="1"/>
  <c r="AJ337" i="1"/>
  <c r="AB337" i="1"/>
  <c r="AQ337" i="1"/>
  <c r="AI337" i="1"/>
  <c r="AA337" i="1"/>
  <c r="AL197" i="1"/>
  <c r="AD197" i="1"/>
  <c r="AP197" i="1"/>
  <c r="AG197" i="1"/>
  <c r="AO197" i="1"/>
  <c r="AF197" i="1"/>
  <c r="AV197" i="1"/>
  <c r="AN197" i="1"/>
  <c r="AE197" i="1"/>
  <c r="AU197" i="1"/>
  <c r="AM197" i="1"/>
  <c r="AC197" i="1"/>
  <c r="AK197" i="1"/>
  <c r="AB197" i="1"/>
  <c r="AJ197" i="1"/>
  <c r="AA197" i="1"/>
  <c r="AR197" i="1"/>
  <c r="AI197" i="1"/>
  <c r="Z197" i="1"/>
  <c r="AQ197" i="1"/>
  <c r="AH197" i="1"/>
  <c r="Y197"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4" i="1"/>
  <c r="AQ294" i="1"/>
  <c r="AI294" i="1"/>
  <c r="AA294" i="1"/>
  <c r="BA294" i="1"/>
  <c r="AR294" i="1"/>
  <c r="AH294" i="1"/>
  <c r="Y294" i="1"/>
  <c r="AZ294" i="1"/>
  <c r="AP294" i="1"/>
  <c r="AG294" i="1"/>
  <c r="AX294" i="1"/>
  <c r="AO294" i="1"/>
  <c r="AF294" i="1"/>
  <c r="AW294" i="1"/>
  <c r="AN294" i="1"/>
  <c r="AE294" i="1"/>
  <c r="AV294" i="1"/>
  <c r="AM294" i="1"/>
  <c r="AD294" i="1"/>
  <c r="BL294" i="1"/>
  <c r="AU294" i="1"/>
  <c r="AL294" i="1"/>
  <c r="AC294" i="1"/>
  <c r="BB294" i="1"/>
  <c r="AJ294" i="1"/>
  <c r="Z294" i="1"/>
  <c r="BC294" i="1"/>
  <c r="AK294" i="1"/>
  <c r="AB294" i="1"/>
  <c r="AK245" i="1"/>
  <c r="AC245" i="1"/>
  <c r="AR245" i="1"/>
  <c r="AJ245" i="1"/>
  <c r="AB245" i="1"/>
  <c r="BG245" i="1"/>
  <c r="AQ245" i="1"/>
  <c r="AI245" i="1"/>
  <c r="AA245" i="1"/>
  <c r="AP245" i="1"/>
  <c r="AH245" i="1"/>
  <c r="Z245" i="1"/>
  <c r="AO245" i="1"/>
  <c r="AG245" i="1"/>
  <c r="Y245" i="1"/>
  <c r="AN245" i="1"/>
  <c r="AF245" i="1"/>
  <c r="AT245" i="1"/>
  <c r="AL245" i="1"/>
  <c r="AD245" i="1"/>
  <c r="AM245" i="1"/>
  <c r="AE245" i="1"/>
  <c r="AK269" i="1"/>
  <c r="AC269" i="1"/>
  <c r="AR269" i="1"/>
  <c r="AJ269" i="1"/>
  <c r="AB269" i="1"/>
  <c r="BG269" i="1"/>
  <c r="AQ269" i="1"/>
  <c r="AI269" i="1"/>
  <c r="AA269" i="1"/>
  <c r="BF269" i="1"/>
  <c r="AP269" i="1"/>
  <c r="AH269" i="1"/>
  <c r="Z269" i="1"/>
  <c r="AO269" i="1"/>
  <c r="AG269" i="1"/>
  <c r="Y269" i="1"/>
  <c r="AV269" i="1"/>
  <c r="AN269" i="1"/>
  <c r="AF269" i="1"/>
  <c r="AL269" i="1"/>
  <c r="AD269" i="1"/>
  <c r="AU269" i="1"/>
  <c r="AM269" i="1"/>
  <c r="AE269" i="1"/>
  <c r="AS130" i="1"/>
  <c r="AS281" i="1"/>
  <c r="AS13" i="1"/>
  <c r="AS111" i="1"/>
  <c r="AS24" i="1"/>
  <c r="AS450" i="1"/>
  <c r="AS136" i="1"/>
  <c r="AS251" i="1"/>
  <c r="AS75" i="1"/>
  <c r="AS350" i="1"/>
  <c r="AS364" i="1"/>
  <c r="AM263" i="1"/>
  <c r="AE263" i="1"/>
  <c r="AL263" i="1"/>
  <c r="AD263" i="1"/>
  <c r="AK263" i="1"/>
  <c r="AC263" i="1"/>
  <c r="AR263" i="1"/>
  <c r="AJ263" i="1"/>
  <c r="AB263" i="1"/>
  <c r="AQ263" i="1"/>
  <c r="AI263" i="1"/>
  <c r="AA263" i="1"/>
  <c r="AP263" i="1"/>
  <c r="AH263" i="1"/>
  <c r="Z263" i="1"/>
  <c r="BD263" i="1"/>
  <c r="AN263" i="1"/>
  <c r="AF263" i="1"/>
  <c r="AO263" i="1"/>
  <c r="AG263" i="1"/>
  <c r="Y263" i="1"/>
  <c r="AR339" i="1"/>
  <c r="AJ339" i="1"/>
  <c r="AB339" i="1"/>
  <c r="AQ339" i="1"/>
  <c r="AI339" i="1"/>
  <c r="AA339" i="1"/>
  <c r="AP339" i="1"/>
  <c r="AH339" i="1"/>
  <c r="Z339" i="1"/>
  <c r="BM339" i="1"/>
  <c r="AO339" i="1"/>
  <c r="AG339" i="1"/>
  <c r="Y339" i="1"/>
  <c r="AN339" i="1"/>
  <c r="AF339" i="1"/>
  <c r="AM339" i="1"/>
  <c r="AE339" i="1"/>
  <c r="AL339" i="1"/>
  <c r="AD339" i="1"/>
  <c r="AK339" i="1"/>
  <c r="AC339" i="1"/>
  <c r="BK239" i="1"/>
  <c r="BC239" i="1"/>
  <c r="AU239" i="1"/>
  <c r="AM239" i="1"/>
  <c r="AE239" i="1"/>
  <c r="BH239" i="1"/>
  <c r="AZ239" i="1"/>
  <c r="AR239" i="1"/>
  <c r="AJ239" i="1"/>
  <c r="AB239" i="1"/>
  <c r="BG239" i="1"/>
  <c r="AY239" i="1"/>
  <c r="AQ239" i="1"/>
  <c r="AI239" i="1"/>
  <c r="AA239" i="1"/>
  <c r="BF239" i="1"/>
  <c r="AP239" i="1"/>
  <c r="AH239" i="1"/>
  <c r="Z239" i="1"/>
  <c r="BD239" i="1"/>
  <c r="AF239" i="1"/>
  <c r="AT239" i="1"/>
  <c r="AD239" i="1"/>
  <c r="AC239" i="1"/>
  <c r="BE239" i="1"/>
  <c r="AO239" i="1"/>
  <c r="Y239" i="1"/>
  <c r="BB239" i="1"/>
  <c r="AN239" i="1"/>
  <c r="BA239" i="1"/>
  <c r="AL239" i="1"/>
  <c r="AK239" i="1"/>
  <c r="BM239" i="1"/>
  <c r="AG239" i="1"/>
  <c r="AU134" i="1"/>
  <c r="AM134" i="1"/>
  <c r="AE134" i="1"/>
  <c r="BB134" i="1"/>
  <c r="AL134" i="1"/>
  <c r="AD134" i="1"/>
  <c r="BA134" i="1"/>
  <c r="AK134" i="1"/>
  <c r="AC134" i="1"/>
  <c r="AZ134" i="1"/>
  <c r="AR134" i="1"/>
  <c r="AJ134" i="1"/>
  <c r="AB134" i="1"/>
  <c r="AY134" i="1"/>
  <c r="AQ134" i="1"/>
  <c r="AI134" i="1"/>
  <c r="AA134" i="1"/>
  <c r="BF134" i="1"/>
  <c r="AX134" i="1"/>
  <c r="AP134" i="1"/>
  <c r="AH134" i="1"/>
  <c r="Z134" i="1"/>
  <c r="BM134" i="1"/>
  <c r="BE134" i="1"/>
  <c r="AW134" i="1"/>
  <c r="AO134" i="1"/>
  <c r="AG134" i="1"/>
  <c r="Y134" i="1"/>
  <c r="BD134" i="1"/>
  <c r="AN134" i="1"/>
  <c r="AF134" i="1"/>
  <c r="BF381" i="1"/>
  <c r="AX381" i="1"/>
  <c r="AP381" i="1"/>
  <c r="AH381" i="1"/>
  <c r="Z381" i="1"/>
  <c r="BM381" i="1"/>
  <c r="BE381" i="1"/>
  <c r="AW381" i="1"/>
  <c r="AO381" i="1"/>
  <c r="AG381" i="1"/>
  <c r="Y381" i="1"/>
  <c r="BD381" i="1"/>
  <c r="AN381" i="1"/>
  <c r="AF381" i="1"/>
  <c r="BC381" i="1"/>
  <c r="AM381" i="1"/>
  <c r="AE381" i="1"/>
  <c r="BB381" i="1"/>
  <c r="AL381" i="1"/>
  <c r="AD381" i="1"/>
  <c r="BA381" i="1"/>
  <c r="AK381" i="1"/>
  <c r="AC381" i="1"/>
  <c r="AZ381" i="1"/>
  <c r="AR381" i="1"/>
  <c r="AJ381" i="1"/>
  <c r="AB381" i="1"/>
  <c r="AY381" i="1"/>
  <c r="AQ381" i="1"/>
  <c r="AI381" i="1"/>
  <c r="AA381" i="1"/>
  <c r="AZ427" i="1"/>
  <c r="AR427" i="1"/>
  <c r="AJ427" i="1"/>
  <c r="AB427" i="1"/>
  <c r="BG427" i="1"/>
  <c r="AX427" i="1"/>
  <c r="AO427" i="1"/>
  <c r="AF427" i="1"/>
  <c r="BF427" i="1"/>
  <c r="AW427" i="1"/>
  <c r="AN427" i="1"/>
  <c r="AE427" i="1"/>
  <c r="BM427" i="1"/>
  <c r="BE427" i="1"/>
  <c r="AV427" i="1"/>
  <c r="AM427" i="1"/>
  <c r="AD427" i="1"/>
  <c r="BD427" i="1"/>
  <c r="AL427" i="1"/>
  <c r="AC427" i="1"/>
  <c r="BC427" i="1"/>
  <c r="AK427" i="1"/>
  <c r="AA427" i="1"/>
  <c r="BB427" i="1"/>
  <c r="AI427" i="1"/>
  <c r="Z427" i="1"/>
  <c r="BA427" i="1"/>
  <c r="AQ427" i="1"/>
  <c r="AH427" i="1"/>
  <c r="Y427" i="1"/>
  <c r="AY427" i="1"/>
  <c r="AP427" i="1"/>
  <c r="AG427" i="1"/>
  <c r="BK283" i="1"/>
  <c r="AM283" i="1"/>
  <c r="AE283" i="1"/>
  <c r="BB283" i="1"/>
  <c r="AT283" i="1"/>
  <c r="AL283" i="1"/>
  <c r="AD283" i="1"/>
  <c r="BA283" i="1"/>
  <c r="AK283" i="1"/>
  <c r="AC283" i="1"/>
  <c r="BH283" i="1"/>
  <c r="AZ283" i="1"/>
  <c r="AR283" i="1"/>
  <c r="AJ283" i="1"/>
  <c r="AB283" i="1"/>
  <c r="BG283" i="1"/>
  <c r="AQ283" i="1"/>
  <c r="AI283" i="1"/>
  <c r="AA283" i="1"/>
  <c r="BF283" i="1"/>
  <c r="AP283" i="1"/>
  <c r="AH283" i="1"/>
  <c r="Z283" i="1"/>
  <c r="AN283" i="1"/>
  <c r="AF283" i="1"/>
  <c r="BM283" i="1"/>
  <c r="AO283" i="1"/>
  <c r="AG283" i="1"/>
  <c r="Y283" i="1"/>
  <c r="BF109" i="1"/>
  <c r="AX109" i="1"/>
  <c r="AP109" i="1"/>
  <c r="AH109" i="1"/>
  <c r="Z109" i="1"/>
  <c r="BM109" i="1"/>
  <c r="BE109" i="1"/>
  <c r="AW109" i="1"/>
  <c r="AO109" i="1"/>
  <c r="AG109" i="1"/>
  <c r="Y109" i="1"/>
  <c r="BD109" i="1"/>
  <c r="AN109" i="1"/>
  <c r="AF109" i="1"/>
  <c r="BC109" i="1"/>
  <c r="AU109" i="1"/>
  <c r="AM109" i="1"/>
  <c r="AE109" i="1"/>
  <c r="BB109" i="1"/>
  <c r="AL109" i="1"/>
  <c r="AD109" i="1"/>
  <c r="BA109" i="1"/>
  <c r="AK109" i="1"/>
  <c r="AC109" i="1"/>
  <c r="AZ109" i="1"/>
  <c r="AR109" i="1"/>
  <c r="AJ109" i="1"/>
  <c r="AB109" i="1"/>
  <c r="AY109" i="1"/>
  <c r="AQ109" i="1"/>
  <c r="AI109" i="1"/>
  <c r="AA109" i="1"/>
  <c r="BA391" i="1"/>
  <c r="AK391" i="1"/>
  <c r="AC391" i="1"/>
  <c r="BH391" i="1"/>
  <c r="AZ391" i="1"/>
  <c r="AR391" i="1"/>
  <c r="AJ391" i="1"/>
  <c r="AB391" i="1"/>
  <c r="BG391" i="1"/>
  <c r="AY391" i="1"/>
  <c r="AQ391" i="1"/>
  <c r="AI391" i="1"/>
  <c r="AA391" i="1"/>
  <c r="BF391" i="1"/>
  <c r="AX391" i="1"/>
  <c r="AP391" i="1"/>
  <c r="AH391" i="1"/>
  <c r="Z391" i="1"/>
  <c r="BM391" i="1"/>
  <c r="BE391" i="1"/>
  <c r="AW391" i="1"/>
  <c r="AO391" i="1"/>
  <c r="AG391" i="1"/>
  <c r="Y391" i="1"/>
  <c r="BD391" i="1"/>
  <c r="AV391" i="1"/>
  <c r="AN391" i="1"/>
  <c r="AF391" i="1"/>
  <c r="BB391" i="1"/>
  <c r="AL391" i="1"/>
  <c r="AD391" i="1"/>
  <c r="BC391" i="1"/>
  <c r="AU391" i="1"/>
  <c r="AM391" i="1"/>
  <c r="AE391" i="1"/>
  <c r="AO257" i="1"/>
  <c r="AG257" i="1"/>
  <c r="Y257" i="1"/>
  <c r="BD257" i="1"/>
  <c r="AV257" i="1"/>
  <c r="AN257" i="1"/>
  <c r="AF257" i="1"/>
  <c r="AU257" i="1"/>
  <c r="AM257" i="1"/>
  <c r="AE257" i="1"/>
  <c r="BB257" i="1"/>
  <c r="AL257" i="1"/>
  <c r="AD257" i="1"/>
  <c r="BA257" i="1"/>
  <c r="AK257" i="1"/>
  <c r="AC257" i="1"/>
  <c r="AR257" i="1"/>
  <c r="AJ257" i="1"/>
  <c r="AB257" i="1"/>
  <c r="BF257" i="1"/>
  <c r="AP257" i="1"/>
  <c r="AH257" i="1"/>
  <c r="Z257" i="1"/>
  <c r="BG257" i="1"/>
  <c r="AQ257" i="1"/>
  <c r="AI257" i="1"/>
  <c r="AA257" i="1"/>
  <c r="AW196" i="1"/>
  <c r="AO196" i="1"/>
  <c r="AG196" i="1"/>
  <c r="Y196" i="1"/>
  <c r="AP196" i="1"/>
  <c r="AF196" i="1"/>
  <c r="AX196" i="1"/>
  <c r="AN196" i="1"/>
  <c r="AE196" i="1"/>
  <c r="AM196" i="1"/>
  <c r="AD196" i="1"/>
  <c r="AL196" i="1"/>
  <c r="AC196" i="1"/>
  <c r="AK196" i="1"/>
  <c r="AB196" i="1"/>
  <c r="AJ196" i="1"/>
  <c r="AA196" i="1"/>
  <c r="AR196" i="1"/>
  <c r="AI196" i="1"/>
  <c r="Z196" i="1"/>
  <c r="BH196" i="1"/>
  <c r="AQ196" i="1"/>
  <c r="AH196" i="1"/>
  <c r="AZ394" i="1"/>
  <c r="AR394" i="1"/>
  <c r="AJ394" i="1"/>
  <c r="AB394" i="1"/>
  <c r="BG394" i="1"/>
  <c r="AQ394" i="1"/>
  <c r="AI394" i="1"/>
  <c r="AA394" i="1"/>
  <c r="BF394" i="1"/>
  <c r="AP394" i="1"/>
  <c r="AH394" i="1"/>
  <c r="Z394" i="1"/>
  <c r="BM394" i="1"/>
  <c r="BE394" i="1"/>
  <c r="AO394" i="1"/>
  <c r="AG394" i="1"/>
  <c r="Y394" i="1"/>
  <c r="BD394" i="1"/>
  <c r="AV394" i="1"/>
  <c r="AN394" i="1"/>
  <c r="AF394" i="1"/>
  <c r="BK394" i="1"/>
  <c r="AU394" i="1"/>
  <c r="AM394" i="1"/>
  <c r="AE394" i="1"/>
  <c r="BB394" i="1"/>
  <c r="AT394" i="1"/>
  <c r="AL394" i="1"/>
  <c r="AD394" i="1"/>
  <c r="BA394" i="1"/>
  <c r="AK394" i="1"/>
  <c r="AC394" i="1"/>
  <c r="AP343" i="1"/>
  <c r="AN343" i="1"/>
  <c r="AF343" i="1"/>
  <c r="AV343" i="1"/>
  <c r="AM343" i="1"/>
  <c r="AE343" i="1"/>
  <c r="AU343" i="1"/>
  <c r="AL343" i="1"/>
  <c r="AD343" i="1"/>
  <c r="BJ343" i="1"/>
  <c r="BB343" i="1"/>
  <c r="AK343" i="1"/>
  <c r="AC343" i="1"/>
  <c r="BA343" i="1"/>
  <c r="AJ343" i="1"/>
  <c r="AB343" i="1"/>
  <c r="AR343" i="1"/>
  <c r="AI343" i="1"/>
  <c r="AA343" i="1"/>
  <c r="AQ343" i="1"/>
  <c r="AH343" i="1"/>
  <c r="Z343" i="1"/>
  <c r="AO343" i="1"/>
  <c r="AG343" i="1"/>
  <c r="Y343" i="1"/>
  <c r="AM161" i="1"/>
  <c r="AE161" i="1"/>
  <c r="BB161" i="1"/>
  <c r="AL161" i="1"/>
  <c r="AD161" i="1"/>
  <c r="BA161" i="1"/>
  <c r="AK161" i="1"/>
  <c r="AC161" i="1"/>
  <c r="AR161" i="1"/>
  <c r="AJ161" i="1"/>
  <c r="AB161" i="1"/>
  <c r="BG161" i="1"/>
  <c r="AQ161" i="1"/>
  <c r="AI161" i="1"/>
  <c r="AA161" i="1"/>
  <c r="BF161" i="1"/>
  <c r="AX161" i="1"/>
  <c r="AP161" i="1"/>
  <c r="AH161" i="1"/>
  <c r="Z161" i="1"/>
  <c r="BE161" i="1"/>
  <c r="AO161" i="1"/>
  <c r="AG161" i="1"/>
  <c r="Y161" i="1"/>
  <c r="BD161" i="1"/>
  <c r="AN161" i="1"/>
  <c r="AF161" i="1"/>
  <c r="AV161" i="1"/>
  <c r="AL38" i="1"/>
  <c r="AD38" i="1"/>
  <c r="AK38" i="1"/>
  <c r="AC38" i="1"/>
  <c r="AR38" i="1"/>
  <c r="AJ38" i="1"/>
  <c r="AB38" i="1"/>
  <c r="BG38" i="1"/>
  <c r="AQ38" i="1"/>
  <c r="AI38" i="1"/>
  <c r="AA38" i="1"/>
  <c r="BF38" i="1"/>
  <c r="AP38" i="1"/>
  <c r="AH38" i="1"/>
  <c r="Z38" i="1"/>
  <c r="AO38" i="1"/>
  <c r="AG38" i="1"/>
  <c r="Y38" i="1"/>
  <c r="AV38" i="1"/>
  <c r="AN38" i="1"/>
  <c r="AF38" i="1"/>
  <c r="AU38" i="1"/>
  <c r="AM38" i="1"/>
  <c r="AE38" i="1"/>
  <c r="AR299" i="1"/>
  <c r="AJ299" i="1"/>
  <c r="AB299" i="1"/>
  <c r="AL299" i="1"/>
  <c r="AD299" i="1"/>
  <c r="AP299" i="1"/>
  <c r="AF299" i="1"/>
  <c r="BF299" i="1"/>
  <c r="AO299" i="1"/>
  <c r="AE299" i="1"/>
  <c r="AN299" i="1"/>
  <c r="AC299" i="1"/>
  <c r="AM299" i="1"/>
  <c r="AA299" i="1"/>
  <c r="AK299" i="1"/>
  <c r="Z299" i="1"/>
  <c r="AI299" i="1"/>
  <c r="Y299" i="1"/>
  <c r="AH299" i="1"/>
  <c r="AQ299" i="1"/>
  <c r="AG299" i="1"/>
  <c r="AQ425" i="1"/>
  <c r="AI425" i="1"/>
  <c r="AA425" i="1"/>
  <c r="AP425" i="1"/>
  <c r="AH425" i="1"/>
  <c r="Z425" i="1"/>
  <c r="AO425" i="1"/>
  <c r="AG425" i="1"/>
  <c r="Y425" i="1"/>
  <c r="AV425" i="1"/>
  <c r="AN425" i="1"/>
  <c r="AF425" i="1"/>
  <c r="BK425" i="1"/>
  <c r="BC425" i="1"/>
  <c r="AU425" i="1"/>
  <c r="AM425" i="1"/>
  <c r="AE425" i="1"/>
  <c r="BB425" i="1"/>
  <c r="AT425" i="1"/>
  <c r="AL425" i="1"/>
  <c r="AD425" i="1"/>
  <c r="BA425" i="1"/>
  <c r="AK425" i="1"/>
  <c r="AC425" i="1"/>
  <c r="AZ425" i="1"/>
  <c r="AR425" i="1"/>
  <c r="AJ425" i="1"/>
  <c r="AB425" i="1"/>
  <c r="AW157" i="1"/>
  <c r="AO157" i="1"/>
  <c r="AG157" i="1"/>
  <c r="Y157" i="1"/>
  <c r="AN157" i="1"/>
  <c r="AF157" i="1"/>
  <c r="BC157" i="1"/>
  <c r="AM157" i="1"/>
  <c r="AE157" i="1"/>
  <c r="BB157" i="1"/>
  <c r="BA157" i="1"/>
  <c r="AK157" i="1"/>
  <c r="AC157" i="1"/>
  <c r="BF157" i="1"/>
  <c r="AD157" i="1"/>
  <c r="AR157" i="1"/>
  <c r="AB157" i="1"/>
  <c r="AQ157" i="1"/>
  <c r="AA157" i="1"/>
  <c r="AZ157" i="1"/>
  <c r="AP157" i="1"/>
  <c r="Z157" i="1"/>
  <c r="AY157" i="1"/>
  <c r="AL157" i="1"/>
  <c r="AX157" i="1"/>
  <c r="AJ157" i="1"/>
  <c r="AI157" i="1"/>
  <c r="AH157" i="1"/>
  <c r="BF154" i="1"/>
  <c r="AX154" i="1"/>
  <c r="AP154" i="1"/>
  <c r="AH154" i="1"/>
  <c r="Z154" i="1"/>
  <c r="BE154" i="1"/>
  <c r="AV154" i="1"/>
  <c r="AM154" i="1"/>
  <c r="AD154" i="1"/>
  <c r="BM154" i="1"/>
  <c r="BD154" i="1"/>
  <c r="AL154" i="1"/>
  <c r="AC154" i="1"/>
  <c r="BC154" i="1"/>
  <c r="AK154" i="1"/>
  <c r="AB154" i="1"/>
  <c r="BB154" i="1"/>
  <c r="AJ154" i="1"/>
  <c r="AA154" i="1"/>
  <c r="BA154" i="1"/>
  <c r="AR154" i="1"/>
  <c r="AI154" i="1"/>
  <c r="Y154" i="1"/>
  <c r="AZ154" i="1"/>
  <c r="AQ154" i="1"/>
  <c r="AG154" i="1"/>
  <c r="AY154" i="1"/>
  <c r="AO154" i="1"/>
  <c r="AF154" i="1"/>
  <c r="BG154" i="1"/>
  <c r="AW154" i="1"/>
  <c r="AN154" i="1"/>
  <c r="AE154" i="1"/>
  <c r="BA15" i="1"/>
  <c r="AK15" i="1"/>
  <c r="AC15" i="1"/>
  <c r="BH15" i="1"/>
  <c r="AZ15" i="1"/>
  <c r="AR15" i="1"/>
  <c r="AJ15" i="1"/>
  <c r="AB15" i="1"/>
  <c r="BG15" i="1"/>
  <c r="AY15" i="1"/>
  <c r="AQ15" i="1"/>
  <c r="AI15" i="1"/>
  <c r="AA15" i="1"/>
  <c r="BF15" i="1"/>
  <c r="AP15" i="1"/>
  <c r="AH15" i="1"/>
  <c r="Z15" i="1"/>
  <c r="BM15" i="1"/>
  <c r="BE15" i="1"/>
  <c r="AO15" i="1"/>
  <c r="AG15" i="1"/>
  <c r="Y15" i="1"/>
  <c r="BD15" i="1"/>
  <c r="AN15" i="1"/>
  <c r="AF15" i="1"/>
  <c r="BK15" i="1"/>
  <c r="BC15" i="1"/>
  <c r="AM15" i="1"/>
  <c r="AE15" i="1"/>
  <c r="BB15" i="1"/>
  <c r="AT15" i="1"/>
  <c r="AL15" i="1"/>
  <c r="AD15" i="1"/>
  <c r="AN252" i="1"/>
  <c r="AF252" i="1"/>
  <c r="BC252" i="1"/>
  <c r="AM252" i="1"/>
  <c r="AE252" i="1"/>
  <c r="BB252" i="1"/>
  <c r="AL252" i="1"/>
  <c r="AD252" i="1"/>
  <c r="BA252" i="1"/>
  <c r="AK252" i="1"/>
  <c r="AC252" i="1"/>
  <c r="AZ252" i="1"/>
  <c r="AR252" i="1"/>
  <c r="AJ252" i="1"/>
  <c r="AB252" i="1"/>
  <c r="AY252" i="1"/>
  <c r="AQ252" i="1"/>
  <c r="AI252" i="1"/>
  <c r="AA252" i="1"/>
  <c r="AW252" i="1"/>
  <c r="AO252" i="1"/>
  <c r="AG252" i="1"/>
  <c r="Y252" i="1"/>
  <c r="AX252" i="1"/>
  <c r="AP252" i="1"/>
  <c r="BF252" i="1"/>
  <c r="AH252" i="1"/>
  <c r="Z252" i="1"/>
  <c r="AX282" i="1"/>
  <c r="AP282" i="1"/>
  <c r="AH282" i="1"/>
  <c r="Z282" i="1"/>
  <c r="AW282" i="1"/>
  <c r="AO282" i="1"/>
  <c r="AG282" i="1"/>
  <c r="Y282" i="1"/>
  <c r="AN282" i="1"/>
  <c r="AF282" i="1"/>
  <c r="AM282" i="1"/>
  <c r="AE282" i="1"/>
  <c r="BB282" i="1"/>
  <c r="AL282" i="1"/>
  <c r="AD282" i="1"/>
  <c r="BA282" i="1"/>
  <c r="AK282" i="1"/>
  <c r="AC282" i="1"/>
  <c r="AY282" i="1"/>
  <c r="AQ282" i="1"/>
  <c r="AI282" i="1"/>
  <c r="AA282" i="1"/>
  <c r="AR282" i="1"/>
  <c r="AJ282" i="1"/>
  <c r="AB282" i="1"/>
  <c r="BA186" i="1"/>
  <c r="AK186" i="1"/>
  <c r="AC186" i="1"/>
  <c r="AZ186" i="1"/>
  <c r="AR186" i="1"/>
  <c r="AJ186" i="1"/>
  <c r="AB186" i="1"/>
  <c r="BG186" i="1"/>
  <c r="AY186" i="1"/>
  <c r="AQ186" i="1"/>
  <c r="AI186" i="1"/>
  <c r="AA186" i="1"/>
  <c r="AX186" i="1"/>
  <c r="AP186" i="1"/>
  <c r="AH186" i="1"/>
  <c r="Z186" i="1"/>
  <c r="AW186" i="1"/>
  <c r="AO186" i="1"/>
  <c r="AG186" i="1"/>
  <c r="Y186" i="1"/>
  <c r="AN186" i="1"/>
  <c r="AF186" i="1"/>
  <c r="BC186" i="1"/>
  <c r="AM186" i="1"/>
  <c r="AE186" i="1"/>
  <c r="AD186" i="1"/>
  <c r="BB186" i="1"/>
  <c r="AL186" i="1"/>
  <c r="BF254" i="1"/>
  <c r="AX254" i="1"/>
  <c r="AP254" i="1"/>
  <c r="AH254" i="1"/>
  <c r="Z254" i="1"/>
  <c r="BM254" i="1"/>
  <c r="AW254" i="1"/>
  <c r="AO254" i="1"/>
  <c r="AG254" i="1"/>
  <c r="Y254" i="1"/>
  <c r="BD254" i="1"/>
  <c r="AV254" i="1"/>
  <c r="AN254" i="1"/>
  <c r="AF254" i="1"/>
  <c r="BC254" i="1"/>
  <c r="AM254" i="1"/>
  <c r="AE254" i="1"/>
  <c r="BB254" i="1"/>
  <c r="AL254" i="1"/>
  <c r="AD254" i="1"/>
  <c r="BA254" i="1"/>
  <c r="AK254" i="1"/>
  <c r="AC254" i="1"/>
  <c r="BG254" i="1"/>
  <c r="AY254" i="1"/>
  <c r="AQ254" i="1"/>
  <c r="AI254" i="1"/>
  <c r="AA254" i="1"/>
  <c r="AZ254" i="1"/>
  <c r="AR254" i="1"/>
  <c r="AJ254" i="1"/>
  <c r="AB254" i="1"/>
  <c r="BA178" i="1"/>
  <c r="AK178" i="1"/>
  <c r="AC178" i="1"/>
  <c r="AZ178" i="1"/>
  <c r="AR178" i="1"/>
  <c r="AJ178" i="1"/>
  <c r="AB178" i="1"/>
  <c r="BG178" i="1"/>
  <c r="AY178" i="1"/>
  <c r="AQ178" i="1"/>
  <c r="AI178" i="1"/>
  <c r="AA178" i="1"/>
  <c r="BF178" i="1"/>
  <c r="AX178" i="1"/>
  <c r="AP178" i="1"/>
  <c r="AH178" i="1"/>
  <c r="Z178" i="1"/>
  <c r="BE178" i="1"/>
  <c r="AW178" i="1"/>
  <c r="AO178" i="1"/>
  <c r="AG178" i="1"/>
  <c r="Y178" i="1"/>
  <c r="BD178" i="1"/>
  <c r="AV178" i="1"/>
  <c r="AN178" i="1"/>
  <c r="AF178" i="1"/>
  <c r="BC178" i="1"/>
  <c r="AM178" i="1"/>
  <c r="AE178" i="1"/>
  <c r="BB178" i="1"/>
  <c r="AL178" i="1"/>
  <c r="AD178" i="1"/>
  <c r="BG31" i="1"/>
  <c r="AQ31" i="1"/>
  <c r="AI31" i="1"/>
  <c r="AA31" i="1"/>
  <c r="BF31" i="1"/>
  <c r="AP31" i="1"/>
  <c r="AH31" i="1"/>
  <c r="Z31" i="1"/>
  <c r="BD31" i="1"/>
  <c r="AV31" i="1"/>
  <c r="AN31" i="1"/>
  <c r="AF31" i="1"/>
  <c r="AU31" i="1"/>
  <c r="AM31" i="1"/>
  <c r="AE31" i="1"/>
  <c r="BB31" i="1"/>
  <c r="AT31" i="1"/>
  <c r="AL31" i="1"/>
  <c r="AD31" i="1"/>
  <c r="BH31" i="1"/>
  <c r="AR31" i="1"/>
  <c r="AJ31" i="1"/>
  <c r="AB31" i="1"/>
  <c r="AC31" i="1"/>
  <c r="Y31" i="1"/>
  <c r="AO31" i="1"/>
  <c r="AK31" i="1"/>
  <c r="BA31" i="1"/>
  <c r="AG31" i="1"/>
  <c r="AZ419" i="1"/>
  <c r="AR419" i="1"/>
  <c r="AJ419" i="1"/>
  <c r="AB419" i="1"/>
  <c r="BG419" i="1"/>
  <c r="AY419" i="1"/>
  <c r="AQ419" i="1"/>
  <c r="AI419" i="1"/>
  <c r="AA419" i="1"/>
  <c r="AX419" i="1"/>
  <c r="AP419" i="1"/>
  <c r="AH419" i="1"/>
  <c r="Z419" i="1"/>
  <c r="AW419" i="1"/>
  <c r="AO419" i="1"/>
  <c r="AG419" i="1"/>
  <c r="Y419" i="1"/>
  <c r="BL419" i="1"/>
  <c r="AV419" i="1"/>
  <c r="AN419" i="1"/>
  <c r="AF419" i="1"/>
  <c r="BC419" i="1"/>
  <c r="AU419" i="1"/>
  <c r="AM419" i="1"/>
  <c r="AE419" i="1"/>
  <c r="BB419" i="1"/>
  <c r="AL419" i="1"/>
  <c r="AD419" i="1"/>
  <c r="AK419" i="1"/>
  <c r="AC419" i="1"/>
  <c r="BA419" i="1"/>
  <c r="BD367" i="1"/>
  <c r="AV367" i="1"/>
  <c r="AN367" i="1"/>
  <c r="AF367" i="1"/>
  <c r="BA367" i="1"/>
  <c r="AK367" i="1"/>
  <c r="AC367" i="1"/>
  <c r="BB367" i="1"/>
  <c r="AQ367" i="1"/>
  <c r="AG367" i="1"/>
  <c r="AZ367" i="1"/>
  <c r="AP367" i="1"/>
  <c r="AE367" i="1"/>
  <c r="AO367" i="1"/>
  <c r="AD367" i="1"/>
  <c r="BH367" i="1"/>
  <c r="AM367" i="1"/>
  <c r="AB367" i="1"/>
  <c r="BG367" i="1"/>
  <c r="AL367" i="1"/>
  <c r="AA367" i="1"/>
  <c r="BF367" i="1"/>
  <c r="AU367" i="1"/>
  <c r="AJ367" i="1"/>
  <c r="Z367" i="1"/>
  <c r="BM367" i="1"/>
  <c r="AT367" i="1"/>
  <c r="AI367" i="1"/>
  <c r="Y367" i="1"/>
  <c r="AR367" i="1"/>
  <c r="AH367"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3" i="1"/>
  <c r="AL153" i="1"/>
  <c r="AD153" i="1"/>
  <c r="BC153" i="1"/>
  <c r="AK153" i="1"/>
  <c r="AC153" i="1"/>
  <c r="BB153" i="1"/>
  <c r="AR153" i="1"/>
  <c r="AJ153" i="1"/>
  <c r="AB153" i="1"/>
  <c r="AZ153" i="1"/>
  <c r="AQ153" i="1"/>
  <c r="AI153" i="1"/>
  <c r="AA153" i="1"/>
  <c r="AY153" i="1"/>
  <c r="AP153" i="1"/>
  <c r="AH153" i="1"/>
  <c r="Z153" i="1"/>
  <c r="AX153" i="1"/>
  <c r="AO153" i="1"/>
  <c r="AG153" i="1"/>
  <c r="Y153" i="1"/>
  <c r="AW153" i="1"/>
  <c r="AN153" i="1"/>
  <c r="AF153" i="1"/>
  <c r="AM153" i="1"/>
  <c r="AE153" i="1"/>
  <c r="AW428" i="1"/>
  <c r="AO428" i="1"/>
  <c r="AG428" i="1"/>
  <c r="Y428" i="1"/>
  <c r="AZ428" i="1"/>
  <c r="AQ428" i="1"/>
  <c r="AH428" i="1"/>
  <c r="AY428" i="1"/>
  <c r="AP428" i="1"/>
  <c r="AF428" i="1"/>
  <c r="AX428" i="1"/>
  <c r="AN428" i="1"/>
  <c r="AE428" i="1"/>
  <c r="AM428" i="1"/>
  <c r="AD428" i="1"/>
  <c r="AL428" i="1"/>
  <c r="AC428" i="1"/>
  <c r="BC428" i="1"/>
  <c r="AK428" i="1"/>
  <c r="AB428" i="1"/>
  <c r="BB428" i="1"/>
  <c r="AJ428" i="1"/>
  <c r="AA428" i="1"/>
  <c r="BA428" i="1"/>
  <c r="AR428" i="1"/>
  <c r="AI428" i="1"/>
  <c r="Z428" i="1"/>
  <c r="BD177" i="1"/>
  <c r="AN177" i="1"/>
  <c r="AF177" i="1"/>
  <c r="AM177" i="1"/>
  <c r="AE177" i="1"/>
  <c r="BB177" i="1"/>
  <c r="AL177" i="1"/>
  <c r="AD177" i="1"/>
  <c r="BA177" i="1"/>
  <c r="AK177" i="1"/>
  <c r="AC177" i="1"/>
  <c r="AR177" i="1"/>
  <c r="AJ177" i="1"/>
  <c r="AB177" i="1"/>
  <c r="BG177" i="1"/>
  <c r="AQ177" i="1"/>
  <c r="AI177" i="1"/>
  <c r="AA177" i="1"/>
  <c r="BF177" i="1"/>
  <c r="AX177" i="1"/>
  <c r="AP177" i="1"/>
  <c r="AH177" i="1"/>
  <c r="Z177" i="1"/>
  <c r="AW177" i="1"/>
  <c r="BE177" i="1"/>
  <c r="AO177" i="1"/>
  <c r="AG177" i="1"/>
  <c r="Y177" i="1"/>
  <c r="AK7" i="1"/>
  <c r="AC7" i="1"/>
  <c r="AR7" i="1"/>
  <c r="AJ7" i="1"/>
  <c r="AB7" i="1"/>
  <c r="AQ7" i="1"/>
  <c r="AI7" i="1"/>
  <c r="AA7" i="1"/>
  <c r="BF7" i="1"/>
  <c r="AP7" i="1"/>
  <c r="AH7" i="1"/>
  <c r="Z7" i="1"/>
  <c r="BE7" i="1"/>
  <c r="AO7" i="1"/>
  <c r="AG7" i="1"/>
  <c r="Y7" i="1"/>
  <c r="AN7" i="1"/>
  <c r="AF7" i="1"/>
  <c r="AM7" i="1"/>
  <c r="AE7" i="1"/>
  <c r="AL7" i="1"/>
  <c r="AD7" i="1"/>
  <c r="AR211" i="1"/>
  <c r="AJ211" i="1"/>
  <c r="AB211" i="1"/>
  <c r="AQ211" i="1"/>
  <c r="AI211" i="1"/>
  <c r="AA211" i="1"/>
  <c r="AP211" i="1"/>
  <c r="AH211" i="1"/>
  <c r="Z211" i="1"/>
  <c r="AO211" i="1"/>
  <c r="AG211" i="1"/>
  <c r="Y211" i="1"/>
  <c r="AN211" i="1"/>
  <c r="AF211" i="1"/>
  <c r="AM211" i="1"/>
  <c r="AE211" i="1"/>
  <c r="AL211" i="1"/>
  <c r="AD211" i="1"/>
  <c r="BI211" i="1"/>
  <c r="AK211" i="1"/>
  <c r="AC211" i="1"/>
  <c r="AV412" i="1"/>
  <c r="AN412" i="1"/>
  <c r="AF412" i="1"/>
  <c r="BK412" i="1"/>
  <c r="AU412" i="1"/>
  <c r="AM412" i="1"/>
  <c r="AE412" i="1"/>
  <c r="BA412" i="1"/>
  <c r="AK412" i="1"/>
  <c r="AC412" i="1"/>
  <c r="BG412" i="1"/>
  <c r="AY412" i="1"/>
  <c r="AQ412" i="1"/>
  <c r="AI412" i="1"/>
  <c r="AA412" i="1"/>
  <c r="AP412" i="1"/>
  <c r="Z412" i="1"/>
  <c r="BM412" i="1"/>
  <c r="AO412" i="1"/>
  <c r="Y412" i="1"/>
  <c r="BB412" i="1"/>
  <c r="AL412" i="1"/>
  <c r="AZ412" i="1"/>
  <c r="AJ412" i="1"/>
  <c r="AX412" i="1"/>
  <c r="AH412" i="1"/>
  <c r="BH412" i="1"/>
  <c r="AG412" i="1"/>
  <c r="AT412" i="1"/>
  <c r="AD412" i="1"/>
  <c r="AR412" i="1"/>
  <c r="AB412"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8" i="1"/>
  <c r="AM218" i="1"/>
  <c r="AE218" i="1"/>
  <c r="AT218" i="1"/>
  <c r="AL218" i="1"/>
  <c r="AD218" i="1"/>
  <c r="BI218" i="1"/>
  <c r="AK218" i="1"/>
  <c r="AC218" i="1"/>
  <c r="AR218" i="1"/>
  <c r="AJ218" i="1"/>
  <c r="AB218" i="1"/>
  <c r="AQ218" i="1"/>
  <c r="AI218" i="1"/>
  <c r="AA218" i="1"/>
  <c r="BF218" i="1"/>
  <c r="AP218" i="1"/>
  <c r="AH218" i="1"/>
  <c r="Z218" i="1"/>
  <c r="AO218" i="1"/>
  <c r="AG218" i="1"/>
  <c r="Y218" i="1"/>
  <c r="AN218" i="1"/>
  <c r="AF218" i="1"/>
  <c r="AQ442" i="1"/>
  <c r="AI442" i="1"/>
  <c r="AA442" i="1"/>
  <c r="AP442" i="1"/>
  <c r="AH442" i="1"/>
  <c r="Z442" i="1"/>
  <c r="BM442" i="1"/>
  <c r="AO442" i="1"/>
  <c r="AG442" i="1"/>
  <c r="Y442" i="1"/>
  <c r="AN442" i="1"/>
  <c r="AF442" i="1"/>
  <c r="AM442" i="1"/>
  <c r="AE442" i="1"/>
  <c r="AL442" i="1"/>
  <c r="AD442" i="1"/>
  <c r="AK442" i="1"/>
  <c r="AC442" i="1"/>
  <c r="AR442" i="1"/>
  <c r="AJ442" i="1"/>
  <c r="AB442" i="1"/>
  <c r="BA349" i="1"/>
  <c r="AK349" i="1"/>
  <c r="AC349" i="1"/>
  <c r="BH349" i="1"/>
  <c r="AZ349" i="1"/>
  <c r="AR349" i="1"/>
  <c r="AJ349" i="1"/>
  <c r="AB349" i="1"/>
  <c r="BD349" i="1"/>
  <c r="AV349" i="1"/>
  <c r="AN349" i="1"/>
  <c r="AF349" i="1"/>
  <c r="BC349" i="1"/>
  <c r="AU349" i="1"/>
  <c r="AM349" i="1"/>
  <c r="AE349" i="1"/>
  <c r="BB349" i="1"/>
  <c r="AL349" i="1"/>
  <c r="AD349" i="1"/>
  <c r="AX349" i="1"/>
  <c r="AG349" i="1"/>
  <c r="AW349" i="1"/>
  <c r="AA349" i="1"/>
  <c r="Z349" i="1"/>
  <c r="AQ349" i="1"/>
  <c r="Y349" i="1"/>
  <c r="AP349" i="1"/>
  <c r="AO349" i="1"/>
  <c r="BE349" i="1"/>
  <c r="AI349" i="1"/>
  <c r="BM349" i="1"/>
  <c r="AY349" i="1"/>
  <c r="AH349" i="1"/>
  <c r="AS39" i="1"/>
  <c r="AS133" i="1"/>
  <c r="AS288" i="1"/>
  <c r="AS433" i="1"/>
  <c r="AS388" i="1"/>
  <c r="AS322" i="1"/>
  <c r="AS312" i="1"/>
  <c r="AS326" i="1"/>
  <c r="AS303" i="1"/>
  <c r="AS36" i="1"/>
  <c r="AS298" i="1"/>
  <c r="AS255" i="1"/>
  <c r="AS355" i="1"/>
  <c r="AS193" i="1"/>
  <c r="AS431" i="1"/>
  <c r="AS121" i="1"/>
  <c r="AS413" i="1"/>
  <c r="AS17" i="1"/>
  <c r="AS198" i="1"/>
  <c r="AS324" i="1"/>
  <c r="AS188" i="1"/>
  <c r="AS48" i="1"/>
  <c r="AS290" i="1"/>
  <c r="AV268" i="1"/>
  <c r="AN268" i="1"/>
  <c r="AF268" i="1"/>
  <c r="AM268" i="1"/>
  <c r="AE268" i="1"/>
  <c r="AL268" i="1"/>
  <c r="AD268" i="1"/>
  <c r="AK268" i="1"/>
  <c r="AC268" i="1"/>
  <c r="AR268" i="1"/>
  <c r="AJ268" i="1"/>
  <c r="AB268" i="1"/>
  <c r="BG268" i="1"/>
  <c r="AQ268" i="1"/>
  <c r="AI268" i="1"/>
  <c r="AA268" i="1"/>
  <c r="BM268" i="1"/>
  <c r="AO268" i="1"/>
  <c r="AG268" i="1"/>
  <c r="Y268" i="1"/>
  <c r="AP268" i="1"/>
  <c r="AH268" i="1"/>
  <c r="Z268" i="1"/>
  <c r="BF268" i="1"/>
  <c r="AM247" i="1"/>
  <c r="AE247" i="1"/>
  <c r="AL247" i="1"/>
  <c r="AD247" i="1"/>
  <c r="AK247" i="1"/>
  <c r="AC247" i="1"/>
  <c r="AR247" i="1"/>
  <c r="AJ247" i="1"/>
  <c r="AB247" i="1"/>
  <c r="BG247" i="1"/>
  <c r="AQ247" i="1"/>
  <c r="AI247" i="1"/>
  <c r="AA247" i="1"/>
  <c r="AP247" i="1"/>
  <c r="AH247" i="1"/>
  <c r="Z247" i="1"/>
  <c r="AN247" i="1"/>
  <c r="AF247" i="1"/>
  <c r="AO247" i="1"/>
  <c r="AG247" i="1"/>
  <c r="Y247" i="1"/>
  <c r="BB421" i="1"/>
  <c r="AL421" i="1"/>
  <c r="AD421" i="1"/>
  <c r="BA421" i="1"/>
  <c r="AK421" i="1"/>
  <c r="AC421" i="1"/>
  <c r="AR421" i="1"/>
  <c r="AJ421" i="1"/>
  <c r="AB421" i="1"/>
  <c r="BG421" i="1"/>
  <c r="AQ421" i="1"/>
  <c r="AI421" i="1"/>
  <c r="AA421" i="1"/>
  <c r="BF421" i="1"/>
  <c r="AX421" i="1"/>
  <c r="AP421" i="1"/>
  <c r="AH421" i="1"/>
  <c r="Z421" i="1"/>
  <c r="BM421" i="1"/>
  <c r="BE421" i="1"/>
  <c r="AW421" i="1"/>
  <c r="AO421" i="1"/>
  <c r="AG421" i="1"/>
  <c r="Y421" i="1"/>
  <c r="BD421" i="1"/>
  <c r="AN421" i="1"/>
  <c r="AF421" i="1"/>
  <c r="AM421" i="1"/>
  <c r="AE421"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7" i="1"/>
  <c r="AL377" i="1"/>
  <c r="AD377" i="1"/>
  <c r="BA377" i="1"/>
  <c r="AK377" i="1"/>
  <c r="AC377" i="1"/>
  <c r="AZ377" i="1"/>
  <c r="AR377" i="1"/>
  <c r="AJ377" i="1"/>
  <c r="AB377" i="1"/>
  <c r="AY377" i="1"/>
  <c r="AQ377" i="1"/>
  <c r="AI377" i="1"/>
  <c r="AA377" i="1"/>
  <c r="AX377" i="1"/>
  <c r="AP377" i="1"/>
  <c r="AH377" i="1"/>
  <c r="Z377" i="1"/>
  <c r="AW377" i="1"/>
  <c r="AO377" i="1"/>
  <c r="AG377" i="1"/>
  <c r="Y377" i="1"/>
  <c r="BL377" i="1"/>
  <c r="AV377" i="1"/>
  <c r="AN377" i="1"/>
  <c r="AF377" i="1"/>
  <c r="BC377" i="1"/>
  <c r="AU377" i="1"/>
  <c r="AM377" i="1"/>
  <c r="AE377" i="1"/>
  <c r="BB354" i="1"/>
  <c r="AL354" i="1"/>
  <c r="AD354" i="1"/>
  <c r="AK354" i="1"/>
  <c r="AC354" i="1"/>
  <c r="AR354" i="1"/>
  <c r="AJ354" i="1"/>
  <c r="AB354" i="1"/>
  <c r="AQ354" i="1"/>
  <c r="AI354" i="1"/>
  <c r="AA354" i="1"/>
  <c r="AP354" i="1"/>
  <c r="AH354" i="1"/>
  <c r="Z354" i="1"/>
  <c r="AO354" i="1"/>
  <c r="AG354" i="1"/>
  <c r="Y354" i="1"/>
  <c r="AN354" i="1"/>
  <c r="AF354" i="1"/>
  <c r="AM354" i="1"/>
  <c r="AE354"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9" i="1"/>
  <c r="AY259" i="1"/>
  <c r="AQ259" i="1"/>
  <c r="AI259" i="1"/>
  <c r="AA259" i="1"/>
  <c r="BF259" i="1"/>
  <c r="AX259" i="1"/>
  <c r="AP259" i="1"/>
  <c r="AH259" i="1"/>
  <c r="Z259" i="1"/>
  <c r="BM259" i="1"/>
  <c r="BE259" i="1"/>
  <c r="AW259" i="1"/>
  <c r="AO259" i="1"/>
  <c r="AG259" i="1"/>
  <c r="Y259" i="1"/>
  <c r="BD259" i="1"/>
  <c r="AV259" i="1"/>
  <c r="AN259" i="1"/>
  <c r="AF259" i="1"/>
  <c r="BC259" i="1"/>
  <c r="AM259" i="1"/>
  <c r="AE259" i="1"/>
  <c r="BB259" i="1"/>
  <c r="AL259" i="1"/>
  <c r="AD259" i="1"/>
  <c r="AZ259" i="1"/>
  <c r="AR259" i="1"/>
  <c r="AJ259" i="1"/>
  <c r="AB259" i="1"/>
  <c r="BA259" i="1"/>
  <c r="AK259" i="1"/>
  <c r="AC259"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70" i="1"/>
  <c r="AP270" i="1"/>
  <c r="AH270" i="1"/>
  <c r="Z270" i="1"/>
  <c r="AO270" i="1"/>
  <c r="AG270" i="1"/>
  <c r="Y270" i="1"/>
  <c r="AV270" i="1"/>
  <c r="AN270" i="1"/>
  <c r="AF270" i="1"/>
  <c r="AU270" i="1"/>
  <c r="AM270" i="1"/>
  <c r="AE270" i="1"/>
  <c r="BB270" i="1"/>
  <c r="AL270" i="1"/>
  <c r="AD270" i="1"/>
  <c r="BA270" i="1"/>
  <c r="AK270" i="1"/>
  <c r="AC270" i="1"/>
  <c r="AQ270" i="1"/>
  <c r="AI270" i="1"/>
  <c r="AA270" i="1"/>
  <c r="AB270" i="1"/>
  <c r="AR270" i="1"/>
  <c r="AJ270" i="1"/>
  <c r="BM440" i="1"/>
  <c r="AO440" i="1"/>
  <c r="AG440" i="1"/>
  <c r="Y440" i="1"/>
  <c r="AN440" i="1"/>
  <c r="AF440" i="1"/>
  <c r="BC440" i="1"/>
  <c r="AM440" i="1"/>
  <c r="AE440" i="1"/>
  <c r="BJ440" i="1"/>
  <c r="BB440" i="1"/>
  <c r="AL440" i="1"/>
  <c r="AD440" i="1"/>
  <c r="BA440" i="1"/>
  <c r="AK440" i="1"/>
  <c r="AC440" i="1"/>
  <c r="AZ440" i="1"/>
  <c r="AR440" i="1"/>
  <c r="AJ440" i="1"/>
  <c r="AB440" i="1"/>
  <c r="BG440" i="1"/>
  <c r="AQ440" i="1"/>
  <c r="AI440" i="1"/>
  <c r="AA440" i="1"/>
  <c r="AP440" i="1"/>
  <c r="AH440" i="1"/>
  <c r="Z440"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30" i="1"/>
  <c r="AY430" i="1"/>
  <c r="AQ430" i="1"/>
  <c r="AI430" i="1"/>
  <c r="AA430" i="1"/>
  <c r="BM430" i="1"/>
  <c r="BE430" i="1"/>
  <c r="AO430" i="1"/>
  <c r="AG430" i="1"/>
  <c r="Y430" i="1"/>
  <c r="AV430" i="1"/>
  <c r="AL430" i="1"/>
  <c r="AB430" i="1"/>
  <c r="AU430" i="1"/>
  <c r="AK430" i="1"/>
  <c r="Z430" i="1"/>
  <c r="BC430" i="1"/>
  <c r="AT430" i="1"/>
  <c r="AJ430" i="1"/>
  <c r="BB430" i="1"/>
  <c r="AH430" i="1"/>
  <c r="BK430" i="1"/>
  <c r="BA430" i="1"/>
  <c r="AR430" i="1"/>
  <c r="AF430" i="1"/>
  <c r="AZ430" i="1"/>
  <c r="AP430" i="1"/>
  <c r="AE430" i="1"/>
  <c r="AN430" i="1"/>
  <c r="AD430" i="1"/>
  <c r="BH430" i="1"/>
  <c r="AM430" i="1"/>
  <c r="AC430" i="1"/>
  <c r="AO174" i="1"/>
  <c r="AG174" i="1"/>
  <c r="Y174" i="1"/>
  <c r="AV174" i="1"/>
  <c r="AN174" i="1"/>
  <c r="AF174" i="1"/>
  <c r="AU174" i="1"/>
  <c r="AM174" i="1"/>
  <c r="AE174" i="1"/>
  <c r="BB174" i="1"/>
  <c r="AL174" i="1"/>
  <c r="AD174" i="1"/>
  <c r="BA174" i="1"/>
  <c r="AK174" i="1"/>
  <c r="AC174" i="1"/>
  <c r="AZ174" i="1"/>
  <c r="AR174" i="1"/>
  <c r="AJ174" i="1"/>
  <c r="AB174" i="1"/>
  <c r="BG174" i="1"/>
  <c r="AQ174" i="1"/>
  <c r="AI174" i="1"/>
  <c r="AA174" i="1"/>
  <c r="AP174" i="1"/>
  <c r="AH174" i="1"/>
  <c r="Z174" i="1"/>
  <c r="BC27" i="1"/>
  <c r="AM27" i="1"/>
  <c r="AE27" i="1"/>
  <c r="BJ27" i="1"/>
  <c r="BB27" i="1"/>
  <c r="AL27" i="1"/>
  <c r="AD27" i="1"/>
  <c r="AZ27" i="1"/>
  <c r="AR27" i="1"/>
  <c r="AJ27" i="1"/>
  <c r="AB27" i="1"/>
  <c r="AY27" i="1"/>
  <c r="AQ27" i="1"/>
  <c r="AI27" i="1"/>
  <c r="AA27" i="1"/>
  <c r="BF27" i="1"/>
  <c r="AP27" i="1"/>
  <c r="AH27" i="1"/>
  <c r="Z27" i="1"/>
  <c r="AN27" i="1"/>
  <c r="AF27" i="1"/>
  <c r="Y27" i="1"/>
  <c r="AO27" i="1"/>
  <c r="BA27" i="1"/>
  <c r="AK27" i="1"/>
  <c r="AG27" i="1"/>
  <c r="AC27" i="1"/>
  <c r="BG408" i="1"/>
  <c r="AY408" i="1"/>
  <c r="AQ408" i="1"/>
  <c r="AI408" i="1"/>
  <c r="AA408" i="1"/>
  <c r="BM408" i="1"/>
  <c r="BD408" i="1"/>
  <c r="AU408" i="1"/>
  <c r="AL408" i="1"/>
  <c r="AC408" i="1"/>
  <c r="AK408" i="1"/>
  <c r="AB408" i="1"/>
  <c r="BB408" i="1"/>
  <c r="AJ408" i="1"/>
  <c r="Z408" i="1"/>
  <c r="BA408" i="1"/>
  <c r="AR408" i="1"/>
  <c r="AH408" i="1"/>
  <c r="Y408" i="1"/>
  <c r="AZ408" i="1"/>
  <c r="AP408" i="1"/>
  <c r="AG408" i="1"/>
  <c r="BH408" i="1"/>
  <c r="AX408" i="1"/>
  <c r="AO408" i="1"/>
  <c r="AF408" i="1"/>
  <c r="BF408" i="1"/>
  <c r="AW408" i="1"/>
  <c r="AN408" i="1"/>
  <c r="AE408" i="1"/>
  <c r="BE408" i="1"/>
  <c r="AV408" i="1"/>
  <c r="AM408" i="1"/>
  <c r="AD408" i="1"/>
  <c r="AY311" i="1"/>
  <c r="AQ311" i="1"/>
  <c r="AI311" i="1"/>
  <c r="AA311" i="1"/>
  <c r="AP311" i="1"/>
  <c r="AH311" i="1"/>
  <c r="Z311" i="1"/>
  <c r="AV311" i="1"/>
  <c r="AN311" i="1"/>
  <c r="AF311" i="1"/>
  <c r="AU311" i="1"/>
  <c r="AM311" i="1"/>
  <c r="AE311" i="1"/>
  <c r="BA311" i="1"/>
  <c r="AK311" i="1"/>
  <c r="AC311" i="1"/>
  <c r="AR311" i="1"/>
  <c r="AO311" i="1"/>
  <c r="AL311" i="1"/>
  <c r="BB311" i="1"/>
  <c r="AJ311" i="1"/>
  <c r="AZ311" i="1"/>
  <c r="AG311" i="1"/>
  <c r="AD311" i="1"/>
  <c r="AB311" i="1"/>
  <c r="Y311"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4" i="1"/>
  <c r="AQ184" i="1"/>
  <c r="AI184" i="1"/>
  <c r="AA184" i="1"/>
  <c r="BF184" i="1"/>
  <c r="AP184" i="1"/>
  <c r="AH184" i="1"/>
  <c r="Z184" i="1"/>
  <c r="AO184" i="1"/>
  <c r="AG184" i="1"/>
  <c r="Y184" i="1"/>
  <c r="AN184" i="1"/>
  <c r="AF184" i="1"/>
  <c r="AM184" i="1"/>
  <c r="AE184" i="1"/>
  <c r="AL184" i="1"/>
  <c r="AD184" i="1"/>
  <c r="AK184" i="1"/>
  <c r="AC184" i="1"/>
  <c r="AR184" i="1"/>
  <c r="AJ184" i="1"/>
  <c r="AB184" i="1"/>
  <c r="AW29" i="1"/>
  <c r="AO29" i="1"/>
  <c r="AG29" i="1"/>
  <c r="Y29" i="1"/>
  <c r="AN29" i="1"/>
  <c r="AF29" i="1"/>
  <c r="BB29" i="1"/>
  <c r="AL29" i="1"/>
  <c r="AD29" i="1"/>
  <c r="BA29" i="1"/>
  <c r="AK29" i="1"/>
  <c r="AC29" i="1"/>
  <c r="AZ29" i="1"/>
  <c r="AR29" i="1"/>
  <c r="AJ29" i="1"/>
  <c r="AB29" i="1"/>
  <c r="AX29" i="1"/>
  <c r="AP29" i="1"/>
  <c r="AH29" i="1"/>
  <c r="Z29" i="1"/>
  <c r="AY29" i="1"/>
  <c r="AA29" i="1"/>
  <c r="AQ29" i="1"/>
  <c r="AM29" i="1"/>
  <c r="AI29" i="1"/>
  <c r="BC29" i="1"/>
  <c r="AE29" i="1"/>
  <c r="BG243" i="1"/>
  <c r="AY243" i="1"/>
  <c r="AQ243" i="1"/>
  <c r="AI243" i="1"/>
  <c r="AA243" i="1"/>
  <c r="AX243" i="1"/>
  <c r="AP243" i="1"/>
  <c r="AH243" i="1"/>
  <c r="Z243" i="1"/>
  <c r="BM243" i="1"/>
  <c r="AW243" i="1"/>
  <c r="AO243" i="1"/>
  <c r="AG243" i="1"/>
  <c r="Y243" i="1"/>
  <c r="AV243" i="1"/>
  <c r="AN243" i="1"/>
  <c r="AF243" i="1"/>
  <c r="BK243" i="1"/>
  <c r="BC243" i="1"/>
  <c r="AU243" i="1"/>
  <c r="AM243" i="1"/>
  <c r="AE243" i="1"/>
  <c r="BB243" i="1"/>
  <c r="AT243" i="1"/>
  <c r="AL243" i="1"/>
  <c r="AD243" i="1"/>
  <c r="BH243" i="1"/>
  <c r="AZ243" i="1"/>
  <c r="AR243" i="1"/>
  <c r="AJ243" i="1"/>
  <c r="AB243" i="1"/>
  <c r="AK243" i="1"/>
  <c r="AC243" i="1"/>
  <c r="BA243" i="1"/>
  <c r="BF160" i="1"/>
  <c r="AX160" i="1"/>
  <c r="AP160" i="1"/>
  <c r="AH160" i="1"/>
  <c r="Z160" i="1"/>
  <c r="BE160" i="1"/>
  <c r="AW160" i="1"/>
  <c r="AO160" i="1"/>
  <c r="AG160" i="1"/>
  <c r="Y160" i="1"/>
  <c r="BD160" i="1"/>
  <c r="AV160" i="1"/>
  <c r="AN160" i="1"/>
  <c r="AF160" i="1"/>
  <c r="BC160" i="1"/>
  <c r="AM160" i="1"/>
  <c r="AE160" i="1"/>
  <c r="BB160" i="1"/>
  <c r="AL160" i="1"/>
  <c r="AD160" i="1"/>
  <c r="BA160" i="1"/>
  <c r="AK160" i="1"/>
  <c r="AC160" i="1"/>
  <c r="AZ160" i="1"/>
  <c r="AR160" i="1"/>
  <c r="AJ160" i="1"/>
  <c r="AB160" i="1"/>
  <c r="BG160" i="1"/>
  <c r="AY160" i="1"/>
  <c r="AQ160" i="1"/>
  <c r="AI160" i="1"/>
  <c r="AA160" i="1"/>
  <c r="AP445" i="1"/>
  <c r="AH445" i="1"/>
  <c r="Z445" i="1"/>
  <c r="AO445" i="1"/>
  <c r="AG445" i="1"/>
  <c r="Y445" i="1"/>
  <c r="BD445" i="1"/>
  <c r="AN445" i="1"/>
  <c r="AF445" i="1"/>
  <c r="AM445" i="1"/>
  <c r="AE445" i="1"/>
  <c r="AL445" i="1"/>
  <c r="AD445" i="1"/>
  <c r="AK445" i="1"/>
  <c r="AC445" i="1"/>
  <c r="AR445" i="1"/>
  <c r="AJ445" i="1"/>
  <c r="AB445" i="1"/>
  <c r="AQ445" i="1"/>
  <c r="AI445" i="1"/>
  <c r="AA445" i="1"/>
  <c r="BB424" i="1"/>
  <c r="AL424" i="1"/>
  <c r="AD424" i="1"/>
  <c r="BA424" i="1"/>
  <c r="AK424" i="1"/>
  <c r="AC424" i="1"/>
  <c r="AZ424" i="1"/>
  <c r="AR424" i="1"/>
  <c r="AJ424" i="1"/>
  <c r="AB424" i="1"/>
  <c r="AY424" i="1"/>
  <c r="AQ424" i="1"/>
  <c r="AI424" i="1"/>
  <c r="AA424" i="1"/>
  <c r="AX424" i="1"/>
  <c r="AP424" i="1"/>
  <c r="AH424" i="1"/>
  <c r="Z424" i="1"/>
  <c r="AW424" i="1"/>
  <c r="AO424" i="1"/>
  <c r="AG424" i="1"/>
  <c r="Y424" i="1"/>
  <c r="AN424" i="1"/>
  <c r="AF424" i="1"/>
  <c r="BC424" i="1"/>
  <c r="AM424" i="1"/>
  <c r="AE424" i="1"/>
  <c r="BF8" i="1"/>
  <c r="AP8" i="1"/>
  <c r="AH8" i="1"/>
  <c r="Z8" i="1"/>
  <c r="BE8" i="1"/>
  <c r="AO8" i="1"/>
  <c r="AG8" i="1"/>
  <c r="Y8" i="1"/>
  <c r="BD8" i="1"/>
  <c r="AN8" i="1"/>
  <c r="AF8" i="1"/>
  <c r="AM8" i="1"/>
  <c r="AE8" i="1"/>
  <c r="AL8" i="1"/>
  <c r="AD8" i="1"/>
  <c r="AK8" i="1"/>
  <c r="AC8" i="1"/>
  <c r="AR8" i="1"/>
  <c r="AJ8" i="1"/>
  <c r="AB8" i="1"/>
  <c r="AQ8" i="1"/>
  <c r="AI8" i="1"/>
  <c r="AA8" i="1"/>
  <c r="BB429" i="1"/>
  <c r="AT429" i="1"/>
  <c r="AL429" i="1"/>
  <c r="AD429" i="1"/>
  <c r="AZ429" i="1"/>
  <c r="AQ429" i="1"/>
  <c r="AH429" i="1"/>
  <c r="Y429" i="1"/>
  <c r="BH429" i="1"/>
  <c r="AY429" i="1"/>
  <c r="AP429" i="1"/>
  <c r="AG429" i="1"/>
  <c r="BG429" i="1"/>
  <c r="AX429" i="1"/>
  <c r="AO429" i="1"/>
  <c r="AF429" i="1"/>
  <c r="AW429" i="1"/>
  <c r="AN429" i="1"/>
  <c r="AE429" i="1"/>
  <c r="BM429" i="1"/>
  <c r="AV429" i="1"/>
  <c r="AM429" i="1"/>
  <c r="AC429" i="1"/>
  <c r="AU429" i="1"/>
  <c r="AK429" i="1"/>
  <c r="AB429" i="1"/>
  <c r="BK429" i="1"/>
  <c r="BC429" i="1"/>
  <c r="AJ429" i="1"/>
  <c r="AA429" i="1"/>
  <c r="BA429" i="1"/>
  <c r="AR429" i="1"/>
  <c r="AI429" i="1"/>
  <c r="Z429" i="1"/>
  <c r="AM44" i="1"/>
  <c r="AE44" i="1"/>
  <c r="AL44" i="1"/>
  <c r="AD44" i="1"/>
  <c r="AK44" i="1"/>
  <c r="AC44" i="1"/>
  <c r="AR44" i="1"/>
  <c r="AJ44" i="1"/>
  <c r="AB44" i="1"/>
  <c r="BG44" i="1"/>
  <c r="AQ44" i="1"/>
  <c r="AI44" i="1"/>
  <c r="AA44" i="1"/>
  <c r="AP44" i="1"/>
  <c r="AH44" i="1"/>
  <c r="Z44" i="1"/>
  <c r="AO44" i="1"/>
  <c r="AG44" i="1"/>
  <c r="Y44" i="1"/>
  <c r="AN44" i="1"/>
  <c r="AF44" i="1"/>
  <c r="AN276" i="1"/>
  <c r="AF276" i="1"/>
  <c r="AM276" i="1"/>
  <c r="AE276" i="1"/>
  <c r="BI276" i="1"/>
  <c r="AK276" i="1"/>
  <c r="AC276" i="1"/>
  <c r="AQ276" i="1"/>
  <c r="AD276" i="1"/>
  <c r="AP276" i="1"/>
  <c r="AB276" i="1"/>
  <c r="AO276" i="1"/>
  <c r="AA276" i="1"/>
  <c r="AL276" i="1"/>
  <c r="Z276" i="1"/>
  <c r="AJ276" i="1"/>
  <c r="Y276" i="1"/>
  <c r="AI276" i="1"/>
  <c r="AH276" i="1"/>
  <c r="AR276" i="1"/>
  <c r="AG276" i="1"/>
  <c r="BE204" i="1"/>
  <c r="AW204" i="1"/>
  <c r="AO204" i="1"/>
  <c r="AG204" i="1"/>
  <c r="Y204" i="1"/>
  <c r="BC204" i="1"/>
  <c r="AK204" i="1"/>
  <c r="AB204" i="1"/>
  <c r="BB204" i="1"/>
  <c r="AJ204" i="1"/>
  <c r="AA204" i="1"/>
  <c r="BA204" i="1"/>
  <c r="AR204" i="1"/>
  <c r="AI204" i="1"/>
  <c r="Z204" i="1"/>
  <c r="AZ204" i="1"/>
  <c r="AQ204" i="1"/>
  <c r="AH204" i="1"/>
  <c r="BH204" i="1"/>
  <c r="AY204" i="1"/>
  <c r="AP204" i="1"/>
  <c r="AF204" i="1"/>
  <c r="BG204" i="1"/>
  <c r="AX204" i="1"/>
  <c r="AN204" i="1"/>
  <c r="AE204" i="1"/>
  <c r="BF204" i="1"/>
  <c r="AV204" i="1"/>
  <c r="AM204" i="1"/>
  <c r="AD204" i="1"/>
  <c r="AL204" i="1"/>
  <c r="AC204" i="1"/>
  <c r="BD204" i="1"/>
  <c r="AU204" i="1"/>
  <c r="BF321" i="1"/>
  <c r="AX321" i="1"/>
  <c r="AP321" i="1"/>
  <c r="AH321" i="1"/>
  <c r="Z321" i="1"/>
  <c r="BC321" i="1"/>
  <c r="AK321" i="1"/>
  <c r="AB321" i="1"/>
  <c r="BB321" i="1"/>
  <c r="AJ321" i="1"/>
  <c r="AA321" i="1"/>
  <c r="BA321" i="1"/>
  <c r="AR321" i="1"/>
  <c r="AI321" i="1"/>
  <c r="Y321" i="1"/>
  <c r="AZ321" i="1"/>
  <c r="AQ321" i="1"/>
  <c r="AG321" i="1"/>
  <c r="BH321" i="1"/>
  <c r="AY321" i="1"/>
  <c r="AO321" i="1"/>
  <c r="AF321" i="1"/>
  <c r="AW321" i="1"/>
  <c r="AN321" i="1"/>
  <c r="AE321" i="1"/>
  <c r="BE321" i="1"/>
  <c r="AV321" i="1"/>
  <c r="AM321" i="1"/>
  <c r="AD321" i="1"/>
  <c r="BM321" i="1"/>
  <c r="BD321" i="1"/>
  <c r="AU321" i="1"/>
  <c r="AL321" i="1"/>
  <c r="AC321" i="1"/>
  <c r="AS232" i="1"/>
  <c r="AS417" i="1"/>
  <c r="AS351" i="1"/>
  <c r="AS368" i="1"/>
  <c r="AS328" i="1"/>
  <c r="AS201" i="1"/>
  <c r="AS56" i="1"/>
  <c r="AS210" i="1"/>
  <c r="AS379" i="1"/>
  <c r="AS325" i="1"/>
  <c r="AS386" i="1"/>
  <c r="AS78" i="1"/>
  <c r="AM226" i="1"/>
  <c r="AE226" i="1"/>
  <c r="AL226" i="1"/>
  <c r="AD226" i="1"/>
  <c r="AK226" i="1"/>
  <c r="AC226" i="1"/>
  <c r="AR226" i="1"/>
  <c r="AJ226" i="1"/>
  <c r="AB226" i="1"/>
  <c r="AQ226" i="1"/>
  <c r="AI226" i="1"/>
  <c r="AA226" i="1"/>
  <c r="AP226" i="1"/>
  <c r="AH226" i="1"/>
  <c r="Z226" i="1"/>
  <c r="AO226" i="1"/>
  <c r="AG226" i="1"/>
  <c r="Y226" i="1"/>
  <c r="BD226" i="1"/>
  <c r="AN226" i="1"/>
  <c r="AF226" i="1"/>
  <c r="AP125" i="1"/>
  <c r="AH125" i="1"/>
  <c r="Z125" i="1"/>
  <c r="AO125" i="1"/>
  <c r="AG125" i="1"/>
  <c r="Y125" i="1"/>
  <c r="AN125" i="1"/>
  <c r="AF125" i="1"/>
  <c r="BC125" i="1"/>
  <c r="AM125" i="1"/>
  <c r="AE125" i="1"/>
  <c r="BB125" i="1"/>
  <c r="AL125" i="1"/>
  <c r="AD125" i="1"/>
  <c r="AK125" i="1"/>
  <c r="AC125" i="1"/>
  <c r="AR125" i="1"/>
  <c r="AJ125" i="1"/>
  <c r="AB125" i="1"/>
  <c r="AQ125" i="1"/>
  <c r="AI125" i="1"/>
  <c r="AA125" i="1"/>
  <c r="AY21" i="1"/>
  <c r="AQ21" i="1"/>
  <c r="AI21" i="1"/>
  <c r="AA21" i="1"/>
  <c r="AX21" i="1"/>
  <c r="AP21" i="1"/>
  <c r="AH21" i="1"/>
  <c r="Z21" i="1"/>
  <c r="AW21" i="1"/>
  <c r="AO21" i="1"/>
  <c r="AG21" i="1"/>
  <c r="Y21" i="1"/>
  <c r="AN21" i="1"/>
  <c r="AF21" i="1"/>
  <c r="BC21" i="1"/>
  <c r="AM21" i="1"/>
  <c r="AE21" i="1"/>
  <c r="BB21" i="1"/>
  <c r="AL21" i="1"/>
  <c r="AD21" i="1"/>
  <c r="BA21" i="1"/>
  <c r="AK21" i="1"/>
  <c r="AC21" i="1"/>
  <c r="BH21" i="1"/>
  <c r="AZ21" i="1"/>
  <c r="AR21" i="1"/>
  <c r="AJ21" i="1"/>
  <c r="AB21" i="1"/>
  <c r="BB293" i="1"/>
  <c r="AT293" i="1"/>
  <c r="AL293" i="1"/>
  <c r="AD293" i="1"/>
  <c r="AY293" i="1"/>
  <c r="AP293" i="1"/>
  <c r="AG293" i="1"/>
  <c r="BG293" i="1"/>
  <c r="AX293" i="1"/>
  <c r="AO293" i="1"/>
  <c r="AF293" i="1"/>
  <c r="AN293" i="1"/>
  <c r="AE293" i="1"/>
  <c r="BM293" i="1"/>
  <c r="AV293" i="1"/>
  <c r="AM293" i="1"/>
  <c r="AC293" i="1"/>
  <c r="AU293" i="1"/>
  <c r="AK293" i="1"/>
  <c r="AB293" i="1"/>
  <c r="BK293" i="1"/>
  <c r="BC293" i="1"/>
  <c r="AJ293" i="1"/>
  <c r="AA293" i="1"/>
  <c r="AZ293" i="1"/>
  <c r="AQ293" i="1"/>
  <c r="AH293" i="1"/>
  <c r="Y293" i="1"/>
  <c r="AI293" i="1"/>
  <c r="Z293" i="1"/>
  <c r="BA293" i="1"/>
  <c r="AR293"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20" i="1"/>
  <c r="AO420" i="1"/>
  <c r="AG420" i="1"/>
  <c r="Y420" i="1"/>
  <c r="AN420" i="1"/>
  <c r="AF420" i="1"/>
  <c r="BC420" i="1"/>
  <c r="AM420" i="1"/>
  <c r="AE420" i="1"/>
  <c r="BB420" i="1"/>
  <c r="AL420" i="1"/>
  <c r="AD420" i="1"/>
  <c r="BA420" i="1"/>
  <c r="AK420" i="1"/>
  <c r="AC420" i="1"/>
  <c r="AZ420" i="1"/>
  <c r="AR420" i="1"/>
  <c r="AJ420" i="1"/>
  <c r="AB420" i="1"/>
  <c r="BG420" i="1"/>
  <c r="AY420" i="1"/>
  <c r="AQ420" i="1"/>
  <c r="AI420" i="1"/>
  <c r="AA420" i="1"/>
  <c r="AP420" i="1"/>
  <c r="AH420" i="1"/>
  <c r="Z420" i="1"/>
  <c r="AX420"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5" i="1"/>
  <c r="AE155" i="1"/>
  <c r="BA155" i="1"/>
  <c r="AK155" i="1"/>
  <c r="AC155" i="1"/>
  <c r="BB155" i="1"/>
  <c r="AR155" i="1"/>
  <c r="AH155" i="1"/>
  <c r="AZ155" i="1"/>
  <c r="AQ155" i="1"/>
  <c r="AG155" i="1"/>
  <c r="AY155" i="1"/>
  <c r="AP155" i="1"/>
  <c r="AF155" i="1"/>
  <c r="BG155" i="1"/>
  <c r="AX155" i="1"/>
  <c r="AO155" i="1"/>
  <c r="AD155" i="1"/>
  <c r="BF155" i="1"/>
  <c r="AW155" i="1"/>
  <c r="AN155" i="1"/>
  <c r="AB155" i="1"/>
  <c r="BM155" i="1"/>
  <c r="BE155" i="1"/>
  <c r="AL155" i="1"/>
  <c r="AA155" i="1"/>
  <c r="BD155" i="1"/>
  <c r="AJ155" i="1"/>
  <c r="Z155" i="1"/>
  <c r="AI155" i="1"/>
  <c r="Y155" i="1"/>
  <c r="BA436" i="1"/>
  <c r="AK436" i="1"/>
  <c r="AC436" i="1"/>
  <c r="AZ436" i="1"/>
  <c r="AR436" i="1"/>
  <c r="AJ436" i="1"/>
  <c r="AB436" i="1"/>
  <c r="AY436" i="1"/>
  <c r="AQ436" i="1"/>
  <c r="AI436" i="1"/>
  <c r="AA436" i="1"/>
  <c r="AX436" i="1"/>
  <c r="AP436" i="1"/>
  <c r="AH436" i="1"/>
  <c r="Z436" i="1"/>
  <c r="AW436" i="1"/>
  <c r="AO436" i="1"/>
  <c r="AG436" i="1"/>
  <c r="Y436" i="1"/>
  <c r="BL436" i="1"/>
  <c r="AV436" i="1"/>
  <c r="AN436" i="1"/>
  <c r="AF436" i="1"/>
  <c r="BC436" i="1"/>
  <c r="AU436" i="1"/>
  <c r="AM436" i="1"/>
  <c r="AE436" i="1"/>
  <c r="BB436" i="1"/>
  <c r="AL436" i="1"/>
  <c r="AD436"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9" i="1"/>
  <c r="AO309" i="1"/>
  <c r="AG309" i="1"/>
  <c r="Y309" i="1"/>
  <c r="AV309" i="1"/>
  <c r="AN309" i="1"/>
  <c r="AF309" i="1"/>
  <c r="BB309" i="1"/>
  <c r="AL309" i="1"/>
  <c r="AD309" i="1"/>
  <c r="BA309" i="1"/>
  <c r="AK309" i="1"/>
  <c r="AC309" i="1"/>
  <c r="AY309" i="1"/>
  <c r="AQ309" i="1"/>
  <c r="AI309" i="1"/>
  <c r="AA309" i="1"/>
  <c r="AR309" i="1"/>
  <c r="AP309" i="1"/>
  <c r="AM309" i="1"/>
  <c r="AZ309" i="1"/>
  <c r="AJ309" i="1"/>
  <c r="AH309" i="1"/>
  <c r="AE309" i="1"/>
  <c r="AU309" i="1"/>
  <c r="AB309" i="1"/>
  <c r="Z309" i="1"/>
  <c r="AQ389" i="1"/>
  <c r="AI389" i="1"/>
  <c r="AA389" i="1"/>
  <c r="AP389" i="1"/>
  <c r="AH389" i="1"/>
  <c r="Z389" i="1"/>
  <c r="AO389" i="1"/>
  <c r="AG389" i="1"/>
  <c r="Y389" i="1"/>
  <c r="BD389" i="1"/>
  <c r="AN389" i="1"/>
  <c r="AF389" i="1"/>
  <c r="AL389" i="1"/>
  <c r="AK389" i="1"/>
  <c r="AJ389" i="1"/>
  <c r="AE389" i="1"/>
  <c r="AD389" i="1"/>
  <c r="AC389" i="1"/>
  <c r="AR389" i="1"/>
  <c r="AB389" i="1"/>
  <c r="AM389" i="1"/>
  <c r="BD223" i="1"/>
  <c r="AV223" i="1"/>
  <c r="AN223" i="1"/>
  <c r="AF223" i="1"/>
  <c r="AU223" i="1"/>
  <c r="AM223" i="1"/>
  <c r="AE223" i="1"/>
  <c r="AL223" i="1"/>
  <c r="AD223" i="1"/>
  <c r="AK223" i="1"/>
  <c r="AC223" i="1"/>
  <c r="AR223" i="1"/>
  <c r="AJ223" i="1"/>
  <c r="AB223" i="1"/>
  <c r="BG223" i="1"/>
  <c r="AQ223" i="1"/>
  <c r="AI223" i="1"/>
  <c r="AA223" i="1"/>
  <c r="AP223" i="1"/>
  <c r="AH223" i="1"/>
  <c r="Z223" i="1"/>
  <c r="AO223" i="1"/>
  <c r="AG223" i="1"/>
  <c r="Y223" i="1"/>
  <c r="BD110" i="1"/>
  <c r="AU110" i="1"/>
  <c r="AM110" i="1"/>
  <c r="AE110" i="1"/>
  <c r="BB110" i="1"/>
  <c r="AL110" i="1"/>
  <c r="AD110" i="1"/>
  <c r="BA110" i="1"/>
  <c r="AK110" i="1"/>
  <c r="AC110" i="1"/>
  <c r="AZ110" i="1"/>
  <c r="AR110" i="1"/>
  <c r="AJ110" i="1"/>
  <c r="AB110" i="1"/>
  <c r="AY110" i="1"/>
  <c r="AQ110" i="1"/>
  <c r="AI110" i="1"/>
  <c r="AA110" i="1"/>
  <c r="AX110" i="1"/>
  <c r="AP110" i="1"/>
  <c r="AH110" i="1"/>
  <c r="Z110" i="1"/>
  <c r="BF110" i="1"/>
  <c r="AW110" i="1"/>
  <c r="AO110" i="1"/>
  <c r="AG110" i="1"/>
  <c r="Y110" i="1"/>
  <c r="BE110" i="1"/>
  <c r="AV110" i="1"/>
  <c r="AN110" i="1"/>
  <c r="AF110" i="1"/>
  <c r="BD199" i="1"/>
  <c r="AV199" i="1"/>
  <c r="AN199" i="1"/>
  <c r="AF199" i="1"/>
  <c r="BG199" i="1"/>
  <c r="AO199" i="1"/>
  <c r="AE199" i="1"/>
  <c r="BF199" i="1"/>
  <c r="AM199" i="1"/>
  <c r="AD199" i="1"/>
  <c r="BM199" i="1"/>
  <c r="BE199" i="1"/>
  <c r="AU199" i="1"/>
  <c r="AL199" i="1"/>
  <c r="AC199" i="1"/>
  <c r="AT199" i="1"/>
  <c r="AK199" i="1"/>
  <c r="AB199" i="1"/>
  <c r="BK199" i="1"/>
  <c r="BB199" i="1"/>
  <c r="AJ199" i="1"/>
  <c r="AA199" i="1"/>
  <c r="BA199" i="1"/>
  <c r="AR199" i="1"/>
  <c r="AI199" i="1"/>
  <c r="Z199" i="1"/>
  <c r="AZ199" i="1"/>
  <c r="AQ199" i="1"/>
  <c r="AH199" i="1"/>
  <c r="Y199" i="1"/>
  <c r="BH199" i="1"/>
  <c r="AY199" i="1"/>
  <c r="AP199" i="1"/>
  <c r="AG199" i="1"/>
  <c r="AW376" i="1"/>
  <c r="AO376" i="1"/>
  <c r="AG376" i="1"/>
  <c r="Y376" i="1"/>
  <c r="AN376" i="1"/>
  <c r="AF376" i="1"/>
  <c r="BC376" i="1"/>
  <c r="AM376" i="1"/>
  <c r="AE376" i="1"/>
  <c r="BB376" i="1"/>
  <c r="AL376" i="1"/>
  <c r="AD376" i="1"/>
  <c r="BA376" i="1"/>
  <c r="AK376" i="1"/>
  <c r="AC376" i="1"/>
  <c r="AZ376" i="1"/>
  <c r="AR376" i="1"/>
  <c r="AJ376" i="1"/>
  <c r="AB376" i="1"/>
  <c r="AY376" i="1"/>
  <c r="AQ376" i="1"/>
  <c r="AI376" i="1"/>
  <c r="AA376" i="1"/>
  <c r="AX376" i="1"/>
  <c r="AP376" i="1"/>
  <c r="AH376" i="1"/>
  <c r="Z376" i="1"/>
  <c r="BG176" i="1"/>
  <c r="AY176" i="1"/>
  <c r="AQ176" i="1"/>
  <c r="AI176" i="1"/>
  <c r="AA176" i="1"/>
  <c r="BF176" i="1"/>
  <c r="AX176" i="1"/>
  <c r="AP176" i="1"/>
  <c r="AH176" i="1"/>
  <c r="Z176" i="1"/>
  <c r="BM176" i="1"/>
  <c r="BE176" i="1"/>
  <c r="AW176" i="1"/>
  <c r="AO176" i="1"/>
  <c r="AG176" i="1"/>
  <c r="Y176" i="1"/>
  <c r="BD176" i="1"/>
  <c r="AV176" i="1"/>
  <c r="AN176" i="1"/>
  <c r="AF176" i="1"/>
  <c r="BC176" i="1"/>
  <c r="AM176" i="1"/>
  <c r="AE176" i="1"/>
  <c r="BB176" i="1"/>
  <c r="AL176" i="1"/>
  <c r="AD176" i="1"/>
  <c r="BA176" i="1"/>
  <c r="AK176" i="1"/>
  <c r="AC176" i="1"/>
  <c r="AR176" i="1"/>
  <c r="AJ176" i="1"/>
  <c r="AB176" i="1"/>
  <c r="AZ176" i="1"/>
  <c r="BK344" i="1"/>
  <c r="AU344" i="1"/>
  <c r="AM344" i="1"/>
  <c r="AE344" i="1"/>
  <c r="BF344" i="1"/>
  <c r="AO344" i="1"/>
  <c r="AF344" i="1"/>
  <c r="AN344" i="1"/>
  <c r="AD344" i="1"/>
  <c r="AV344" i="1"/>
  <c r="AL344" i="1"/>
  <c r="AC344" i="1"/>
  <c r="AK344" i="1"/>
  <c r="AB344" i="1"/>
  <c r="AJ344" i="1"/>
  <c r="AA344" i="1"/>
  <c r="AR344" i="1"/>
  <c r="AI344" i="1"/>
  <c r="Z344" i="1"/>
  <c r="AQ344" i="1"/>
  <c r="AH344" i="1"/>
  <c r="Y344" i="1"/>
  <c r="BG344" i="1"/>
  <c r="AP344" i="1"/>
  <c r="AG344" i="1"/>
  <c r="BM384" i="1"/>
  <c r="AO384" i="1"/>
  <c r="AG384" i="1"/>
  <c r="Y384" i="1"/>
  <c r="BD384" i="1"/>
  <c r="AV384" i="1"/>
  <c r="AN384" i="1"/>
  <c r="AF384" i="1"/>
  <c r="AU384" i="1"/>
  <c r="AM384" i="1"/>
  <c r="AE384" i="1"/>
  <c r="BB384" i="1"/>
  <c r="AL384" i="1"/>
  <c r="AD384" i="1"/>
  <c r="BA384" i="1"/>
  <c r="AK384" i="1"/>
  <c r="AC384" i="1"/>
  <c r="AZ384" i="1"/>
  <c r="AR384" i="1"/>
  <c r="AJ384" i="1"/>
  <c r="AB384" i="1"/>
  <c r="BG384" i="1"/>
  <c r="AQ384" i="1"/>
  <c r="AI384" i="1"/>
  <c r="AA384" i="1"/>
  <c r="BF384" i="1"/>
  <c r="AP384" i="1"/>
  <c r="AH384" i="1"/>
  <c r="Z384"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4" i="1"/>
  <c r="AC444" i="1"/>
  <c r="AR444" i="1"/>
  <c r="AJ444" i="1"/>
  <c r="AB444" i="1"/>
  <c r="AQ444" i="1"/>
  <c r="AI444" i="1"/>
  <c r="AA444" i="1"/>
  <c r="AX444" i="1"/>
  <c r="AP444" i="1"/>
  <c r="AH444" i="1"/>
  <c r="Z444" i="1"/>
  <c r="AO444" i="1"/>
  <c r="AG444" i="1"/>
  <c r="Y444" i="1"/>
  <c r="BD444" i="1"/>
  <c r="AN444" i="1"/>
  <c r="AF444" i="1"/>
  <c r="AM444" i="1"/>
  <c r="AE444" i="1"/>
  <c r="AL444" i="1"/>
  <c r="AD444" i="1"/>
  <c r="BB310" i="1"/>
  <c r="AT310" i="1"/>
  <c r="AL310" i="1"/>
  <c r="AD310" i="1"/>
  <c r="BA310" i="1"/>
  <c r="AK310" i="1"/>
  <c r="AC310" i="1"/>
  <c r="BG310" i="1"/>
  <c r="AQ310" i="1"/>
  <c r="AI310" i="1"/>
  <c r="AA310" i="1"/>
  <c r="AX310" i="1"/>
  <c r="AP310" i="1"/>
  <c r="AH310" i="1"/>
  <c r="Z310" i="1"/>
  <c r="AV310" i="1"/>
  <c r="AN310" i="1"/>
  <c r="AF310" i="1"/>
  <c r="AO310" i="1"/>
  <c r="AM310" i="1"/>
  <c r="AJ310" i="1"/>
  <c r="AG310" i="1"/>
  <c r="AE310" i="1"/>
  <c r="AW310" i="1"/>
  <c r="AB310" i="1"/>
  <c r="BH310" i="1"/>
  <c r="AU310" i="1"/>
  <c r="Y310" i="1"/>
  <c r="AR310" i="1"/>
  <c r="AR103" i="1"/>
  <c r="AJ103" i="1"/>
  <c r="AB103" i="1"/>
  <c r="BG103" i="1"/>
  <c r="AQ103" i="1"/>
  <c r="AI103" i="1"/>
  <c r="AA103" i="1"/>
  <c r="BF103" i="1"/>
  <c r="AP103" i="1"/>
  <c r="AH103" i="1"/>
  <c r="Z103" i="1"/>
  <c r="BM103" i="1"/>
  <c r="BE103" i="1"/>
  <c r="AO103" i="1"/>
  <c r="AG103" i="1"/>
  <c r="Y103" i="1"/>
  <c r="AV103" i="1"/>
  <c r="AN103" i="1"/>
  <c r="AF103" i="1"/>
  <c r="BK103" i="1"/>
  <c r="AU103" i="1"/>
  <c r="AM103" i="1"/>
  <c r="AE103" i="1"/>
  <c r="BB103" i="1"/>
  <c r="AT103" i="1"/>
  <c r="AL103" i="1"/>
  <c r="AD103" i="1"/>
  <c r="BA103" i="1"/>
  <c r="AK103" i="1"/>
  <c r="AC103" i="1"/>
  <c r="BD215" i="1"/>
  <c r="AV215" i="1"/>
  <c r="AN215" i="1"/>
  <c r="AF215" i="1"/>
  <c r="BK215" i="1"/>
  <c r="AU215" i="1"/>
  <c r="AM215" i="1"/>
  <c r="AE215" i="1"/>
  <c r="BB215" i="1"/>
  <c r="AT215" i="1"/>
  <c r="AL215" i="1"/>
  <c r="AD215" i="1"/>
  <c r="BA215" i="1"/>
  <c r="AK215" i="1"/>
  <c r="AC215" i="1"/>
  <c r="BH215" i="1"/>
  <c r="AZ215" i="1"/>
  <c r="AR215" i="1"/>
  <c r="AJ215" i="1"/>
  <c r="AB215" i="1"/>
  <c r="BG215" i="1"/>
  <c r="AY215" i="1"/>
  <c r="AQ215" i="1"/>
  <c r="AI215" i="1"/>
  <c r="AA215" i="1"/>
  <c r="BF215" i="1"/>
  <c r="AP215" i="1"/>
  <c r="AH215" i="1"/>
  <c r="Z215" i="1"/>
  <c r="BM215" i="1"/>
  <c r="BE215" i="1"/>
  <c r="AO215" i="1"/>
  <c r="AG215" i="1"/>
  <c r="Y215"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8" i="1"/>
  <c r="AL258" i="1"/>
  <c r="AD258" i="1"/>
  <c r="BA258" i="1"/>
  <c r="AK258" i="1"/>
  <c r="AC258" i="1"/>
  <c r="AZ258" i="1"/>
  <c r="AR258" i="1"/>
  <c r="AJ258" i="1"/>
  <c r="AB258" i="1"/>
  <c r="BG258" i="1"/>
  <c r="AY258" i="1"/>
  <c r="AQ258" i="1"/>
  <c r="AI258" i="1"/>
  <c r="AA258" i="1"/>
  <c r="BF258" i="1"/>
  <c r="AX258" i="1"/>
  <c r="AP258" i="1"/>
  <c r="AH258" i="1"/>
  <c r="Z258" i="1"/>
  <c r="BM258" i="1"/>
  <c r="BE258" i="1"/>
  <c r="AW258" i="1"/>
  <c r="AO258" i="1"/>
  <c r="AG258" i="1"/>
  <c r="Y258" i="1"/>
  <c r="BC258" i="1"/>
  <c r="AM258" i="1"/>
  <c r="AE258" i="1"/>
  <c r="AN258" i="1"/>
  <c r="AF258" i="1"/>
  <c r="BD258" i="1"/>
  <c r="AV258" i="1"/>
  <c r="AS265" i="1"/>
  <c r="AS143" i="1"/>
  <c r="AS242" i="1"/>
  <c r="AS409" i="1"/>
  <c r="AS352" i="1"/>
  <c r="AS194" i="1"/>
  <c r="AS264" i="1"/>
  <c r="AS127" i="1"/>
  <c r="AS202" i="1"/>
  <c r="AS237" i="1"/>
  <c r="AS187" i="1"/>
  <c r="AS285" i="1"/>
  <c r="AS144" i="1"/>
  <c r="AS345" i="1"/>
  <c r="AS287" i="1"/>
  <c r="AS70" i="1"/>
  <c r="AS148" i="1"/>
  <c r="AS380" i="1"/>
  <c r="AS118" i="1"/>
  <c r="AS385" i="1"/>
  <c r="AS418" i="1"/>
  <c r="AN244" i="1"/>
  <c r="AF244" i="1"/>
  <c r="BK244" i="1"/>
  <c r="AM244" i="1"/>
  <c r="AE244" i="1"/>
  <c r="BB244" i="1"/>
  <c r="AT244" i="1"/>
  <c r="AL244" i="1"/>
  <c r="AD244" i="1"/>
  <c r="BA244" i="1"/>
  <c r="AK244" i="1"/>
  <c r="AC244" i="1"/>
  <c r="AR244" i="1"/>
  <c r="AJ244" i="1"/>
  <c r="AB244" i="1"/>
  <c r="BG244" i="1"/>
  <c r="AQ244" i="1"/>
  <c r="AI244" i="1"/>
  <c r="AA244" i="1"/>
  <c r="AO244" i="1"/>
  <c r="AG244" i="1"/>
  <c r="Y244" i="1"/>
  <c r="AP244" i="1"/>
  <c r="AH244" i="1"/>
  <c r="Z244" i="1"/>
  <c r="BH272" i="1"/>
  <c r="AZ272" i="1"/>
  <c r="AR272" i="1"/>
  <c r="AJ272" i="1"/>
  <c r="AB272" i="1"/>
  <c r="BG272" i="1"/>
  <c r="AY272" i="1"/>
  <c r="AQ272" i="1"/>
  <c r="AI272" i="1"/>
  <c r="AA272" i="1"/>
  <c r="AX272" i="1"/>
  <c r="AP272" i="1"/>
  <c r="AH272" i="1"/>
  <c r="Z272" i="1"/>
  <c r="BM272" i="1"/>
  <c r="AW272" i="1"/>
  <c r="AO272" i="1"/>
  <c r="AG272" i="1"/>
  <c r="Y272" i="1"/>
  <c r="AN272" i="1"/>
  <c r="AF272" i="1"/>
  <c r="BK272" i="1"/>
  <c r="BC272" i="1"/>
  <c r="AM272" i="1"/>
  <c r="AE272" i="1"/>
  <c r="BA272" i="1"/>
  <c r="AK272" i="1"/>
  <c r="AC272" i="1"/>
  <c r="BB272" i="1"/>
  <c r="AT272" i="1"/>
  <c r="AL272" i="1"/>
  <c r="AD272" i="1"/>
  <c r="AN107" i="1"/>
  <c r="AF107" i="1"/>
  <c r="BK107" i="1"/>
  <c r="AM107" i="1"/>
  <c r="AE107" i="1"/>
  <c r="BB107" i="1"/>
  <c r="AT107" i="1"/>
  <c r="AL107" i="1"/>
  <c r="AD107" i="1"/>
  <c r="BA107" i="1"/>
  <c r="AK107" i="1"/>
  <c r="AC107" i="1"/>
  <c r="AR107" i="1"/>
  <c r="AJ107" i="1"/>
  <c r="AB107" i="1"/>
  <c r="BG107" i="1"/>
  <c r="AQ107" i="1"/>
  <c r="AI107" i="1"/>
  <c r="AA107" i="1"/>
  <c r="BF107" i="1"/>
  <c r="AP107" i="1"/>
  <c r="AH107" i="1"/>
  <c r="Z107" i="1"/>
  <c r="BM107" i="1"/>
  <c r="BE107" i="1"/>
  <c r="AO107" i="1"/>
  <c r="AG107" i="1"/>
  <c r="Y107" i="1"/>
  <c r="AR360" i="1"/>
  <c r="AJ360" i="1"/>
  <c r="AB360" i="1"/>
  <c r="AQ360" i="1"/>
  <c r="AI360" i="1"/>
  <c r="AA360" i="1"/>
  <c r="AP360" i="1"/>
  <c r="AH360" i="1"/>
  <c r="Z360" i="1"/>
  <c r="AO360" i="1"/>
  <c r="AG360" i="1"/>
  <c r="Y360" i="1"/>
  <c r="AN360" i="1"/>
  <c r="AF360" i="1"/>
  <c r="AM360" i="1"/>
  <c r="AE360" i="1"/>
  <c r="BB360" i="1"/>
  <c r="AL360" i="1"/>
  <c r="AD360" i="1"/>
  <c r="AK360" i="1"/>
  <c r="AC360" i="1"/>
  <c r="BB319" i="1"/>
  <c r="AL319" i="1"/>
  <c r="AD319" i="1"/>
  <c r="BA319" i="1"/>
  <c r="AK319" i="1"/>
  <c r="AC319" i="1"/>
  <c r="AZ319" i="1"/>
  <c r="AR319" i="1"/>
  <c r="AJ319" i="1"/>
  <c r="AB319" i="1"/>
  <c r="AQ319" i="1"/>
  <c r="AI319" i="1"/>
  <c r="AA319" i="1"/>
  <c r="BF319" i="1"/>
  <c r="AX319" i="1"/>
  <c r="AP319" i="1"/>
  <c r="AH319" i="1"/>
  <c r="Z319" i="1"/>
  <c r="BD319" i="1"/>
  <c r="AV319" i="1"/>
  <c r="AN319" i="1"/>
  <c r="AF319" i="1"/>
  <c r="AU319" i="1"/>
  <c r="AM319" i="1"/>
  <c r="AE319" i="1"/>
  <c r="AO319" i="1"/>
  <c r="AG319" i="1"/>
  <c r="Y319" i="1"/>
  <c r="BE319" i="1"/>
  <c r="BG422" i="1"/>
  <c r="AY422" i="1"/>
  <c r="AQ422" i="1"/>
  <c r="AI422" i="1"/>
  <c r="AA422" i="1"/>
  <c r="BF422" i="1"/>
  <c r="AX422" i="1"/>
  <c r="AP422" i="1"/>
  <c r="AH422" i="1"/>
  <c r="Z422" i="1"/>
  <c r="BM422" i="1"/>
  <c r="BE422" i="1"/>
  <c r="AW422" i="1"/>
  <c r="AO422" i="1"/>
  <c r="AG422" i="1"/>
  <c r="Y422" i="1"/>
  <c r="BD422" i="1"/>
  <c r="AV422" i="1"/>
  <c r="AN422" i="1"/>
  <c r="AF422" i="1"/>
  <c r="BC422" i="1"/>
  <c r="AU422" i="1"/>
  <c r="AM422" i="1"/>
  <c r="AE422" i="1"/>
  <c r="BB422" i="1"/>
  <c r="AL422" i="1"/>
  <c r="AD422" i="1"/>
  <c r="BA422" i="1"/>
  <c r="AK422" i="1"/>
  <c r="AC422" i="1"/>
  <c r="AZ422" i="1"/>
  <c r="AR422" i="1"/>
  <c r="AJ422" i="1"/>
  <c r="AB422" i="1"/>
  <c r="BM182" i="1"/>
  <c r="AO182" i="1"/>
  <c r="AG182" i="1"/>
  <c r="Y182" i="1"/>
  <c r="AV182" i="1"/>
  <c r="AN182" i="1"/>
  <c r="AF182" i="1"/>
  <c r="BK182" i="1"/>
  <c r="AU182" i="1"/>
  <c r="AM182" i="1"/>
  <c r="AE182" i="1"/>
  <c r="BJ182" i="1"/>
  <c r="BB182" i="1"/>
  <c r="AT182" i="1"/>
  <c r="AL182" i="1"/>
  <c r="AD182" i="1"/>
  <c r="BI182" i="1"/>
  <c r="BA182" i="1"/>
  <c r="AK182" i="1"/>
  <c r="AC182" i="1"/>
  <c r="AZ182" i="1"/>
  <c r="AR182" i="1"/>
  <c r="AJ182" i="1"/>
  <c r="AB182" i="1"/>
  <c r="BG182" i="1"/>
  <c r="AQ182" i="1"/>
  <c r="AI182" i="1"/>
  <c r="AA182" i="1"/>
  <c r="AP182" i="1"/>
  <c r="AH182" i="1"/>
  <c r="Z182" i="1"/>
  <c r="AK296" i="1"/>
  <c r="AC296" i="1"/>
  <c r="AM296" i="1"/>
  <c r="AE296" i="1"/>
  <c r="AL296" i="1"/>
  <c r="AA296" i="1"/>
  <c r="AJ296" i="1"/>
  <c r="Z296" i="1"/>
  <c r="AT296" i="1"/>
  <c r="AI296" i="1"/>
  <c r="Y296" i="1"/>
  <c r="AR296" i="1"/>
  <c r="AH296" i="1"/>
  <c r="AQ296" i="1"/>
  <c r="AG296" i="1"/>
  <c r="BG296" i="1"/>
  <c r="AP296" i="1"/>
  <c r="AF296" i="1"/>
  <c r="AN296" i="1"/>
  <c r="AB296" i="1"/>
  <c r="AO296" i="1"/>
  <c r="AD296" i="1"/>
  <c r="BM395" i="1"/>
  <c r="BE395" i="1"/>
  <c r="AW395" i="1"/>
  <c r="AO395" i="1"/>
  <c r="AG395" i="1"/>
  <c r="Y395" i="1"/>
  <c r="BD395" i="1"/>
  <c r="AV395" i="1"/>
  <c r="AN395" i="1"/>
  <c r="AF395" i="1"/>
  <c r="AU395" i="1"/>
  <c r="AM395" i="1"/>
  <c r="AE395" i="1"/>
  <c r="BB395" i="1"/>
  <c r="AL395" i="1"/>
  <c r="AD395" i="1"/>
  <c r="BA395" i="1"/>
  <c r="AK395" i="1"/>
  <c r="AC395" i="1"/>
  <c r="BH395" i="1"/>
  <c r="AZ395" i="1"/>
  <c r="AR395" i="1"/>
  <c r="AJ395" i="1"/>
  <c r="AB395" i="1"/>
  <c r="BG395" i="1"/>
  <c r="AY395" i="1"/>
  <c r="AQ395" i="1"/>
  <c r="AI395" i="1"/>
  <c r="AA395" i="1"/>
  <c r="BF395" i="1"/>
  <c r="AX395" i="1"/>
  <c r="AP395" i="1"/>
  <c r="AH395" i="1"/>
  <c r="Z395"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2" i="1"/>
  <c r="AM142" i="1"/>
  <c r="AE142" i="1"/>
  <c r="BB142" i="1"/>
  <c r="AL142" i="1"/>
  <c r="AD142" i="1"/>
  <c r="BA142" i="1"/>
  <c r="AK142" i="1"/>
  <c r="AC142" i="1"/>
  <c r="AZ142" i="1"/>
  <c r="AR142" i="1"/>
  <c r="AJ142" i="1"/>
  <c r="AB142" i="1"/>
  <c r="AQ142" i="1"/>
  <c r="AI142" i="1"/>
  <c r="AA142" i="1"/>
  <c r="BF142" i="1"/>
  <c r="AX142" i="1"/>
  <c r="AP142" i="1"/>
  <c r="AH142" i="1"/>
  <c r="Z142" i="1"/>
  <c r="BE142" i="1"/>
  <c r="AO142" i="1"/>
  <c r="AG142" i="1"/>
  <c r="Y142" i="1"/>
  <c r="BD142" i="1"/>
  <c r="AV142" i="1"/>
  <c r="AN142" i="1"/>
  <c r="AF142" i="1"/>
  <c r="AV14" i="1"/>
  <c r="AN14" i="1"/>
  <c r="AF14" i="1"/>
  <c r="BK14" i="1"/>
  <c r="AU14" i="1"/>
  <c r="AM14" i="1"/>
  <c r="AE14" i="1"/>
  <c r="BB14" i="1"/>
  <c r="AT14" i="1"/>
  <c r="AL14" i="1"/>
  <c r="AD14" i="1"/>
  <c r="BA14" i="1"/>
  <c r="AK14" i="1"/>
  <c r="AC14" i="1"/>
  <c r="AR14" i="1"/>
  <c r="AJ14" i="1"/>
  <c r="AB14" i="1"/>
  <c r="BG14" i="1"/>
  <c r="AQ14" i="1"/>
  <c r="AI14" i="1"/>
  <c r="AA14" i="1"/>
  <c r="BF14" i="1"/>
  <c r="AP14" i="1"/>
  <c r="AH14" i="1"/>
  <c r="Z14" i="1"/>
  <c r="BM14" i="1"/>
  <c r="BE14" i="1"/>
  <c r="AO14" i="1"/>
  <c r="AG14" i="1"/>
  <c r="Y14"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7" i="1"/>
  <c r="AD137" i="1"/>
  <c r="AK137" i="1"/>
  <c r="AC137" i="1"/>
  <c r="AR137" i="1"/>
  <c r="AJ137" i="1"/>
  <c r="AB137" i="1"/>
  <c r="AQ137" i="1"/>
  <c r="AI137" i="1"/>
  <c r="AA137" i="1"/>
  <c r="BF137" i="1"/>
  <c r="AP137" i="1"/>
  <c r="AH137" i="1"/>
  <c r="Z137" i="1"/>
  <c r="BE137" i="1"/>
  <c r="AO137" i="1"/>
  <c r="AG137" i="1"/>
  <c r="Y137" i="1"/>
  <c r="AV137" i="1"/>
  <c r="AN137" i="1"/>
  <c r="AF137" i="1"/>
  <c r="AU137" i="1"/>
  <c r="AM137" i="1"/>
  <c r="AE137" i="1"/>
  <c r="BI278" i="1"/>
  <c r="BA278" i="1"/>
  <c r="AK278" i="1"/>
  <c r="AC278" i="1"/>
  <c r="AZ278" i="1"/>
  <c r="AR278" i="1"/>
  <c r="AJ278" i="1"/>
  <c r="AB278" i="1"/>
  <c r="AP278" i="1"/>
  <c r="AH278" i="1"/>
  <c r="Z278" i="1"/>
  <c r="AO278" i="1"/>
  <c r="AG278" i="1"/>
  <c r="Y278" i="1"/>
  <c r="AM278" i="1"/>
  <c r="AE278" i="1"/>
  <c r="AY278" i="1"/>
  <c r="AL278" i="1"/>
  <c r="AI278" i="1"/>
  <c r="AF278" i="1"/>
  <c r="AD278" i="1"/>
  <c r="AA278" i="1"/>
  <c r="AQ278" i="1"/>
  <c r="BB278" i="1"/>
  <c r="AN278" i="1"/>
  <c r="AP314" i="1"/>
  <c r="AH314" i="1"/>
  <c r="Z314" i="1"/>
  <c r="AO314" i="1"/>
  <c r="AG314" i="1"/>
  <c r="Y314" i="1"/>
  <c r="AV314" i="1"/>
  <c r="AN314" i="1"/>
  <c r="AF314" i="1"/>
  <c r="AU314" i="1"/>
  <c r="AM314" i="1"/>
  <c r="AE314" i="1"/>
  <c r="AL314" i="1"/>
  <c r="AD314" i="1"/>
  <c r="AR314" i="1"/>
  <c r="AJ314" i="1"/>
  <c r="AB314" i="1"/>
  <c r="AQ314" i="1"/>
  <c r="AI314" i="1"/>
  <c r="AA314" i="1"/>
  <c r="AK314" i="1"/>
  <c r="BI314" i="1"/>
  <c r="AC314" i="1"/>
  <c r="BM370" i="1"/>
  <c r="BE370" i="1"/>
  <c r="AW370" i="1"/>
  <c r="AO370" i="1"/>
  <c r="AG370" i="1"/>
  <c r="Y370" i="1"/>
  <c r="AM370" i="1"/>
  <c r="AE370" i="1"/>
  <c r="BB370" i="1"/>
  <c r="AL370" i="1"/>
  <c r="AD370" i="1"/>
  <c r="BA370" i="1"/>
  <c r="AK370" i="1"/>
  <c r="AC370" i="1"/>
  <c r="AZ370" i="1"/>
  <c r="AR370" i="1"/>
  <c r="AJ370" i="1"/>
  <c r="AB370" i="1"/>
  <c r="BG370" i="1"/>
  <c r="Z370" i="1"/>
  <c r="BF370" i="1"/>
  <c r="AQ370" i="1"/>
  <c r="BD370" i="1"/>
  <c r="AP370" i="1"/>
  <c r="AN370" i="1"/>
  <c r="AY370" i="1"/>
  <c r="AI370" i="1"/>
  <c r="AX370" i="1"/>
  <c r="AH370" i="1"/>
  <c r="AV370" i="1"/>
  <c r="AF370" i="1"/>
  <c r="AA370" i="1"/>
  <c r="AS52" i="1"/>
  <c r="AS76" i="1"/>
  <c r="AS295" i="1"/>
  <c r="AS446" i="1"/>
  <c r="AS308" i="1"/>
  <c r="AS331" i="1"/>
  <c r="AS66" i="1"/>
  <c r="AS165" i="1"/>
  <c r="AS292" i="1"/>
  <c r="AS146" i="1"/>
  <c r="AS359" i="1"/>
  <c r="AS260" i="1"/>
  <c r="AS59" i="1"/>
  <c r="AS262" i="1"/>
  <c r="AS54" i="1"/>
  <c r="AS362" i="1"/>
  <c r="AS129" i="1"/>
  <c r="AS256" i="1"/>
  <c r="AS96" i="1"/>
  <c r="AS139" i="1"/>
  <c r="AS180" i="1"/>
  <c r="AS32" i="1"/>
  <c r="AS163" i="1"/>
  <c r="BH219" i="1"/>
  <c r="AZ219" i="1"/>
  <c r="AR219" i="1"/>
  <c r="AJ219" i="1"/>
  <c r="AB219" i="1"/>
  <c r="BG219" i="1"/>
  <c r="AY219" i="1"/>
  <c r="AQ219" i="1"/>
  <c r="AI219" i="1"/>
  <c r="AA219" i="1"/>
  <c r="AP219" i="1"/>
  <c r="AH219" i="1"/>
  <c r="Z219" i="1"/>
  <c r="BM219" i="1"/>
  <c r="BE219" i="1"/>
  <c r="AO219" i="1"/>
  <c r="AG219" i="1"/>
  <c r="Y219" i="1"/>
  <c r="AV219" i="1"/>
  <c r="AN219" i="1"/>
  <c r="AF219" i="1"/>
  <c r="BK219" i="1"/>
  <c r="BC219" i="1"/>
  <c r="AU219" i="1"/>
  <c r="AM219" i="1"/>
  <c r="AE219" i="1"/>
  <c r="BB219" i="1"/>
  <c r="AT219" i="1"/>
  <c r="AL219" i="1"/>
  <c r="AD219" i="1"/>
  <c r="BA219" i="1"/>
  <c r="AK219" i="1"/>
  <c r="AC219" i="1"/>
  <c r="BM300" i="1"/>
  <c r="BE300" i="1"/>
  <c r="AO300" i="1"/>
  <c r="AG300" i="1"/>
  <c r="Y300" i="1"/>
  <c r="BG300" i="1"/>
  <c r="AQ300" i="1"/>
  <c r="AI300" i="1"/>
  <c r="AA300" i="1"/>
  <c r="BB300" i="1"/>
  <c r="AJ300" i="1"/>
  <c r="BA300" i="1"/>
  <c r="AH300" i="1"/>
  <c r="AZ300" i="1"/>
  <c r="AR300" i="1"/>
  <c r="AF300" i="1"/>
  <c r="BI300" i="1"/>
  <c r="AP300" i="1"/>
  <c r="AE300" i="1"/>
  <c r="AN300" i="1"/>
  <c r="AD300" i="1"/>
  <c r="BF300" i="1"/>
  <c r="AM300" i="1"/>
  <c r="AC300" i="1"/>
  <c r="BD300" i="1"/>
  <c r="AL300" i="1"/>
  <c r="AB300" i="1"/>
  <c r="AK300" i="1"/>
  <c r="Z300" i="1"/>
  <c r="AZ162" i="1"/>
  <c r="AR162" i="1"/>
  <c r="AJ162" i="1"/>
  <c r="AB162" i="1"/>
  <c r="BG162" i="1"/>
  <c r="AY162" i="1"/>
  <c r="AQ162" i="1"/>
  <c r="AI162" i="1"/>
  <c r="AA162" i="1"/>
  <c r="BF162" i="1"/>
  <c r="AX162" i="1"/>
  <c r="AP162" i="1"/>
  <c r="AH162" i="1"/>
  <c r="Z162" i="1"/>
  <c r="BM162" i="1"/>
  <c r="AW162" i="1"/>
  <c r="AO162" i="1"/>
  <c r="AG162" i="1"/>
  <c r="Y162" i="1"/>
  <c r="BD162" i="1"/>
  <c r="AN162" i="1"/>
  <c r="AF162" i="1"/>
  <c r="BC162" i="1"/>
  <c r="AM162" i="1"/>
  <c r="AE162" i="1"/>
  <c r="BB162" i="1"/>
  <c r="AL162" i="1"/>
  <c r="AD162" i="1"/>
  <c r="BA162" i="1"/>
  <c r="AK162" i="1"/>
  <c r="AC162" i="1"/>
  <c r="BF141" i="1"/>
  <c r="AP141" i="1"/>
  <c r="AH141" i="1"/>
  <c r="Z141" i="1"/>
  <c r="BE141" i="1"/>
  <c r="AO141" i="1"/>
  <c r="AG141" i="1"/>
  <c r="Y141" i="1"/>
  <c r="AV141" i="1"/>
  <c r="AN141" i="1"/>
  <c r="AF141" i="1"/>
  <c r="AU141" i="1"/>
  <c r="AM141" i="1"/>
  <c r="AE141" i="1"/>
  <c r="AL141" i="1"/>
  <c r="AD141" i="1"/>
  <c r="AK141" i="1"/>
  <c r="AC141" i="1"/>
  <c r="AR141" i="1"/>
  <c r="AJ141" i="1"/>
  <c r="AB141" i="1"/>
  <c r="AQ141" i="1"/>
  <c r="AI141" i="1"/>
  <c r="AA141" i="1"/>
  <c r="AR291" i="1"/>
  <c r="AJ291" i="1"/>
  <c r="AB291" i="1"/>
  <c r="BG291" i="1"/>
  <c r="AP291" i="1"/>
  <c r="AG291" i="1"/>
  <c r="AO291" i="1"/>
  <c r="AF291" i="1"/>
  <c r="BM291" i="1"/>
  <c r="AN291" i="1"/>
  <c r="AE291" i="1"/>
  <c r="AV291" i="1"/>
  <c r="AM291" i="1"/>
  <c r="AD291" i="1"/>
  <c r="BK291" i="1"/>
  <c r="AU291" i="1"/>
  <c r="AL291" i="1"/>
  <c r="AC291" i="1"/>
  <c r="AK291" i="1"/>
  <c r="AA291" i="1"/>
  <c r="AQ291" i="1"/>
  <c r="AH291" i="1"/>
  <c r="Y291" i="1"/>
  <c r="AI291" i="1"/>
  <c r="Z291" i="1"/>
  <c r="BJ189" i="1"/>
  <c r="BB189" i="1"/>
  <c r="AZ189" i="1"/>
  <c r="AR189" i="1"/>
  <c r="AJ189" i="1"/>
  <c r="AB189" i="1"/>
  <c r="BH189" i="1"/>
  <c r="AY189" i="1"/>
  <c r="AQ189" i="1"/>
  <c r="AI189" i="1"/>
  <c r="AA189" i="1"/>
  <c r="BG189" i="1"/>
  <c r="AX189" i="1"/>
  <c r="AP189" i="1"/>
  <c r="AH189" i="1"/>
  <c r="Z189" i="1"/>
  <c r="BF189" i="1"/>
  <c r="AW189" i="1"/>
  <c r="AO189" i="1"/>
  <c r="AG189" i="1"/>
  <c r="Y189" i="1"/>
  <c r="AV189" i="1"/>
  <c r="AN189" i="1"/>
  <c r="AF189" i="1"/>
  <c r="BM189" i="1"/>
  <c r="AU189" i="1"/>
  <c r="AM189" i="1"/>
  <c r="AE189" i="1"/>
  <c r="AT189" i="1"/>
  <c r="AL189" i="1"/>
  <c r="AD189" i="1"/>
  <c r="BA189" i="1"/>
  <c r="AK189" i="1"/>
  <c r="BK189" i="1"/>
  <c r="AC189" i="1"/>
  <c r="BF209" i="1"/>
  <c r="AP209" i="1"/>
  <c r="AH209" i="1"/>
  <c r="Z209" i="1"/>
  <c r="BM209" i="1"/>
  <c r="AO209" i="1"/>
  <c r="AG209" i="1"/>
  <c r="Y209" i="1"/>
  <c r="BD209" i="1"/>
  <c r="AV209" i="1"/>
  <c r="AN209" i="1"/>
  <c r="AF209" i="1"/>
  <c r="AU209" i="1"/>
  <c r="AM209" i="1"/>
  <c r="AE209" i="1"/>
  <c r="BB209" i="1"/>
  <c r="AT209" i="1"/>
  <c r="AL209" i="1"/>
  <c r="AD209" i="1"/>
  <c r="BA209" i="1"/>
  <c r="AK209" i="1"/>
  <c r="AC209" i="1"/>
  <c r="BH209" i="1"/>
  <c r="AZ209" i="1"/>
  <c r="AR209" i="1"/>
  <c r="AJ209" i="1"/>
  <c r="AB209" i="1"/>
  <c r="BG209" i="1"/>
  <c r="AQ209" i="1"/>
  <c r="AI209" i="1"/>
  <c r="AA209" i="1"/>
  <c r="AK357" i="1"/>
  <c r="AC357" i="1"/>
  <c r="AR357" i="1"/>
  <c r="AJ357" i="1"/>
  <c r="AB357" i="1"/>
  <c r="AQ357" i="1"/>
  <c r="AI357" i="1"/>
  <c r="AA357" i="1"/>
  <c r="AP357" i="1"/>
  <c r="AH357" i="1"/>
  <c r="Z357" i="1"/>
  <c r="AO357" i="1"/>
  <c r="AG357" i="1"/>
  <c r="Y357" i="1"/>
  <c r="AN357" i="1"/>
  <c r="AF357" i="1"/>
  <c r="AM357" i="1"/>
  <c r="AE357" i="1"/>
  <c r="BB357" i="1"/>
  <c r="AL357" i="1"/>
  <c r="AD357" i="1"/>
  <c r="BH439" i="1"/>
  <c r="AZ439" i="1"/>
  <c r="AR439" i="1"/>
  <c r="AJ439" i="1"/>
  <c r="AB439" i="1"/>
  <c r="BG439" i="1"/>
  <c r="AY439" i="1"/>
  <c r="AQ439" i="1"/>
  <c r="AI439" i="1"/>
  <c r="AA439" i="1"/>
  <c r="BF439" i="1"/>
  <c r="AP439" i="1"/>
  <c r="AH439" i="1"/>
  <c r="Z439" i="1"/>
  <c r="BM439" i="1"/>
  <c r="AO439" i="1"/>
  <c r="AG439" i="1"/>
  <c r="Y439" i="1"/>
  <c r="BD439" i="1"/>
  <c r="AV439" i="1"/>
  <c r="AN439" i="1"/>
  <c r="AF439" i="1"/>
  <c r="AU439" i="1"/>
  <c r="AM439" i="1"/>
  <c r="AE439" i="1"/>
  <c r="BB439" i="1"/>
  <c r="AT439" i="1"/>
  <c r="AL439" i="1"/>
  <c r="AD439" i="1"/>
  <c r="BA439" i="1"/>
  <c r="AK439" i="1"/>
  <c r="AC439" i="1"/>
  <c r="AP43" i="1"/>
  <c r="AH43" i="1"/>
  <c r="Z43" i="1"/>
  <c r="AO43" i="1"/>
  <c r="AG43" i="1"/>
  <c r="Y43" i="1"/>
  <c r="AN43" i="1"/>
  <c r="AF43" i="1"/>
  <c r="AM43" i="1"/>
  <c r="AE43" i="1"/>
  <c r="BB43" i="1"/>
  <c r="AT43" i="1"/>
  <c r="AL43" i="1"/>
  <c r="AD43" i="1"/>
  <c r="BA43" i="1"/>
  <c r="AK43" i="1"/>
  <c r="AC43" i="1"/>
  <c r="AR43" i="1"/>
  <c r="AJ43" i="1"/>
  <c r="AB43" i="1"/>
  <c r="BG43" i="1"/>
  <c r="AQ43" i="1"/>
  <c r="AI43" i="1"/>
  <c r="AA43" i="1"/>
  <c r="AP34" i="1"/>
  <c r="AH34" i="1"/>
  <c r="Z34" i="1"/>
  <c r="AO34" i="1"/>
  <c r="AG34" i="1"/>
  <c r="Y34" i="1"/>
  <c r="AN34" i="1"/>
  <c r="AF34" i="1"/>
  <c r="AM34" i="1"/>
  <c r="AE34" i="1"/>
  <c r="AL34" i="1"/>
  <c r="AD34" i="1"/>
  <c r="AK34" i="1"/>
  <c r="AC34" i="1"/>
  <c r="BG34" i="1"/>
  <c r="AQ34" i="1"/>
  <c r="AI34" i="1"/>
  <c r="AA34" i="1"/>
  <c r="AR34" i="1"/>
  <c r="AJ34" i="1"/>
  <c r="AB34" i="1"/>
  <c r="BF225" i="1"/>
  <c r="AX225" i="1"/>
  <c r="AP225" i="1"/>
  <c r="AH225" i="1"/>
  <c r="Z225" i="1"/>
  <c r="AO225" i="1"/>
  <c r="AG225" i="1"/>
  <c r="Y225" i="1"/>
  <c r="AN225" i="1"/>
  <c r="AF225" i="1"/>
  <c r="AM225" i="1"/>
  <c r="AE225" i="1"/>
  <c r="AL225" i="1"/>
  <c r="AD225" i="1"/>
  <c r="AK225" i="1"/>
  <c r="AC225" i="1"/>
  <c r="AR225" i="1"/>
  <c r="AJ225" i="1"/>
  <c r="AB225" i="1"/>
  <c r="AQ225" i="1"/>
  <c r="AI225" i="1"/>
  <c r="AA225" i="1"/>
  <c r="BA200" i="1"/>
  <c r="AK200" i="1"/>
  <c r="AC200" i="1"/>
  <c r="BH200" i="1"/>
  <c r="AY200" i="1"/>
  <c r="AP200" i="1"/>
  <c r="AG200" i="1"/>
  <c r="BG200" i="1"/>
  <c r="AO200" i="1"/>
  <c r="AF200" i="1"/>
  <c r="AN200" i="1"/>
  <c r="AE200" i="1"/>
  <c r="BM200" i="1"/>
  <c r="BE200" i="1"/>
  <c r="AV200" i="1"/>
  <c r="AM200" i="1"/>
  <c r="AD200" i="1"/>
  <c r="AU200" i="1"/>
  <c r="AL200" i="1"/>
  <c r="AB200" i="1"/>
  <c r="BK200" i="1"/>
  <c r="BC200" i="1"/>
  <c r="AT200" i="1"/>
  <c r="AJ200" i="1"/>
  <c r="AA200" i="1"/>
  <c r="BB200" i="1"/>
  <c r="AR200" i="1"/>
  <c r="AI200" i="1"/>
  <c r="Z200" i="1"/>
  <c r="AQ200" i="1"/>
  <c r="AH200" i="1"/>
  <c r="Y200" i="1"/>
  <c r="AZ200"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41" i="1"/>
  <c r="AG241" i="1"/>
  <c r="Y241" i="1"/>
  <c r="AL241" i="1"/>
  <c r="AD241" i="1"/>
  <c r="AK241" i="1"/>
  <c r="AC241" i="1"/>
  <c r="AR241" i="1"/>
  <c r="AJ241" i="1"/>
  <c r="AB241" i="1"/>
  <c r="AX241" i="1"/>
  <c r="AP241" i="1"/>
  <c r="AH241" i="1"/>
  <c r="Z241" i="1"/>
  <c r="AA241" i="1"/>
  <c r="AQ241" i="1"/>
  <c r="AN241" i="1"/>
  <c r="AM241" i="1"/>
  <c r="AI241" i="1"/>
  <c r="AF241" i="1"/>
  <c r="AE241" i="1"/>
  <c r="BK374" i="1"/>
  <c r="AU374" i="1"/>
  <c r="AM374" i="1"/>
  <c r="AE374" i="1"/>
  <c r="BA374" i="1"/>
  <c r="AK374" i="1"/>
  <c r="AC374" i="1"/>
  <c r="BH374" i="1"/>
  <c r="AZ374" i="1"/>
  <c r="AR374" i="1"/>
  <c r="AJ374" i="1"/>
  <c r="AB374" i="1"/>
  <c r="BG374" i="1"/>
  <c r="AY374" i="1"/>
  <c r="AQ374" i="1"/>
  <c r="AI374" i="1"/>
  <c r="AA374" i="1"/>
  <c r="AP374" i="1"/>
  <c r="AH374" i="1"/>
  <c r="Z374" i="1"/>
  <c r="AO374" i="1"/>
  <c r="AG374" i="1"/>
  <c r="Y374" i="1"/>
  <c r="AV374" i="1"/>
  <c r="AN374" i="1"/>
  <c r="AF374" i="1"/>
  <c r="AT374" i="1"/>
  <c r="AL374" i="1"/>
  <c r="AD374" i="1"/>
  <c r="BB374" i="1"/>
  <c r="BG267" i="1"/>
  <c r="AQ267" i="1"/>
  <c r="AI267" i="1"/>
  <c r="AA267" i="1"/>
  <c r="AP267" i="1"/>
  <c r="AH267" i="1"/>
  <c r="Z267" i="1"/>
  <c r="AO267" i="1"/>
  <c r="AG267" i="1"/>
  <c r="Y267" i="1"/>
  <c r="BD267" i="1"/>
  <c r="AV267" i="1"/>
  <c r="AN267" i="1"/>
  <c r="AF267" i="1"/>
  <c r="AU267" i="1"/>
  <c r="AM267" i="1"/>
  <c r="AE267" i="1"/>
  <c r="AL267" i="1"/>
  <c r="AD267" i="1"/>
  <c r="AR267" i="1"/>
  <c r="AJ267" i="1"/>
  <c r="AB267" i="1"/>
  <c r="AK267" i="1"/>
  <c r="AC267" i="1"/>
  <c r="AM150" i="1"/>
  <c r="AE150" i="1"/>
  <c r="BB150" i="1"/>
  <c r="AL150" i="1"/>
  <c r="AD150" i="1"/>
  <c r="BA150" i="1"/>
  <c r="AK150" i="1"/>
  <c r="AC150" i="1"/>
  <c r="AR150" i="1"/>
  <c r="AJ150" i="1"/>
  <c r="AB150" i="1"/>
  <c r="AQ150" i="1"/>
  <c r="AI150" i="1"/>
  <c r="AA150" i="1"/>
  <c r="AP150" i="1"/>
  <c r="AH150" i="1"/>
  <c r="Z150" i="1"/>
  <c r="AO150" i="1"/>
  <c r="AG150" i="1"/>
  <c r="Y150" i="1"/>
  <c r="AN150" i="1"/>
  <c r="AF150" i="1"/>
  <c r="AO273" i="1"/>
  <c r="AG273" i="1"/>
  <c r="Y273" i="1"/>
  <c r="AV273" i="1"/>
  <c r="AN273" i="1"/>
  <c r="AF273" i="1"/>
  <c r="BK273" i="1"/>
  <c r="AU273" i="1"/>
  <c r="AM273" i="1"/>
  <c r="AE273" i="1"/>
  <c r="BB273" i="1"/>
  <c r="AT273" i="1"/>
  <c r="AL273" i="1"/>
  <c r="AD273" i="1"/>
  <c r="BA273" i="1"/>
  <c r="AK273" i="1"/>
  <c r="AC273" i="1"/>
  <c r="BH273" i="1"/>
  <c r="AZ273" i="1"/>
  <c r="AR273" i="1"/>
  <c r="AJ273" i="1"/>
  <c r="AB273" i="1"/>
  <c r="AP273" i="1"/>
  <c r="AH273" i="1"/>
  <c r="Z273" i="1"/>
  <c r="AA273" i="1"/>
  <c r="BG273" i="1"/>
  <c r="AQ273" i="1"/>
  <c r="AI273" i="1"/>
  <c r="BD185" i="1"/>
  <c r="AV185" i="1"/>
  <c r="AN185" i="1"/>
  <c r="AF185" i="1"/>
  <c r="AU185" i="1"/>
  <c r="AM185" i="1"/>
  <c r="AE185" i="1"/>
  <c r="BB185" i="1"/>
  <c r="AL185" i="1"/>
  <c r="AD185" i="1"/>
  <c r="BA185" i="1"/>
  <c r="AK185" i="1"/>
  <c r="AC185" i="1"/>
  <c r="AR185" i="1"/>
  <c r="AJ185" i="1"/>
  <c r="AB185" i="1"/>
  <c r="BG185" i="1"/>
  <c r="AQ185" i="1"/>
  <c r="AI185" i="1"/>
  <c r="AA185" i="1"/>
  <c r="BF185" i="1"/>
  <c r="AX185" i="1"/>
  <c r="AP185" i="1"/>
  <c r="AH185" i="1"/>
  <c r="Z185" i="1"/>
  <c r="BE185" i="1"/>
  <c r="Y185" i="1"/>
  <c r="BM185" i="1"/>
  <c r="AO185" i="1"/>
  <c r="AG185" i="1"/>
  <c r="AZ28" i="1"/>
  <c r="AR28" i="1"/>
  <c r="AJ28" i="1"/>
  <c r="AB28" i="1"/>
  <c r="BG28" i="1"/>
  <c r="AY28" i="1"/>
  <c r="AQ28" i="1"/>
  <c r="AI28" i="1"/>
  <c r="AA28" i="1"/>
  <c r="AW28" i="1"/>
  <c r="AO28" i="1"/>
  <c r="AG28" i="1"/>
  <c r="Y28" i="1"/>
  <c r="AV28" i="1"/>
  <c r="AN28" i="1"/>
  <c r="AF28" i="1"/>
  <c r="BC28" i="1"/>
  <c r="AU28" i="1"/>
  <c r="AM28" i="1"/>
  <c r="AE28" i="1"/>
  <c r="BA28" i="1"/>
  <c r="AK28" i="1"/>
  <c r="AC28" i="1"/>
  <c r="AL28" i="1"/>
  <c r="BF28" i="1"/>
  <c r="AH28" i="1"/>
  <c r="AD28" i="1"/>
  <c r="Z28" i="1"/>
  <c r="BB28" i="1"/>
  <c r="AX28" i="1"/>
  <c r="AP28"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90" i="1"/>
  <c r="AV390" i="1"/>
  <c r="AN390" i="1"/>
  <c r="AF390" i="1"/>
  <c r="BK390" i="1"/>
  <c r="AM390" i="1"/>
  <c r="AE390" i="1"/>
  <c r="BB390" i="1"/>
  <c r="AT390" i="1"/>
  <c r="AL390" i="1"/>
  <c r="AD390" i="1"/>
  <c r="BA390" i="1"/>
  <c r="AK390" i="1"/>
  <c r="AC390" i="1"/>
  <c r="BG390" i="1"/>
  <c r="AY390" i="1"/>
  <c r="AQ390" i="1"/>
  <c r="AI390" i="1"/>
  <c r="AA390" i="1"/>
  <c r="BM390" i="1"/>
  <c r="BE390" i="1"/>
  <c r="AO390" i="1"/>
  <c r="AG390" i="1"/>
  <c r="Y390" i="1"/>
  <c r="Z390" i="1"/>
  <c r="AR390" i="1"/>
  <c r="BH390" i="1"/>
  <c r="AP390" i="1"/>
  <c r="BF390" i="1"/>
  <c r="AJ390" i="1"/>
  <c r="AH390" i="1"/>
  <c r="AZ390" i="1"/>
  <c r="AB390" i="1"/>
  <c r="AP246" i="1"/>
  <c r="AH246" i="1"/>
  <c r="Z246" i="1"/>
  <c r="AO246" i="1"/>
  <c r="AG246" i="1"/>
  <c r="Y246" i="1"/>
  <c r="AV246" i="1"/>
  <c r="AN246" i="1"/>
  <c r="AF246" i="1"/>
  <c r="BK246" i="1"/>
  <c r="AU246" i="1"/>
  <c r="AM246" i="1"/>
  <c r="AE246" i="1"/>
  <c r="BB246" i="1"/>
  <c r="AT246" i="1"/>
  <c r="AL246" i="1"/>
  <c r="AD246" i="1"/>
  <c r="BA246" i="1"/>
  <c r="AK246" i="1"/>
  <c r="AC246" i="1"/>
  <c r="BG246" i="1"/>
  <c r="AY246" i="1"/>
  <c r="AQ246" i="1"/>
  <c r="AI246" i="1"/>
  <c r="AA246" i="1"/>
  <c r="AZ246" i="1"/>
  <c r="AR246" i="1"/>
  <c r="AJ246" i="1"/>
  <c r="AB246" i="1"/>
  <c r="BG190" i="1"/>
  <c r="AQ190" i="1"/>
  <c r="AI190" i="1"/>
  <c r="AA190" i="1"/>
  <c r="BK190" i="1"/>
  <c r="AT190" i="1"/>
  <c r="AK190" i="1"/>
  <c r="AB190" i="1"/>
  <c r="BJ190" i="1"/>
  <c r="AJ190" i="1"/>
  <c r="Z190" i="1"/>
  <c r="AR190" i="1"/>
  <c r="AH190" i="1"/>
  <c r="Y190" i="1"/>
  <c r="AP190" i="1"/>
  <c r="AG190" i="1"/>
  <c r="BF190" i="1"/>
  <c r="AO190" i="1"/>
  <c r="AF190" i="1"/>
  <c r="AN190" i="1"/>
  <c r="AE190" i="1"/>
  <c r="AV190" i="1"/>
  <c r="AM190" i="1"/>
  <c r="AD190" i="1"/>
  <c r="AC190" i="1"/>
  <c r="AU190" i="1"/>
  <c r="AL190" i="1"/>
  <c r="AL266" i="1"/>
  <c r="AD266" i="1"/>
  <c r="BI266" i="1"/>
  <c r="AK266" i="1"/>
  <c r="AC266" i="1"/>
  <c r="AR266" i="1"/>
  <c r="AJ266" i="1"/>
  <c r="AB266" i="1"/>
  <c r="AQ266" i="1"/>
  <c r="AI266" i="1"/>
  <c r="AA266" i="1"/>
  <c r="AP266" i="1"/>
  <c r="AH266" i="1"/>
  <c r="Z266" i="1"/>
  <c r="AO266" i="1"/>
  <c r="AG266" i="1"/>
  <c r="Y266" i="1"/>
  <c r="AU266" i="1"/>
  <c r="AM266" i="1"/>
  <c r="AE266" i="1"/>
  <c r="AV266" i="1"/>
  <c r="AN266" i="1"/>
  <c r="AF266" i="1"/>
  <c r="AS69" i="1"/>
  <c r="AS20" i="1"/>
  <c r="AS195" i="1"/>
  <c r="AS383" i="1"/>
  <c r="AS132" i="1"/>
  <c r="AS414" i="1"/>
  <c r="AS443" i="1"/>
  <c r="AS114" i="1"/>
  <c r="AS164" i="1"/>
  <c r="AS51" i="1"/>
  <c r="AS363" i="1"/>
  <c r="AS375" i="1"/>
  <c r="AS240" i="1"/>
  <c r="AS329" i="1"/>
  <c r="AS253" i="1"/>
  <c r="AS435" i="1"/>
  <c r="AS275" i="1"/>
  <c r="AV22" i="1"/>
  <c r="AN22" i="1"/>
  <c r="AF22" i="1"/>
  <c r="BC22" i="1"/>
  <c r="AU22" i="1"/>
  <c r="AM22" i="1"/>
  <c r="AE22" i="1"/>
  <c r="BB22" i="1"/>
  <c r="AT22" i="1"/>
  <c r="AL22" i="1"/>
  <c r="AD22" i="1"/>
  <c r="BA22" i="1"/>
  <c r="AK22" i="1"/>
  <c r="AC22" i="1"/>
  <c r="AZ22" i="1"/>
  <c r="AR22" i="1"/>
  <c r="AJ22" i="1"/>
  <c r="AB22" i="1"/>
  <c r="AY22" i="1"/>
  <c r="AQ22" i="1"/>
  <c r="AI22" i="1"/>
  <c r="AA22" i="1"/>
  <c r="AP22" i="1"/>
  <c r="AH22" i="1"/>
  <c r="Z22" i="1"/>
  <c r="AO22" i="1"/>
  <c r="AG22" i="1"/>
  <c r="Y22" i="1"/>
  <c r="AU280" i="1"/>
  <c r="AM280" i="1"/>
  <c r="AE280" i="1"/>
  <c r="BJ280" i="1"/>
  <c r="AL280" i="1"/>
  <c r="AD280" i="1"/>
  <c r="AK280" i="1"/>
  <c r="AC280" i="1"/>
  <c r="AR280" i="1"/>
  <c r="AJ280" i="1"/>
  <c r="AB280" i="1"/>
  <c r="AQ280" i="1"/>
  <c r="AI280" i="1"/>
  <c r="AA280" i="1"/>
  <c r="AO280" i="1"/>
  <c r="AG280" i="1"/>
  <c r="Y280" i="1"/>
  <c r="AF280" i="1"/>
  <c r="Z280" i="1"/>
  <c r="AV280" i="1"/>
  <c r="AP280" i="1"/>
  <c r="AN280" i="1"/>
  <c r="AH280" i="1"/>
  <c r="BG334" i="1"/>
  <c r="AQ334" i="1"/>
  <c r="AI334" i="1"/>
  <c r="AA334" i="1"/>
  <c r="BF334" i="1"/>
  <c r="AP334" i="1"/>
  <c r="AH334" i="1"/>
  <c r="Z334" i="1"/>
  <c r="BM334" i="1"/>
  <c r="BE334" i="1"/>
  <c r="AO334" i="1"/>
  <c r="AG334" i="1"/>
  <c r="Y334" i="1"/>
  <c r="BD334" i="1"/>
  <c r="AN334" i="1"/>
  <c r="AF334" i="1"/>
  <c r="AM334" i="1"/>
  <c r="AE334" i="1"/>
  <c r="AL334" i="1"/>
  <c r="AD334" i="1"/>
  <c r="AK334" i="1"/>
  <c r="AC334" i="1"/>
  <c r="AR334" i="1"/>
  <c r="AJ334" i="1"/>
  <c r="AB334" i="1"/>
  <c r="AP279" i="1"/>
  <c r="AH279" i="1"/>
  <c r="Z279" i="1"/>
  <c r="AO279" i="1"/>
  <c r="AG279" i="1"/>
  <c r="Y279" i="1"/>
  <c r="BD279" i="1"/>
  <c r="AN279" i="1"/>
  <c r="AF279" i="1"/>
  <c r="AM279" i="1"/>
  <c r="AE279" i="1"/>
  <c r="AL279" i="1"/>
  <c r="AD279" i="1"/>
  <c r="AR279" i="1"/>
  <c r="AJ279" i="1"/>
  <c r="AB279" i="1"/>
  <c r="AK279" i="1"/>
  <c r="AI279" i="1"/>
  <c r="AC279" i="1"/>
  <c r="AA279" i="1"/>
  <c r="AQ279" i="1"/>
  <c r="BA224" i="1"/>
  <c r="AK224" i="1"/>
  <c r="AC224" i="1"/>
  <c r="AR224" i="1"/>
  <c r="AJ224" i="1"/>
  <c r="AB224" i="1"/>
  <c r="BG224" i="1"/>
  <c r="AQ224" i="1"/>
  <c r="AI224" i="1"/>
  <c r="AA224" i="1"/>
  <c r="AP224" i="1"/>
  <c r="AH224" i="1"/>
  <c r="Z224" i="1"/>
  <c r="BM224" i="1"/>
  <c r="AO224" i="1"/>
  <c r="AG224" i="1"/>
  <c r="Y224" i="1"/>
  <c r="AV224" i="1"/>
  <c r="AN224" i="1"/>
  <c r="AF224" i="1"/>
  <c r="AU224" i="1"/>
  <c r="AM224" i="1"/>
  <c r="AE224" i="1"/>
  <c r="BB224" i="1"/>
  <c r="AT224" i="1"/>
  <c r="AL224" i="1"/>
  <c r="AD224" i="1"/>
  <c r="BB175" i="1"/>
  <c r="AL175" i="1"/>
  <c r="AD175" i="1"/>
  <c r="BA175" i="1"/>
  <c r="AK175" i="1"/>
  <c r="AC175" i="1"/>
  <c r="AZ175" i="1"/>
  <c r="AR175" i="1"/>
  <c r="AJ175" i="1"/>
  <c r="AB175" i="1"/>
  <c r="AQ175" i="1"/>
  <c r="AI175" i="1"/>
  <c r="AA175" i="1"/>
  <c r="BF175" i="1"/>
  <c r="AP175" i="1"/>
  <c r="AH175" i="1"/>
  <c r="Z175" i="1"/>
  <c r="AO175" i="1"/>
  <c r="AG175" i="1"/>
  <c r="Y175" i="1"/>
  <c r="AV175" i="1"/>
  <c r="AN175" i="1"/>
  <c r="AF175" i="1"/>
  <c r="AU175" i="1"/>
  <c r="AM175" i="1"/>
  <c r="AE175" i="1"/>
  <c r="BC175" i="1"/>
  <c r="BE220" i="1"/>
  <c r="AO220" i="1"/>
  <c r="AG220" i="1"/>
  <c r="Y220" i="1"/>
  <c r="AV220" i="1"/>
  <c r="AN220" i="1"/>
  <c r="AF220" i="1"/>
  <c r="BK220" i="1"/>
  <c r="AU220" i="1"/>
  <c r="AM220" i="1"/>
  <c r="AE220" i="1"/>
  <c r="BB220" i="1"/>
  <c r="AT220" i="1"/>
  <c r="AL220" i="1"/>
  <c r="AD220" i="1"/>
  <c r="BA220" i="1"/>
  <c r="AK220" i="1"/>
  <c r="AC220" i="1"/>
  <c r="BH220" i="1"/>
  <c r="AR220" i="1"/>
  <c r="AJ220" i="1"/>
  <c r="AB220" i="1"/>
  <c r="BG220" i="1"/>
  <c r="AQ220" i="1"/>
  <c r="AI220" i="1"/>
  <c r="AA220" i="1"/>
  <c r="AP220" i="1"/>
  <c r="AH220" i="1"/>
  <c r="Z220" i="1"/>
  <c r="AK33" i="1"/>
  <c r="AC33" i="1"/>
  <c r="AR33" i="1"/>
  <c r="AJ33" i="1"/>
  <c r="AB33" i="1"/>
  <c r="BG33" i="1"/>
  <c r="AP33" i="1"/>
  <c r="AH33" i="1"/>
  <c r="Z33" i="1"/>
  <c r="AO33" i="1"/>
  <c r="AG33" i="1"/>
  <c r="Y33" i="1"/>
  <c r="AN33" i="1"/>
  <c r="AF33" i="1"/>
  <c r="AL33" i="1"/>
  <c r="AD33" i="1"/>
  <c r="AQ33" i="1"/>
  <c r="AM33" i="1"/>
  <c r="AI33" i="1"/>
  <c r="AE33" i="1"/>
  <c r="AA33" i="1"/>
  <c r="BC9" i="1"/>
  <c r="AM9" i="1"/>
  <c r="AE9" i="1"/>
  <c r="BB9" i="1"/>
  <c r="AL9" i="1"/>
  <c r="AD9" i="1"/>
  <c r="BA9" i="1"/>
  <c r="AK9" i="1"/>
  <c r="AC9" i="1"/>
  <c r="AZ9" i="1"/>
  <c r="AR9" i="1"/>
  <c r="AJ9" i="1"/>
  <c r="AB9" i="1"/>
  <c r="AY9" i="1"/>
  <c r="AQ9" i="1"/>
  <c r="AI9" i="1"/>
  <c r="AA9" i="1"/>
  <c r="AX9" i="1"/>
  <c r="AP9" i="1"/>
  <c r="AH9" i="1"/>
  <c r="Z9" i="1"/>
  <c r="AW9" i="1"/>
  <c r="AO9" i="1"/>
  <c r="AG9" i="1"/>
  <c r="Y9" i="1"/>
  <c r="AN9" i="1"/>
  <c r="AF9" i="1"/>
  <c r="AO88" i="1"/>
  <c r="AG88" i="1"/>
  <c r="Y88" i="1"/>
  <c r="AN88" i="1"/>
  <c r="AF88" i="1"/>
  <c r="AM88" i="1"/>
  <c r="AE88" i="1"/>
  <c r="BB88" i="1"/>
  <c r="AL88" i="1"/>
  <c r="AD88" i="1"/>
  <c r="BA88" i="1"/>
  <c r="AK88" i="1"/>
  <c r="AC88" i="1"/>
  <c r="AZ88" i="1"/>
  <c r="AR88" i="1"/>
  <c r="AJ88" i="1"/>
  <c r="AB88" i="1"/>
  <c r="AQ88" i="1"/>
  <c r="AI88" i="1"/>
  <c r="AA88" i="1"/>
  <c r="AP88" i="1"/>
  <c r="AH88" i="1"/>
  <c r="Z88" i="1"/>
  <c r="AU277" i="1"/>
  <c r="BA277" i="1"/>
  <c r="AK277" i="1"/>
  <c r="AC277" i="1"/>
  <c r="AR277" i="1"/>
  <c r="AJ277" i="1"/>
  <c r="AB277" i="1"/>
  <c r="BF277" i="1"/>
  <c r="AX277" i="1"/>
  <c r="AP277" i="1"/>
  <c r="AH277" i="1"/>
  <c r="Z277" i="1"/>
  <c r="BB277" i="1"/>
  <c r="AN277" i="1"/>
  <c r="AA277" i="1"/>
  <c r="AM277" i="1"/>
  <c r="Y277" i="1"/>
  <c r="AL277" i="1"/>
  <c r="AI277" i="1"/>
  <c r="BG277" i="1"/>
  <c r="AV277" i="1"/>
  <c r="AG277" i="1"/>
  <c r="BE277" i="1"/>
  <c r="AF277" i="1"/>
  <c r="BD277" i="1"/>
  <c r="AQ277" i="1"/>
  <c r="AE277" i="1"/>
  <c r="AO277" i="1"/>
  <c r="AD277" i="1"/>
  <c r="AZ248" i="1"/>
  <c r="AR248" i="1"/>
  <c r="AJ248" i="1"/>
  <c r="AB248" i="1"/>
  <c r="AY248" i="1"/>
  <c r="AQ248" i="1"/>
  <c r="AI248" i="1"/>
  <c r="AA248" i="1"/>
  <c r="AX248" i="1"/>
  <c r="AP248" i="1"/>
  <c r="AH248" i="1"/>
  <c r="Z248" i="1"/>
  <c r="AW248" i="1"/>
  <c r="AO248" i="1"/>
  <c r="AG248" i="1"/>
  <c r="Y248" i="1"/>
  <c r="AV248" i="1"/>
  <c r="AN248" i="1"/>
  <c r="AF248" i="1"/>
  <c r="BC248" i="1"/>
  <c r="AU248" i="1"/>
  <c r="AM248" i="1"/>
  <c r="AE248" i="1"/>
  <c r="BA248" i="1"/>
  <c r="AK248" i="1"/>
  <c r="AC248" i="1"/>
  <c r="BB248" i="1"/>
  <c r="AL248" i="1"/>
  <c r="AD248"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8" i="1"/>
  <c r="AO128" i="1"/>
  <c r="AG128" i="1"/>
  <c r="Y128" i="1"/>
  <c r="AN128" i="1"/>
  <c r="AF128" i="1"/>
  <c r="BC128" i="1"/>
  <c r="AM128" i="1"/>
  <c r="AE128" i="1"/>
  <c r="BB128" i="1"/>
  <c r="AL128" i="1"/>
  <c r="AD128" i="1"/>
  <c r="BA128" i="1"/>
  <c r="AK128" i="1"/>
  <c r="AC128" i="1"/>
  <c r="AZ128" i="1"/>
  <c r="AR128" i="1"/>
  <c r="AJ128" i="1"/>
  <c r="AB128" i="1"/>
  <c r="AY128" i="1"/>
  <c r="AQ128" i="1"/>
  <c r="AI128" i="1"/>
  <c r="AA128" i="1"/>
  <c r="AX128" i="1"/>
  <c r="AP128" i="1"/>
  <c r="AH128" i="1"/>
  <c r="Z128" i="1"/>
  <c r="BB396" i="1"/>
  <c r="AL396" i="1"/>
  <c r="AD396" i="1"/>
  <c r="BA396" i="1"/>
  <c r="AK396" i="1"/>
  <c r="AC396" i="1"/>
  <c r="AZ396" i="1"/>
  <c r="AR396" i="1"/>
  <c r="AJ396" i="1"/>
  <c r="AB396" i="1"/>
  <c r="BG396" i="1"/>
  <c r="AY396" i="1"/>
  <c r="AQ396" i="1"/>
  <c r="AI396" i="1"/>
  <c r="AA396" i="1"/>
  <c r="AX396" i="1"/>
  <c r="AP396" i="1"/>
  <c r="AH396" i="1"/>
  <c r="Z396" i="1"/>
  <c r="BM396" i="1"/>
  <c r="AW396" i="1"/>
  <c r="AO396" i="1"/>
  <c r="AG396" i="1"/>
  <c r="Y396" i="1"/>
  <c r="AN396" i="1"/>
  <c r="AF396" i="1"/>
  <c r="BC396" i="1"/>
  <c r="AM396" i="1"/>
  <c r="AE396" i="1"/>
  <c r="AL213" i="1"/>
  <c r="AD213" i="1"/>
  <c r="AK213" i="1"/>
  <c r="AC213" i="1"/>
  <c r="AR213" i="1"/>
  <c r="AJ213" i="1"/>
  <c r="AB213" i="1"/>
  <c r="BG213" i="1"/>
  <c r="AQ213" i="1"/>
  <c r="AI213" i="1"/>
  <c r="AA213" i="1"/>
  <c r="AP213" i="1"/>
  <c r="AH213" i="1"/>
  <c r="Z213" i="1"/>
  <c r="AO213" i="1"/>
  <c r="AG213" i="1"/>
  <c r="Y213" i="1"/>
  <c r="AN213" i="1"/>
  <c r="AF213" i="1"/>
  <c r="BK213" i="1"/>
  <c r="AM213" i="1"/>
  <c r="AE213" i="1"/>
  <c r="AZ135" i="1"/>
  <c r="AR135" i="1"/>
  <c r="AJ135" i="1"/>
  <c r="AB135" i="1"/>
  <c r="AY135" i="1"/>
  <c r="AQ135" i="1"/>
  <c r="AI135" i="1"/>
  <c r="AA135" i="1"/>
  <c r="BF135" i="1"/>
  <c r="AX135" i="1"/>
  <c r="AP135" i="1"/>
  <c r="AH135" i="1"/>
  <c r="Z135" i="1"/>
  <c r="BE135" i="1"/>
  <c r="AW135" i="1"/>
  <c r="AO135" i="1"/>
  <c r="AG135" i="1"/>
  <c r="Y135" i="1"/>
  <c r="BD135" i="1"/>
  <c r="AN135" i="1"/>
  <c r="AF135" i="1"/>
  <c r="AU135" i="1"/>
  <c r="AM135" i="1"/>
  <c r="AE135" i="1"/>
  <c r="BB135" i="1"/>
  <c r="AL135" i="1"/>
  <c r="AD135" i="1"/>
  <c r="BA135" i="1"/>
  <c r="AK135" i="1"/>
  <c r="AC135" i="1"/>
  <c r="BB30" i="1"/>
  <c r="AT30" i="1"/>
  <c r="AL30" i="1"/>
  <c r="AD30" i="1"/>
  <c r="BA30" i="1"/>
  <c r="AK30" i="1"/>
  <c r="AC30" i="1"/>
  <c r="BG30" i="1"/>
  <c r="AY30" i="1"/>
  <c r="AQ30" i="1"/>
  <c r="AI30" i="1"/>
  <c r="AA30" i="1"/>
  <c r="BF30" i="1"/>
  <c r="AP30" i="1"/>
  <c r="AH30" i="1"/>
  <c r="Z30" i="1"/>
  <c r="BM30" i="1"/>
  <c r="AO30" i="1"/>
  <c r="AG30" i="1"/>
  <c r="Y30" i="1"/>
  <c r="AU30" i="1"/>
  <c r="AM30" i="1"/>
  <c r="AE30" i="1"/>
  <c r="AN30" i="1"/>
  <c r="BD30" i="1"/>
  <c r="AJ30" i="1"/>
  <c r="AF30" i="1"/>
  <c r="AZ30" i="1"/>
  <c r="AB30" i="1"/>
  <c r="AV30" i="1"/>
  <c r="BH30" i="1"/>
  <c r="AR30" i="1"/>
  <c r="AO353" i="1"/>
  <c r="AG353" i="1"/>
  <c r="Y353" i="1"/>
  <c r="AN353" i="1"/>
  <c r="AF353" i="1"/>
  <c r="AM353" i="1"/>
  <c r="AE353" i="1"/>
  <c r="BB353" i="1"/>
  <c r="AL353" i="1"/>
  <c r="AD353" i="1"/>
  <c r="AK353" i="1"/>
  <c r="AC353" i="1"/>
  <c r="AR353" i="1"/>
  <c r="AJ353" i="1"/>
  <c r="AB353" i="1"/>
  <c r="AQ353" i="1"/>
  <c r="AI353" i="1"/>
  <c r="AA353" i="1"/>
  <c r="AP353" i="1"/>
  <c r="AH353" i="1"/>
  <c r="Z353" i="1"/>
  <c r="AP179" i="1"/>
  <c r="AH179" i="1"/>
  <c r="Z179" i="1"/>
  <c r="BM179" i="1"/>
  <c r="BE179" i="1"/>
  <c r="AO179" i="1"/>
  <c r="AG179" i="1"/>
  <c r="Y179" i="1"/>
  <c r="AV179" i="1"/>
  <c r="AN179" i="1"/>
  <c r="AF179" i="1"/>
  <c r="BK179" i="1"/>
  <c r="AU179" i="1"/>
  <c r="AM179" i="1"/>
  <c r="AE179" i="1"/>
  <c r="BB179" i="1"/>
  <c r="AT179" i="1"/>
  <c r="AL179" i="1"/>
  <c r="AD179" i="1"/>
  <c r="BA179" i="1"/>
  <c r="AK179" i="1"/>
  <c r="AC179" i="1"/>
  <c r="BH179" i="1"/>
  <c r="AR179" i="1"/>
  <c r="AJ179" i="1"/>
  <c r="AB179" i="1"/>
  <c r="AA179" i="1"/>
  <c r="BG179" i="1"/>
  <c r="AQ179" i="1"/>
  <c r="AI179" i="1"/>
  <c r="BI336" i="1"/>
  <c r="AK336" i="1"/>
  <c r="AC336" i="1"/>
  <c r="AR336" i="1"/>
  <c r="AJ336" i="1"/>
  <c r="AB336" i="1"/>
  <c r="BG336" i="1"/>
  <c r="AQ336" i="1"/>
  <c r="AI336" i="1"/>
  <c r="AA336" i="1"/>
  <c r="BF336" i="1"/>
  <c r="AP336" i="1"/>
  <c r="AH336" i="1"/>
  <c r="Z336" i="1"/>
  <c r="AO336" i="1"/>
  <c r="AG336" i="1"/>
  <c r="Y336" i="1"/>
  <c r="AN336" i="1"/>
  <c r="AF336" i="1"/>
  <c r="AM336" i="1"/>
  <c r="AE336" i="1"/>
  <c r="AL336" i="1"/>
  <c r="AD336" i="1"/>
  <c r="BC393" i="1"/>
  <c r="AM393" i="1"/>
  <c r="AE393" i="1"/>
  <c r="BB393" i="1"/>
  <c r="AL393" i="1"/>
  <c r="AD393" i="1"/>
  <c r="BA393" i="1"/>
  <c r="AK393" i="1"/>
  <c r="AC393" i="1"/>
  <c r="AZ393" i="1"/>
  <c r="AR393" i="1"/>
  <c r="AJ393" i="1"/>
  <c r="AB393" i="1"/>
  <c r="AY393" i="1"/>
  <c r="AQ393" i="1"/>
  <c r="AI393" i="1"/>
  <c r="AA393" i="1"/>
  <c r="AX393" i="1"/>
  <c r="AP393" i="1"/>
  <c r="AH393" i="1"/>
  <c r="Z393" i="1"/>
  <c r="AW393" i="1"/>
  <c r="AO393" i="1"/>
  <c r="AG393" i="1"/>
  <c r="Y393" i="1"/>
  <c r="AN393" i="1"/>
  <c r="AF393" i="1"/>
  <c r="AX369" i="1"/>
  <c r="AP369" i="1"/>
  <c r="AH369" i="1"/>
  <c r="Z369" i="1"/>
  <c r="AW369" i="1"/>
  <c r="AO369" i="1"/>
  <c r="AG369" i="1"/>
  <c r="Y369" i="1"/>
  <c r="BC369" i="1"/>
  <c r="AM369" i="1"/>
  <c r="AE369" i="1"/>
  <c r="AK369" i="1"/>
  <c r="AJ369" i="1"/>
  <c r="AI369" i="1"/>
  <c r="AF369" i="1"/>
  <c r="BB369" i="1"/>
  <c r="AR369" i="1"/>
  <c r="AD369" i="1"/>
  <c r="BA369" i="1"/>
  <c r="AQ369" i="1"/>
  <c r="AC369" i="1"/>
  <c r="AZ369" i="1"/>
  <c r="AN369" i="1"/>
  <c r="AB369" i="1"/>
  <c r="AY369" i="1"/>
  <c r="AL369" i="1"/>
  <c r="AA369" i="1"/>
  <c r="BM318" i="1"/>
  <c r="BE318" i="1"/>
  <c r="AO318" i="1"/>
  <c r="AG318" i="1"/>
  <c r="Y318" i="1"/>
  <c r="AV318" i="1"/>
  <c r="AN318" i="1"/>
  <c r="AF318" i="1"/>
  <c r="BK318" i="1"/>
  <c r="AU318" i="1"/>
  <c r="AM318" i="1"/>
  <c r="AE318" i="1"/>
  <c r="BB318" i="1"/>
  <c r="AT318" i="1"/>
  <c r="AL318" i="1"/>
  <c r="AD318" i="1"/>
  <c r="BA318" i="1"/>
  <c r="AK318" i="1"/>
  <c r="AC318" i="1"/>
  <c r="BG318" i="1"/>
  <c r="AQ318" i="1"/>
  <c r="AI318" i="1"/>
  <c r="AA318" i="1"/>
  <c r="BF318" i="1"/>
  <c r="AP318" i="1"/>
  <c r="AH318" i="1"/>
  <c r="Z318" i="1"/>
  <c r="AJ318" i="1"/>
  <c r="AB318" i="1"/>
  <c r="AZ318" i="1"/>
  <c r="AR318" i="1"/>
  <c r="BC271" i="1"/>
  <c r="AU271" i="1"/>
  <c r="AM271" i="1"/>
  <c r="AE271" i="1"/>
  <c r="BB271" i="1"/>
  <c r="AT271" i="1"/>
  <c r="AL271" i="1"/>
  <c r="AD271" i="1"/>
  <c r="BA271" i="1"/>
  <c r="AK271" i="1"/>
  <c r="AC271" i="1"/>
  <c r="AZ271" i="1"/>
  <c r="AR271" i="1"/>
  <c r="AJ271" i="1"/>
  <c r="AB271" i="1"/>
  <c r="BG271" i="1"/>
  <c r="AQ271" i="1"/>
  <c r="AI271" i="1"/>
  <c r="AA271" i="1"/>
  <c r="AX271" i="1"/>
  <c r="AP271" i="1"/>
  <c r="AH271" i="1"/>
  <c r="Z271" i="1"/>
  <c r="AV271" i="1"/>
  <c r="AN271" i="1"/>
  <c r="AF271" i="1"/>
  <c r="BM271" i="1"/>
  <c r="AW271" i="1"/>
  <c r="AO271" i="1"/>
  <c r="AG271" i="1"/>
  <c r="Y271" i="1"/>
  <c r="BA108" i="1"/>
  <c r="AK108" i="1"/>
  <c r="AC108" i="1"/>
  <c r="AR108" i="1"/>
  <c r="AJ108" i="1"/>
  <c r="AB108" i="1"/>
  <c r="BG108" i="1"/>
  <c r="AQ108" i="1"/>
  <c r="AI108" i="1"/>
  <c r="AA108" i="1"/>
  <c r="BF108" i="1"/>
  <c r="AP108" i="1"/>
  <c r="AH108" i="1"/>
  <c r="Z108" i="1"/>
  <c r="BM108" i="1"/>
  <c r="BE108" i="1"/>
  <c r="AO108" i="1"/>
  <c r="AG108" i="1"/>
  <c r="Y108" i="1"/>
  <c r="AN108" i="1"/>
  <c r="AF108" i="1"/>
  <c r="BK108" i="1"/>
  <c r="AM108" i="1"/>
  <c r="AE108" i="1"/>
  <c r="BB108" i="1"/>
  <c r="AT108" i="1"/>
  <c r="AL108" i="1"/>
  <c r="AD108" i="1"/>
  <c r="AM315" i="1"/>
  <c r="AE315" i="1"/>
  <c r="AL315" i="1"/>
  <c r="AD315" i="1"/>
  <c r="BI315" i="1"/>
  <c r="AK315" i="1"/>
  <c r="AC315" i="1"/>
  <c r="AR315" i="1"/>
  <c r="AJ315" i="1"/>
  <c r="AB315" i="1"/>
  <c r="AQ315" i="1"/>
  <c r="AI315" i="1"/>
  <c r="AA315" i="1"/>
  <c r="AO315" i="1"/>
  <c r="AG315" i="1"/>
  <c r="Y315" i="1"/>
  <c r="AN315" i="1"/>
  <c r="AF315" i="1"/>
  <c r="AP315" i="1"/>
  <c r="AH315" i="1"/>
  <c r="Z315" i="1"/>
  <c r="BA372" i="1"/>
  <c r="AK372" i="1"/>
  <c r="AC372" i="1"/>
  <c r="BG372" i="1"/>
  <c r="AY372" i="1"/>
  <c r="AQ372" i="1"/>
  <c r="AI372" i="1"/>
  <c r="AA372" i="1"/>
  <c r="BF372" i="1"/>
  <c r="AX372" i="1"/>
  <c r="AP372" i="1"/>
  <c r="AH372" i="1"/>
  <c r="Z372" i="1"/>
  <c r="BM372" i="1"/>
  <c r="BE372" i="1"/>
  <c r="AW372" i="1"/>
  <c r="AO372" i="1"/>
  <c r="AG372" i="1"/>
  <c r="Y372" i="1"/>
  <c r="BD372" i="1"/>
  <c r="AV372" i="1"/>
  <c r="AN372" i="1"/>
  <c r="AF372" i="1"/>
  <c r="BC372" i="1"/>
  <c r="AU372" i="1"/>
  <c r="AM372" i="1"/>
  <c r="AE372" i="1"/>
  <c r="BB372" i="1"/>
  <c r="AL372" i="1"/>
  <c r="AD372" i="1"/>
  <c r="BH372" i="1"/>
  <c r="AZ372" i="1"/>
  <c r="AR372" i="1"/>
  <c r="AJ372" i="1"/>
  <c r="AB372" i="1"/>
  <c r="AS358" i="1"/>
  <c r="AS138" i="1"/>
  <c r="AS323" i="1"/>
  <c r="AS122" i="1"/>
  <c r="AS297" i="1"/>
  <c r="AS320" i="1"/>
  <c r="AS115" i="1"/>
  <c r="AS84" i="1"/>
  <c r="AS105" i="1"/>
  <c r="AS415" i="1"/>
  <c r="AS289" i="1"/>
  <c r="AS58" i="1"/>
  <c r="AS169" i="1"/>
  <c r="AS361" i="1"/>
  <c r="AS23" i="1"/>
  <c r="AS387" i="1"/>
  <c r="AS90" i="1"/>
  <c r="AS87" i="1"/>
  <c r="AS230" i="1"/>
  <c r="AS274" i="1"/>
  <c r="AS116" i="1"/>
  <c r="BD348" i="1"/>
  <c r="AN348" i="1"/>
  <c r="AF348" i="1"/>
  <c r="AM348" i="1"/>
  <c r="AE348" i="1"/>
  <c r="AQ348" i="1"/>
  <c r="AI348" i="1"/>
  <c r="AA348" i="1"/>
  <c r="BF348" i="1"/>
  <c r="AP348" i="1"/>
  <c r="AH348" i="1"/>
  <c r="Z348" i="1"/>
  <c r="AO348" i="1"/>
  <c r="AG348" i="1"/>
  <c r="Y348" i="1"/>
  <c r="AR348" i="1"/>
  <c r="AL348" i="1"/>
  <c r="AK348" i="1"/>
  <c r="AJ348" i="1"/>
  <c r="AD348" i="1"/>
  <c r="AC348" i="1"/>
  <c r="AB348" i="1"/>
  <c r="BD236" i="1"/>
  <c r="AV236" i="1"/>
  <c r="AN236" i="1"/>
  <c r="AF236" i="1"/>
  <c r="AZ236" i="1"/>
  <c r="AR236" i="1"/>
  <c r="AJ236" i="1"/>
  <c r="AB236" i="1"/>
  <c r="AQ236" i="1"/>
  <c r="AI236" i="1"/>
  <c r="AA236" i="1"/>
  <c r="AK236" i="1"/>
  <c r="BF236" i="1"/>
  <c r="AU236" i="1"/>
  <c r="AH236" i="1"/>
  <c r="AG236" i="1"/>
  <c r="AE236" i="1"/>
  <c r="BB236" i="1"/>
  <c r="AP236" i="1"/>
  <c r="AD236" i="1"/>
  <c r="BA236" i="1"/>
  <c r="AO236" i="1"/>
  <c r="AC236" i="1"/>
  <c r="AM236" i="1"/>
  <c r="Z236" i="1"/>
  <c r="AL236" i="1"/>
  <c r="Y236" i="1"/>
  <c r="BM152" i="1"/>
  <c r="BE152" i="1"/>
  <c r="AO152" i="1"/>
  <c r="AG152" i="1"/>
  <c r="Y152" i="1"/>
  <c r="BD152" i="1"/>
  <c r="AV152" i="1"/>
  <c r="AN152" i="1"/>
  <c r="AF152" i="1"/>
  <c r="BC152" i="1"/>
  <c r="AU152" i="1"/>
  <c r="AM152" i="1"/>
  <c r="AE152" i="1"/>
  <c r="BB152" i="1"/>
  <c r="AT152" i="1"/>
  <c r="AL152" i="1"/>
  <c r="AD152" i="1"/>
  <c r="BA152" i="1"/>
  <c r="AK152" i="1"/>
  <c r="AC152" i="1"/>
  <c r="BH152" i="1"/>
  <c r="AZ152" i="1"/>
  <c r="AR152" i="1"/>
  <c r="AJ152" i="1"/>
  <c r="AB152" i="1"/>
  <c r="BG152" i="1"/>
  <c r="AY152" i="1"/>
  <c r="AQ152" i="1"/>
  <c r="AI152" i="1"/>
  <c r="AA152" i="1"/>
  <c r="BF152" i="1"/>
  <c r="AP152" i="1"/>
  <c r="AH152" i="1"/>
  <c r="Z152" i="1"/>
  <c r="BD158" i="1"/>
  <c r="AM158" i="1"/>
  <c r="AE158" i="1"/>
  <c r="BB158" i="1"/>
  <c r="AL158" i="1"/>
  <c r="AD158" i="1"/>
  <c r="BA158" i="1"/>
  <c r="AK158" i="1"/>
  <c r="AC158" i="1"/>
  <c r="AZ158" i="1"/>
  <c r="AR158" i="1"/>
  <c r="AJ158" i="1"/>
  <c r="AB158" i="1"/>
  <c r="BG158" i="1"/>
  <c r="AY158" i="1"/>
  <c r="AQ158" i="1"/>
  <c r="AI158" i="1"/>
  <c r="AA158" i="1"/>
  <c r="BF158" i="1"/>
  <c r="AX158" i="1"/>
  <c r="AP158" i="1"/>
  <c r="AH158" i="1"/>
  <c r="Z158" i="1"/>
  <c r="AO158" i="1"/>
  <c r="AN158" i="1"/>
  <c r="BE158" i="1"/>
  <c r="AG158" i="1"/>
  <c r="AF158" i="1"/>
  <c r="BM158" i="1"/>
  <c r="AW158" i="1"/>
  <c r="Y158"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9" i="1"/>
  <c r="BE119" i="1"/>
  <c r="AW119" i="1"/>
  <c r="AO119" i="1"/>
  <c r="AG119" i="1"/>
  <c r="Y119" i="1"/>
  <c r="BD119" i="1"/>
  <c r="AV119" i="1"/>
  <c r="AN119" i="1"/>
  <c r="AF119" i="1"/>
  <c r="BB119" i="1"/>
  <c r="AL119" i="1"/>
  <c r="AD119" i="1"/>
  <c r="BA119" i="1"/>
  <c r="AK119" i="1"/>
  <c r="AC119" i="1"/>
  <c r="AZ119" i="1"/>
  <c r="AR119" i="1"/>
  <c r="AJ119" i="1"/>
  <c r="AB119" i="1"/>
  <c r="BF119" i="1"/>
  <c r="AX119" i="1"/>
  <c r="AP119" i="1"/>
  <c r="AH119" i="1"/>
  <c r="Z119" i="1"/>
  <c r="AM119" i="1"/>
  <c r="AI119" i="1"/>
  <c r="BG119" i="1"/>
  <c r="AE119" i="1"/>
  <c r="BC119" i="1"/>
  <c r="AA119" i="1"/>
  <c r="AY119" i="1"/>
  <c r="AQ119"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6" i="1"/>
  <c r="AK216" i="1"/>
  <c r="AC216" i="1"/>
  <c r="AZ216" i="1"/>
  <c r="AR216" i="1"/>
  <c r="AJ216" i="1"/>
  <c r="AB216" i="1"/>
  <c r="AY216" i="1"/>
  <c r="AQ216" i="1"/>
  <c r="AI216" i="1"/>
  <c r="AA216" i="1"/>
  <c r="AX216" i="1"/>
  <c r="AP216" i="1"/>
  <c r="AH216" i="1"/>
  <c r="Z216" i="1"/>
  <c r="AW216" i="1"/>
  <c r="AO216" i="1"/>
  <c r="AG216" i="1"/>
  <c r="Y216" i="1"/>
  <c r="AN216" i="1"/>
  <c r="AF216" i="1"/>
  <c r="BC216" i="1"/>
  <c r="AM216" i="1"/>
  <c r="AE216" i="1"/>
  <c r="BB216" i="1"/>
  <c r="AL216" i="1"/>
  <c r="AD216" i="1"/>
  <c r="BB12" i="1"/>
  <c r="AT12" i="1"/>
  <c r="AL12" i="1"/>
  <c r="AD12" i="1"/>
  <c r="BA12" i="1"/>
  <c r="AK12" i="1"/>
  <c r="AC12" i="1"/>
  <c r="BH12" i="1"/>
  <c r="AZ12" i="1"/>
  <c r="AR12" i="1"/>
  <c r="AJ12" i="1"/>
  <c r="AB12" i="1"/>
  <c r="BG12" i="1"/>
  <c r="AY12" i="1"/>
  <c r="AQ12" i="1"/>
  <c r="AI12" i="1"/>
  <c r="AA12" i="1"/>
  <c r="BF12" i="1"/>
  <c r="AP12" i="1"/>
  <c r="AH12" i="1"/>
  <c r="Z12" i="1"/>
  <c r="BM12" i="1"/>
  <c r="AO12" i="1"/>
  <c r="AG12" i="1"/>
  <c r="Y12" i="1"/>
  <c r="BD12" i="1"/>
  <c r="AV12" i="1"/>
  <c r="AN12" i="1"/>
  <c r="AF12" i="1"/>
  <c r="BC12" i="1"/>
  <c r="AU12" i="1"/>
  <c r="AM12" i="1"/>
  <c r="AE12" i="1"/>
  <c r="BM104" i="1"/>
  <c r="BE104" i="1"/>
  <c r="AO104" i="1"/>
  <c r="AG104" i="1"/>
  <c r="Y104" i="1"/>
  <c r="BD104" i="1"/>
  <c r="AV104" i="1"/>
  <c r="AN104" i="1"/>
  <c r="AF104" i="1"/>
  <c r="BK104" i="1"/>
  <c r="BC104" i="1"/>
  <c r="AM104" i="1"/>
  <c r="AE104" i="1"/>
  <c r="BB104" i="1"/>
  <c r="AT104" i="1"/>
  <c r="AL104" i="1"/>
  <c r="AD104" i="1"/>
  <c r="BA104" i="1"/>
  <c r="AK104" i="1"/>
  <c r="AC104" i="1"/>
  <c r="BH104" i="1"/>
  <c r="AZ104" i="1"/>
  <c r="AR104" i="1"/>
  <c r="AJ104" i="1"/>
  <c r="AB104" i="1"/>
  <c r="BG104" i="1"/>
  <c r="AY104" i="1"/>
  <c r="AQ104" i="1"/>
  <c r="AI104" i="1"/>
  <c r="AA104" i="1"/>
  <c r="BF104" i="1"/>
  <c r="AP104" i="1"/>
  <c r="AH104" i="1"/>
  <c r="Z104" i="1"/>
  <c r="AY106" i="1"/>
  <c r="AQ106" i="1"/>
  <c r="AI106" i="1"/>
  <c r="AA106" i="1"/>
  <c r="BF106" i="1"/>
  <c r="AX106" i="1"/>
  <c r="AP106" i="1"/>
  <c r="AH106" i="1"/>
  <c r="Z106" i="1"/>
  <c r="BE106" i="1"/>
  <c r="AW106" i="1"/>
  <c r="AO106" i="1"/>
  <c r="AG106" i="1"/>
  <c r="Y106" i="1"/>
  <c r="AV106" i="1"/>
  <c r="AN106" i="1"/>
  <c r="AF106" i="1"/>
  <c r="BC106" i="1"/>
  <c r="AU106" i="1"/>
  <c r="AM106" i="1"/>
  <c r="AE106" i="1"/>
  <c r="BB106" i="1"/>
  <c r="AL106" i="1"/>
  <c r="AD106" i="1"/>
  <c r="BA106" i="1"/>
  <c r="AK106" i="1"/>
  <c r="AC106" i="1"/>
  <c r="AZ106" i="1"/>
  <c r="AR106" i="1"/>
  <c r="AJ106" i="1"/>
  <c r="AB106" i="1"/>
  <c r="AV191" i="1"/>
  <c r="AN191" i="1"/>
  <c r="AF191" i="1"/>
  <c r="AT191" i="1"/>
  <c r="AK191" i="1"/>
  <c r="AB191" i="1"/>
  <c r="BJ191" i="1"/>
  <c r="AJ191" i="1"/>
  <c r="AA191" i="1"/>
  <c r="AR191" i="1"/>
  <c r="AI191" i="1"/>
  <c r="Z191" i="1"/>
  <c r="BH191" i="1"/>
  <c r="AQ191" i="1"/>
  <c r="AH191" i="1"/>
  <c r="Y191" i="1"/>
  <c r="BG191" i="1"/>
  <c r="AY191" i="1"/>
  <c r="AP191" i="1"/>
  <c r="AG191" i="1"/>
  <c r="BF191" i="1"/>
  <c r="AO191" i="1"/>
  <c r="AE191" i="1"/>
  <c r="AM191" i="1"/>
  <c r="AD191" i="1"/>
  <c r="AU191" i="1"/>
  <c r="AL191" i="1"/>
  <c r="AC191" i="1"/>
  <c r="BB4" i="1"/>
  <c r="AL4" i="1"/>
  <c r="AD4" i="1"/>
  <c r="BI4" i="1"/>
  <c r="BA4" i="1"/>
  <c r="AK4" i="1"/>
  <c r="AC4" i="1"/>
  <c r="AZ4" i="1"/>
  <c r="AR4" i="1"/>
  <c r="AJ4" i="1"/>
  <c r="AB4" i="1"/>
  <c r="AQ4" i="1"/>
  <c r="AI4" i="1"/>
  <c r="AA4" i="1"/>
  <c r="AP4" i="1"/>
  <c r="AH4" i="1"/>
  <c r="Z4" i="1"/>
  <c r="AO4" i="1"/>
  <c r="AG4" i="1"/>
  <c r="Y4" i="1"/>
  <c r="AN4" i="1"/>
  <c r="AF4" i="1"/>
  <c r="AM4" i="1"/>
  <c r="AE4" i="1"/>
  <c r="BD166" i="1"/>
  <c r="AN166" i="1"/>
  <c r="AF166" i="1"/>
  <c r="BC166" i="1"/>
  <c r="AU166" i="1"/>
  <c r="AM166" i="1"/>
  <c r="AE166" i="1"/>
  <c r="BB166" i="1"/>
  <c r="AL166" i="1"/>
  <c r="AD166" i="1"/>
  <c r="BA166" i="1"/>
  <c r="AK166" i="1"/>
  <c r="AC166" i="1"/>
  <c r="AZ166" i="1"/>
  <c r="AR166" i="1"/>
  <c r="AJ166" i="1"/>
  <c r="AB166" i="1"/>
  <c r="AY166" i="1"/>
  <c r="AQ166" i="1"/>
  <c r="AI166" i="1"/>
  <c r="AA166" i="1"/>
  <c r="BF166" i="1"/>
  <c r="AX166" i="1"/>
  <c r="AP166" i="1"/>
  <c r="AH166" i="1"/>
  <c r="Z166" i="1"/>
  <c r="AO166" i="1"/>
  <c r="AG166" i="1"/>
  <c r="Y166" i="1"/>
  <c r="BE166" i="1"/>
  <c r="BM166" i="1"/>
  <c r="AW166"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2" i="1"/>
  <c r="AT112" i="1"/>
  <c r="AL112" i="1"/>
  <c r="AD112" i="1"/>
  <c r="BA112" i="1"/>
  <c r="AK112" i="1"/>
  <c r="AC112" i="1"/>
  <c r="BF112" i="1"/>
  <c r="AP112" i="1"/>
  <c r="AH112" i="1"/>
  <c r="Z112" i="1"/>
  <c r="BK112" i="1"/>
  <c r="AU112" i="1"/>
  <c r="AM112" i="1"/>
  <c r="AE112" i="1"/>
  <c r="AQ112" i="1"/>
  <c r="AA112" i="1"/>
  <c r="BM112" i="1"/>
  <c r="AO112" i="1"/>
  <c r="Y112" i="1"/>
  <c r="AN112" i="1"/>
  <c r="AJ112" i="1"/>
  <c r="AI112" i="1"/>
  <c r="AG112" i="1"/>
  <c r="BG112" i="1"/>
  <c r="AV112" i="1"/>
  <c r="AF112" i="1"/>
  <c r="BE112" i="1"/>
  <c r="AR112" i="1"/>
  <c r="AB112" i="1"/>
  <c r="AL346" i="1"/>
  <c r="AD346" i="1"/>
  <c r="AO346" i="1"/>
  <c r="AG346" i="1"/>
  <c r="Y346" i="1"/>
  <c r="AM346" i="1"/>
  <c r="AE346" i="1"/>
  <c r="AJ346" i="1"/>
  <c r="AI346" i="1"/>
  <c r="AH346" i="1"/>
  <c r="AR346" i="1"/>
  <c r="AF346" i="1"/>
  <c r="BG346" i="1"/>
  <c r="AQ346" i="1"/>
  <c r="AC346" i="1"/>
  <c r="BF346" i="1"/>
  <c r="AP346" i="1"/>
  <c r="AB346" i="1"/>
  <c r="AN346" i="1"/>
  <c r="AA346" i="1"/>
  <c r="AK346" i="1"/>
  <c r="Z346" i="1"/>
  <c r="AR284" i="1"/>
  <c r="AJ284" i="1"/>
  <c r="AB284" i="1"/>
  <c r="BG284" i="1"/>
  <c r="AQ284" i="1"/>
  <c r="AI284" i="1"/>
  <c r="AA284" i="1"/>
  <c r="BF284" i="1"/>
  <c r="AX284" i="1"/>
  <c r="AP284" i="1"/>
  <c r="AH284" i="1"/>
  <c r="Z284" i="1"/>
  <c r="BM284" i="1"/>
  <c r="BE284" i="1"/>
  <c r="AW284" i="1"/>
  <c r="AO284" i="1"/>
  <c r="AG284" i="1"/>
  <c r="Y284" i="1"/>
  <c r="BD284" i="1"/>
  <c r="AV284" i="1"/>
  <c r="AN284" i="1"/>
  <c r="AF284" i="1"/>
  <c r="AU284" i="1"/>
  <c r="AM284" i="1"/>
  <c r="AE284" i="1"/>
  <c r="BA284" i="1"/>
  <c r="AK284" i="1"/>
  <c r="AC284" i="1"/>
  <c r="BB284" i="1"/>
  <c r="AL284" i="1"/>
  <c r="AD284" i="1"/>
  <c r="AP77" i="1"/>
  <c r="AH77" i="1"/>
  <c r="Z77" i="1"/>
  <c r="AN77" i="1"/>
  <c r="AF77" i="1"/>
  <c r="AM77" i="1"/>
  <c r="AE77" i="1"/>
  <c r="AT77" i="1"/>
  <c r="AL77" i="1"/>
  <c r="AD77" i="1"/>
  <c r="AQ77" i="1"/>
  <c r="AI77" i="1"/>
  <c r="AA77" i="1"/>
  <c r="AR77" i="1"/>
  <c r="AO77" i="1"/>
  <c r="AK77" i="1"/>
  <c r="AJ77" i="1"/>
  <c r="AG77" i="1"/>
  <c r="AC77" i="1"/>
  <c r="AB77" i="1"/>
  <c r="Y77" i="1"/>
  <c r="AR316" i="1"/>
  <c r="AJ316" i="1"/>
  <c r="AB316" i="1"/>
  <c r="AQ316" i="1"/>
  <c r="AI316" i="1"/>
  <c r="AA316" i="1"/>
  <c r="AP316" i="1"/>
  <c r="AH316" i="1"/>
  <c r="Z316" i="1"/>
  <c r="AO316" i="1"/>
  <c r="AG316" i="1"/>
  <c r="Y316" i="1"/>
  <c r="AN316" i="1"/>
  <c r="AF316" i="1"/>
  <c r="AL316" i="1"/>
  <c r="AD316" i="1"/>
  <c r="BI316" i="1"/>
  <c r="AK316" i="1"/>
  <c r="AC316" i="1"/>
  <c r="AM316" i="1"/>
  <c r="AE316" i="1"/>
  <c r="AM35" i="1"/>
  <c r="AE35" i="1"/>
  <c r="AL35" i="1"/>
  <c r="AD35" i="1"/>
  <c r="AK35" i="1"/>
  <c r="AC35" i="1"/>
  <c r="AR35" i="1"/>
  <c r="AJ35" i="1"/>
  <c r="AB35" i="1"/>
  <c r="BG35" i="1"/>
  <c r="AQ35" i="1"/>
  <c r="AI35" i="1"/>
  <c r="AA35" i="1"/>
  <c r="AP35" i="1"/>
  <c r="AH35" i="1"/>
  <c r="Z35" i="1"/>
  <c r="AO35" i="1"/>
  <c r="AG35" i="1"/>
  <c r="AN35" i="1"/>
  <c r="AF35" i="1"/>
  <c r="Y35" i="1"/>
  <c r="AO37" i="1"/>
  <c r="AG37" i="1"/>
  <c r="Y37" i="1"/>
  <c r="AV37" i="1"/>
  <c r="AN37" i="1"/>
  <c r="AF37" i="1"/>
  <c r="BK37" i="1"/>
  <c r="AU37" i="1"/>
  <c r="AM37" i="1"/>
  <c r="AE37" i="1"/>
  <c r="AL37" i="1"/>
  <c r="AD37" i="1"/>
  <c r="AK37" i="1"/>
  <c r="AC37" i="1"/>
  <c r="AR37" i="1"/>
  <c r="AJ37" i="1"/>
  <c r="AB37" i="1"/>
  <c r="BG37" i="1"/>
  <c r="AQ37" i="1"/>
  <c r="AI37" i="1"/>
  <c r="AA37" i="1"/>
  <c r="AP37" i="1"/>
  <c r="AH37" i="1"/>
  <c r="Z37" i="1"/>
  <c r="AN356" i="1"/>
  <c r="AF356" i="1"/>
  <c r="AM356" i="1"/>
  <c r="AE356" i="1"/>
  <c r="BB356" i="1"/>
  <c r="AL356" i="1"/>
  <c r="AD356" i="1"/>
  <c r="AK356" i="1"/>
  <c r="AC356" i="1"/>
  <c r="AR356" i="1"/>
  <c r="AJ356" i="1"/>
  <c r="AB356" i="1"/>
  <c r="AQ356" i="1"/>
  <c r="AI356" i="1"/>
  <c r="AA356" i="1"/>
  <c r="AP356" i="1"/>
  <c r="AH356" i="1"/>
  <c r="Z356" i="1"/>
  <c r="AO356" i="1"/>
  <c r="AG356" i="1"/>
  <c r="Y356" i="1"/>
  <c r="BM423" i="1"/>
  <c r="AW423" i="1"/>
  <c r="AO423" i="1"/>
  <c r="AG423" i="1"/>
  <c r="Y423" i="1"/>
  <c r="AN423" i="1"/>
  <c r="AF423" i="1"/>
  <c r="BC423" i="1"/>
  <c r="AM423" i="1"/>
  <c r="AE423" i="1"/>
  <c r="BB423" i="1"/>
  <c r="AL423" i="1"/>
  <c r="AD423" i="1"/>
  <c r="BA423" i="1"/>
  <c r="AK423" i="1"/>
  <c r="AC423" i="1"/>
  <c r="AZ423" i="1"/>
  <c r="AR423" i="1"/>
  <c r="AJ423" i="1"/>
  <c r="AB423" i="1"/>
  <c r="BG423" i="1"/>
  <c r="AY423" i="1"/>
  <c r="AQ423" i="1"/>
  <c r="AI423" i="1"/>
  <c r="AA423" i="1"/>
  <c r="AX423" i="1"/>
  <c r="AP423" i="1"/>
  <c r="AH423" i="1"/>
  <c r="Z423" i="1"/>
  <c r="AS330" i="1"/>
  <c r="AS62" i="1"/>
  <c r="AS73" i="1"/>
  <c r="AS432" i="1"/>
  <c r="AS151" i="1"/>
  <c r="AS97" i="1"/>
  <c r="AS100" i="1"/>
  <c r="AS212" i="1"/>
  <c r="AS217" i="1"/>
  <c r="AS327" i="1"/>
  <c r="AS286" i="1"/>
  <c r="AS342" i="1"/>
  <c r="AS131" i="1"/>
  <c r="AS64" i="1"/>
  <c r="AS416" i="1"/>
  <c r="AS16" i="1"/>
  <c r="AS140" i="1"/>
  <c r="A150" i="49"/>
  <c r="A194" i="49"/>
  <c r="A193" i="49"/>
  <c r="A169" i="49"/>
  <c r="A192" i="49"/>
  <c r="A162" i="49"/>
  <c r="A86" i="49"/>
  <c r="A70" i="49"/>
  <c r="A22" i="49"/>
  <c r="A139" i="49"/>
  <c r="A119" i="49"/>
  <c r="A69" i="49"/>
  <c r="A53" i="49"/>
  <c r="A21" i="49"/>
  <c r="A189" i="49"/>
  <c r="A173" i="49"/>
  <c r="A148" i="49"/>
  <c r="A117" i="49"/>
  <c r="A157" i="49"/>
  <c r="A125" i="49"/>
  <c r="A116" i="49"/>
  <c r="A99" i="49"/>
  <c r="A83" i="49"/>
  <c r="A51" i="49"/>
  <c r="A35" i="49"/>
  <c r="A19" i="49"/>
  <c r="A200" i="49"/>
  <c r="A184" i="49"/>
  <c r="A168" i="49"/>
  <c r="A135" i="49"/>
  <c r="A115" i="49"/>
  <c r="A106" i="49"/>
  <c r="A90" i="49"/>
  <c r="A74" i="49"/>
  <c r="A58" i="49"/>
  <c r="A42" i="49"/>
  <c r="A26" i="49"/>
  <c r="A10" i="49"/>
  <c r="A199" i="49"/>
  <c r="A183" i="49"/>
  <c r="A167" i="49"/>
  <c r="A97" i="49"/>
  <c r="A81" i="49"/>
  <c r="A65" i="49"/>
  <c r="A49" i="49"/>
  <c r="A33" i="49"/>
  <c r="A17" i="49"/>
  <c r="A132" i="49"/>
  <c r="A122" i="49"/>
  <c r="A113" i="49"/>
  <c r="A104" i="49"/>
  <c r="A88" i="49"/>
  <c r="A72" i="49"/>
  <c r="A56" i="49"/>
  <c r="A40" i="49"/>
  <c r="A24" i="49"/>
  <c r="A8" i="49"/>
  <c r="A195" i="49"/>
  <c r="A152" i="49"/>
  <c r="A141" i="49"/>
  <c r="A121" i="49"/>
  <c r="A103" i="49"/>
  <c r="A87" i="49"/>
  <c r="A71" i="49"/>
  <c r="A55" i="49"/>
  <c r="A39" i="49"/>
  <c r="A23" i="49"/>
  <c r="A7" i="49"/>
  <c r="A202" i="49"/>
  <c r="G144" i="31"/>
  <c r="F144" i="31" s="1"/>
  <c r="G12" i="31"/>
  <c r="A137" i="49"/>
  <c r="A84" i="49"/>
  <c r="A20" i="49"/>
  <c r="A205" i="49"/>
  <c r="A146" i="49"/>
  <c r="A201" i="49"/>
  <c r="A120" i="49"/>
  <c r="A177" i="49"/>
  <c r="A54" i="49"/>
  <c r="A38" i="49"/>
  <c r="A85" i="49"/>
  <c r="A37" i="49"/>
  <c r="G21" i="31"/>
  <c r="A178" i="49"/>
  <c r="A118" i="49"/>
  <c r="A142" i="49"/>
  <c r="A170" i="49"/>
  <c r="A182" i="49"/>
  <c r="A134" i="49"/>
  <c r="A67" i="49"/>
  <c r="A145" i="49"/>
  <c r="A102" i="49"/>
  <c r="G182" i="31"/>
  <c r="F182" i="31" s="1"/>
  <c r="A180" i="49"/>
  <c r="A196" i="49"/>
  <c r="A100" i="49"/>
  <c r="G180" i="31"/>
  <c r="F180" i="31" s="1"/>
  <c r="A164" i="49"/>
  <c r="A185" i="49"/>
  <c r="A151" i="49"/>
  <c r="A176" i="49"/>
  <c r="A166" i="49"/>
  <c r="G134" i="31"/>
  <c r="F134" i="31" s="1"/>
  <c r="G190" i="31"/>
  <c r="F190" i="31" s="1"/>
  <c r="A198" i="49"/>
  <c r="D2" i="55"/>
  <c r="B5" i="49"/>
  <c r="B2" i="2"/>
  <c r="F4" i="49"/>
  <c r="V2" i="38"/>
  <c r="L3" i="31"/>
  <c r="N4" i="31"/>
  <c r="G78" i="31" l="1"/>
  <c r="F78" i="31" s="1"/>
  <c r="G79" i="31"/>
  <c r="F79" i="31" s="1"/>
  <c r="G77" i="31"/>
  <c r="F77" i="31" s="1"/>
  <c r="G71" i="31"/>
  <c r="F71" i="31" s="1"/>
  <c r="G70" i="31"/>
  <c r="F70" i="31" s="1"/>
  <c r="G76" i="31"/>
  <c r="F76" i="31" s="1"/>
  <c r="G74" i="31"/>
  <c r="F74"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AB79" i="2" s="1"/>
  <c r="AX79" i="2" s="1"/>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68" i="31"/>
  <c r="F68" i="31" s="1"/>
  <c r="G69" i="31"/>
  <c r="F69" i="31" s="1"/>
  <c r="AB20" i="2" a="1"/>
  <c r="AB20" i="2" s="1"/>
  <c r="AS271" i="1"/>
  <c r="AS49" i="1"/>
  <c r="AS310" i="1"/>
  <c r="AS277" i="1"/>
  <c r="AS22" i="1"/>
  <c r="AS155" i="1"/>
  <c r="AS91" i="1"/>
  <c r="AS65" i="1"/>
  <c r="AS159" i="1"/>
  <c r="AS335" i="1"/>
  <c r="AS344" i="1"/>
  <c r="AS354" i="1"/>
  <c r="AS35" i="1"/>
  <c r="AS47" i="1"/>
  <c r="AS4" i="1"/>
  <c r="AS191" i="1"/>
  <c r="AS393" i="1"/>
  <c r="AS353" i="1"/>
  <c r="AS280" i="1"/>
  <c r="AS94" i="1"/>
  <c r="AS241" i="1"/>
  <c r="AS357" i="1"/>
  <c r="AS300" i="1"/>
  <c r="AS319" i="1"/>
  <c r="AS107" i="1"/>
  <c r="AS444" i="1"/>
  <c r="AS223" i="1"/>
  <c r="AS74" i="1"/>
  <c r="AS420" i="1"/>
  <c r="AS293" i="1"/>
  <c r="AS125" i="1"/>
  <c r="AS445" i="1"/>
  <c r="AS82" i="1"/>
  <c r="AS46" i="1"/>
  <c r="AS349" i="1"/>
  <c r="AS282" i="1"/>
  <c r="AS239" i="1"/>
  <c r="AS263" i="1"/>
  <c r="AS269" i="1"/>
  <c r="AS371" i="1"/>
  <c r="AS106" i="1"/>
  <c r="AS12" i="1"/>
  <c r="AS372" i="1"/>
  <c r="AS315" i="1"/>
  <c r="AS141" i="1"/>
  <c r="AS182" i="1"/>
  <c r="AS272" i="1"/>
  <c r="AS258" i="1"/>
  <c r="AS3" i="1"/>
  <c r="AS83" i="1"/>
  <c r="AS226" i="1"/>
  <c r="AS377" i="1"/>
  <c r="AS218" i="1"/>
  <c r="AS211" i="1"/>
  <c r="AS254" i="1"/>
  <c r="AS299" i="1"/>
  <c r="AS38" i="1"/>
  <c r="AS77" i="1"/>
  <c r="AS216" i="1"/>
  <c r="AS63" i="1"/>
  <c r="AS158" i="1"/>
  <c r="AS108" i="1"/>
  <c r="AS220" i="1"/>
  <c r="AS190" i="1"/>
  <c r="AS28" i="1"/>
  <c r="AS185" i="1"/>
  <c r="AS67" i="1"/>
  <c r="AS291" i="1"/>
  <c r="AS14" i="1"/>
  <c r="AS395" i="1"/>
  <c r="AS321" i="1"/>
  <c r="AS44" i="1"/>
  <c r="AS243" i="1"/>
  <c r="AS270" i="1"/>
  <c r="AS81" i="1"/>
  <c r="AS71" i="1"/>
  <c r="AS367" i="1"/>
  <c r="AS31" i="1"/>
  <c r="AS109" i="1"/>
  <c r="AS197" i="1"/>
  <c r="AS356" i="1"/>
  <c r="AS236" i="1"/>
  <c r="AS128" i="1"/>
  <c r="AS45" i="1"/>
  <c r="AS9" i="1"/>
  <c r="AS224" i="1"/>
  <c r="AS279" i="1"/>
  <c r="AS34" i="1"/>
  <c r="AS43" i="1"/>
  <c r="AS189" i="1"/>
  <c r="AS137" i="1"/>
  <c r="AS6" i="1"/>
  <c r="AS296" i="1"/>
  <c r="AS376" i="1"/>
  <c r="AS199" i="1"/>
  <c r="AS101" i="1"/>
  <c r="AS89" i="1"/>
  <c r="AS424" i="1"/>
  <c r="AS259" i="1"/>
  <c r="AS7" i="1"/>
  <c r="AS177" i="1"/>
  <c r="AS186" i="1"/>
  <c r="AS196" i="1"/>
  <c r="AS339" i="1"/>
  <c r="AS40" i="1"/>
  <c r="AS284" i="1"/>
  <c r="AS104" i="1"/>
  <c r="AS119" i="1"/>
  <c r="AS396" i="1"/>
  <c r="AS266" i="1"/>
  <c r="AS150" i="1"/>
  <c r="AS225" i="1"/>
  <c r="AS219" i="1"/>
  <c r="AS142" i="1"/>
  <c r="AS215" i="1"/>
  <c r="AS103" i="1"/>
  <c r="AS176" i="1"/>
  <c r="AS389" i="1"/>
  <c r="AS309" i="1"/>
  <c r="AS93" i="1"/>
  <c r="AS21" i="1"/>
  <c r="AS160" i="1"/>
  <c r="AS174" i="1"/>
  <c r="AS440" i="1"/>
  <c r="AS68" i="1"/>
  <c r="AS412" i="1"/>
  <c r="AS294" i="1"/>
  <c r="AS37" i="1"/>
  <c r="AS348" i="1"/>
  <c r="AS248" i="1"/>
  <c r="AS33" i="1"/>
  <c r="AS175" i="1"/>
  <c r="AS334" i="1"/>
  <c r="AS209" i="1"/>
  <c r="AS162" i="1"/>
  <c r="AS95" i="1"/>
  <c r="AS360" i="1"/>
  <c r="AS110" i="1"/>
  <c r="AS5" i="1"/>
  <c r="AS421" i="1"/>
  <c r="AS247" i="1"/>
  <c r="AS442" i="1"/>
  <c r="AS419" i="1"/>
  <c r="AS178" i="1"/>
  <c r="AS252" i="1"/>
  <c r="AS425" i="1"/>
  <c r="AS391" i="1"/>
  <c r="AS283" i="1"/>
  <c r="AS427" i="1"/>
  <c r="AS134" i="1"/>
  <c r="AS423" i="1"/>
  <c r="AS316" i="1"/>
  <c r="AS112" i="1"/>
  <c r="AS61" i="1"/>
  <c r="AS152" i="1"/>
  <c r="AS318" i="1"/>
  <c r="AS369" i="1"/>
  <c r="AS179" i="1"/>
  <c r="AS213" i="1"/>
  <c r="AS98" i="1"/>
  <c r="AS88" i="1"/>
  <c r="AS390" i="1"/>
  <c r="AS267" i="1"/>
  <c r="AS200" i="1"/>
  <c r="AS314" i="1"/>
  <c r="AS86" i="1"/>
  <c r="AS384" i="1"/>
  <c r="AS436" i="1"/>
  <c r="AS204" i="1"/>
  <c r="AS8" i="1"/>
  <c r="AS184" i="1"/>
  <c r="AS311" i="1"/>
  <c r="AS430" i="1"/>
  <c r="AS42" i="1"/>
  <c r="AS268" i="1"/>
  <c r="AS428" i="1"/>
  <c r="AS157" i="1"/>
  <c r="AS346" i="1"/>
  <c r="AS166" i="1"/>
  <c r="AS336" i="1"/>
  <c r="AS30" i="1"/>
  <c r="AS135" i="1"/>
  <c r="AS246" i="1"/>
  <c r="AS273" i="1"/>
  <c r="AS374" i="1"/>
  <c r="AS439" i="1"/>
  <c r="AS370" i="1"/>
  <c r="AS278" i="1"/>
  <c r="AS72" i="1"/>
  <c r="AS50" i="1"/>
  <c r="AS422" i="1"/>
  <c r="AS244" i="1"/>
  <c r="AS85" i="1"/>
  <c r="AS57" i="1"/>
  <c r="AS276" i="1"/>
  <c r="AS429" i="1"/>
  <c r="AS29" i="1"/>
  <c r="AS408" i="1"/>
  <c r="AS27" i="1"/>
  <c r="AS79" i="1"/>
  <c r="AS153" i="1"/>
  <c r="AS15" i="1"/>
  <c r="AS154" i="1"/>
  <c r="AS161" i="1"/>
  <c r="AS343" i="1"/>
  <c r="AS394" i="1"/>
  <c r="AS257" i="1"/>
  <c r="AS381" i="1"/>
  <c r="AS245" i="1"/>
  <c r="AS337" i="1"/>
  <c r="G206" i="31"/>
  <c r="F206" i="31" s="1"/>
  <c r="G20" i="31"/>
  <c r="F20" i="31" s="1"/>
  <c r="G19" i="31"/>
  <c r="F19" i="31" s="1"/>
  <c r="G18" i="31"/>
  <c r="F18" i="31" s="1"/>
  <c r="G133" i="31"/>
  <c r="F133" i="31" s="1"/>
  <c r="G179" i="31"/>
  <c r="F179" i="31" s="1"/>
  <c r="G166" i="31"/>
  <c r="F166" i="31" s="1"/>
  <c r="G120" i="31"/>
  <c r="F120" i="31" s="1"/>
  <c r="G58" i="31"/>
  <c r="F58" i="31" s="1"/>
  <c r="G52" i="31"/>
  <c r="F52" i="31" s="1"/>
  <c r="G46" i="31"/>
  <c r="F46" i="31" s="1"/>
  <c r="G40" i="31"/>
  <c r="F40" i="31" s="1"/>
  <c r="G35" i="31"/>
  <c r="F35" i="31" s="1"/>
  <c r="G29" i="31"/>
  <c r="F29" i="31" s="1"/>
  <c r="G23" i="31"/>
  <c r="F23" i="31" s="1"/>
  <c r="G83" i="31"/>
  <c r="F83" i="31" s="1"/>
  <c r="G89" i="31"/>
  <c r="F89" i="31" s="1"/>
  <c r="G193" i="31"/>
  <c r="F193" i="31" s="1"/>
  <c r="G147" i="31"/>
  <c r="F147" i="31" s="1"/>
  <c r="G151" i="31"/>
  <c r="F151" i="31" s="1"/>
  <c r="G105" i="31"/>
  <c r="F105" i="31" s="1"/>
  <c r="G197" i="31"/>
  <c r="F197" i="31" s="1"/>
  <c r="G111" i="31"/>
  <c r="F111" i="31" s="1"/>
  <c r="G157" i="31"/>
  <c r="F157" i="31" s="1"/>
  <c r="F12" i="31"/>
  <c r="G73" i="31"/>
  <c r="F73" i="31" s="1"/>
  <c r="G72" i="31"/>
  <c r="F72" i="31" s="1"/>
  <c r="G202" i="31"/>
  <c r="F202" i="31" s="1"/>
  <c r="G205" i="31"/>
  <c r="F205" i="31" s="1"/>
  <c r="G156" i="31"/>
  <c r="F156" i="31" s="1"/>
  <c r="G109" i="31"/>
  <c r="F109" i="31" s="1"/>
  <c r="G204" i="31"/>
  <c r="F204" i="31" s="1"/>
  <c r="G198" i="31"/>
  <c r="F198" i="31" s="1"/>
  <c r="G200" i="31"/>
  <c r="F200" i="31" s="1"/>
  <c r="G199" i="31"/>
  <c r="F199" i="31" s="1"/>
  <c r="G203" i="31"/>
  <c r="F203" i="31" s="1"/>
  <c r="G201" i="31"/>
  <c r="F201" i="31" s="1"/>
  <c r="G217" i="31"/>
  <c r="F217" i="31" s="1"/>
  <c r="G207" i="31"/>
  <c r="F207" i="31" s="1"/>
  <c r="G165" i="31"/>
  <c r="F165" i="31" s="1"/>
  <c r="G119" i="31"/>
  <c r="F119" i="31" s="1"/>
  <c r="G150" i="31"/>
  <c r="F150" i="31" s="1"/>
  <c r="G196" i="31"/>
  <c r="F196" i="31" s="1"/>
  <c r="G136" i="31"/>
  <c r="F136" i="31" s="1"/>
  <c r="G92" i="31"/>
  <c r="F92" i="31" s="1"/>
  <c r="F21" i="31"/>
  <c r="G123" i="31"/>
  <c r="F123" i="31" s="1"/>
  <c r="G169" i="31"/>
  <c r="F169" i="31" s="1"/>
  <c r="G170" i="31"/>
  <c r="F170" i="31" s="1"/>
  <c r="G124" i="31"/>
  <c r="F124"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5" i="31"/>
  <c r="F75" i="31" s="1"/>
  <c r="G149" i="31"/>
  <c r="F149" i="31" s="1"/>
  <c r="G195" i="31"/>
  <c r="F195" i="31" s="1"/>
  <c r="G126" i="31"/>
  <c r="F126" i="31" s="1"/>
  <c r="G172" i="31"/>
  <c r="F17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0" i="31"/>
  <c r="F210"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5" i="31"/>
  <c r="F115" i="31" s="1"/>
  <c r="G143" i="31"/>
  <c r="F143" i="31" s="1"/>
  <c r="G43" i="31"/>
  <c r="F43" i="31" s="1"/>
  <c r="G41" i="31"/>
  <c r="F41" i="31" s="1"/>
  <c r="G88" i="31"/>
  <c r="F88" i="31" s="1"/>
  <c r="G214" i="31"/>
  <c r="F214" i="31" s="1"/>
  <c r="G178" i="31"/>
  <c r="F178" i="31" s="1"/>
  <c r="G97" i="31"/>
  <c r="F97" i="31" s="1"/>
  <c r="G130" i="31"/>
  <c r="F130" i="31" s="1"/>
  <c r="G141" i="31"/>
  <c r="F141" i="31" s="1"/>
  <c r="G64" i="31"/>
  <c r="F64" i="31" s="1"/>
  <c r="G96" i="31"/>
  <c r="F96" i="31" s="1"/>
  <c r="G138" i="31"/>
  <c r="F138" i="31" s="1"/>
  <c r="G163" i="31"/>
  <c r="F163" i="31" s="1"/>
  <c r="G47" i="31"/>
  <c r="F47" i="31" s="1"/>
  <c r="G36" i="31"/>
  <c r="F36" i="31" s="1"/>
  <c r="G90" i="31"/>
  <c r="G30" i="31"/>
  <c r="F30" i="31" s="1"/>
  <c r="G192" i="31"/>
  <c r="F192" i="31" s="1"/>
  <c r="G38" i="31"/>
  <c r="F38" i="31" s="1"/>
  <c r="G159" i="31"/>
  <c r="F159" i="31" s="1"/>
  <c r="G110" i="31"/>
  <c r="F110" i="31" s="1"/>
  <c r="G44" i="31"/>
  <c r="F44" i="31" s="1"/>
  <c r="G181" i="31"/>
  <c r="F181" i="31" s="1"/>
  <c r="G188" i="31"/>
  <c r="F188" i="31" s="1"/>
  <c r="G189" i="31"/>
  <c r="F189" i="31" s="1"/>
  <c r="G164" i="31"/>
  <c r="F164" i="31" s="1"/>
  <c r="G211" i="31"/>
  <c r="F211" i="31" s="1"/>
  <c r="G84" i="31"/>
  <c r="F84" i="31" s="1"/>
  <c r="G117" i="31"/>
  <c r="F117" i="31" s="1"/>
  <c r="G152" i="31"/>
  <c r="F152" i="31" s="1"/>
  <c r="G153" i="31"/>
  <c r="F153" i="31" s="1"/>
  <c r="G51" i="31"/>
  <c r="F51" i="31" s="1"/>
  <c r="G158" i="31"/>
  <c r="F158" i="31" s="1"/>
  <c r="G191" i="31"/>
  <c r="F191" i="31" s="1"/>
  <c r="G66" i="31"/>
  <c r="F66" i="31" s="1"/>
  <c r="G148" i="31"/>
  <c r="F148" i="31" s="1"/>
  <c r="G140" i="31"/>
  <c r="F140" i="31" s="1"/>
  <c r="G39" i="31"/>
  <c r="F39" i="31" s="1"/>
  <c r="G50" i="31"/>
  <c r="G213" i="31"/>
  <c r="F213" i="31" s="1"/>
  <c r="G32" i="31"/>
  <c r="F32" i="31" s="1"/>
  <c r="G59" i="31"/>
  <c r="F59" i="31" s="1"/>
  <c r="G176" i="31"/>
  <c r="F176" i="31" s="1"/>
  <c r="G101" i="31"/>
  <c r="F101" i="31" s="1"/>
  <c r="G31" i="31"/>
  <c r="F31" i="31" s="1"/>
  <c r="G94" i="31"/>
  <c r="F94" i="31" s="1"/>
  <c r="G103" i="31"/>
  <c r="F103" i="31" s="1"/>
  <c r="G114" i="31"/>
  <c r="F114" i="31" s="1"/>
  <c r="G122" i="31"/>
  <c r="F122" i="31" s="1"/>
  <c r="G183" i="31"/>
  <c r="F183" i="31" s="1"/>
  <c r="G27" i="31"/>
  <c r="F27" i="31" s="1"/>
  <c r="G42" i="31"/>
  <c r="F42" i="31" s="1"/>
  <c r="G55" i="31"/>
  <c r="F55" i="31" s="1"/>
  <c r="G48" i="31"/>
  <c r="F48" i="31" s="1"/>
  <c r="G100" i="31"/>
  <c r="F100" i="31" s="1"/>
  <c r="G168" i="31"/>
  <c r="F168" i="31" s="1"/>
  <c r="G95" i="31"/>
  <c r="F95" i="31" s="1"/>
  <c r="G145" i="31"/>
  <c r="F145" i="31" s="1"/>
  <c r="G184" i="31"/>
  <c r="F184" i="31" s="1"/>
  <c r="G187" i="31"/>
  <c r="F187" i="31" s="1"/>
  <c r="G142" i="31"/>
  <c r="F142" i="31" s="1"/>
  <c r="G194" i="31"/>
  <c r="F194" i="31" s="1"/>
  <c r="G93" i="31"/>
  <c r="F93" i="31" s="1"/>
  <c r="G121" i="31"/>
  <c r="F121" i="31" s="1"/>
  <c r="G81" i="31"/>
  <c r="G28" i="31"/>
  <c r="F28" i="31" s="1"/>
  <c r="G85" i="31"/>
  <c r="F85" i="31" s="1"/>
  <c r="G208" i="31"/>
  <c r="F208" i="31" s="1"/>
  <c r="G215" i="31"/>
  <c r="F215" i="31" s="1"/>
  <c r="G171" i="31"/>
  <c r="F171" i="31" s="1"/>
  <c r="G139" i="31"/>
  <c r="F139" i="31" s="1"/>
  <c r="G132" i="31"/>
  <c r="F132" i="31" s="1"/>
  <c r="G54" i="31"/>
  <c r="F54" i="31" s="1"/>
  <c r="G216" i="31"/>
  <c r="F216" i="31" s="1"/>
  <c r="G37" i="31"/>
  <c r="F37" i="31" s="1"/>
  <c r="G113" i="31"/>
  <c r="F113" i="31" s="1"/>
  <c r="G34" i="31"/>
  <c r="F34" i="31" s="1"/>
  <c r="G49" i="31"/>
  <c r="F49" i="31" s="1"/>
  <c r="G135" i="31"/>
  <c r="F135" i="31" s="1"/>
  <c r="G107" i="31"/>
  <c r="F107" i="31" s="1"/>
  <c r="G56" i="31"/>
  <c r="F56" i="31" s="1"/>
  <c r="G45" i="31"/>
  <c r="F45" i="31" s="1"/>
  <c r="G26" i="31"/>
  <c r="F26" i="31" s="1"/>
  <c r="G60" i="31"/>
  <c r="F60" i="31" s="1"/>
  <c r="G25" i="31"/>
  <c r="F25" i="31" s="1"/>
  <c r="G167" i="31"/>
  <c r="F167" i="31" s="1"/>
  <c r="G61" i="31"/>
  <c r="F61" i="31" s="1"/>
  <c r="G108" i="31"/>
  <c r="F108" i="31" s="1"/>
  <c r="G155" i="31"/>
  <c r="F155" i="31" s="1"/>
  <c r="G106" i="31"/>
  <c r="F106" i="31" s="1"/>
  <c r="G177" i="31"/>
  <c r="F177" i="31" s="1"/>
  <c r="G86" i="31"/>
  <c r="F86" i="31" s="1"/>
  <c r="G116" i="31"/>
  <c r="F116" i="31" s="1"/>
  <c r="G87" i="31"/>
  <c r="F87" i="31" s="1"/>
  <c r="G129" i="31"/>
  <c r="F129" i="31" s="1"/>
  <c r="G209" i="31"/>
  <c r="G175" i="31"/>
  <c r="F175" i="31" s="1"/>
  <c r="G112" i="31"/>
  <c r="F112" i="31" s="1"/>
  <c r="G63" i="31"/>
  <c r="F63" i="31" s="1"/>
  <c r="G102" i="31"/>
  <c r="F102" i="31" s="1"/>
  <c r="G99" i="31"/>
  <c r="F99" i="31" s="1"/>
  <c r="G57" i="31"/>
  <c r="F57" i="31" s="1"/>
  <c r="G53" i="31"/>
  <c r="F53" i="31" s="1"/>
  <c r="G118" i="31"/>
  <c r="F118" i="31" s="1"/>
  <c r="G91" i="31"/>
  <c r="F91" i="31" s="1"/>
  <c r="G65" i="31"/>
  <c r="G185" i="31"/>
  <c r="F185" i="31" s="1"/>
  <c r="G98" i="31"/>
  <c r="F98" i="31" s="1"/>
  <c r="G137" i="31"/>
  <c r="F137" i="31" s="1"/>
  <c r="G212" i="31"/>
  <c r="F212" i="31" s="1"/>
  <c r="G67" i="31"/>
  <c r="F67" i="31" s="1"/>
  <c r="G80" i="31"/>
  <c r="F80" i="31" s="1"/>
  <c r="G154" i="31"/>
  <c r="F154" i="31" s="1"/>
  <c r="G82" i="31"/>
  <c r="F82" i="31" s="1"/>
  <c r="G146" i="31"/>
  <c r="F146" i="31" s="1"/>
  <c r="G162" i="31"/>
  <c r="F162" i="31" s="1"/>
  <c r="G174" i="31"/>
  <c r="F174" i="31" s="1"/>
  <c r="G173" i="31"/>
  <c r="F173" i="31" s="1"/>
  <c r="G131" i="31"/>
  <c r="F131" i="31" s="1"/>
  <c r="G33" i="31"/>
  <c r="F33" i="31" s="1"/>
  <c r="Y22" i="2"/>
  <c r="G125" i="31"/>
  <c r="F125" i="31" s="1"/>
  <c r="G62" i="31"/>
  <c r="G104" i="31"/>
  <c r="F104" i="31" s="1"/>
  <c r="G161" i="31"/>
  <c r="F161" i="31" s="1"/>
  <c r="G2" i="31"/>
  <c r="F2" i="31" s="1"/>
  <c r="G127" i="31"/>
  <c r="F127" i="31" s="1"/>
  <c r="G160" i="31"/>
  <c r="F160" i="31" s="1"/>
  <c r="G186" i="31"/>
  <c r="F186" i="31" s="1"/>
  <c r="G128" i="31"/>
  <c r="F128" i="31" s="1"/>
  <c r="G24" i="31"/>
  <c r="F24" i="31" s="1"/>
  <c r="AC80" i="2" l="1"/>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1" i="31"/>
  <c r="F209" i="31"/>
  <c r="L4" i="31"/>
  <c r="L5" i="31" s="1"/>
  <c r="F65" i="31"/>
  <c r="F50" i="31"/>
  <c r="F90" i="31"/>
  <c r="F62" i="31"/>
  <c r="AF22" i="2" a="1"/>
  <c r="AF22" i="2" s="1"/>
  <c r="AG22" i="2" s="1"/>
  <c r="AT78" i="2" l="1"/>
  <c r="AS78" i="2"/>
  <c r="AV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E53" i="2" a="1"/>
  <c r="AE53" i="2" s="1"/>
  <c r="AE30" i="2" a="1"/>
  <c r="AE30" i="2" s="1"/>
  <c r="AO24" i="2" a="1"/>
  <c r="AO2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L56" i="2" s="1"/>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P59" i="2" l="1"/>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W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S39" i="2"/>
  <c r="AT39" i="2"/>
  <c r="AV39" i="2" s="1"/>
  <c r="BC58" i="2"/>
  <c r="BA58" i="2"/>
  <c r="AS38" i="2"/>
  <c r="BE58" i="2"/>
  <c r="BD58" i="2"/>
  <c r="BB58" i="2"/>
  <c r="AV38" i="2"/>
  <c r="BF58" i="2"/>
  <c r="AY58" i="2"/>
  <c r="AZ58" i="2"/>
  <c r="AU58" i="2"/>
  <c r="AS58" i="2"/>
  <c r="AV58" i="2"/>
  <c r="BD59" i="2"/>
  <c r="AV59" i="2"/>
  <c r="BC59" i="2"/>
  <c r="AU59" i="2"/>
  <c r="BB59" i="2"/>
  <c r="AT59" i="2"/>
  <c r="AW59" i="2" s="1"/>
  <c r="BA59" i="2"/>
  <c r="AS59" i="2"/>
  <c r="AZ59" i="2"/>
  <c r="AY59" i="2"/>
  <c r="BF59" i="2"/>
  <c r="BE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39" i="2" l="1"/>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AZ78" i="2" l="1"/>
  <c r="BB78" i="2" s="1"/>
  <c r="AZ38" i="2"/>
  <c r="BB38" i="2" s="1"/>
  <c r="BE38" i="2" s="1"/>
  <c r="BC78" i="2"/>
  <c r="BE78" i="2"/>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C38" i="2" l="1"/>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78" i="2" l="1"/>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E38" i="55" s="1"/>
  <c r="V84" i="55"/>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65" i="55" l="1"/>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7" i="55" s="1"/>
  <c r="C127" i="55"/>
  <c r="C115" i="55"/>
  <c r="R161" i="55"/>
  <c r="R181" i="55"/>
  <c r="C158" i="55"/>
  <c r="C155" i="55"/>
  <c r="R56" i="55"/>
  <c r="R153" i="55"/>
  <c r="R62" i="55"/>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S145" i="55"/>
  <c r="S122" i="55"/>
  <c r="S12" i="55"/>
  <c r="S97" i="55"/>
  <c r="S160" i="55"/>
  <c r="S22" i="55"/>
  <c r="C22" i="55" s="1"/>
  <c r="E8" i="55"/>
  <c r="S193" i="55"/>
  <c r="S180" i="55"/>
  <c r="S78" i="55"/>
  <c r="S101" i="55"/>
  <c r="S27" i="55"/>
  <c r="S199" i="55"/>
  <c r="S154" i="55"/>
  <c r="S9" i="55"/>
  <c r="S164" i="55"/>
  <c r="S80" i="55"/>
  <c r="C80" i="55" s="1"/>
  <c r="S21" i="55"/>
  <c r="S90" i="55"/>
  <c r="S70" i="55"/>
  <c r="S176" i="55"/>
  <c r="S13" i="55"/>
  <c r="E79" i="55"/>
  <c r="E69" i="55"/>
  <c r="S128" i="55"/>
  <c r="S75" i="55"/>
  <c r="C75" i="55" s="1"/>
  <c r="S63" i="55"/>
  <c r="S41" i="55"/>
  <c r="E72" i="55"/>
  <c r="S81" i="55"/>
  <c r="S142" i="55"/>
  <c r="S66" i="55"/>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C89" i="55" s="1"/>
  <c r="S53" i="55"/>
  <c r="S55" i="55"/>
  <c r="S153" i="55"/>
  <c r="S168" i="55"/>
  <c r="S59" i="55"/>
  <c r="C59" i="55" s="1"/>
  <c r="S188" i="55"/>
  <c r="S100" i="55"/>
  <c r="C100" i="55" s="1"/>
  <c r="S84" i="55"/>
  <c r="C84" i="55" s="1"/>
  <c r="S46" i="55"/>
  <c r="C46" i="55" s="1"/>
  <c r="S114" i="55"/>
  <c r="S115" i="55"/>
  <c r="S71" i="55"/>
  <c r="C71" i="55" s="1"/>
  <c r="S158" i="55"/>
  <c r="S200" i="55"/>
  <c r="S77" i="55"/>
  <c r="S49" i="55"/>
  <c r="S99" i="55"/>
  <c r="S15" i="55"/>
  <c r="S203" i="55"/>
  <c r="S166" i="55"/>
  <c r="S42" i="55"/>
  <c r="S204" i="55"/>
  <c r="S108" i="55"/>
  <c r="S37" i="55"/>
  <c r="S16" i="55"/>
  <c r="S68" i="55"/>
  <c r="C68" i="55" s="1"/>
  <c r="S47" i="55"/>
  <c r="S130" i="55"/>
  <c r="S196" i="55"/>
  <c r="S83" i="55"/>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C61" i="55" s="1"/>
  <c r="S51" i="55"/>
  <c r="C51" i="55" s="1"/>
  <c r="S94" i="55"/>
  <c r="S85" i="55"/>
  <c r="C85" i="55" s="1"/>
  <c r="S34" i="55"/>
  <c r="C34" i="55" s="1"/>
  <c r="S69" i="55"/>
  <c r="C69" i="55" s="1"/>
  <c r="S202" i="55"/>
  <c r="S91" i="55"/>
  <c r="S175" i="55"/>
  <c r="S17" i="55"/>
  <c r="C17" i="55" s="1"/>
  <c r="S76" i="55"/>
  <c r="S96" i="55"/>
  <c r="S93" i="55"/>
  <c r="S149" i="55"/>
  <c r="S174" i="55"/>
  <c r="S14" i="55"/>
  <c r="S74" i="55"/>
  <c r="C74" i="55" s="1"/>
  <c r="S156" i="55"/>
  <c r="S26" i="55"/>
  <c r="C26" i="55" s="1"/>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C72" i="55" s="1"/>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C98" i="55" s="1"/>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C21" i="55"/>
  <c r="E20" i="55"/>
  <c r="D25" i="55"/>
  <c r="D14" i="55"/>
  <c r="C19" i="55"/>
  <c r="C20" i="55"/>
  <c r="E15" i="55"/>
  <c r="C63" i="55"/>
  <c r="D62" i="55"/>
  <c r="C56" i="55"/>
  <c r="C58" i="55"/>
  <c r="C66" i="55"/>
  <c r="C54" i="55"/>
  <c r="C49" i="55"/>
  <c r="C24" i="55"/>
  <c r="C50" i="55"/>
  <c r="C23" i="55"/>
  <c r="E7" i="55"/>
  <c r="E63" i="55"/>
  <c r="C101" i="55"/>
  <c r="E33" i="55"/>
  <c r="D59" i="55"/>
  <c r="E31" i="55"/>
  <c r="E78" i="55"/>
  <c r="E46" i="55"/>
  <c r="E90" i="55"/>
  <c r="C27" i="55"/>
  <c r="D82" i="55"/>
  <c r="E101" i="55"/>
  <c r="D28" i="55"/>
  <c r="E28" i="55"/>
  <c r="E37" i="55"/>
  <c r="C42" i="55"/>
  <c r="C70" i="55"/>
  <c r="D102" i="55"/>
  <c r="D37" i="55"/>
  <c r="D44" i="55"/>
  <c r="E76" i="55"/>
  <c r="D38" i="55"/>
  <c r="D12" i="55"/>
  <c r="D13" i="55"/>
  <c r="D15" i="55"/>
  <c r="D11" i="55"/>
  <c r="C92" i="55"/>
  <c r="C83" i="55"/>
  <c r="C76" i="55"/>
  <c r="C31" i="55"/>
  <c r="C18" i="55"/>
  <c r="C78" i="55"/>
  <c r="C97" i="55"/>
  <c r="C39" i="55"/>
  <c r="C48" i="55"/>
  <c r="C86" i="55"/>
  <c r="C55" i="55"/>
  <c r="C62" i="55"/>
  <c r="C91" i="55"/>
  <c r="C41" i="55"/>
  <c r="C32" i="55"/>
  <c r="C38" i="55"/>
  <c r="C16" i="55"/>
  <c r="C102" i="55"/>
  <c r="C67" i="55"/>
  <c r="H4" i="38"/>
  <c r="L4" i="49"/>
  <c r="K12" i="31"/>
  <c r="H2" i="38"/>
  <c r="L2" i="49"/>
  <c r="K10" i="31"/>
  <c r="K11" i="31"/>
  <c r="L3" i="49"/>
  <c r="H3" i="38"/>
  <c r="C12" i="55" l="1"/>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<sst xmlns="http://schemas.openxmlformats.org/spreadsheetml/2006/main" count="4845" uniqueCount="933">
  <si>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</si>
  <si>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</si>
  <si>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</si>
  <si>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</si>
  <si>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</si>
  <si>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</si>
  <si>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</si>
  <si>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</si>
  <si>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</si>
  <si>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</si>
  <si>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</si>
  <si>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</si>
  <si>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</si>
  <si>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</si>
  <si>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</si>
  <si>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</si>
  <si>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</si>
  <si>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</si>
  <si>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</si>
  <si>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</si>
  <si>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</si>
  <si>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</si>
  <si>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</si>
  <si>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</si>
  <si>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</si>
  <si>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</si>
  <si>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</si>
  <si>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</si>
  <si>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</si>
  <si>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</si>
  <si>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</si>
  <si>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</si>
  <si>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</si>
  <si>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</si>
  <si>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</si>
  <si>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</si>
  <si>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</si>
  <si>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</si>
  <si>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</si>
  <si>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</si>
  <si>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</si>
  <si>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</si>
  <si>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</si>
  <si>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</si>
  <si>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</si>
  <si>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</si>
  <si>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</si>
  <si>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</si>
  <si>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</si>
  <si>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</si>
  <si>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</si>
  <si>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</si>
  <si>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</si>
  <si>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</si>
  <si>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</si>
  <si>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</si>
  <si>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</si>
  <si>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</si>
  <si>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</si>
  <si>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</si>
  <si>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</si>
  <si>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</si>
  <si>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</si>
  <si>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</si>
  <si>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</si>
  <si>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</si>
  <si>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</si>
  <si>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</si>
  <si>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</si>
  <si>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</si>
  <si>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</si>
  <si>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</si>
  <si>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</si>
  <si>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</si>
  <si>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</si>
  <si>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</si>
  <si>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</si>
  <si>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</si>
  <si>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</si>
  <si>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</si>
  <si>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</si>
  <si>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</si>
  <si>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</si>
  <si>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</si>
  <si>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</si>
  <si>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</si>
  <si>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</si>
  <si>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</si>
  <si>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</si>
  <si>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</si>
  <si>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</si>
  <si>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</si>
  <si>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</si>
  <si>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</si>
  <si>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</si>
  <si>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</si>
  <si>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</si>
  <si>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</si>
  <si>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</si>
  <si>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</si>
  <si>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</si>
  <si>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</si>
  <si>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</si>
  <si>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</si>
  <si>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</si>
  <si>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</si>
  <si>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</si>
  <si>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</si>
  <si>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</si>
  <si>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</si>
  <si>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</si>
  <si>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</si>
  <si>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</si>
  <si>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</si>
  <si>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</si>
  <si>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</si>
  <si>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</si>
  <si>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</si>
  <si>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</si>
  <si>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</si>
  <si>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</si>
  <si>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</si>
  <si>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</si>
  <si>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</si>
  <si>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</si>
  <si>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</si>
  <si>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</si>
  <si>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</si>
  <si>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</si>
  <si>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</si>
  <si>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</si>
  <si>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</si>
  <si>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</si>
  <si>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</si>
  <si>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</si>
  <si>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</si>
  <si>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</si>
  <si>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</si>
  <si>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</si>
  <si>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</si>
  <si>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</si>
  <si>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</si>
  <si>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</si>
  <si>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</si>
  <si>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</si>
  <si>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</si>
  <si>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</si>
  <si>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</si>
  <si>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</si>
  <si>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</si>
  <si>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</si>
  <si>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</si>
  <si>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</si>
  <si>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</si>
  <si>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</si>
  <si>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</si>
  <si>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</si>
  <si>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</si>
  <si>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</si>
  <si>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</si>
  <si>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</si>
  <si>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</si>
  <si>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</si>
  <si>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</si>
  <si>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</si>
  <si>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</si>
  <si>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</si>
  <si>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</si>
  <si>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</si>
  <si>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</si>
  <si>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</si>
  <si>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</si>
  <si>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</si>
  <si>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</si>
  <si>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</si>
  <si>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</si>
  <si>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</si>
  <si>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</si>
  <si>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</si>
  <si>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</si>
  <si>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</si>
  <si>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</si>
  <si>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</si>
  <si>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</si>
  <si>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</si>
  <si>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</si>
  <si>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</si>
  <si>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</si>
  <si>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</si>
  <si>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</si>
  <si>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</si>
  <si>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</si>
  <si>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</si>
  <si>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</si>
  <si>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</si>
  <si>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</si>
  <si>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</si>
  <si>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</si>
  <si>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</si>
  <si>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</si>
  <si>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</si>
  <si>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</si>
  <si>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</si>
  <si>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</si>
  <si>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</si>
  <si>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</si>
  <si>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</si>
  <si>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</si>
  <si>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</si>
  <si>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</si>
  <si>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</si>
  <si>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</si>
  <si>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</si>
  <si>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</si>
  <si>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</si>
  <si>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</si>
  <si>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</si>
  <si>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</si>
  <si>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</si>
  <si>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</si>
  <si>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</si>
  <si>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</si>
  <si>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</si>
  <si>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</si>
  <si>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</si>
  <si>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</si>
  <si>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</si>
  <si>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</si>
  <si>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</si>
  <si>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</si>
  <si>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</si>
  <si>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</si>
  <si>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</si>
  <si>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</si>
  <si>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</si>
  <si>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</si>
  <si>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</si>
  <si>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</si>
  <si>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</si>
  <si>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</si>
  <si>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</si>
  <si>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</si>
  <si>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</si>
  <si>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</si>
  <si>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</si>
  <si>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</si>
  <si>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</si>
  <si>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</si>
  <si>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</si>
  <si>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</si>
  <si>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</si>
  <si>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</si>
  <si>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</si>
  <si>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</si>
  <si>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</si>
  <si>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</si>
  <si>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</si>
  <si>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</si>
  <si>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</si>
  <si>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</si>
  <si>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</si>
  <si>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</si>
  <si>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</si>
  <si>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</si>
  <si>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</si>
  <si>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</si>
  <si>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</si>
  <si>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</si>
  <si>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</si>
  <si>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</si>
  <si>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</si>
  <si>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</si>
  <si>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</si>
  <si>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</si>
  <si>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</si>
  <si>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</si>
  <si>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</si>
  <si>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</si>
  <si>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</si>
  <si>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</si>
  <si>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</si>
  <si>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</si>
  <si>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</si>
  <si>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</si>
  <si>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</si>
  <si>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</si>
  <si>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</si>
  <si>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</si>
  <si>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</si>
  <si>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</si>
  <si>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</si>
  <si>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</si>
  <si>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</si>
  <si>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</si>
  <si>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</si>
  <si>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</si>
  <si>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</si>
  <si>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</si>
  <si>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</si>
  <si>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</si>
  <si>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</si>
  <si>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</si>
  <si>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</si>
  <si>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</si>
  <si>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</si>
  <si>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</si>
  <si>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</si>
  <si>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</si>
  <si>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</si>
  <si>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</si>
  <si>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</si>
  <si>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</si>
  <si>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</si>
  <si>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</si>
  <si>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</si>
  <si>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</si>
  <si>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</si>
  <si>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</si>
  <si>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</si>
  <si>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</si>
  <si>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</si>
  <si>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</si>
  <si>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</si>
  <si>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</si>
  <si>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</si>
  <si>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</si>
  <si>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</si>
  <si>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</si>
  <si>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</si>
  <si>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</si>
  <si>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</si>
  <si>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</si>
  <si>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</si>
  <si>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</si>
  <si>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</si>
  <si>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</si>
  <si>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</si>
  <si>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</si>
  <si>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</si>
  <si>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</si>
  <si>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</si>
  <si>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</si>
  <si>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</si>
  <si>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</si>
  <si>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</si>
  <si>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</si>
  <si>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</si>
  <si>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</si>
  <si>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</si>
  <si>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</si>
  <si>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</si>
  <si>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</si>
  <si>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</si>
  <si>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</si>
  <si>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</si>
  <si>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</si>
  <si>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</si>
  <si>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</si>
  <si>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</si>
  <si>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</si>
  <si>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</si>
  <si>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</si>
  <si>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</si>
  <si>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</si>
  <si>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</si>
  <si>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</si>
  <si>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</si>
  <si>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</si>
  <si>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</si>
  <si>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</si>
  <si>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</si>
  <si>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</si>
  <si>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</si>
  <si>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</si>
  <si>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</si>
  <si>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</si>
  <si>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</si>
  <si>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</si>
  <si>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</si>
  <si>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</si>
  <si>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</si>
  <si>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</si>
  <si>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</si>
  <si>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</si>
  <si>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</si>
  <si>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</si>
  <si>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</si>
  <si>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</si>
  <si>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</si>
  <si>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</si>
  <si>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</si>
  <si>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</si>
  <si>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</si>
  <si>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</si>
  <si>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</si>
  <si>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</si>
  <si>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</si>
  <si>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</si>
  <si>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</si>
  <si>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</si>
  <si>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</si>
  <si>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</si>
  <si>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</si>
  <si>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</si>
  <si>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</si>
  <si>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</si>
  <si>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</si>
  <si>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</si>
  <si>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</si>
  <si>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</si>
  <si>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</si>
  <si>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</si>
  <si>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</si>
  <si>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</si>
  <si>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</si>
  <si>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</si>
  <si>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</si>
  <si>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</si>
  <si>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</si>
  <si>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</si>
  <si>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</si>
  <si>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</si>
  <si>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</si>
  <si>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</si>
  <si>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</si>
  <si>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</si>
  <si>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</si>
  <si>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</si>
  <si>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</si>
  <si>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</si>
  <si>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</si>
  <si>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</si>
  <si>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</si>
  <si>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</si>
  <si>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</si>
  <si>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</si>
  <si>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</si>
  <si>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</si>
  <si>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</si>
  <si>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</si>
  <si>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</si>
  <si>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</si>
  <si>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</si>
  <si>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</si>
  <si>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</si>
  <si>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</si>
  <si>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</si>
  <si>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</si>
  <si>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</si>
  <si>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</si>
  <si>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</si>
  <si>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</si>
  <si>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</si>
  <si>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</si>
  <si>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</si>
  <si>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</si>
  <si>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</si>
  <si>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</si>
  <si>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</si>
  <si>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</si>
  <si>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</si>
  <si>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</si>
  <si>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</si>
  <si>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</si>
  <si>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</si>
  <si>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</si>
  <si>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</si>
  <si>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</si>
  <si>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</si>
  <si>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</si>
  <si>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</si>
  <si>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</si>
  <si>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</si>
  <si>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</si>
  <si>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</si>
  <si>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</si>
  <si>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</si>
  <si>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</si>
  <si>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</si>
  <si>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</si>
  <si>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</si>
  <si>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</si>
  <si>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</si>
  <si>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</si>
  <si>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</si>
  <si>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</si>
  <si>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</si>
  <si>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</si>
  <si>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</si>
  <si>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</si>
  <si>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</si>
  <si>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</si>
  <si>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</si>
  <si>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</si>
  <si>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</si>
  <si>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</si>
  <si>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</si>
  <si>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</si>
  <si>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</si>
  <si>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</si>
  <si>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</si>
  <si>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</si>
  <si>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</si>
  <si>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</si>
  <si>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</si>
  <si>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</si>
  <si>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</si>
  <si>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</si>
  <si>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</si>
  <si>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</si>
  <si>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</si>
  <si>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</si>
  <si>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</si>
  <si>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</si>
  <si>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</si>
  <si>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</si>
  <si>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</si>
  <si>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</si>
  <si>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</si>
  <si>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</si>
  <si>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</si>
  <si>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</si>
  <si>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</si>
  <si>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</si>
  <si>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</si>
  <si>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</si>
  <si>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</si>
  <si>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</si>
  <si>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</si>
  <si>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</si>
  <si>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</si>
  <si>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</si>
  <si>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</si>
  <si>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</si>
  <si>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</si>
  <si>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</si>
  <si>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</si>
  <si>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</si>
  <si>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</si>
  <si>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</si>
  <si>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</si>
  <si>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</si>
  <si>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</si>
  <si>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</si>
  <si>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</si>
  <si>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</si>
  <si>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</si>
  <si>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</si>
  <si>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</si>
  <si>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</si>
  <si>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</si>
  <si>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</si>
  <si>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</si>
  <si>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</si>
  <si>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</si>
  <si>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</si>
  <si>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</si>
  <si>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</si>
  <si>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</si>
  <si>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</si>
  <si>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</si>
  <si>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</si>
  <si>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</si>
  <si>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</si>
  <si>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</si>
  <si>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</si>
  <si>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</si>
  <si>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</si>
  <si>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</si>
  <si>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</si>
  <si>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</si>
  <si>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</si>
  <si>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</si>
  <si>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</si>
  <si>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</si>
  <si>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</si>
  <si>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</si>
  <si>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</si>
  <si>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</si>
  <si>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</si>
  <si>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</si>
  <si>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</si>
  <si>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</si>
  <si>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</si>
  <si>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</si>
  <si>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</si>
  <si>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</si>
  <si>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</si>
  <si>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</si>
  <si>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</si>
  <si>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</si>
  <si>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</si>
  <si>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</si>
  <si>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</si>
  <si>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</si>
  <si>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</si>
  <si>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</si>
  <si>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</si>
  <si>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</si>
  <si>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</si>
  <si>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</si>
  <si>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</si>
  <si>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</si>
  <si>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</si>
  <si>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</si>
  <si>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</si>
  <si>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</si>
  <si>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</si>
  <si>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</si>
  <si>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</si>
  <si>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</si>
  <si>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</si>
  <si>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</si>
  <si>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</si>
  <si>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</si>
  <si>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</si>
  <si>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</si>
  <si>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</si>
  <si>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</si>
  <si>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</si>
  <si>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</si>
  <si>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</si>
  <si>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</si>
  <si>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</si>
  <si>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</si>
  <si>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</si>
  <si>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</si>
  <si>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</si>
  <si>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</si>
  <si>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</si>
  <si>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</si>
  <si>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</si>
  <si>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</si>
  <si>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</si>
  <si>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</si>
  <si>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</si>
  <si>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</si>
  <si>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</si>
  <si>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</si>
  <si>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</si>
  <si>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</si>
  <si>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</si>
  <si>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</si>
  <si>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</si>
  <si>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</si>
  <si>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</si>
  <si>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</si>
  <si>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</si>
  <si>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</si>
  <si>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</si>
  <si>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</si>
  <si>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</si>
  <si>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</si>
  <si>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</si>
  <si>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</si>
  <si>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</si>
  <si>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</si>
  <si>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</si>
  <si>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</si>
  <si>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</si>
  <si>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</si>
  <si>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</si>
  <si>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</si>
  <si>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</si>
  <si>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</si>
  <si>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</si>
  <si>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</si>
  <si>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</si>
  <si>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</si>
  <si>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</si>
  <si>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</si>
  <si>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</si>
  <si>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</si>
  <si>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</si>
  <si>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</si>
  <si>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</si>
  <si>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</si>
  <si>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</si>
  <si>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</si>
  <si>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</si>
  <si>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</si>
  <si>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</si>
  <si>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</si>
  <si>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</si>
  <si>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</si>
  <si>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</si>
  <si>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</si>
  <si>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</si>
  <si>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</si>
  <si>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</si>
  <si>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</si>
  <si>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</si>
  <si>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</si>
  <si>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</si>
  <si>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</si>
  <si>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</si>
  <si>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</si>
  <si>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</si>
  <si>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</si>
  <si>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</si>
  <si>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</si>
  <si>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</si>
  <si>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</si>
  <si>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</si>
  <si>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</si>
  <si>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</si>
  <si>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</si>
  <si>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</si>
  <si>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</si>
  <si>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</si>
  <si>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</si>
  <si>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</si>
  <si>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</si>
  <si>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</si>
  <si>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</si>
  <si>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</si>
  <si>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</si>
  <si>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</si>
  <si>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</si>
  <si>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</si>
  <si>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</si>
  <si>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</si>
  <si>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</si>
  <si>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</si>
  <si>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</si>
  <si>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</si>
  <si>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</si>
  <si>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</si>
  <si>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</si>
  <si>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</si>
  <si>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</si>
  <si>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</si>
  <si>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</si>
  <si>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</si>
  <si>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</si>
  <si>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</si>
  <si>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</si>
  <si>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</si>
  <si>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</si>
  <si>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BabyFirst</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</si>
  <si>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</si>
  <si>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</si>
  <si>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</si>
  <si>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</si>
  <si>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</si>
  <si>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</si>
  <si>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</si>
  <si>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</si>
  <si>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</si>
  <si>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</si>
  <si>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</si>
  <si>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</si>
  <si>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</si>
  <si>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</si>
  <si>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</si>
  <si>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</si>
  <si>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</si>
  <si>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</si>
  <si>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</si>
  <si>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</si>
  <si>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</si>
  <si>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</si>
  <si>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</si>
  <si>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</si>
  <si>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</si>
  <si>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</si>
  <si>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</si>
  <si>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</si>
  <si>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</si>
  <si>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</si>
  <si>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</si>
  <si>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</si>
  <si>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</si>
  <si>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</si>
  <si>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</si>
  <si>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</si>
  <si>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</si>
  <si>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</si>
  <si>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</si>
  <si>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</si>
  <si>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</si>
  <si>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</si>
  <si>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</si>
  <si>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</si>
  <si>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</si>
  <si>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</si>
  <si>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</si>
  <si>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</si>
  <si>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</si>
  <si>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</si>
  <si>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</si>
  <si>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</si>
  <si>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</si>
  <si>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</si>
  <si>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</si>
  <si>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</si>
  <si>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</si>
  <si>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</si>
  <si>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</si>
  <si>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</si>
  <si>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</si>
  <si>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</si>
  <si>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</si>
  <si>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</si>
  <si>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</si>
  <si>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</si>
  <si>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</si>
  <si>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</si>
  <si>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</si>
  <si>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Decades</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</si>
  <si>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</si>
  <si>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</si>
  <si>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</si>
  <si>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</si>
  <si>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</si>
  <si>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</si>
  <si>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</si>
  <si>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</si>
  <si>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</si>
  <si>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</si>
  <si>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</si>
  <si>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</si>
  <si>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</si>
  <si>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</si>
  <si>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</si>
  <si>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 xml:space="preserve">Sudamérica Extra </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</si>
  <si>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</si>
  <si>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</si>
  <si>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</si>
  <si>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</si>
  <si>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</si>
  <si>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</si>
  <si>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</si>
  <si>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</si>
  <si>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</si>
  <si>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</si>
  <si>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</si>
  <si>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</si>
  <si>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</si>
  <si>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</si>
  <si>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</si>
  <si>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</si>
  <si>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</si>
  <si>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</si>
  <si>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</si>
  <si>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</si>
  <si>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</si>
  <si>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</si>
  <si>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</si>
  <si>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</si>
  <si>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</si>
  <si>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</si>
  <si>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</si>
  <si>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</si>
  <si>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</si>
  <si>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</si>
  <si>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</si>
  <si>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</si>
  <si>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</si>
  <si>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</si>
  <si>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</si>
  <si>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</si>
  <si>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</si>
  <si>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</si>
  <si>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</si>
  <si>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</si>
  <si>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</si>
  <si>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</si>
  <si>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</si>
  <si>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</si>
  <si>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</si>
  <si>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</si>
  <si>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</si>
  <si>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</si>
  <si>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($5 for a third screen) DVR=20 hrs</t>
  </si>
  <si>
    <t>Screens=2 DVR=50 hrs (upgrade to Enhanced DVR for 200 hrs)</t>
  </si>
  <si>
    <t>Screens=2 (upgrade to Family Share for 3 screens), DVR=30 hrs (upgrade Cloud DVR Plus=500hrs)</t>
  </si>
  <si>
    <t>Screens=1, No DVR</t>
  </si>
  <si>
    <t>Screens=3, DVR=unlimited</t>
  </si>
  <si>
    <t>Screens=5, DVR=unlimited</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</si>
  <si>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</si>
  <si>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</si>
  <si>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</si>
  <si>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</si>
  <si>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</si>
  <si>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</si>
  <si>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</si>
  <si>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</si>
  <si>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</si>
  <si>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</si>
  <si>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</si>
  <si>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</si>
  <si>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</si>
  <si>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</si>
  <si>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</si>
  <si>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</si>
  <si>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</si>
  <si>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</si>
  <si>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</si>
  <si>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</si>
  <si>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</si>
  <si>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</si>
  <si>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</si>
  <si>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</si>
  <si>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</si>
  <si>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</si>
  <si>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</si>
  <si>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</si>
  <si>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</si>
  <si>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</si>
  <si>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</si>
  <si>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</si>
  <si>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</si>
  <si>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</si>
  <si>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</si>
  <si>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</si>
  <si>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</si>
  <si>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</si>
  <si>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</si>
  <si>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Oct 2019 Edition - Cord Cutting Wizard by Bill Hladik</t>
  </si>
  <si>
    <t>Sports Plus with NFL Redzone</t>
  </si>
  <si>
    <t>Fubo Cycling</t>
  </si>
  <si>
    <t>International Sports Plus</t>
  </si>
  <si>
    <t>Adventure Plus</t>
  </si>
  <si>
    <t>AMC Premier</t>
  </si>
  <si>
    <t>Latino Plus</t>
  </si>
  <si>
    <t>El Gourmet</t>
  </si>
  <si>
    <t>Mas Chic</t>
  </si>
  <si>
    <t>RAI Italia</t>
  </si>
  <si>
    <t>RTPI</t>
  </si>
  <si>
    <t>Benfica TV</t>
  </si>
  <si>
    <t>Portuguese Plus</t>
  </si>
  <si>
    <t>Discovery En Español, Discovery En Espanol Hd, Discovery Espanol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</si>
</sst>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8">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60">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49.476358217595" missingItemsLimit="0" createdVersion="6" refreshedVersion="6" minRefreshableVersion="3" recordCount="449" xr:uid="{BC500BA4-8601-4A2B-A0A3-992A9D9863AE}">
  <cacheSource type="worksheet">
    <worksheetSource name="mydata"/>
  </cacheSource>
  <cacheFields count="91">
    <cacheField name="Network" numFmtId="0">
      <sharedItems count="449">
        <s v="[DVR]"/>
        <s v="¡Hola! TV"/>
        <s v="A Wealth of Entertainment"/>
        <s v="A&amp;E"/>
        <s v="ABC"/>
        <s v="ABC News Live"/>
        <s v="ACC Network"/>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cades"/>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S TV"/>
        <s v="Fubo Cycling"/>
        <s v="Fubo Sports Network"/>
        <s v="Fubo TV: Cloud DVR Plus"/>
        <s v="Fubo TV: Family Share"/>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AI Italia"/>
        <s v="RCN Novelas"/>
        <s v="Reelz"/>
        <s v="Revolt"/>
        <s v="RFD-TV"/>
        <s v="Ride TV"/>
        <s v="RMS Canal"/>
        <s v="RT America"/>
        <s v="RT Documentary"/>
        <s v="RT Espanol"/>
        <s v="RTPI"/>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 Illustrated"/>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m/>
    <m/>
    <s v="Yes"/>
    <s v=""/>
    <s v=""/>
    <s v=""/>
    <s v=""/>
    <s v=""/>
    <s v=""/>
    <s v=""/>
    <s v=""/>
    <s v=""/>
    <s v=""/>
    <n v="1"/>
    <s v=""/>
    <s v=""/>
    <s v=""/>
    <s v=""/>
    <s v=""/>
    <s v=""/>
    <s v=""/>
    <s v=""/>
    <s v=""/>
    <n v="1"/>
    <s v=""/>
    <s v=""/>
    <s v=""/>
    <n v="1"/>
    <n v="1"/>
    <n v="1"/>
    <n v="1"/>
    <n v="1"/>
    <n v="1"/>
    <n v="1"/>
    <n v="1"/>
    <n v="1"/>
    <n v="1"/>
    <s v=""/>
    <s v=""/>
    <s v=""/>
    <s v=""/>
    <s v=""/>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m/>
    <m/>
    <m/>
    <s v="Yes"/>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Premium movies"/>
    <s v=""/>
    <x v="1"/>
    <m/>
    <m/>
    <m/>
    <m/>
    <m/>
    <m/>
    <m/>
    <m/>
    <m/>
    <x v="3"/>
    <m/>
    <m/>
    <s v="AMC Premier"/>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AHC, American Heroes Channel, American Heroes Network"/>
    <s v="Entertainment"/>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nimal Planet (East &amp; West)"/>
    <s v="Lifestyle"/>
    <s v=""/>
    <x v="0"/>
    <m/>
    <m/>
    <m/>
    <m/>
    <s v="Yes"/>
    <s v="Yes"/>
    <s v="Yes"/>
    <s v="Yes"/>
    <s v="Yes"/>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spire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6"/>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BabyFirst"/>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m/>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
    <s v="Sudamérica Extra "/>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
    <s v="Sudamérica Extra "/>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m/>
    <s v="Yes"/>
    <m/>
    <m/>
    <m/>
    <m/>
    <s v="Yes"/>
    <s v=""/>
    <s v=""/>
    <s v=""/>
    <s v=""/>
    <s v=""/>
    <s v=""/>
    <s v=""/>
    <s v=""/>
    <s v=""/>
    <s v=""/>
    <n v="1"/>
    <s v=""/>
    <s v=""/>
    <s v=""/>
    <s v=""/>
    <s v=""/>
    <s v=""/>
    <s v=""/>
    <s v=""/>
    <s v=""/>
    <n v="1"/>
    <s v=""/>
    <n v="1"/>
    <n v="1"/>
    <n v="1"/>
    <n v="1"/>
    <n v="1"/>
    <n v="1"/>
    <n v="1"/>
    <n v="1"/>
    <s v=""/>
    <n v="1"/>
    <n v="1"/>
    <n v="1"/>
    <s v=""/>
    <n v="1"/>
    <s v=""/>
    <s v=""/>
    <s v=""/>
    <s v=""/>
    <n v="1"/>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s v="Yes"/>
    <s v=""/>
    <s v=""/>
    <s v=""/>
    <s v=""/>
    <s v=""/>
    <s v=""/>
    <s v=""/>
    <s v=""/>
    <s v=""/>
    <s v=""/>
    <n v="1"/>
    <s v=""/>
    <s v=""/>
    <s v=""/>
    <s v=""/>
    <s v=""/>
    <s v=""/>
    <s v=""/>
    <s v=""/>
    <s v=""/>
    <n v="1"/>
    <s v=""/>
    <s v=""/>
    <s v=""/>
    <n v="1"/>
    <n v="1"/>
    <n v="1"/>
    <n v="1"/>
    <n v="1"/>
    <n v="1"/>
    <n v="1"/>
    <n v="1"/>
    <n v="1"/>
    <n v="1"/>
    <n v="1"/>
    <s v=""/>
    <s v=""/>
    <s v=""/>
    <s v=""/>
    <s v=""/>
    <n v="1"/>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Latino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Latin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m/>
    <m/>
    <s v="Yes"/>
    <n v="1"/>
    <s v=""/>
    <s v=""/>
    <s v=""/>
    <s v=""/>
    <s v=""/>
    <s v=""/>
    <s v=""/>
    <s v=""/>
    <s v=""/>
    <s v=""/>
    <s v=""/>
    <s v=""/>
    <s v=""/>
    <s v=""/>
    <s v=""/>
    <s v=""/>
    <s v=""/>
    <s v=""/>
    <s v=""/>
    <n v="1"/>
    <n v="1"/>
    <n v="2"/>
    <n v="2"/>
    <s v=""/>
    <s v=""/>
    <s v=""/>
    <n v="1"/>
    <n v="1"/>
    <n v="1"/>
    <s v=""/>
    <s v=""/>
    <n v="2"/>
    <n v="2"/>
    <n v="2"/>
    <s v=""/>
    <s v=""/>
    <s v=""/>
    <s v=""/>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m/>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Lifestyle"/>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Discovery (East &amp; West)"/>
    <s v="Entertainment"/>
    <s v=""/>
    <x v="0"/>
    <m/>
    <s v="Yes"/>
    <m/>
    <m/>
    <s v="Yes"/>
    <s v="Yes"/>
    <s v="Yes"/>
    <s v="Yes"/>
    <s v="Yes"/>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En Español, Discovery En Espanol Hd, Discovery Espanol"/>
    <s v="Spanish"/>
    <s v=""/>
    <x v="1"/>
    <s v="Best of Spanish"/>
    <s v="Best of Spanish"/>
    <s v="Espanol"/>
    <s v="Espanol"/>
    <s v="Espanol"/>
    <s v="Espanol"/>
    <s v="Espanol"/>
    <s v="Espanol"/>
    <s v="Yes"/>
    <x v="1"/>
    <s v="Espanol"/>
    <s v="Espanol Pack"/>
    <s v="Latin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ia Hd"/>
    <s v="Spanish"/>
    <s v=""/>
    <x v="1"/>
    <s v="Best of Spanish"/>
    <s v="Best of Spanish"/>
    <s v="Espanol"/>
    <s v="Espanol"/>
    <s v="Espanol"/>
    <s v="Espanol"/>
    <s v="Espanol"/>
    <s v="Espanol"/>
    <s v="Yes"/>
    <x v="1"/>
    <s v="Espanol"/>
    <s v="Espanol Pack"/>
    <s v="Latin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Family Channel"/>
    <s v="Kids and family"/>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Life Channel"/>
    <s v="Lifestyle"/>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 Jr, DISNEY-JR"/>
    <s v="Kids and family"/>
    <s v=""/>
    <x v="1"/>
    <s v="Kids Extra"/>
    <s v="Kids Extra"/>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XD"/>
    <s v="Kids and family"/>
    <s v=""/>
    <x v="1"/>
    <s v="Kids Extra"/>
    <s v="Kids Extra"/>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s v="E! Now, E! Network"/>
    <s v="Lifestyle"/>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Ecuavisa"/>
    <s v="Spanish"/>
    <s v=""/>
    <x v="1"/>
    <s v="Sudamérica Extra "/>
    <s v="Sudamérica Extra "/>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Lifestyle"/>
    <s v=""/>
    <x v="1"/>
    <m/>
    <m/>
    <m/>
    <m/>
    <m/>
    <m/>
    <m/>
    <m/>
    <m/>
    <x v="1"/>
    <m/>
    <m/>
    <s v="Latin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Eleven Sports Network"/>
    <s v="Regional sports networks"/>
    <s v=""/>
    <x v="1"/>
    <m/>
    <m/>
    <m/>
    <m/>
    <m/>
    <m/>
    <m/>
    <m/>
    <m/>
    <x v="1"/>
    <m/>
    <s v="Sports Pack"/>
    <s v="International 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Premium movies"/>
    <s v=""/>
    <x v="1"/>
    <s v="Epix"/>
    <s v="Epix"/>
    <m/>
    <m/>
    <m/>
    <m/>
    <m/>
    <m/>
    <m/>
    <x v="5"/>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Sports"/>
    <s v=""/>
    <x v="1"/>
    <s v="Yes"/>
    <m/>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2"/>
    <s v="Sports"/>
    <s v=""/>
    <x v="1"/>
    <s v="Yes"/>
    <m/>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s v="Desportes"/>
    <s v="Desportes"/>
    <s v="Desportes"/>
    <s v="Desportes"/>
    <s v="Desportes"/>
    <s v="Desportes"/>
    <s v="Yes"/>
    <x v="1"/>
    <s v="Espanol"/>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
    <s v="Sudamérica Extra "/>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Food"/>
    <s v="Lifestyle"/>
    <s v=""/>
    <x v="0"/>
    <s v="Yes"/>
    <s v="Yes"/>
    <m/>
    <m/>
    <s v="Yes"/>
    <s v="Yes"/>
    <s v="Yes"/>
    <s v="Yes"/>
    <s v="Yes"/>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n v="1"/>
    <n v="1"/>
    <s v=""/>
    <s v=""/>
    <s v=""/>
    <s v=""/>
    <s v=""/>
    <n v="1"/>
    <n v="0"/>
    <n v="0"/>
    <n v="0"/>
    <n v="0"/>
    <n v="1"/>
    <s v=""/>
    <s v=""/>
    <s v=""/>
    <s v=""/>
    <s v=""/>
    <s v=""/>
    <s v=""/>
    <s v=""/>
    <s v=""/>
    <s v=""/>
    <s v=""/>
    <s v=""/>
    <s v=""/>
    <s v=""/>
    <s v=""/>
    <s v=""/>
    <s v=""/>
    <s v=""/>
    <s v=""/>
    <s v=""/>
    <s v=""/>
  </r>
  <r>
    <x v="153"/>
    <s v="Fox Business Network"/>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Regional sports networks"/>
    <s v=""/>
    <x v="1"/>
    <m/>
    <m/>
    <m/>
    <m/>
    <m/>
    <m/>
    <m/>
    <m/>
    <m/>
    <x v="1"/>
    <m/>
    <s v="Sports Pack"/>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anish"/>
    <s v=""/>
    <x v="1"/>
    <m/>
    <m/>
    <s v="Desportes"/>
    <s v="Desportes"/>
    <s v="Desportes"/>
    <s v="Desportes"/>
    <s v="Desportes"/>
    <s v="Desportes"/>
    <s v="Yes"/>
    <x v="1"/>
    <m/>
    <s v="Elite"/>
    <s v="Latin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NC, Fox News Channel"/>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orts"/>
    <s v=""/>
    <x v="1"/>
    <m/>
    <m/>
    <m/>
    <m/>
    <m/>
    <m/>
    <m/>
    <m/>
    <m/>
    <x v="6"/>
    <m/>
    <s v="FOX Soccer Plus"/>
    <s v="International 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1, FS 1"/>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2, FS 2,"/>
    <s v="Sports"/>
    <s v=""/>
    <x v="1"/>
    <m/>
    <s v="Yes"/>
    <m/>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RSNs, Fox Sports"/>
    <s v="Regional sports networks"/>
    <n v="1"/>
    <x v="1"/>
    <m/>
    <m/>
    <s v="Yes"/>
    <s v="Yes"/>
    <s v="Yes"/>
    <s v="Yes"/>
    <s v="Yes"/>
    <s v="Yes"/>
    <s v="Yes"/>
    <x v="0"/>
    <m/>
    <s v="Core"/>
    <m/>
    <m/>
    <m/>
    <m/>
    <m/>
    <m/>
    <s v="Yes"/>
    <s v=""/>
    <s v=""/>
    <s v=""/>
    <s v=""/>
    <s v=""/>
    <s v=""/>
    <s v=""/>
    <s v=""/>
    <s v=""/>
    <s v=""/>
    <n v="1"/>
    <s v=""/>
    <s v=""/>
    <s v=""/>
    <s v=""/>
    <s v=""/>
    <s v=""/>
    <s v=""/>
    <s v=""/>
    <s v=""/>
    <n v="1"/>
    <s v=""/>
    <s v=""/>
    <s v=""/>
    <n v="1"/>
    <n v="1"/>
    <n v="1"/>
    <n v="1"/>
    <n v="1"/>
    <n v="1"/>
    <n v="1"/>
    <n v="1"/>
    <s v=""/>
    <n v="2"/>
    <s v=""/>
    <s v=""/>
    <s v=""/>
    <s v=""/>
    <s v=""/>
    <s v=""/>
    <n v="1"/>
    <n v="0"/>
    <n v="0"/>
    <n v="0"/>
    <n v="0"/>
    <n v="2"/>
    <s v=""/>
    <s v=""/>
    <s v=""/>
    <s v=""/>
    <s v=""/>
    <s v=""/>
    <s v=""/>
    <s v=""/>
    <s v=""/>
    <s v=""/>
    <s v=""/>
    <s v=""/>
    <s v=""/>
    <s v=""/>
    <s v=""/>
    <s v=""/>
    <s v=""/>
    <s v=""/>
    <s v=""/>
    <s v=""/>
    <s v=""/>
  </r>
  <r>
    <x v="161"/>
    <s v="Fox Life"/>
    <s v="Spanish"/>
    <s v=""/>
    <x v="1"/>
    <m/>
    <m/>
    <s v="Espanol"/>
    <s v="Espanol"/>
    <s v="Espanol"/>
    <s v="Espanol"/>
    <s v="Espanol"/>
    <s v="Espanol"/>
    <s v="Yes"/>
    <x v="1"/>
    <m/>
    <s v="Espanol Pack"/>
    <s v="Latin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ee Form"/>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Free Speech"/>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Sports"/>
    <s v=""/>
    <x v="1"/>
    <m/>
    <m/>
    <m/>
    <m/>
    <m/>
    <m/>
    <m/>
    <m/>
    <m/>
    <x v="1"/>
    <m/>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XM"/>
    <s v="Movies"/>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ame+"/>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olTV English"/>
    <s v="Sports"/>
    <s v=""/>
    <x v="1"/>
    <m/>
    <m/>
    <s v="Desportes"/>
    <s v="Desportes"/>
    <s v="Desportes"/>
    <s v="Desportes"/>
    <s v="Desportes"/>
    <s v="Desportes"/>
    <s v="Yes"/>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allmark Movies"/>
    <s v="Kids and family"/>
    <s v=""/>
    <x v="0"/>
    <s v="Lifestyle Extra"/>
    <s v="Lifestyle Extra"/>
    <m/>
    <m/>
    <s v="Yes"/>
    <m/>
    <m/>
    <m/>
    <m/>
    <x v="1"/>
    <m/>
    <s v="Elite"/>
    <s v="Yes"/>
    <s v="Yes"/>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
    <s v="Lifestyle"/>
    <s v=""/>
    <x v="0"/>
    <s v="Yes"/>
    <s v="Yes"/>
    <m/>
    <m/>
    <s v="Yes"/>
    <s v="Yes"/>
    <s v="Yes"/>
    <s v="Yes"/>
    <m/>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aw &amp; Crime, Law&amp;Crime"/>
    <s v="News"/>
    <s v=""/>
    <x v="0"/>
    <m/>
    <m/>
    <m/>
    <m/>
    <m/>
    <m/>
    <m/>
    <m/>
    <m/>
    <x v="1"/>
    <m/>
    <s v="Core"/>
    <m/>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Regional sports networks"/>
    <s v=""/>
    <x v="1"/>
    <m/>
    <m/>
    <m/>
    <s v="Yes"/>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International"/>
    <s v=""/>
    <x v="1"/>
    <m/>
    <m/>
    <m/>
    <m/>
    <m/>
    <m/>
    <m/>
    <m/>
    <m/>
    <x v="1"/>
    <m/>
    <m/>
    <s v="Latin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orts"/>
    <s v=""/>
    <x v="1"/>
    <m/>
    <m/>
    <m/>
    <m/>
    <m/>
    <m/>
    <m/>
    <m/>
    <m/>
    <x v="1"/>
    <m/>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Entertainment"/>
    <s v=""/>
    <x v="0"/>
    <s v="Comedy Extra"/>
    <s v="Comedy Extra"/>
    <s v="Yes"/>
    <s v="Yes"/>
    <s v="Yes"/>
    <s v="Yes"/>
    <s v="Yes"/>
    <s v="Yes"/>
    <s v="Yes"/>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2"/>
    <s v="Entertainment"/>
    <s v=""/>
    <x v="0"/>
    <s v="Comedy Extra"/>
    <s v="Comedy Extra"/>
    <m/>
    <m/>
    <s v="Yes"/>
    <s v="Yes"/>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anish"/>
    <s v=""/>
    <x v="1"/>
    <m/>
    <m/>
    <s v="Espanol"/>
    <s v="Espanol"/>
    <s v="Espanol"/>
    <s v="Espanol"/>
    <s v="Espanol"/>
    <s v="Espanol"/>
    <s v="Yes"/>
    <x v="1"/>
    <m/>
    <s v="Espanol Pack"/>
    <s v="Latin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W, Natgeo Wild"/>
    <s v="Lifestyle"/>
    <s v=""/>
    <x v="1"/>
    <m/>
    <s v="Yes"/>
    <s v="Yes"/>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NGC, National Geographic Channel, Natgeo, NAT GEO"/>
    <s v="Entertainment"/>
    <s v=""/>
    <x v="1"/>
    <m/>
    <s v="Yes"/>
    <s v="Yes"/>
    <s v="Yes"/>
    <s v="Yes"/>
    <s v="Yes"/>
    <s v="Yes"/>
    <s v="Yes"/>
    <s v="Yes"/>
    <x v="0"/>
    <m/>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n v="1"/>
    <n v="1"/>
    <s v=""/>
    <s v=""/>
    <s v=""/>
    <s v=""/>
    <s v=""/>
    <n v="1"/>
    <n v="0"/>
    <n v="0"/>
    <n v="0"/>
    <n v="0"/>
    <n v="1"/>
    <s v=""/>
    <s v=""/>
    <s v=""/>
    <s v=""/>
    <s v=""/>
    <s v=""/>
    <s v=""/>
    <s v=""/>
    <s v=""/>
    <s v=""/>
    <s v=""/>
    <s v=""/>
    <s v=""/>
    <s v=""/>
    <s v=""/>
    <s v=""/>
    <s v=""/>
    <s v=""/>
    <s v=""/>
    <s v=""/>
    <s v=""/>
  </r>
  <r>
    <x v="257"/>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m/>
    <s v="Yes"/>
    <m/>
    <m/>
    <m/>
    <m/>
    <m/>
    <m/>
    <m/>
    <x v="1"/>
    <m/>
    <s v="Core"/>
    <s v="Yes"/>
    <m/>
    <m/>
    <m/>
    <m/>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FL Redzone"/>
    <s v="Sports"/>
    <s v=""/>
    <x v="1"/>
    <s v="Sports Extra"/>
    <s v="Sports Extra"/>
    <m/>
    <m/>
    <m/>
    <m/>
    <m/>
    <m/>
    <m/>
    <x v="1"/>
    <m/>
    <s v="Sports Pack"/>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 Jr, Nick Jur, NickJr"/>
    <s v="Kids and family"/>
    <s v=""/>
    <x v="0"/>
    <s v="Kids Extra"/>
    <s v="Yes"/>
    <s v="Yes"/>
    <s v="Yes"/>
    <m/>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elodeon/Nick At Nite"/>
    <s v="Kids and family"/>
    <s v=""/>
    <x v="0"/>
    <m/>
    <m/>
    <s v="Yes"/>
    <s v="Yes"/>
    <s v="Yes"/>
    <s v="Yes"/>
    <s v="Yes"/>
    <s v="Yes"/>
    <s v="Yes"/>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ick Toons"/>
    <s v="Kids and family"/>
    <s v=""/>
    <x v="0"/>
    <s v="Kids Extra"/>
    <s v="Kids Extra"/>
    <m/>
    <m/>
    <m/>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anish"/>
    <s v=""/>
    <x v="1"/>
    <s v="Sudamérica Extra "/>
    <s v="Sudamérica Extra "/>
    <s v="Espanol"/>
    <s v="Espanol"/>
    <s v="Espanol"/>
    <s v="Espanol"/>
    <s v="Espanol"/>
    <s v="Espanol"/>
    <s v="Yes"/>
    <x v="1"/>
    <m/>
    <m/>
    <s v="Latin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door"/>
    <s v="Lifestyle"/>
    <s v=""/>
    <x v="1"/>
    <s v="Heartland Extra"/>
    <s v="Heartland Extra"/>
    <m/>
    <m/>
    <m/>
    <m/>
    <m/>
    <m/>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utside TV, OutsideTV, Outside TV Features"/>
    <s v="Sports"/>
    <s v=""/>
    <x v="1"/>
    <s v="Outside TV Features"/>
    <s v="Outside TV Features"/>
    <m/>
    <m/>
    <m/>
    <m/>
    <m/>
    <m/>
    <m/>
    <x v="1"/>
    <m/>
    <s v="Sports Pack"/>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prah Winfrey Network"/>
    <s v="Lifestyle"/>
    <s v=""/>
    <x v="0"/>
    <m/>
    <m/>
    <m/>
    <m/>
    <m/>
    <s v="Yes"/>
    <s v="Yes"/>
    <s v="Yes"/>
    <m/>
    <x v="1"/>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xygen Network"/>
    <s v="Lifestyle"/>
    <s v=""/>
    <x v="1"/>
    <s v="Lifestyle Extra"/>
    <s v="Lifestyle Extra"/>
    <s v="Yes"/>
    <s v="Yes"/>
    <m/>
    <m/>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Broadcast network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 Live"/>
    <s v="Lifestyle"/>
    <s v=""/>
    <x v="1"/>
    <m/>
    <m/>
    <m/>
    <m/>
    <m/>
    <m/>
    <m/>
    <m/>
    <m/>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QVC2, QVC Plus"/>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International"/>
    <s v=""/>
    <x v="1"/>
    <m/>
    <m/>
    <m/>
    <m/>
    <m/>
    <m/>
    <m/>
    <m/>
    <m/>
    <x v="1"/>
    <m/>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m/>
    <s v="Spanish"/>
    <s v=""/>
    <x v="1"/>
    <s v="Sudamérica Extra "/>
    <s v="Sudamérica Extra "/>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m/>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SEC, SEC ESPN Network"/>
    <s v="Regional sports network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mithsonian Channel"/>
    <s v="Lifestyle"/>
    <s v=""/>
    <x v="1"/>
    <m/>
    <m/>
    <m/>
    <m/>
    <m/>
    <m/>
    <m/>
    <m/>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Sports Illustrated T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s v="Heartland Extra"/>
    <s v="Heartland Extra"/>
    <m/>
    <m/>
    <m/>
    <m/>
    <s v="Yes"/>
    <s v="Yes"/>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Entertainment"/>
    <s v=""/>
    <x v="1"/>
    <m/>
    <s v="Yes"/>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
    <s v="Entertainment"/>
    <s v=""/>
    <x v="1"/>
    <s v="Yes"/>
    <s v="Yes"/>
    <s v="Yes"/>
    <s v="Yes"/>
    <s v="Yes"/>
    <s v="Yes"/>
    <s v="Yes"/>
    <s v="Yes"/>
    <s v="Yes"/>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Telefe Internacional"/>
    <s v="Spanish"/>
    <s v=""/>
    <x v="1"/>
    <s v="Sudamérica Extra "/>
    <s v="Sudamérica Extra "/>
    <s v="Espanol"/>
    <s v="Espanol"/>
    <s v="Espanol"/>
    <s v="Espanol"/>
    <s v="Espanol"/>
    <s v="Espanol"/>
    <s v="Yes"/>
    <x v="1"/>
    <m/>
    <m/>
    <s v="Latin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LC (East &amp; West)"/>
    <s v="Lifestyle"/>
    <s v=""/>
    <x v="0"/>
    <m/>
    <s v="Yes"/>
    <m/>
    <m/>
    <s v="Yes"/>
    <s v="Yes"/>
    <s v="Yes"/>
    <s v="Yes"/>
    <m/>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
    <s v="Entertainment"/>
    <s v=""/>
    <x v="1"/>
    <s v="Yes"/>
    <s v="Yes"/>
    <s v="Yes"/>
    <s v="Yes"/>
    <s v="Yes"/>
    <s v="Yes"/>
    <s v="Yes"/>
    <s v="Yes"/>
    <s v="Yes"/>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ravel Network"/>
    <s v="Lifestyle"/>
    <s v=""/>
    <x v="0"/>
    <s v="Yes"/>
    <s v="Yes"/>
    <m/>
    <m/>
    <m/>
    <s v="Yes"/>
    <s v="Yes"/>
    <s v="Yes"/>
    <m/>
    <x v="0"/>
    <s v="Yes"/>
    <s v="Yes"/>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ru TV"/>
    <s v="Entertainment"/>
    <s v=""/>
    <x v="1"/>
    <s v="Comedy Extra"/>
    <s v="Yes"/>
    <s v="Yes"/>
    <s v="Yes"/>
    <s v="Yes"/>
    <s v="Yes"/>
    <s v="Yes"/>
    <s v="Yes"/>
    <m/>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
    <s v="Kids and family"/>
    <s v=""/>
    <x v="0"/>
    <s v="Comedy Extra"/>
    <s v="Comedy Extra"/>
    <m/>
    <s v="Yes"/>
    <s v="Yes"/>
    <s v="Yes"/>
    <s v="Yes"/>
    <s v="Yes"/>
    <m/>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m/>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Tyc Sports"/>
    <s v="Sports"/>
    <s v=""/>
    <x v="1"/>
    <s v="Sudamérica Extra "/>
    <s v="Sudamérica Extra "/>
    <s v="Desportes"/>
    <s v="Desportes"/>
    <s v="Desportes"/>
    <s v="Desportes"/>
    <s v="Desportes"/>
    <s v="Desportes"/>
    <s v="Yes"/>
    <x v="1"/>
    <m/>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Unimás"/>
    <s v="Spanish"/>
    <s v=""/>
    <x v="1"/>
    <m/>
    <m/>
    <s v="Espanol"/>
    <s v="Espanol"/>
    <s v="Espanol"/>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NBC Universo"/>
    <s v="Spanish"/>
    <s v=""/>
    <x v="1"/>
    <s v="Best of Spanish"/>
    <s v="Best of Spanish"/>
    <s v="Espanol"/>
    <s v="Espanol"/>
    <s v="Espanol"/>
    <s v="Espanol"/>
    <s v="Yes"/>
    <s v="Yes"/>
    <s v="Yes"/>
    <x v="0"/>
    <s v="Espanol"/>
    <s v="Espanol Pack"/>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s v="Espanol"/>
    <s v="Espanol"/>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pTV, Up Faith &amp; Family, Up Faith and Family"/>
    <s v="Kids and family"/>
    <s v=""/>
    <x v="0"/>
    <s v="UP Faith &amp; Family"/>
    <s v="UP Faith &amp; Family"/>
    <m/>
    <m/>
    <m/>
    <s v="Yes"/>
    <s v="Yes"/>
    <s v="Yes"/>
    <s v="Yes"/>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USA"/>
    <s v="Entertainment"/>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H 1"/>
    <s v="Entertainment"/>
    <s v=""/>
    <x v="0"/>
    <s v="Lifestyle Extra"/>
    <s v="Lifestyle Extra"/>
    <s v="Yes"/>
    <s v="Yes"/>
    <s v="Yes"/>
    <s v="Yes"/>
    <s v="Yes"/>
    <s v="Yes"/>
    <s v="Yes"/>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orts"/>
    <s v=""/>
    <x v="1"/>
    <s v="VSIN"/>
    <s v="VSIN"/>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Wapa América"/>
    <s v="International"/>
    <s v=""/>
    <x v="1"/>
    <s v="Caribe Extra"/>
    <s v="Caribe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WFN"/>
    <s v="Sports"/>
    <s v=""/>
    <x v="1"/>
    <s v="Heartland Extra"/>
    <s v="Heartland Extra"/>
    <m/>
    <m/>
    <m/>
    <m/>
    <m/>
    <m/>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3" firstHeaderRow="2" firstDataRow="2" firstDataCol="1" rowPageCount="1"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8">
    <i>
      <x/>
    </i>
    <i>
      <x v="4"/>
    </i>
    <i>
      <x v="6"/>
    </i>
    <i>
      <x v="10"/>
    </i>
    <i>
      <x v="13"/>
    </i>
    <i>
      <x v="28"/>
    </i>
    <i>
      <x v="29"/>
    </i>
    <i>
      <x v="44"/>
    </i>
    <i>
      <x v="48"/>
    </i>
    <i>
      <x v="55"/>
    </i>
    <i>
      <x v="59"/>
    </i>
    <i>
      <x v="61"/>
    </i>
    <i>
      <x v="65"/>
    </i>
    <i>
      <x v="66"/>
    </i>
    <i>
      <x v="79"/>
    </i>
    <i>
      <x v="80"/>
    </i>
    <i>
      <x v="81"/>
    </i>
    <i>
      <x v="87"/>
    </i>
    <i>
      <x v="91"/>
    </i>
    <i>
      <x v="96"/>
    </i>
    <i>
      <x v="100"/>
    </i>
    <i>
      <x v="102"/>
    </i>
    <i>
      <x v="107"/>
    </i>
    <i>
      <x v="108"/>
    </i>
    <i>
      <x v="109"/>
    </i>
    <i>
      <x v="117"/>
    </i>
    <i>
      <x v="132"/>
    </i>
    <i>
      <x v="133"/>
    </i>
    <i>
      <x v="140"/>
    </i>
    <i>
      <x v="141"/>
    </i>
    <i>
      <x v="150"/>
    </i>
    <i>
      <x v="152"/>
    </i>
    <i>
      <x v="153"/>
    </i>
    <i>
      <x v="156"/>
    </i>
    <i>
      <x v="158"/>
    </i>
    <i>
      <x v="159"/>
    </i>
    <i>
      <x v="160"/>
    </i>
    <i>
      <x v="164"/>
    </i>
    <i>
      <x v="174"/>
    </i>
    <i>
      <x v="175"/>
    </i>
    <i>
      <x v="176"/>
    </i>
    <i>
      <x v="183"/>
    </i>
    <i>
      <x v="197"/>
    </i>
    <i>
      <x v="202"/>
    </i>
    <i>
      <x v="207"/>
    </i>
    <i>
      <x v="213"/>
    </i>
    <i>
      <x v="221"/>
    </i>
    <i>
      <x v="224"/>
    </i>
    <i>
      <x v="233"/>
    </i>
    <i>
      <x v="234"/>
    </i>
    <i>
      <x v="237"/>
    </i>
    <i>
      <x v="240"/>
    </i>
    <i>
      <x v="248"/>
    </i>
    <i>
      <x v="251"/>
    </i>
    <i>
      <x v="252"/>
    </i>
    <i>
      <x v="255"/>
    </i>
    <i>
      <x v="256"/>
    </i>
    <i>
      <x v="257"/>
    </i>
    <i>
      <x v="261"/>
    </i>
    <i>
      <x v="262"/>
    </i>
    <i>
      <x v="265"/>
    </i>
    <i>
      <x v="275"/>
    </i>
    <i>
      <x v="277"/>
    </i>
    <i>
      <x v="282"/>
    </i>
    <i>
      <x v="298"/>
    </i>
    <i>
      <x v="317"/>
    </i>
    <i>
      <x v="332"/>
    </i>
    <i>
      <x v="333"/>
    </i>
    <i>
      <x v="335"/>
    </i>
    <i>
      <x v="346"/>
    </i>
    <i>
      <x v="365"/>
    </i>
    <i>
      <x v="368"/>
    </i>
    <i>
      <x v="369"/>
    </i>
    <i>
      <x v="370"/>
    </i>
    <i>
      <x v="379"/>
    </i>
    <i>
      <x v="382"/>
    </i>
    <i>
      <x v="387"/>
    </i>
    <i>
      <x v="388"/>
    </i>
    <i>
      <x v="389"/>
    </i>
    <i>
      <x v="392"/>
    </i>
    <i>
      <x v="393"/>
    </i>
    <i>
      <x v="406"/>
    </i>
    <i>
      <x v="419"/>
    </i>
    <i>
      <x v="420"/>
    </i>
    <i>
      <x v="425"/>
    </i>
    <i>
      <x v="437"/>
    </i>
    <i>
      <x v="442"/>
    </i>
    <i>
      <x v="443"/>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2"/>
    </i>
    <i>
      <x v="15"/>
    </i>
    <i>
      <x v="20"/>
    </i>
    <i>
      <x v="40"/>
    </i>
    <i>
      <x v="41"/>
    </i>
    <i>
      <x v="75"/>
    </i>
    <i>
      <x v="77"/>
    </i>
    <i>
      <x v="84"/>
    </i>
    <i>
      <x v="89"/>
    </i>
    <i>
      <x v="101"/>
    </i>
    <i>
      <x v="105"/>
    </i>
    <i>
      <x v="106"/>
    </i>
    <i>
      <x v="110"/>
    </i>
    <i>
      <x v="177"/>
    </i>
    <i>
      <x v="180"/>
    </i>
    <i>
      <x v="187"/>
    </i>
    <i>
      <x v="188"/>
    </i>
    <i>
      <x v="189"/>
    </i>
    <i>
      <x v="198"/>
    </i>
    <i>
      <x v="216"/>
    </i>
    <i>
      <x v="217"/>
    </i>
    <i>
      <x v="218"/>
    </i>
    <i>
      <x v="222"/>
    </i>
    <i>
      <x v="241"/>
    </i>
    <i>
      <x v="242"/>
    </i>
    <i>
      <x v="243"/>
    </i>
    <i>
      <x v="244"/>
    </i>
    <i>
      <x v="269"/>
    </i>
    <i>
      <x v="270"/>
    </i>
    <i>
      <x v="271"/>
    </i>
    <i>
      <x v="281"/>
    </i>
    <i>
      <x v="291"/>
    </i>
    <i>
      <x v="294"/>
    </i>
    <i>
      <x v="308"/>
    </i>
    <i>
      <x v="316"/>
    </i>
    <i>
      <x v="372"/>
    </i>
    <i>
      <x v="410"/>
    </i>
    <i>
      <x v="423"/>
    </i>
    <i>
      <x v="427"/>
    </i>
    <i>
      <x v="428"/>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919</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438</v>
      </c>
    </row>
    <row r="5" spans="2:2" x14ac:dyDescent="0.35">
      <c r="B5" s="26" t="s">
        <v>665</v>
      </c>
    </row>
    <row r="6" spans="2:2" x14ac:dyDescent="0.35">
      <c r="B6" s="26" t="s">
        <v>439</v>
      </c>
    </row>
    <row r="8" spans="2:2" x14ac:dyDescent="0.35">
      <c r="B8" s="145" t="s">
        <v>619</v>
      </c>
    </row>
    <row r="9" spans="2:2" x14ac:dyDescent="0.35">
      <c r="B9" s="26" t="s">
        <v>620</v>
      </c>
    </row>
    <row r="10" spans="2:2" x14ac:dyDescent="0.35">
      <c r="B10" s="26" t="s">
        <v>621</v>
      </c>
    </row>
    <row r="11" spans="2:2" x14ac:dyDescent="0.35">
      <c r="B11" s="41" t="s">
        <v>667</v>
      </c>
    </row>
    <row r="12" spans="2:2" x14ac:dyDescent="0.35">
      <c r="B12" s="41" t="s">
        <v>668</v>
      </c>
    </row>
    <row r="13" spans="2:2" x14ac:dyDescent="0.35">
      <c r="B13" s="26" t="s">
        <v>710</v>
      </c>
    </row>
    <row r="14" spans="2:2" x14ac:dyDescent="0.35">
      <c r="B14" s="26" t="s">
        <v>708</v>
      </c>
    </row>
    <row r="15" spans="2:2" x14ac:dyDescent="0.35">
      <c r="B15" s="41" t="s">
        <v>669</v>
      </c>
    </row>
    <row r="16" spans="2:2" x14ac:dyDescent="0.35">
      <c r="B16" s="41" t="s">
        <v>670</v>
      </c>
    </row>
    <row r="17" spans="2:2" x14ac:dyDescent="0.35">
      <c r="B17" s="41" t="s">
        <v>671</v>
      </c>
    </row>
    <row r="18" spans="2:2" x14ac:dyDescent="0.35">
      <c r="B18" s="26" t="s">
        <v>709</v>
      </c>
    </row>
    <row r="19" spans="2:2" x14ac:dyDescent="0.35">
      <c r="B19" s="26" t="s">
        <v>711</v>
      </c>
    </row>
    <row r="20" spans="2:2" x14ac:dyDescent="0.35">
      <c r="B20" s="26" t="s">
        <v>622</v>
      </c>
    </row>
    <row r="22" spans="2:2" x14ac:dyDescent="0.35">
      <c r="B22" s="145" t="s">
        <v>422</v>
      </c>
    </row>
    <row r="23" spans="2:2" x14ac:dyDescent="0.35">
      <c r="B23" s="26" t="s">
        <v>623</v>
      </c>
    </row>
    <row r="24" spans="2:2" x14ac:dyDescent="0.35">
      <c r="B24" s="26" t="s">
        <v>624</v>
      </c>
    </row>
    <row r="25" spans="2:2" x14ac:dyDescent="0.35">
      <c r="B25" s="26" t="s">
        <v>712</v>
      </c>
    </row>
    <row r="26" spans="2:2" x14ac:dyDescent="0.35">
      <c r="B26" s="26" t="s">
        <v>672</v>
      </c>
    </row>
    <row r="27" spans="2:2" x14ac:dyDescent="0.35">
      <c r="B27" s="26" t="s">
        <v>625</v>
      </c>
    </row>
    <row r="28" spans="2:2" x14ac:dyDescent="0.35">
      <c r="B28" s="26" t="s">
        <v>666</v>
      </c>
    </row>
    <row r="29" spans="2:2" x14ac:dyDescent="0.35">
      <c r="B29" s="26" t="s">
        <v>626</v>
      </c>
    </row>
    <row r="30" spans="2:2" x14ac:dyDescent="0.35">
      <c r="B30" s="26" t="s">
        <v>599</v>
      </c>
    </row>
    <row r="31" spans="2:2" x14ac:dyDescent="0.35">
      <c r="B31" s="26" t="s">
        <v>673</v>
      </c>
    </row>
    <row r="32" spans="2:2" x14ac:dyDescent="0.35">
      <c r="B32" s="26" t="s">
        <v>315</v>
      </c>
    </row>
    <row r="33" spans="1:2" x14ac:dyDescent="0.35">
      <c r="B33" s="26" t="s">
        <v>674</v>
      </c>
    </row>
    <row r="34" spans="1:2" x14ac:dyDescent="0.35">
      <c r="B34" s="26" t="s">
        <v>675</v>
      </c>
    </row>
    <row r="36" spans="1:2" x14ac:dyDescent="0.35">
      <c r="B36" s="26" t="s">
        <v>676</v>
      </c>
    </row>
    <row r="37" spans="1:2" x14ac:dyDescent="0.35">
      <c r="B37" s="26" t="s">
        <v>440</v>
      </c>
    </row>
    <row r="38" spans="1:2" x14ac:dyDescent="0.35">
      <c r="B38" s="26" t="s">
        <v>758</v>
      </c>
    </row>
    <row r="39" spans="1:2" x14ac:dyDescent="0.35">
      <c r="B39" s="41" t="s">
        <v>441</v>
      </c>
    </row>
    <row r="40" spans="1:2" x14ac:dyDescent="0.35">
      <c r="B40" s="41"/>
    </row>
    <row r="41" spans="1:2" x14ac:dyDescent="0.35">
      <c r="B41" s="145" t="s">
        <v>616</v>
      </c>
    </row>
    <row r="42" spans="1:2" x14ac:dyDescent="0.35">
      <c r="A42" s="148"/>
      <c r="B42" s="26" t="s">
        <v>627</v>
      </c>
    </row>
    <row r="43" spans="1:2" x14ac:dyDescent="0.35">
      <c r="A43" s="149"/>
      <c r="B43" s="26" t="s">
        <v>628</v>
      </c>
    </row>
    <row r="44" spans="1:2" x14ac:dyDescent="0.35">
      <c r="A44" s="150" t="s">
        <v>617</v>
      </c>
      <c r="B44" s="146" t="s">
        <v>636</v>
      </c>
    </row>
    <row r="45" spans="1:2" x14ac:dyDescent="0.35">
      <c r="A45" s="151">
        <v>1</v>
      </c>
      <c r="B45" s="26" t="s">
        <v>629</v>
      </c>
    </row>
    <row r="46" spans="1:2" x14ac:dyDescent="0.35">
      <c r="A46" s="152">
        <v>2</v>
      </c>
      <c r="B46" s="26" t="s">
        <v>630</v>
      </c>
    </row>
    <row r="47" spans="1:2" ht="13.3" thickBot="1" x14ac:dyDescent="0.4">
      <c r="A47" s="153">
        <v>3</v>
      </c>
      <c r="B47" s="26" t="s">
        <v>631</v>
      </c>
    </row>
    <row r="48" spans="1:2" ht="13.3" thickBot="1" x14ac:dyDescent="0.4">
      <c r="A48" s="154"/>
      <c r="B48" s="146" t="s">
        <v>632</v>
      </c>
    </row>
    <row r="49" spans="1:2" x14ac:dyDescent="0.35">
      <c r="A49" s="155"/>
      <c r="B49" s="146" t="s">
        <v>633</v>
      </c>
    </row>
    <row r="50" spans="1:2" x14ac:dyDescent="0.35">
      <c r="A50" s="156"/>
      <c r="B50" s="146" t="s">
        <v>634</v>
      </c>
    </row>
    <row r="51" spans="1:2" x14ac:dyDescent="0.35">
      <c r="A51" s="157"/>
      <c r="B51" s="146" t="s">
        <v>635</v>
      </c>
    </row>
    <row r="52" spans="1:2" x14ac:dyDescent="0.35">
      <c r="A52" s="158" t="s">
        <v>617</v>
      </c>
      <c r="B52" s="146" t="s">
        <v>637</v>
      </c>
    </row>
    <row r="54" spans="1:2" x14ac:dyDescent="0.35">
      <c r="B54" s="145" t="s">
        <v>545</v>
      </c>
    </row>
    <row r="55" spans="1:2" x14ac:dyDescent="0.35">
      <c r="B55" s="26" t="s">
        <v>546</v>
      </c>
    </row>
    <row r="56" spans="1:2" x14ac:dyDescent="0.35">
      <c r="B56" s="26" t="s">
        <v>442</v>
      </c>
    </row>
    <row r="57" spans="1:2" x14ac:dyDescent="0.35">
      <c r="B57" s="26" t="s">
        <v>421</v>
      </c>
    </row>
    <row r="58" spans="1:2" x14ac:dyDescent="0.35">
      <c r="B58" s="41" t="s">
        <v>433</v>
      </c>
    </row>
    <row r="60" spans="1:2" x14ac:dyDescent="0.35">
      <c r="B60" s="145" t="s">
        <v>426</v>
      </c>
    </row>
    <row r="61" spans="1:2" x14ac:dyDescent="0.35">
      <c r="B61" s="26" t="s">
        <v>443</v>
      </c>
    </row>
    <row r="62" spans="1:2" x14ac:dyDescent="0.35">
      <c r="B62" s="26" t="s">
        <v>427</v>
      </c>
    </row>
    <row r="63" spans="1:2" x14ac:dyDescent="0.35">
      <c r="B63" s="26" t="s">
        <v>444</v>
      </c>
    </row>
    <row r="64" spans="1:2" x14ac:dyDescent="0.35">
      <c r="B64" s="26" t="s">
        <v>428</v>
      </c>
    </row>
    <row r="65" spans="2:2" x14ac:dyDescent="0.35">
      <c r="B65" s="26" t="s">
        <v>445</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429</v>
      </c>
    </row>
    <row r="68" spans="2:2" x14ac:dyDescent="0.35">
      <c r="B68" s="26" t="s">
        <v>446</v>
      </c>
    </row>
    <row r="70" spans="2:2" x14ac:dyDescent="0.35">
      <c r="B70" s="145" t="s">
        <v>425</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759</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431</v>
      </c>
    </row>
    <row r="76" spans="2:2" x14ac:dyDescent="0.35">
      <c r="B76" s="26" t="s">
        <v>430</v>
      </c>
    </row>
    <row r="77" spans="2:2" x14ac:dyDescent="0.35">
      <c r="B77" s="26" t="s">
        <v>434</v>
      </c>
    </row>
    <row r="79" spans="2:2" x14ac:dyDescent="0.35">
      <c r="B79" s="145" t="s">
        <v>435</v>
      </c>
    </row>
    <row r="80" spans="2:2" x14ac:dyDescent="0.35">
      <c r="B80" s="26" t="s">
        <v>677</v>
      </c>
    </row>
    <row r="81" spans="2:2" x14ac:dyDescent="0.35">
      <c r="B81" s="26" t="s">
        <v>760</v>
      </c>
    </row>
    <row r="82" spans="2:2" x14ac:dyDescent="0.35">
      <c r="B82" s="26" t="s">
        <v>483</v>
      </c>
    </row>
    <row r="83" spans="2:2" x14ac:dyDescent="0.35">
      <c r="B83" s="26" t="s">
        <v>432</v>
      </c>
    </row>
    <row r="84" spans="2:2" x14ac:dyDescent="0.35">
      <c r="B84" s="26" t="s">
        <v>447</v>
      </c>
    </row>
    <row r="85" spans="2:2" x14ac:dyDescent="0.35">
      <c r="B85" s="26" t="s">
        <v>436</v>
      </c>
    </row>
    <row r="86" spans="2:2" x14ac:dyDescent="0.35">
      <c r="B86" s="26" t="s">
        <v>638</v>
      </c>
    </row>
    <row r="87" spans="2:2" x14ac:dyDescent="0.35">
      <c r="B87" s="26" t="s">
        <v>484</v>
      </c>
    </row>
    <row r="88" spans="2:2" x14ac:dyDescent="0.35">
      <c r="B88" s="26" t="s">
        <v>448</v>
      </c>
    </row>
    <row r="111" spans="2:2" x14ac:dyDescent="0.35">
      <c r="B111" s="147" t="s">
        <v>600</v>
      </c>
    </row>
    <row r="147" spans="2:2" x14ac:dyDescent="0.35">
      <c r="B147" s="147" t="s">
        <v>500</v>
      </c>
    </row>
    <row r="188" spans="2:2" x14ac:dyDescent="0.35">
      <c r="B188" s="147" t="s">
        <v>713</v>
      </c>
    </row>
    <row r="231" spans="2:2" x14ac:dyDescent="0.35">
      <c r="B231" s="147" t="s">
        <v>725</v>
      </c>
    </row>
    <row r="272" spans="2:2" x14ac:dyDescent="0.35">
      <c r="B272" s="147" t="s">
        <v>678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562</v>
      </c>
      <c r="B1" s="132" t="s">
        <v>579</v>
      </c>
      <c r="C1" s="25" t="s">
        <v>186</v>
      </c>
      <c r="D1" s="25" t="s">
        <v>573</v>
      </c>
      <c r="E1" s="25" t="s">
        <v>568</v>
      </c>
      <c r="F1" s="25" t="s">
        <v>569</v>
      </c>
      <c r="G1" s="25" t="s">
        <v>570</v>
      </c>
      <c r="H1" s="25" t="s">
        <v>571</v>
      </c>
      <c r="I1" s="25" t="s">
        <v>572</v>
      </c>
      <c r="J1" s="25" t="s">
        <v>574</v>
      </c>
      <c r="K1" s="25" t="s">
        <v>575</v>
      </c>
      <c r="L1" s="25" t="s">
        <v>576</v>
      </c>
      <c r="M1" s="25" t="s">
        <v>577</v>
      </c>
      <c r="N1" s="181" t="s">
        <v>614</v>
      </c>
      <c r="O1" s="25" t="s">
        <v>563</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187</v>
      </c>
      <c r="B2" s="134" t="s">
        <v>578</v>
      </c>
      <c r="C2" s="135">
        <v>20</v>
      </c>
      <c r="D2" s="28" t="s">
        <v>1</v>
      </c>
      <c r="E2" s="28" t="s">
        <v>1</v>
      </c>
      <c r="F2" s="28" t="s">
        <v>1</v>
      </c>
      <c r="G2" s="28" t="s">
        <v>1</v>
      </c>
      <c r="H2" s="28" t="s">
        <v>1</v>
      </c>
      <c r="I2" s="28" t="s">
        <v>1</v>
      </c>
      <c r="J2" s="28"/>
      <c r="K2" s="28"/>
      <c r="L2" s="28"/>
      <c r="M2" s="28"/>
      <c r="N2" s="182" t="s">
        <v>878</v>
      </c>
      <c r="O2" s="136" t="s">
        <v>84</v>
      </c>
    </row>
    <row r="3" spans="1:37" ht="13.3" thickBot="1" x14ac:dyDescent="0.4">
      <c r="A3" s="73" t="s">
        <v>188</v>
      </c>
      <c r="B3" s="134" t="s">
        <v>578</v>
      </c>
      <c r="C3" s="109">
        <v>25</v>
      </c>
      <c r="D3" s="28" t="s">
        <v>872</v>
      </c>
      <c r="E3" s="28" t="s">
        <v>1</v>
      </c>
      <c r="F3" s="28" t="s">
        <v>1</v>
      </c>
      <c r="G3" s="28" t="s">
        <v>1</v>
      </c>
      <c r="H3" s="28" t="s">
        <v>1</v>
      </c>
      <c r="I3" s="28" t="s">
        <v>1</v>
      </c>
      <c r="J3" s="28" t="s">
        <v>1</v>
      </c>
      <c r="K3" s="28" t="s">
        <v>1</v>
      </c>
      <c r="L3" s="28" t="s">
        <v>1</v>
      </c>
      <c r="M3" s="28"/>
      <c r="N3" s="182" t="s">
        <v>881</v>
      </c>
      <c r="O3" s="136" t="s">
        <v>524</v>
      </c>
    </row>
    <row r="4" spans="1:37" ht="13.3" thickBot="1" x14ac:dyDescent="0.4">
      <c r="A4" s="73" t="s">
        <v>189</v>
      </c>
      <c r="B4" s="134" t="s">
        <v>578</v>
      </c>
      <c r="C4" s="109">
        <v>25</v>
      </c>
      <c r="D4" s="28" t="s">
        <v>872</v>
      </c>
      <c r="E4" s="28" t="s">
        <v>1</v>
      </c>
      <c r="F4" s="28" t="s">
        <v>1</v>
      </c>
      <c r="G4" s="28" t="s">
        <v>1</v>
      </c>
      <c r="H4" s="28" t="s">
        <v>1</v>
      </c>
      <c r="I4" s="28" t="s">
        <v>1</v>
      </c>
      <c r="J4" s="28" t="s">
        <v>1</v>
      </c>
      <c r="K4" s="28" t="s">
        <v>1</v>
      </c>
      <c r="L4" s="28" t="s">
        <v>1</v>
      </c>
      <c r="M4" s="28"/>
      <c r="N4" s="182" t="s">
        <v>882</v>
      </c>
      <c r="O4" s="136" t="s">
        <v>524</v>
      </c>
    </row>
    <row r="5" spans="1:37" ht="13.3" thickBot="1" x14ac:dyDescent="0.4">
      <c r="A5" s="73" t="s">
        <v>761</v>
      </c>
      <c r="B5" s="134" t="s">
        <v>578</v>
      </c>
      <c r="C5" s="109">
        <v>50</v>
      </c>
      <c r="D5" s="28" t="s">
        <v>873</v>
      </c>
      <c r="E5" s="28" t="s">
        <v>1</v>
      </c>
      <c r="F5" s="28" t="s">
        <v>1</v>
      </c>
      <c r="G5" s="28" t="s">
        <v>1</v>
      </c>
      <c r="H5" s="28" t="s">
        <v>1</v>
      </c>
      <c r="I5" s="28" t="s">
        <v>1</v>
      </c>
      <c r="J5" s="28" t="s">
        <v>1</v>
      </c>
      <c r="K5" s="28"/>
      <c r="L5" s="28" t="s">
        <v>1</v>
      </c>
      <c r="M5" s="28"/>
      <c r="N5" s="182" t="s">
        <v>874</v>
      </c>
      <c r="O5" s="136" t="s">
        <v>564</v>
      </c>
    </row>
    <row r="6" spans="1:37" ht="13.3" thickBot="1" x14ac:dyDescent="0.4">
      <c r="A6" s="73" t="s">
        <v>762</v>
      </c>
      <c r="B6" s="134" t="s">
        <v>578</v>
      </c>
      <c r="C6" s="109">
        <v>70</v>
      </c>
      <c r="D6" s="28" t="s">
        <v>873</v>
      </c>
      <c r="E6" s="28" t="s">
        <v>1</v>
      </c>
      <c r="F6" s="28" t="s">
        <v>1</v>
      </c>
      <c r="G6" s="28" t="s">
        <v>1</v>
      </c>
      <c r="H6" s="28" t="s">
        <v>1</v>
      </c>
      <c r="I6" s="28" t="s">
        <v>1</v>
      </c>
      <c r="J6" s="28" t="s">
        <v>1</v>
      </c>
      <c r="K6" s="28"/>
      <c r="L6" s="28" t="s">
        <v>1</v>
      </c>
      <c r="M6" s="28"/>
      <c r="N6" s="182" t="s">
        <v>874</v>
      </c>
      <c r="O6" s="136" t="s">
        <v>564</v>
      </c>
    </row>
    <row r="7" spans="1:37" ht="13.3" thickBot="1" x14ac:dyDescent="0.4">
      <c r="A7" s="73" t="s">
        <v>763</v>
      </c>
      <c r="B7" s="134" t="s">
        <v>578</v>
      </c>
      <c r="C7" s="109">
        <v>93</v>
      </c>
      <c r="D7" s="28" t="s">
        <v>873</v>
      </c>
      <c r="E7" s="28" t="s">
        <v>1</v>
      </c>
      <c r="F7" s="28" t="s">
        <v>1</v>
      </c>
      <c r="G7" s="28" t="s">
        <v>1</v>
      </c>
      <c r="H7" s="28" t="s">
        <v>1</v>
      </c>
      <c r="I7" s="28" t="s">
        <v>1</v>
      </c>
      <c r="J7" s="28" t="s">
        <v>1</v>
      </c>
      <c r="K7" s="28"/>
      <c r="L7" s="28" t="s">
        <v>1</v>
      </c>
      <c r="M7" s="28"/>
      <c r="N7" s="182" t="s">
        <v>874</v>
      </c>
      <c r="O7" s="136" t="s">
        <v>564</v>
      </c>
    </row>
    <row r="8" spans="1:37" ht="13.3" thickBot="1" x14ac:dyDescent="0.4">
      <c r="A8" s="73" t="s">
        <v>764</v>
      </c>
      <c r="B8" s="134" t="s">
        <v>578</v>
      </c>
      <c r="C8" s="109">
        <v>110</v>
      </c>
      <c r="D8" s="28" t="s">
        <v>873</v>
      </c>
      <c r="E8" s="28" t="s">
        <v>1</v>
      </c>
      <c r="F8" s="28" t="s">
        <v>1</v>
      </c>
      <c r="G8" s="28" t="s">
        <v>1</v>
      </c>
      <c r="H8" s="28" t="s">
        <v>1</v>
      </c>
      <c r="I8" s="28" t="s">
        <v>1</v>
      </c>
      <c r="J8" s="28" t="s">
        <v>1</v>
      </c>
      <c r="K8" s="28"/>
      <c r="L8" s="28" t="s">
        <v>1</v>
      </c>
      <c r="M8" s="28"/>
      <c r="N8" s="182" t="s">
        <v>874</v>
      </c>
      <c r="O8" s="136" t="s">
        <v>564</v>
      </c>
    </row>
    <row r="9" spans="1:37" ht="13.3" thickBot="1" x14ac:dyDescent="0.4">
      <c r="A9" s="73" t="s">
        <v>765</v>
      </c>
      <c r="B9" s="134" t="s">
        <v>578</v>
      </c>
      <c r="C9" s="109">
        <v>124</v>
      </c>
      <c r="D9" s="28" t="s">
        <v>873</v>
      </c>
      <c r="E9" s="28" t="s">
        <v>1</v>
      </c>
      <c r="F9" s="28" t="s">
        <v>1</v>
      </c>
      <c r="G9" s="28" t="s">
        <v>1</v>
      </c>
      <c r="H9" s="28" t="s">
        <v>1</v>
      </c>
      <c r="I9" s="28" t="s">
        <v>1</v>
      </c>
      <c r="J9" s="28" t="s">
        <v>1</v>
      </c>
      <c r="K9" s="28"/>
      <c r="L9" s="28" t="s">
        <v>1</v>
      </c>
      <c r="M9" s="28"/>
      <c r="N9" s="182" t="s">
        <v>874</v>
      </c>
      <c r="O9" s="136" t="s">
        <v>564</v>
      </c>
    </row>
    <row r="10" spans="1:37" ht="13.3" thickBot="1" x14ac:dyDescent="0.4">
      <c r="A10" s="73" t="s">
        <v>766</v>
      </c>
      <c r="B10" s="134" t="s">
        <v>578</v>
      </c>
      <c r="C10" s="109">
        <v>135</v>
      </c>
      <c r="D10" s="28" t="s">
        <v>873</v>
      </c>
      <c r="E10" s="28" t="s">
        <v>1</v>
      </c>
      <c r="F10" s="28" t="s">
        <v>1</v>
      </c>
      <c r="G10" s="28" t="s">
        <v>1</v>
      </c>
      <c r="H10" s="28" t="s">
        <v>1</v>
      </c>
      <c r="I10" s="28" t="s">
        <v>1</v>
      </c>
      <c r="J10" s="28" t="s">
        <v>1</v>
      </c>
      <c r="K10" s="28"/>
      <c r="L10" s="28" t="s">
        <v>1</v>
      </c>
      <c r="M10" s="28"/>
      <c r="N10" s="182" t="s">
        <v>874</v>
      </c>
      <c r="O10" s="136" t="s">
        <v>564</v>
      </c>
    </row>
    <row r="11" spans="1:37" ht="13.3" thickBot="1" x14ac:dyDescent="0.4">
      <c r="A11" s="73" t="s">
        <v>767</v>
      </c>
      <c r="B11" s="134" t="s">
        <v>578</v>
      </c>
      <c r="C11" s="109">
        <v>86</v>
      </c>
      <c r="D11" s="28" t="s">
        <v>873</v>
      </c>
      <c r="E11" s="28" t="s">
        <v>1</v>
      </c>
      <c r="F11" s="28" t="s">
        <v>1</v>
      </c>
      <c r="G11" s="28" t="s">
        <v>1</v>
      </c>
      <c r="H11" s="28" t="s">
        <v>1</v>
      </c>
      <c r="I11" s="28" t="s">
        <v>1</v>
      </c>
      <c r="J11" s="28" t="s">
        <v>1</v>
      </c>
      <c r="K11" s="28"/>
      <c r="L11" s="28" t="s">
        <v>1</v>
      </c>
      <c r="M11" s="28"/>
      <c r="N11" s="182" t="s">
        <v>874</v>
      </c>
      <c r="O11" s="136" t="s">
        <v>564</v>
      </c>
    </row>
    <row r="12" spans="1:37" ht="13.3" thickBot="1" x14ac:dyDescent="0.4">
      <c r="A12" s="73" t="s">
        <v>173</v>
      </c>
      <c r="B12" s="134" t="s">
        <v>578</v>
      </c>
      <c r="C12" s="109">
        <v>50</v>
      </c>
      <c r="D12" s="28" t="s">
        <v>1</v>
      </c>
      <c r="E12" s="28" t="s">
        <v>1</v>
      </c>
      <c r="F12" s="28" t="s">
        <v>1</v>
      </c>
      <c r="G12" s="28" t="s">
        <v>1</v>
      </c>
      <c r="H12" s="28" t="s">
        <v>615</v>
      </c>
      <c r="I12" s="28" t="s">
        <v>1</v>
      </c>
      <c r="J12" s="28" t="s">
        <v>1</v>
      </c>
      <c r="K12" s="28" t="s">
        <v>1</v>
      </c>
      <c r="L12" s="28" t="s">
        <v>1</v>
      </c>
      <c r="M12" s="28"/>
      <c r="N12" s="182" t="s">
        <v>878</v>
      </c>
      <c r="O12" s="136" t="s">
        <v>565</v>
      </c>
    </row>
    <row r="13" spans="1:37" ht="13.3" thickBot="1" x14ac:dyDescent="0.4">
      <c r="A13" s="73" t="s">
        <v>172</v>
      </c>
      <c r="B13" s="134" t="s">
        <v>578</v>
      </c>
      <c r="C13" s="109">
        <v>45</v>
      </c>
      <c r="D13" s="28" t="s">
        <v>1</v>
      </c>
      <c r="E13" s="28" t="s">
        <v>1</v>
      </c>
      <c r="F13" s="28" t="s">
        <v>1</v>
      </c>
      <c r="G13" s="28" t="s">
        <v>1</v>
      </c>
      <c r="H13" s="28" t="s">
        <v>1</v>
      </c>
      <c r="I13" s="28" t="s">
        <v>1</v>
      </c>
      <c r="J13" s="28" t="s">
        <v>1</v>
      </c>
      <c r="K13" s="28" t="s">
        <v>1</v>
      </c>
      <c r="L13" s="28" t="s">
        <v>1</v>
      </c>
      <c r="M13" s="28"/>
      <c r="N13" s="182" t="s">
        <v>875</v>
      </c>
      <c r="O13" s="136" t="s">
        <v>85</v>
      </c>
    </row>
    <row r="14" spans="1:37" ht="13.3" thickBot="1" x14ac:dyDescent="0.4">
      <c r="A14" s="73" t="s">
        <v>190</v>
      </c>
      <c r="B14" s="134" t="s">
        <v>578</v>
      </c>
      <c r="C14" s="109">
        <v>50</v>
      </c>
      <c r="D14" s="28" t="s">
        <v>1</v>
      </c>
      <c r="E14" s="28" t="s">
        <v>1</v>
      </c>
      <c r="F14" s="28" t="s">
        <v>1</v>
      </c>
      <c r="G14" s="28" t="s">
        <v>1</v>
      </c>
      <c r="H14" s="28" t="s">
        <v>1</v>
      </c>
      <c r="I14" s="28" t="s">
        <v>1</v>
      </c>
      <c r="J14" s="28" t="s">
        <v>1</v>
      </c>
      <c r="K14" s="28"/>
      <c r="L14" s="28" t="s">
        <v>1</v>
      </c>
      <c r="M14" s="28" t="s">
        <v>1</v>
      </c>
      <c r="N14" s="182" t="s">
        <v>879</v>
      </c>
      <c r="O14" s="136" t="s">
        <v>566</v>
      </c>
    </row>
    <row r="15" spans="1:37" ht="13.3" thickBot="1" x14ac:dyDescent="0.4">
      <c r="A15" s="73" t="s">
        <v>191</v>
      </c>
      <c r="B15" s="134" t="s">
        <v>578</v>
      </c>
      <c r="C15" s="109">
        <v>55</v>
      </c>
      <c r="D15" s="28" t="s">
        <v>1</v>
      </c>
      <c r="E15" s="28" t="s">
        <v>1</v>
      </c>
      <c r="F15" s="28" t="s">
        <v>1</v>
      </c>
      <c r="G15" s="28" t="s">
        <v>1</v>
      </c>
      <c r="H15" s="28" t="s">
        <v>1</v>
      </c>
      <c r="I15" s="28" t="s">
        <v>1</v>
      </c>
      <c r="J15" s="28" t="s">
        <v>1</v>
      </c>
      <c r="K15" s="28"/>
      <c r="L15" s="28"/>
      <c r="M15" s="28"/>
      <c r="N15" s="182" t="s">
        <v>876</v>
      </c>
      <c r="O15" s="136" t="s">
        <v>567</v>
      </c>
    </row>
    <row r="16" spans="1:37" ht="13.3" thickBot="1" x14ac:dyDescent="0.4">
      <c r="A16" s="73" t="s">
        <v>236</v>
      </c>
      <c r="B16" s="134" t="s">
        <v>578</v>
      </c>
      <c r="C16" s="109">
        <v>15</v>
      </c>
      <c r="D16" s="28"/>
      <c r="E16" s="28" t="s">
        <v>1</v>
      </c>
      <c r="F16" s="28" t="s">
        <v>1</v>
      </c>
      <c r="G16" s="28" t="s">
        <v>1</v>
      </c>
      <c r="H16" s="28" t="s">
        <v>1</v>
      </c>
      <c r="I16" s="28"/>
      <c r="J16" s="28"/>
      <c r="K16" s="28"/>
      <c r="L16" s="28"/>
      <c r="M16" s="28"/>
      <c r="N16" s="182" t="s">
        <v>877</v>
      </c>
      <c r="O16" s="137" t="s">
        <v>185</v>
      </c>
    </row>
    <row r="17" spans="1:15" ht="13.3" thickBot="1" x14ac:dyDescent="0.4">
      <c r="A17" s="73" t="s">
        <v>640</v>
      </c>
      <c r="B17" s="134" t="s">
        <v>578</v>
      </c>
      <c r="C17" s="109">
        <v>5</v>
      </c>
      <c r="D17" s="28"/>
      <c r="E17" s="28" t="s">
        <v>1</v>
      </c>
      <c r="F17" s="28" t="s">
        <v>1</v>
      </c>
      <c r="G17" s="28" t="s">
        <v>1</v>
      </c>
      <c r="H17" s="28" t="s">
        <v>1</v>
      </c>
      <c r="I17" s="28" t="s">
        <v>1</v>
      </c>
      <c r="J17" s="28" t="s">
        <v>1</v>
      </c>
      <c r="K17" s="28"/>
      <c r="L17" s="28" t="s">
        <v>1</v>
      </c>
      <c r="M17" s="28"/>
      <c r="N17" s="182" t="s">
        <v>877</v>
      </c>
      <c r="O17" s="136" t="s">
        <v>652</v>
      </c>
    </row>
    <row r="18" spans="1:15" ht="13.3" thickBot="1" x14ac:dyDescent="0.4">
      <c r="A18" s="73" t="s">
        <v>893</v>
      </c>
      <c r="B18" s="134" t="s">
        <v>578</v>
      </c>
      <c r="C18" s="109">
        <v>6</v>
      </c>
      <c r="D18" s="28" t="s">
        <v>872</v>
      </c>
      <c r="E18" s="28" t="s">
        <v>1</v>
      </c>
      <c r="F18" s="28" t="s">
        <v>1</v>
      </c>
      <c r="G18" s="28"/>
      <c r="H18" s="28" t="s">
        <v>1</v>
      </c>
      <c r="I18" s="28" t="s">
        <v>1</v>
      </c>
      <c r="J18" s="28" t="s">
        <v>1</v>
      </c>
      <c r="K18" s="28"/>
      <c r="L18" s="28"/>
      <c r="M18" s="28"/>
      <c r="N18" s="182" t="s">
        <v>896</v>
      </c>
      <c r="O18" s="136" t="s">
        <v>897</v>
      </c>
    </row>
    <row r="19" spans="1:15" ht="13.3" thickBot="1" x14ac:dyDescent="0.4">
      <c r="A19" s="73" t="s">
        <v>894</v>
      </c>
      <c r="B19" s="134" t="s">
        <v>578</v>
      </c>
      <c r="C19" s="109">
        <v>15</v>
      </c>
      <c r="D19" s="28" t="s">
        <v>615</v>
      </c>
      <c r="E19" s="28" t="s">
        <v>1</v>
      </c>
      <c r="F19" s="28" t="s">
        <v>1</v>
      </c>
      <c r="G19" s="28"/>
      <c r="H19" s="28" t="s">
        <v>1</v>
      </c>
      <c r="I19" s="28" t="s">
        <v>1</v>
      </c>
      <c r="J19" s="28"/>
      <c r="K19" s="28" t="s">
        <v>1</v>
      </c>
      <c r="L19" s="28" t="s">
        <v>1</v>
      </c>
      <c r="M19" s="28"/>
      <c r="N19" s="182" t="s">
        <v>915</v>
      </c>
      <c r="O19" s="136" t="s">
        <v>899</v>
      </c>
    </row>
    <row r="20" spans="1:15" ht="13.3" thickBot="1" x14ac:dyDescent="0.4">
      <c r="A20" s="73" t="s">
        <v>914</v>
      </c>
      <c r="B20" s="134" t="s">
        <v>578</v>
      </c>
      <c r="C20" s="109">
        <v>15</v>
      </c>
      <c r="D20" s="28" t="s">
        <v>615</v>
      </c>
      <c r="E20" s="28" t="s">
        <v>1</v>
      </c>
      <c r="F20" s="28" t="s">
        <v>1</v>
      </c>
      <c r="G20" s="28"/>
      <c r="H20" s="28" t="s">
        <v>1</v>
      </c>
      <c r="I20" s="28" t="s">
        <v>1</v>
      </c>
      <c r="J20" s="28"/>
      <c r="K20" s="28" t="s">
        <v>1</v>
      </c>
      <c r="L20" s="28" t="s">
        <v>1</v>
      </c>
      <c r="M20" s="28"/>
      <c r="N20" s="182" t="s">
        <v>915</v>
      </c>
      <c r="O20" s="136" t="s">
        <v>899</v>
      </c>
    </row>
    <row r="21" spans="1:15" ht="13.3" thickBot="1" x14ac:dyDescent="0.4">
      <c r="A21" s="73" t="s">
        <v>192</v>
      </c>
      <c r="B21" s="134" t="s">
        <v>578</v>
      </c>
      <c r="C21" s="109">
        <v>15</v>
      </c>
      <c r="D21" s="28" t="s">
        <v>872</v>
      </c>
      <c r="E21" s="28" t="s">
        <v>1</v>
      </c>
      <c r="F21" s="28" t="s">
        <v>1</v>
      </c>
      <c r="G21" s="28" t="s">
        <v>1</v>
      </c>
      <c r="H21" s="28" t="s">
        <v>1</v>
      </c>
      <c r="I21" s="28" t="s">
        <v>1</v>
      </c>
      <c r="J21" s="28"/>
      <c r="K21" s="28" t="s">
        <v>1</v>
      </c>
      <c r="L21" s="28" t="s">
        <v>1</v>
      </c>
      <c r="M21" s="28"/>
      <c r="N21" s="185" t="s">
        <v>895</v>
      </c>
      <c r="O21" s="136" t="s">
        <v>741</v>
      </c>
    </row>
  </sheetData>
  <conditionalFormatting sqref="B2:B17 B21:B22">
    <cfRule type="expression" dxfId="959" priority="14">
      <formula>B2="Exclude"</formula>
    </cfRule>
  </conditionalFormatting>
  <conditionalFormatting sqref="A21 A2:A16">
    <cfRule type="expression" dxfId="958" priority="12">
      <formula>B2="Exclude"</formula>
    </cfRule>
  </conditionalFormatting>
  <conditionalFormatting sqref="A17">
    <cfRule type="expression" dxfId="957" priority="9">
      <formula>B17="Exclude"</formula>
    </cfRule>
  </conditionalFormatting>
  <conditionalFormatting sqref="B6:B11">
    <cfRule type="expression" dxfId="956" priority="8">
      <formula>B6="Exclude"</formula>
    </cfRule>
  </conditionalFormatting>
  <conditionalFormatting sqref="B19">
    <cfRule type="expression" dxfId="955" priority="6">
      <formula>B19="Exclude"</formula>
    </cfRule>
  </conditionalFormatting>
  <conditionalFormatting sqref="A19">
    <cfRule type="expression" dxfId="954" priority="5">
      <formula>B19="Exclude"</formula>
    </cfRule>
  </conditionalFormatting>
  <conditionalFormatting sqref="B18">
    <cfRule type="expression" dxfId="953" priority="4">
      <formula>B18="Exclude"</formula>
    </cfRule>
  </conditionalFormatting>
  <conditionalFormatting sqref="A18">
    <cfRule type="expression" dxfId="952" priority="3">
      <formula>B18="Exclude"</formula>
    </cfRule>
  </conditionalFormatting>
  <conditionalFormatting sqref="B20">
    <cfRule type="expression" dxfId="951" priority="2">
      <formula>B20="Exclude"</formula>
    </cfRule>
  </conditionalFormatting>
  <conditionalFormatting sqref="A20">
    <cfRule type="expression" dxfId="950"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462</v>
      </c>
      <c r="D1" s="104" t="s">
        <v>495</v>
      </c>
      <c r="F1" s="103" t="s">
        <v>463</v>
      </c>
      <c r="H1" s="49" t="s">
        <v>472</v>
      </c>
      <c r="I1" s="57"/>
      <c r="J1" s="57"/>
      <c r="K1" s="57"/>
      <c r="L1" s="57"/>
      <c r="M1" s="57"/>
      <c r="N1" s="58"/>
      <c r="O1" s="67"/>
      <c r="P1" s="67"/>
      <c r="R1" s="122" t="s">
        <v>560</v>
      </c>
      <c r="S1" s="114"/>
      <c r="T1" s="141" t="str">
        <f>IF(profile="","No profile loaded",profile)</f>
        <v>No profile loaded</v>
      </c>
      <c r="U1" s="141"/>
      <c r="V1" s="142" t="str">
        <f ca="1">Profiles!D4</f>
        <v/>
      </c>
      <c r="BA1" s="76" t="s">
        <v>473</v>
      </c>
      <c r="BB1" s="44" t="s">
        <v>473</v>
      </c>
    </row>
    <row r="2" spans="1:54" s="80" customFormat="1" ht="12.45" thickBot="1" x14ac:dyDescent="0.4">
      <c r="A2" s="78">
        <v>1</v>
      </c>
      <c r="B2" s="79" t="str">
        <f ca="1">"Required ("&amp;COUNTIF(Data!$BR:$BR,1)&amp;")"</f>
        <v>Required (5)</v>
      </c>
      <c r="D2" s="81"/>
      <c r="F2" s="81" t="s">
        <v>473</v>
      </c>
      <c r="H2" s="92" t="str">
        <f ca="1">Analysis!C18</f>
        <v>(#1) Vidgo with (+0 Add-Ons) / Spectrum TV Essentials (+0 Add-Ons)  [%100 of marked] for $30</v>
      </c>
      <c r="I2" s="93"/>
      <c r="J2" s="93"/>
      <c r="K2" s="93"/>
      <c r="L2" s="93"/>
      <c r="M2" s="93"/>
      <c r="N2" s="93"/>
      <c r="O2" s="93"/>
      <c r="P2" s="94"/>
      <c r="R2" s="122" t="s">
        <v>561</v>
      </c>
      <c r="S2" s="138"/>
      <c r="T2" s="139" t="str">
        <f>marker_pick</f>
        <v>3 - Mild Interest</v>
      </c>
      <c r="U2" s="139"/>
      <c r="V2" s="140" t="str">
        <f ca="1">COUNTIFS(Data!D:D,1)&amp;" marked"</f>
        <v>9 marked</v>
      </c>
      <c r="BA2" s="77" t="s">
        <v>474</v>
      </c>
      <c r="BB2" s="80" t="s">
        <v>865</v>
      </c>
    </row>
    <row r="3" spans="1:54" s="80" customFormat="1" x14ac:dyDescent="0.35">
      <c r="A3" s="78">
        <v>2</v>
      </c>
      <c r="B3" s="96" t="str">
        <f ca="1">"High Interest ("&amp;COUNTIF(Data!$BR:$BR,2)&amp;")"</f>
        <v>High Interest (2)</v>
      </c>
      <c r="D3" s="50"/>
      <c r="F3" s="97" t="s">
        <v>464</v>
      </c>
      <c r="H3" s="54" t="str">
        <f ca="1">Analysis!D18</f>
        <v>(#2) Spectrum TV Essentials with (+0 Add-Ons) / Vidgo (+0 Add-Ons)  [%100 of marked] for $30</v>
      </c>
      <c r="P3" s="82"/>
      <c r="R3" s="122" t="s">
        <v>481</v>
      </c>
      <c r="S3" s="111"/>
      <c r="T3" s="124" t="str">
        <f>IF(price_limit&gt;0,price_limit,"No Limit")</f>
        <v>No Limit</v>
      </c>
      <c r="U3" s="112"/>
      <c r="V3" s="113" t="str">
        <f>IF(ISNUMBER(price_limit),COUNTIF(WhatIf!G:G,"&gt;"&amp;price_limit)&amp;" exclusions","")</f>
        <v/>
      </c>
      <c r="BA3" s="77" t="s">
        <v>475</v>
      </c>
      <c r="BB3" s="80" t="s">
        <v>451</v>
      </c>
    </row>
    <row r="4" spans="1:54" s="80" customFormat="1" x14ac:dyDescent="0.35">
      <c r="A4" s="78">
        <v>3</v>
      </c>
      <c r="B4" s="98" t="str">
        <f ca="1">"Mild Interest ("&amp;COUNTIF(Data!$BR:$BR,3)&amp;")"</f>
        <v>Mild Interest (2)</v>
      </c>
      <c r="D4" s="106" t="s">
        <v>496</v>
      </c>
      <c r="F4" s="100" t="s">
        <v>465</v>
      </c>
      <c r="H4" s="55" t="str">
        <f ca="1">Analysis!E18</f>
        <v>(#3) Philo with (+0 Add-Ons) / Spectrum TV Essentials (+0 Add-Ons)  [%100 of marked] for $35</v>
      </c>
      <c r="I4" s="101"/>
      <c r="J4" s="101"/>
      <c r="K4" s="101"/>
      <c r="L4" s="101"/>
      <c r="M4" s="101"/>
      <c r="N4" s="101"/>
      <c r="O4" s="101"/>
      <c r="P4" s="102"/>
      <c r="R4" s="122" t="s">
        <v>601</v>
      </c>
      <c r="S4" s="111"/>
      <c r="T4" s="123" t="str">
        <f>IF(price_weight_used&lt;&gt;50,price_weight_used,"Price &amp; Networks - Equal Weighting")</f>
        <v>Price &amp; Networks - Equal Weighting</v>
      </c>
      <c r="U4" s="112"/>
      <c r="V4" s="113"/>
      <c r="BA4" s="77" t="s">
        <v>476</v>
      </c>
      <c r="BB4" s="80" t="s">
        <v>200</v>
      </c>
    </row>
    <row r="5" spans="1:54" x14ac:dyDescent="0.35">
      <c r="BA5" s="77" t="str">
        <f>Services!A2</f>
        <v>Philo</v>
      </c>
      <c r="BB5" s="44" t="s">
        <v>209</v>
      </c>
    </row>
    <row r="6" spans="1:54" s="90" customFormat="1" ht="24" x14ac:dyDescent="0.35">
      <c r="A6" s="87"/>
      <c r="B6" s="88" t="s">
        <v>451</v>
      </c>
      <c r="C6" s="89"/>
      <c r="D6" s="88" t="s">
        <v>200</v>
      </c>
      <c r="E6" s="89"/>
      <c r="F6" s="88" t="s">
        <v>209</v>
      </c>
      <c r="G6" s="89"/>
      <c r="H6" s="88" t="s">
        <v>459</v>
      </c>
      <c r="I6" s="89"/>
      <c r="J6" s="88" t="s">
        <v>283</v>
      </c>
      <c r="K6" s="89"/>
      <c r="L6" s="88" t="s">
        <v>452</v>
      </c>
      <c r="M6" s="89"/>
      <c r="N6" s="88" t="s">
        <v>460</v>
      </c>
      <c r="O6" s="89"/>
      <c r="P6" s="88" t="s">
        <v>461</v>
      </c>
      <c r="Q6" s="89"/>
      <c r="R6" s="88" t="s">
        <v>216</v>
      </c>
      <c r="S6" s="89"/>
      <c r="T6" s="88" t="s">
        <v>454</v>
      </c>
      <c r="U6" s="89"/>
      <c r="V6" s="88" t="s">
        <v>208</v>
      </c>
      <c r="W6" s="89"/>
      <c r="X6" s="88" t="s">
        <v>457</v>
      </c>
      <c r="Y6" s="89"/>
      <c r="Z6" s="88" t="s">
        <v>865</v>
      </c>
      <c r="BA6" s="77" t="str">
        <f>Services!A3</f>
        <v>Sling Orange</v>
      </c>
      <c r="BB6" s="90" t="s">
        <v>459</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Benfica TV</v>
      </c>
      <c r="Y7" s="45"/>
      <c r="Z7" s="45" t="str">
        <f>IFERROR(INDEX(Data!$A$1:AB$1000,_xlfn.AGGREGATE(15,6,((Data!$C$1:$C$1000=Z$6)/(Data!$C$1:$C$1000=Z$6))*ROW(Data!$C$1:$C$1000),ROW(Z7)-ROW(Z$6)),1),"")</f>
        <v>[DVR]</v>
      </c>
      <c r="BA7" s="77" t="str">
        <f>Services!A4</f>
        <v>Sling Blue</v>
      </c>
      <c r="BB7" s="44" t="s">
        <v>283</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Bein Connect 4</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CB24</v>
      </c>
      <c r="Y8" s="45"/>
      <c r="Z8" s="45" t="str">
        <f>IFERROR(INDEX(Data!$A$1:AB$1000,_xlfn.AGGREGATE(15,6,((Data!$C$1:$C$1000=Z$6)/(Data!$C$1:$C$1000=Z$6))*ROW(Data!$C$1:$C$1000),ROW(Z8)-ROW(Z$6)),1),"")</f>
        <v>AT&amp;T TV Now: 3rd Screen</v>
      </c>
      <c r="BA8" s="77" t="str">
        <f>Services!A5</f>
        <v>AT&amp;T TV Now Plus</v>
      </c>
      <c r="BB8" s="44" t="s">
        <v>452</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5</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CubaMax</v>
      </c>
      <c r="Y9" s="45"/>
      <c r="Z9" s="45" t="str">
        <f>IFERROR(INDEX(Data!$A$1:AB$1000,_xlfn.AGGREGATE(15,6,((Data!$C$1:$C$1000=Z$6)/(Data!$C$1:$C$1000=Z$6))*ROW(Data!$C$1:$C$1000),ROW(Z9)-ROW(Z$6)),1),"")</f>
        <v>Frndly: Classic</v>
      </c>
      <c r="BA9" s="77" t="str">
        <f>Services!A6</f>
        <v>AT&amp;T TV Now Max</v>
      </c>
      <c r="BB9" s="44" t="s">
        <v>460</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6</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Dominican View</v>
      </c>
      <c r="Y10" s="45"/>
      <c r="Z10" s="45" t="str">
        <f>IFERROR(INDEX(Data!$A$1:AB$1000,_xlfn.AGGREGATE(15,6,((Data!$C$1:$C$1000=Z$6)/(Data!$C$1:$C$1000=Z$6))*ROW(Data!$C$1:$C$1000),ROW(Z10)-ROW(Z$6)),1),"")</f>
        <v>Frndly: Premium</v>
      </c>
      <c r="BA10" s="77" t="str">
        <f>Services!A7</f>
        <v>AT&amp;T TV Now Entertainment</v>
      </c>
      <c r="BB10" s="44" t="s">
        <v>461</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7</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Grokker</v>
      </c>
      <c r="Y11" s="45"/>
      <c r="Z11" s="45" t="str">
        <f>IFERROR(INDEX(Data!$A$1:AB$1000,_xlfn.AGGREGATE(15,6,((Data!$C$1:$C$1000=Z$6)/(Data!$C$1:$C$1000=Z$6))*ROW(Data!$C$1:$C$1000),ROW(Z11)-ROW(Z$6)),1),"")</f>
        <v>Fubo TV: Cloud DVR Plus</v>
      </c>
      <c r="BA11" s="77" t="str">
        <f>Services!A8</f>
        <v>AT&amp;T TV Now Choice</v>
      </c>
      <c r="BB11" s="44" t="s">
        <v>216</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8</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Mas Chic</v>
      </c>
      <c r="Y12" s="45"/>
      <c r="Z12" s="45" t="str">
        <f>IFERROR(INDEX(Data!$A$1:AB$1000,_xlfn.AGGREGATE(15,6,((Data!$C$1:$C$1000=Z$6)/(Data!$C$1:$C$1000=Z$6))*ROW(Data!$C$1:$C$1000),ROW(Z12)-ROW(Z$6)),1),"")</f>
        <v>Fubo TV: Family Share</v>
      </c>
      <c r="BA12" s="77" t="str">
        <f>Services!A9</f>
        <v>AT&amp;T TV Now Xtra</v>
      </c>
      <c r="BB12" s="44" t="s">
        <v>454</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Laliga</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Pantaya</v>
      </c>
      <c r="Y13" s="45"/>
      <c r="Z13" s="45" t="str">
        <f>IFERROR(INDEX(Data!$A$1:AB$1000,_xlfn.AGGREGATE(15,6,((Data!$C$1:$C$1000=Z$6)/(Data!$C$1:$C$1000=Z$6))*ROW(Data!$C$1:$C$1000),ROW(Z13)-ROW(Z$6)),1),"")</f>
        <v>Hulu with Live TV: Enhanced Cloud DVR</v>
      </c>
      <c r="BA13" s="77" t="str">
        <f>Services!A10</f>
        <v>AT&amp;T TV Now Ultimate</v>
      </c>
      <c r="BB13" s="44" t="s">
        <v>208</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Sports</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RAI Italia</v>
      </c>
      <c r="Y14" s="45"/>
      <c r="Z14" s="45" t="str">
        <f>IFERROR(INDEX(Data!$A$1:AB$1000,_xlfn.AGGREGATE(15,6,((Data!$C$1:$C$1000=Z$6)/(Data!$C$1:$C$1000=Z$6))*ROW(Data!$C$1:$C$1000),ROW(Z14)-ROW(Z$6)),1),"")</f>
        <v>Hulu with Live TV: Unlimited Screens</v>
      </c>
      <c r="BA14" s="77" t="str">
        <f>Services!A11</f>
        <v>AT&amp;T TV Now Optimo Mas</v>
      </c>
      <c r="BB14" s="44" t="s">
        <v>457</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 Connect</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RTPI</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Espanol</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Supercanal Caribe</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CBS Sports Network</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Tele El Salvador</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DAZN</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Telemicro</v>
      </c>
      <c r="Y18" s="45"/>
      <c r="Z18" s="45" t="str">
        <f>IFERROR(INDEX(Data!$A$1:AB$1000,_xlfn.AGGREGATE(15,6,((Data!$C$1:$C$1000=Z$6)/(Data!$C$1:$C$1000=Z$6))*ROW(Data!$C$1:$C$1000),ROW(Z18)-ROW(Z$6)),1),"")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Echoboom Sports</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Teleuniverso</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ESPN</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TV Quisqueya</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 2</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WAPA America</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3</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Bases Loaded</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Classic</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College Extra</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Goal Line</v>
      </c>
      <c r="G26" s="45"/>
      <c r="H26" s="45" t="str">
        <f>IFERROR(INDEX(Data!$A$1:G$1000,_xlfn.AGGREGATE(15,6,((Data!$C$1:$C$1000=H$6)/(Data!$C$1:$C$1000=H$6))*ROW(Data!$C$1:$C$1000),ROW(H26)-ROW(H$6)),1),"")</f>
        <v/>
      </c>
      <c r="I26" s="45"/>
      <c r="J26" s="45" t="str">
        <f>IFERROR(INDEX(Data!$A$1:I$1000,_xlfn.AGGREGATE(15,6,((Data!$C$1:$C$1000=J$6)/(Data!$C$1:$C$1000=J$6))*ROW(Data!$C$1:$C$1000),ROW(J26)-ROW(J$6)),1),"")</f>
        <v>Decades</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ESPNews</v>
      </c>
      <c r="G27" s="45"/>
      <c r="H27" s="45" t="str">
        <f>IFERROR(INDEX(Data!$A$1:G$1000,_xlfn.AGGREGATE(15,6,((Data!$C$1:$C$1000=H$6)/(Data!$C$1:$C$1000=H$6))*ROW(Data!$C$1:$C$1000),ROW(H27)-ROW(H$6)),1),"")</f>
        <v/>
      </c>
      <c r="I27" s="45"/>
      <c r="J27" s="45" t="str">
        <f>IFERROR(INDEX(Data!$A$1:I$1000,_xlfn.AGGREGATE(15,6,((Data!$C$1:$C$1000=J$6)/(Data!$C$1:$C$1000=J$6))*ROW(Data!$C$1:$C$1000),ROW(J27)-ROW(J$6)),1),"")</f>
        <v>Discovery Channel</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ESPNu</v>
      </c>
      <c r="G28" s="45"/>
      <c r="H28" s="45" t="str">
        <f>IFERROR(INDEX(Data!$A$1:G$1000,_xlfn.AGGREGATE(15,6,((Data!$C$1:$C$1000=H$6)/(Data!$C$1:$C$1000=H$6))*ROW(Data!$C$1:$C$1000),ROW(H28)-ROW(H$6)),1),"")</f>
        <v/>
      </c>
      <c r="I28" s="45"/>
      <c r="J28" s="45" t="str">
        <f>IFERROR(INDEX(Data!$A$1:I$1000,_xlfn.AGGREGATE(15,6,((Data!$C$1:$C$1000=J$6)/(Data!$C$1:$C$1000=J$6))*ROW(Data!$C$1:$C$1000),ROW(J28)-ROW(J$6)),1),"")</f>
        <v>Docurama</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Fight Network</v>
      </c>
      <c r="G29" s="45"/>
      <c r="H29" s="45" t="str">
        <f>IFERROR(INDEX(Data!$A$1:G$1000,_xlfn.AGGREGATE(15,6,((Data!$C$1:$C$1000=H$6)/(Data!$C$1:$C$1000=H$6))*ROW(Data!$C$1:$C$1000),ROW(H29)-ROW(H$6)),1),"")</f>
        <v/>
      </c>
      <c r="I29" s="45"/>
      <c r="J29" s="45" t="str">
        <f>IFERROR(INDEX(Data!$A$1:I$1000,_xlfn.AGGREGATE(15,6,((Data!$C$1:$C$1000=J$6)/(Data!$C$1:$C$1000=J$6))*ROW(Data!$C$1:$C$1000),ROW(J29)-ROW(J$6)),1),"")</f>
        <v>Dove Channel</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Teen Music</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ht="24"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Fntsy Sports Network</v>
      </c>
      <c r="G30" s="45"/>
      <c r="H30" s="45" t="str">
        <f>IFERROR(INDEX(Data!$A$1:G$1000,_xlfn.AGGREGATE(15,6,((Data!$C$1:$C$1000=H$6)/(Data!$C$1:$C$1000=H$6))*ROW(Data!$C$1:$C$1000),ROW(H30)-ROW(H$6)),1),"")</f>
        <v/>
      </c>
      <c r="I30" s="45"/>
      <c r="J30" s="45" t="str">
        <f>IFERROR(INDEX(Data!$A$1:I$1000,_xlfn.AGGREGATE(15,6,((Data!$C$1:$C$1000=J$6)/(Data!$C$1:$C$1000=J$6))*ROW(Data!$C$1:$C$1000),ROW(J30)-ROW(J$6)),1),"")</f>
        <v>FX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Nick</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Fox Soccer Plus</v>
      </c>
      <c r="G31" s="45"/>
      <c r="H31" s="45" t="str">
        <f>IFERROR(INDEX(Data!$A$1:G$1000,_xlfn.AGGREGATE(15,6,((Data!$C$1:$C$1000=H$6)/(Data!$C$1:$C$1000=H$6))*ROW(Data!$C$1:$C$1000),ROW(H31)-ROW(H$6)),1),"")</f>
        <v/>
      </c>
      <c r="I31" s="45"/>
      <c r="J31" s="45" t="str">
        <f>IFERROR(INDEX(Data!$A$1:I$1000,_xlfn.AGGREGATE(15,6,((Data!$C$1:$C$1000=J$6)/(Data!$C$1:$C$1000=J$6))*ROW(Data!$C$1:$C$1000),ROW(J31)-ROW(J$6)),1),"")</f>
        <v>FXX</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TV Land</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Sports 1</v>
      </c>
      <c r="G32" s="45"/>
      <c r="H32" s="45" t="str">
        <f>IFERROR(INDEX(Data!$A$1:G$1000,_xlfn.AGGREGATE(15,6,((Data!$C$1:$C$1000=H$6)/(Data!$C$1:$C$1000=H$6))*ROW(Data!$C$1:$C$1000),ROW(H32)-ROW(H$6)),1),"")</f>
        <v/>
      </c>
      <c r="I32" s="45"/>
      <c r="J32" s="45" t="str">
        <f>IFERROR(INDEX(Data!$A$1:I$1000,_xlfn.AGGREGATE(15,6,((Data!$C$1:$C$1000=J$6)/(Data!$C$1:$C$1000=J$6))*ROW(Data!$C$1:$C$1000),ROW(J32)-ROW(J$6)),1),"")</f>
        <v>Game Show Network</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Universal Kids</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2</v>
      </c>
      <c r="G33" s="45"/>
      <c r="H33" s="45" t="str">
        <f>IFERROR(INDEX(Data!$A$1:G$1000,_xlfn.AGGREGATE(15,6,((Data!$C$1:$C$1000=H$6)/(Data!$C$1:$C$1000=H$6))*ROW(Data!$C$1:$C$1000),ROW(H33)-ROW(H$6)),1),"")</f>
        <v/>
      </c>
      <c r="I33" s="45"/>
      <c r="J33" s="45" t="str">
        <f>IFERROR(INDEX(Data!$A$1:I$1000,_xlfn.AGGREGATE(15,6,((Data!$C$1:$C$1000=J$6)/(Data!$C$1:$C$1000=J$6))*ROW(Data!$C$1:$C$1000),ROW(J33)-ROW(J$6)),1),"")</f>
        <v>History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Up</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Fubo Cycling</v>
      </c>
      <c r="G34" s="45"/>
      <c r="H34" s="45" t="str">
        <f>IFERROR(INDEX(Data!$A$1:G$1000,_xlfn.AGGREGATE(15,6,((Data!$C$1:$C$1000=H$6)/(Data!$C$1:$C$1000=H$6))*ROW(Data!$C$1:$C$1000),ROW(H34)-ROW(H$6)),1),"")</f>
        <v/>
      </c>
      <c r="I34" s="45"/>
      <c r="J34" s="45" t="str">
        <f>IFERROR(INDEX(Data!$A$1:I$1000,_xlfn.AGGREGATE(15,6,((Data!$C$1:$C$1000=J$6)/(Data!$C$1:$C$1000=J$6))*ROW(Data!$C$1:$C$1000),ROW(J34)-ROW(J$6)),1),"")</f>
        <v>IFC</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InfoWars</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Insp</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Investigation Discovery</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Justice Central</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Spectrum Bay News 9</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Light 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News</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Lion Mountain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 13</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ht="24"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Monsters &amp; Nightmares</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The Blaze</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MTV</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Young Turks</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MTV2</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Weather Channel</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at Bat</v>
      </c>
      <c r="G44" s="45"/>
      <c r="H44" s="45" t="str">
        <f>IFERROR(INDEX(Data!$A$1:G$1000,_xlfn.AGGREGATE(15,6,((Data!$C$1:$C$1000=H$6)/(Data!$C$1:$C$1000=H$6))*ROW(Data!$C$1:$C$1000),ROW(H44)-ROW(H$6)),1),"")</f>
        <v/>
      </c>
      <c r="I44" s="45"/>
      <c r="J44" s="45" t="str">
        <f>IFERROR(INDEX(Data!$A$1:I$1000,_xlfn.AGGREGATE(15,6,((Data!$C$1:$C$1000=J$6)/(Data!$C$1:$C$1000=J$6))*ROW(Data!$C$1:$C$1000),ROW(J44)-ROW(J$6)),1),"")</f>
        <v>NASA TV</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Nation</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Game of the Week</v>
      </c>
      <c r="G45" s="45"/>
      <c r="H45" s="45" t="str">
        <f>IFERROR(INDEX(Data!$A$1:G$1000,_xlfn.AGGREGATE(15,6,((Data!$C$1:$C$1000=H$6)/(Data!$C$1:$C$1000=H$6))*ROW(Data!$C$1:$C$1000),ROW(H45)-ROW(H$6)),1),"")</f>
        <v/>
      </c>
      <c r="I45" s="45"/>
      <c r="J45" s="45" t="str">
        <f>IFERROR(INDEX(Data!$A$1:I$1000,_xlfn.AGGREGATE(15,6,((Data!$C$1:$C$1000=J$6)/(Data!$C$1:$C$1000=J$6))*ROW(Data!$C$1:$C$1000),ROW(J45)-ROW(J$6)),1),"")</f>
        <v>National Geographic</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ht="24"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Network</v>
      </c>
      <c r="G46" s="45"/>
      <c r="H46" s="45" t="str">
        <f>IFERROR(INDEX(Data!$A$1:G$1000,_xlfn.AGGREGATE(15,6,((Data!$C$1:$C$1000=H$6)/(Data!$C$1:$C$1000=H$6))*ROW(Data!$C$1:$C$1000),ROW(H46)-ROW(H$6)),1),"")</f>
        <v/>
      </c>
      <c r="I46" s="45"/>
      <c r="J46" s="45" t="str">
        <f>IFERROR(INDEX(Data!$A$1:I$1000,_xlfn.AGGREGATE(15,6,((Data!$C$1:$C$1000=J$6)/(Data!$C$1:$C$1000=J$6))*ROW(Data!$C$1:$C$1000),ROW(J46)-ROW(J$6)),1),"")</f>
        <v>Paramount Network</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MLB Strike Zone</v>
      </c>
      <c r="G47" s="45"/>
      <c r="H47" s="45" t="str">
        <f>IFERROR(INDEX(Data!$A$1:G$1000,_xlfn.AGGREGATE(15,6,((Data!$C$1:$C$1000=H$6)/(Data!$C$1:$C$1000=H$6))*ROW(Data!$C$1:$C$1000),ROW(H47)-ROW(H$6)),1),"")</f>
        <v/>
      </c>
      <c r="I47" s="45"/>
      <c r="J47" s="45" t="str">
        <f>IFERROR(INDEX(Data!$A$1:I$1000,_xlfn.AGGREGATE(15,6,((Data!$C$1:$C$1000=J$6)/(Data!$C$1:$C$1000=J$6))*ROW(Data!$C$1:$C$1000),ROW(J47)-ROW(J$6)),1),"")</f>
        <v>PPV Channel</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Motor Trend</v>
      </c>
      <c r="G48" s="45"/>
      <c r="H48" s="45" t="str">
        <f>IFERROR(INDEX(Data!$A$1:G$1000,_xlfn.AGGREGATE(15,6,((Data!$C$1:$C$1000=H$6)/(Data!$C$1:$C$1000=H$6))*ROW(Data!$C$1:$C$1000),ROW(H48)-ROW(H$6)),1),"")</f>
        <v/>
      </c>
      <c r="I48" s="45"/>
      <c r="J48" s="45" t="str">
        <f>IFERROR(INDEX(Data!$A$1:I$1000,_xlfn.AGGREGATE(15,6,((Data!$C$1:$C$1000=J$6)/(Data!$C$1:$C$1000=J$6))*ROW(Data!$C$1:$C$1000),ROW(J48)-ROW(J$6)),1),"")</f>
        <v>PS Vue Spotlight</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Reelz</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MSG+</v>
      </c>
      <c r="G50" s="45"/>
      <c r="H50" s="45" t="str">
        <f>IFERROR(INDEX(Data!$A$1:G$1000,_xlfn.AGGREGATE(15,6,((Data!$C$1:$C$1000=H$6)/(Data!$C$1:$C$1000=H$6))*ROW(Data!$C$1:$C$1000),ROW(H50)-ROW(H$6)),1),"")</f>
        <v/>
      </c>
      <c r="I50" s="45"/>
      <c r="J50" s="45" t="str">
        <f>IFERROR(INDEX(Data!$A$1:I$1000,_xlfn.AGGREGATE(15,6,((Data!$C$1:$C$1000=J$6)/(Data!$C$1:$C$1000=J$6))*ROW(Data!$C$1:$C$1000),ROW(J50)-ROW(J$6)),1),"")</f>
        <v>RT Documentary</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Nautical Channel</v>
      </c>
      <c r="G51" s="45"/>
      <c r="H51" s="45" t="str">
        <f>IFERROR(INDEX(Data!$A$1:G$1000,_xlfn.AGGREGATE(15,6,((Data!$C$1:$C$1000=H$6)/(Data!$C$1:$C$1000=H$6))*ROW(Data!$C$1:$C$1000),ROW(H51)-ROW(H$6)),1),"")</f>
        <v/>
      </c>
      <c r="I51" s="45"/>
      <c r="J51" s="45" t="str">
        <f>IFERROR(INDEX(Data!$A$1:I$1000,_xlfn.AGGREGATE(15,6,((Data!$C$1:$C$1000=J$6)/(Data!$C$1:$C$1000=J$6))*ROW(Data!$C$1:$C$1000),ROW(J51)-ROW(J$6)),1),"")</f>
        <v>Start TV</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League Pass</v>
      </c>
      <c r="G52" s="45"/>
      <c r="H52" s="45" t="str">
        <f>IFERROR(INDEX(Data!$A$1:G$1000,_xlfn.AGGREGATE(15,6,((Data!$C$1:$C$1000=H$6)/(Data!$C$1:$C$1000=H$6))*ROW(Data!$C$1:$C$1000),ROW(H52)-ROW(H$6)),1),"")</f>
        <v/>
      </c>
      <c r="I52" s="45"/>
      <c r="J52" s="45" t="str">
        <f>IFERROR(INDEX(Data!$A$1:I$1000,_xlfn.AGGREGATE(15,6,((Data!$C$1:$C$1000=J$6)/(Data!$C$1:$C$1000=J$6))*ROW(Data!$C$1:$C$1000),ROW(J52)-ROW(J$6)),1),"")</f>
        <v>Sundance 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NBA TV</v>
      </c>
      <c r="G53" s="45"/>
      <c r="H53" s="45" t="str">
        <f>IFERROR(INDEX(Data!$A$1:G$1000,_xlfn.AGGREGATE(15,6,((Data!$C$1:$C$1000=H$6)/(Data!$C$1:$C$1000=H$6))*ROW(Data!$C$1:$C$1000),ROW(H53)-ROW(H$6)),1),"")</f>
        <v/>
      </c>
      <c r="I53" s="45"/>
      <c r="J53" s="45" t="str">
        <f>IFERROR(INDEX(Data!$A$1:I$1000,_xlfn.AGGREGATE(15,6,((Data!$C$1:$C$1000=J$6)/(Data!$C$1:$C$1000=J$6))*ROW(Data!$C$1:$C$1000),ROW(J53)-ROW(J$6)),1),"")</f>
        <v>Syfy</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NBC Sports Network</v>
      </c>
      <c r="G54" s="45"/>
      <c r="H54" s="45" t="str">
        <f>IFERROR(INDEX(Data!$A$1:G$1000,_xlfn.AGGREGATE(15,6,((Data!$C$1:$C$1000=H$6)/(Data!$C$1:$C$1000=H$6))*ROW(Data!$C$1:$C$1000),ROW(H54)-ROW(H$6)),1),"")</f>
        <v/>
      </c>
      <c r="I54" s="45"/>
      <c r="J54" s="45" t="str">
        <f>IFERROR(INDEX(Data!$A$1:I$1000,_xlfn.AGGREGATE(15,6,((Data!$C$1:$C$1000=J$6)/(Data!$C$1:$C$1000=J$6))*ROW(Data!$C$1:$C$1000),ROW(J54)-ROW(J$6)),1),"")</f>
        <v>TBS</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NCAA March Madness Live</v>
      </c>
      <c r="G55" s="45"/>
      <c r="H55" s="45" t="str">
        <f>IFERROR(INDEX(Data!$A$1:G$1000,_xlfn.AGGREGATE(15,6,((Data!$C$1:$C$1000=H$6)/(Data!$C$1:$C$1000=H$6))*ROW(Data!$C$1:$C$1000),ROW(H55)-ROW(H$6)),1),"")</f>
        <v/>
      </c>
      <c r="I55" s="45"/>
      <c r="J55" s="45" t="str">
        <f>IFERROR(INDEX(Data!$A$1:I$1000,_xlfn.AGGREGATE(15,6,((Data!$C$1:$C$1000=J$6)/(Data!$C$1:$C$1000=J$6))*ROW(Data!$C$1:$C$1000),ROW(J55)-ROW(J$6)),1),"")</f>
        <v>TNT</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NESN National</v>
      </c>
      <c r="G56" s="45"/>
      <c r="H56" s="45" t="str">
        <f>IFERROR(INDEX(Data!$A$1:G$1000,_xlfn.AGGREGATE(15,6,((Data!$C$1:$C$1000=H$6)/(Data!$C$1:$C$1000=H$6))*ROW(Data!$C$1:$C$1000),ROW(H56)-ROW(H$6)),1),"")</f>
        <v/>
      </c>
      <c r="I56" s="45"/>
      <c r="J56" s="45" t="str">
        <f>IFERROR(INDEX(Data!$A$1:I$1000,_xlfn.AGGREGATE(15,6,((Data!$C$1:$C$1000=J$6)/(Data!$C$1:$C$1000=J$6))*ROW(Data!$C$1:$C$1000),ROW(J56)-ROW(J$6)),1),"")</f>
        <v>TruTV</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Network</v>
      </c>
      <c r="G57" s="45"/>
      <c r="H57" s="45" t="str">
        <f>IFERROR(INDEX(Data!$A$1:G$1000,_xlfn.AGGREGATE(15,6,((Data!$C$1:$C$1000=H$6)/(Data!$C$1:$C$1000=H$6))*ROW(Data!$C$1:$C$1000),ROW(H57)-ROW(H$6)),1),"")</f>
        <v/>
      </c>
      <c r="I57" s="45"/>
      <c r="J57" s="45" t="str">
        <f>IFERROR(INDEX(Data!$A$1:I$1000,_xlfn.AGGREGATE(15,6,((Data!$C$1:$C$1000=J$6)/(Data!$C$1:$C$1000=J$6))*ROW(Data!$C$1:$C$1000),ROW(J57)-ROW(J$6)),1),"")</f>
        <v>USA Network</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NFL Red Zone</v>
      </c>
      <c r="G58" s="45"/>
      <c r="H58" s="45" t="str">
        <f>IFERROR(INDEX(Data!$A$1:G$1000,_xlfn.AGGREGATE(15,6,((Data!$C$1:$C$1000=H$6)/(Data!$C$1:$C$1000=H$6))*ROW(Data!$C$1:$C$1000),ROW(H58)-ROW(H$6)),1),"")</f>
        <v/>
      </c>
      <c r="I58" s="45"/>
      <c r="J58" s="45" t="str">
        <f>IFERROR(INDEX(Data!$A$1:I$1000,_xlfn.AGGREGATE(15,6,((Data!$C$1:$C$1000=J$6)/(Data!$C$1:$C$1000=J$6))*ROW(Data!$C$1:$C$1000),ROW(J58)-ROW(J$6)),1),"")</f>
        <v>VH1</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ht="24"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NHL Network</v>
      </c>
      <c r="G59" s="45"/>
      <c r="H59" s="45" t="str">
        <f>IFERROR(INDEX(Data!$A$1:G$1000,_xlfn.AGGREGATE(15,6,((Data!$C$1:$C$1000=H$6)/(Data!$C$1:$C$1000=H$6))*ROW(Data!$C$1:$C$1000),ROW(H59)-ROW(H$6)),1),"")</f>
        <v/>
      </c>
      <c r="I59" s="45"/>
      <c r="J59" s="45" t="str">
        <f>IFERROR(INDEX(Data!$A$1:I$1000,_xlfn.AGGREGATE(15,6,((Data!$C$1:$C$1000=J$6)/(Data!$C$1:$C$1000=J$6))*ROW(Data!$C$1:$C$1000),ROW(J59)-ROW(J$6)),1),"")</f>
        <v>Warriors &amp; Gangsters</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Olympic Channel</v>
      </c>
      <c r="G60" s="45"/>
      <c r="H60" s="45" t="str">
        <f>IFERROR(INDEX(Data!$A$1:G$1000,_xlfn.AGGREGATE(15,6,((Data!$C$1:$C$1000=H$6)/(Data!$C$1:$C$1000=H$6))*ROW(Data!$C$1:$C$1000),ROW(H60)-ROW(H$6)),1),"")</f>
        <v/>
      </c>
      <c r="I60" s="45"/>
      <c r="J60" s="45" t="str">
        <f>IFERROR(INDEX(Data!$A$1:I$1000,_xlfn.AGGREGATE(15,6,((Data!$C$1:$C$1000=J$6)/(Data!$C$1:$C$1000=J$6))*ROW(Data!$C$1:$C$1000),ROW(J60)-ROW(J$6)),1),"")</f>
        <v>Youtube Originals</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Orlando City</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Outside Television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Arizona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Bay Area</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Los Angeles</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Mountain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Oregon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Pac 12 Washington</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SEC Network+</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Sounders FC</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Spectrum SportsNet</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Sports Illustrated</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Sportsman Channel</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1</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Stadium 2</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Stadium 3</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Tennis Channel</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ht="24"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The Cowboy Channel</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TVG</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TVG2</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Ty C TV</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VSIN</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Watch NFL</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Willow</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ht="24"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World Fishing Network</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Zona Futbol New</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49" priority="165">
      <formula>A2=3</formula>
    </cfRule>
    <cfRule type="expression" dxfId="948" priority="166">
      <formula>A2=2</formula>
    </cfRule>
    <cfRule type="expression" dxfId="947" priority="167">
      <formula>A2=1</formula>
    </cfRule>
  </conditionalFormatting>
  <conditionalFormatting sqref="A7:A207 W7:W207 U7:U207 S7:S207 Q7:Q207 O7:O207 M7:M207 K7:K207 I7:I207 G7:G207 E7:E207 C7:C207">
    <cfRule type="expression" dxfId="946" priority="111" stopIfTrue="1">
      <formula>AND(profile="",A7=3)</formula>
    </cfRule>
    <cfRule type="expression" dxfId="945" priority="1523" stopIfTrue="1">
      <formula>AND(profile="",A7=2)</formula>
    </cfRule>
    <cfRule type="expression" dxfId="944" priority="1524" stopIfTrue="1">
      <formula>AND(profile="",A7=1)</formula>
    </cfRule>
    <cfRule type="expression" dxfId="943" priority="2175" stopIfTrue="1">
      <formula>profile&lt;&gt;""</formula>
    </cfRule>
  </conditionalFormatting>
  <conditionalFormatting sqref="F3:F4">
    <cfRule type="expression" dxfId="942" priority="102">
      <formula>OR($F$2="Select",$F$2="")</formula>
    </cfRule>
  </conditionalFormatting>
  <conditionalFormatting sqref="B7:B207 D7:D207 F7:F207 H7:H207 J7:J207 L7:L207 N7:N207 P7:P207 R7:R207 T7:T207 V7:V207 X7:X207">
    <cfRule type="expression" dxfId="941" priority="100">
      <formula>AND($D$2&lt;&gt;"",ISNUMBER(SEARCH("*"&amp;$D$2&amp;"*",B7)))</formula>
    </cfRule>
  </conditionalFormatting>
  <conditionalFormatting sqref="D4">
    <cfRule type="expression" dxfId="940" priority="101">
      <formula>OR($D$2="Select",$D$2="")</formula>
    </cfRule>
  </conditionalFormatting>
  <conditionalFormatting sqref="T1:V1">
    <cfRule type="expression" dxfId="939" priority="51">
      <formula>profile&lt;&gt;""</formula>
    </cfRule>
  </conditionalFormatting>
  <conditionalFormatting sqref="Y7:Y207">
    <cfRule type="expression" dxfId="938" priority="2" stopIfTrue="1">
      <formula>AND(profile="",Y7=3)</formula>
    </cfRule>
    <cfRule type="expression" dxfId="937" priority="5" stopIfTrue="1">
      <formula>AND(profile="",Y7=2)</formula>
    </cfRule>
    <cfRule type="expression" dxfId="936" priority="6" stopIfTrue="1">
      <formula>AND(profile="",Y7=1)</formula>
    </cfRule>
    <cfRule type="expression" dxfId="935" priority="10" stopIfTrue="1">
      <formula>profile&lt;&gt;""</formula>
    </cfRule>
  </conditionalFormatting>
  <conditionalFormatting sqref="Z7:Z207">
    <cfRule type="expression" dxfId="934"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560</v>
      </c>
      <c r="C1" s="168" t="str">
        <f>IF(profile="","No profile loaded",profile)</f>
        <v>No profile loaded</v>
      </c>
      <c r="D1" s="142" t="str">
        <f ca="1">Profiles!D4</f>
        <v/>
      </c>
      <c r="R1" s="44"/>
      <c r="S1" s="44"/>
      <c r="T1" s="44"/>
    </row>
    <row r="2" spans="1:23" x14ac:dyDescent="0.4">
      <c r="B2" s="122" t="s">
        <v>561</v>
      </c>
      <c r="C2" s="170" t="str">
        <f>marker_pick</f>
        <v>3 - Mild Interest</v>
      </c>
      <c r="D2" s="140" t="str">
        <f ca="1">COUNTIFS(Data!D:D,1)&amp;" marked"</f>
        <v>9 marked</v>
      </c>
      <c r="R2" s="44"/>
      <c r="S2" s="80"/>
      <c r="T2" s="80"/>
    </row>
    <row r="3" spans="1:23" x14ac:dyDescent="0.4">
      <c r="B3" s="122" t="s">
        <v>481</v>
      </c>
      <c r="C3" s="172" t="str">
        <f>IF(price_limit&gt;0,price_limit,"No Limit")</f>
        <v>No Limit</v>
      </c>
      <c r="D3" s="113" t="str">
        <f>IF(ISNUMBER(price_limit),COUNTIF(WhatIf!G:G,"&gt;"&amp;price_limit)&amp;" exclusions","")</f>
        <v/>
      </c>
      <c r="R3" s="44"/>
      <c r="S3" s="80"/>
      <c r="T3" s="80"/>
    </row>
    <row r="4" spans="1:23" x14ac:dyDescent="0.4">
      <c r="B4" s="122" t="s">
        <v>601</v>
      </c>
      <c r="C4" s="169" t="str">
        <f>IF(price_weight_used&lt;&gt;50,price_weight_used,"Price &amp; Networks - Equal Weighting")</f>
        <v>Price &amp; Networks - Equal Weighting</v>
      </c>
      <c r="D4" s="171"/>
      <c r="R4" s="44"/>
      <c r="S4" s="80"/>
      <c r="T4" s="80"/>
    </row>
    <row r="6" spans="1:23" ht="24.45" x14ac:dyDescent="0.4">
      <c r="B6" s="165" t="s">
        <v>414</v>
      </c>
      <c r="C6" s="174" t="str">
        <f ca="1">Analysis!C18</f>
        <v>(#1) Vidgo with (+0 Add-Ons) / Spectrum TV Essentials (+0 Add-Ons)  [%100 of marked] for $30</v>
      </c>
      <c r="D6" s="174" t="str">
        <f ca="1">Analysis!D18</f>
        <v>(#2) Spectrum TV Essentials with (+0 Add-Ons) / Vidgo (+0 Add-Ons)  [%100 of marked] for $30</v>
      </c>
      <c r="E6" s="174" t="str">
        <f ca="1">Analysis!E18</f>
        <v>(#3) Philo with (+0 Add-Ons) / Spectrum TV Essentials (+0 Add-Ons)  [%100 of marked] for $35</v>
      </c>
      <c r="R6" s="166" t="str">
        <f ca="1">Analysis!C7</f>
        <v>Vidgo</v>
      </c>
      <c r="S6" s="166" t="str">
        <f ca="1">Analysis!C10</f>
        <v>Spectrum TV Essentials</v>
      </c>
      <c r="T6" s="166" t="str">
        <f ca="1">Analysis!D7</f>
        <v>Spectrum TV Essentials</v>
      </c>
      <c r="U6" s="166" t="str">
        <f ca="1">Analysis!D10</f>
        <v>Vidgo</v>
      </c>
      <c r="V6" s="166" t="str">
        <f ca="1">Analysis!E7</f>
        <v>Philo</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Vidgo</v>
      </c>
      <c r="D7" s="167" t="str">
        <f t="shared" ref="D7:D38" ca="1" si="1">IF(OR($B7="",T$6=""),"",IF(T7="Yes",T$6,IF(T7&lt;&gt;"",T$6&amp;" - "&amp;T7,IF(U7="Yes",U$6,IF(U7&lt;&gt;"",U$6&amp;" - "&amp;U7,"")))))</f>
        <v>Spectrum TV Essentials</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Yes</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Vidgo</v>
      </c>
      <c r="D9" s="167" t="str">
        <f t="shared" ca="1" si="1"/>
        <v>Vidgo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Yes</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Spectrum TV Essentials</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Spectrum TV Essentials</v>
      </c>
      <c r="D12" s="167" t="str">
        <f t="shared" ca="1" si="1"/>
        <v>Spectrum TV Essentials</v>
      </c>
      <c r="E12" s="167" t="str">
        <f t="shared" ca="1" si="2"/>
        <v>Philo</v>
      </c>
      <c r="R12" s="167" t="str">
        <f ca="1">IF(OR($B12="",R$6=""),"",IF(INDEX(mydata,MATCH($B12,Data!$A:$A,0),MATCH(R$6,Data!$1:$1,0))=0,"",INDEX(mydata,MATCH($B12,Data!$A:$A,0),MATCH(R$6,Data!$1:$1,0))))</f>
        <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Yes</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28" priority="4">
      <formula>ISNUMBER(SEARCH(" - ",C7))</formula>
    </cfRule>
    <cfRule type="expression" dxfId="927" priority="5">
      <formula>C7&lt;&gt;""</formula>
    </cfRule>
  </conditionalFormatting>
  <conditionalFormatting sqref="C1">
    <cfRule type="expression" dxfId="926" priority="2">
      <formula>profile&lt;&gt;""</formula>
    </cfRule>
  </conditionalFormatting>
  <conditionalFormatting sqref="D1">
    <cfRule type="expression" dxfId="925" priority="1">
      <formula>profile&lt;&gt;""</formula>
    </cfRule>
  </conditionalFormatting>
  <conditionalFormatting sqref="A7:A204">
    <cfRule type="expression" dxfId="924" priority="6">
      <formula>A7=3</formula>
    </cfRule>
    <cfRule type="expression" dxfId="923" priority="7">
      <formula>A7=2</formula>
    </cfRule>
    <cfRule type="expression" dxfId="922"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462</v>
      </c>
      <c r="D1" s="49" t="s">
        <v>560</v>
      </c>
      <c r="F1" s="49" t="s">
        <v>561</v>
      </c>
      <c r="H1" s="49" t="s">
        <v>481</v>
      </c>
      <c r="J1" s="49" t="s">
        <v>601</v>
      </c>
      <c r="K1" s="80"/>
      <c r="L1" s="49" t="s">
        <v>472</v>
      </c>
      <c r="M1" s="57"/>
      <c r="N1" s="57"/>
      <c r="O1" s="57"/>
      <c r="P1" s="57"/>
      <c r="Q1" s="57"/>
      <c r="R1" s="58"/>
      <c r="S1" s="67"/>
      <c r="T1" s="67"/>
    </row>
    <row r="2" spans="1:20" s="80" customFormat="1" ht="12.45" thickBot="1" x14ac:dyDescent="0.45">
      <c r="A2" s="78">
        <v>1</v>
      </c>
      <c r="B2" s="79" t="str">
        <f ca="1">"Required ("&amp;COUNTIF(Data!$BR:$BR,1)&amp;")"</f>
        <v>Required (5)</v>
      </c>
      <c r="D2" s="95"/>
      <c r="F2" s="81" t="s">
        <v>469</v>
      </c>
      <c r="H2" s="95" t="s">
        <v>613</v>
      </c>
      <c r="J2" s="121">
        <v>50</v>
      </c>
      <c r="L2" s="92" t="str">
        <f ca="1">Analysis!C18</f>
        <v>(#1) Vidgo with (+0 Add-Ons) / Spectrum TV Essentials (+0 Add-Ons)  [%100 of marked] for $30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with (+0 Add-Ons) / Vidgo (+0 Add-Ons)  [%100 of marked] for $30</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Philo with (+0 Add-Ons) / Spectrum TV Essentials (+0 Add-Ons)  [%100 of marked] for $35</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663</v>
      </c>
      <c r="C6" s="85"/>
      <c r="D6" s="125" t="s">
        <v>542</v>
      </c>
      <c r="E6" s="85"/>
      <c r="F6" s="125" t="s">
        <v>543</v>
      </c>
      <c r="G6" s="85"/>
      <c r="H6" s="125" t="s">
        <v>544</v>
      </c>
      <c r="I6" s="85"/>
      <c r="J6" s="125" t="s">
        <v>700</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800</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196</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164</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175</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513</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527</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176</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221</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394</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395</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639</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177</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178</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227</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179</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170</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180</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338</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156</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382</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181</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245</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154</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184</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321</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144</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69</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3</v>
      </c>
      <c r="D87" s="45" t="s">
        <v>157</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1</v>
      </c>
      <c r="D88" s="45" t="s">
        <v>70</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3</v>
      </c>
      <c r="D89" s="45" t="s">
        <v>147</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73</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1</v>
      </c>
      <c r="D91" s="45" t="s">
        <v>74</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3</v>
      </c>
      <c r="D92" s="45" t="s">
        <v>75</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76</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77</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78</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1</v>
      </c>
      <c r="D96" s="45" t="s">
        <v>80</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81</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3</v>
      </c>
      <c r="D98" s="45" t="s">
        <v>385</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v>2</v>
      </c>
      <c r="D99" s="45" t="s">
        <v>83</v>
      </c>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v>3</v>
      </c>
      <c r="D100" s="45" t="s">
        <v>162</v>
      </c>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240</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240</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240</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240</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240</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240</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240</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240</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240</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240</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240</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240</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240</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240</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240</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240</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240</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240</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240</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240</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240</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240</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240</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240</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240</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240</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240</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240</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240</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240</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240</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240</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240</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240</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240</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240</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240</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240</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240</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240</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240</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240</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240</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240</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240</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240</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240</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240</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240</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240</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240</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240</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240</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240</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240</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240</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240</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240</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240</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240</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240</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240</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240</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240</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240</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240</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240</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240</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240</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240</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240</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240</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240</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240</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240</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240</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240</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240</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240</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240</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240</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240</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240</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240</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240</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240</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240</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240</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240</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240</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240</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240</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240</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240</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240</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240</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240</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240</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240</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240</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240</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240</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240</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21" priority="66">
      <formula>A2=3</formula>
    </cfRule>
    <cfRule type="expression" dxfId="920" priority="67">
      <formula>A2=2</formula>
    </cfRule>
    <cfRule type="expression" dxfId="919" priority="68">
      <formula>A2=1</formula>
    </cfRule>
  </conditionalFormatting>
  <conditionalFormatting sqref="C7:C207">
    <cfRule type="expression" dxfId="918" priority="58">
      <formula>C7=3</formula>
    </cfRule>
    <cfRule type="expression" dxfId="917" priority="59">
      <formula>C7=2</formula>
    </cfRule>
    <cfRule type="expression" dxfId="916" priority="60">
      <formula>C7=1</formula>
    </cfRule>
  </conditionalFormatting>
  <conditionalFormatting sqref="B7:B207">
    <cfRule type="expression" dxfId="915" priority="47">
      <formula>AND($D$2&lt;&gt;"",ISNUMBER(SEARCH("*"&amp;$D$2&amp;"*",B7)))</formula>
    </cfRule>
  </conditionalFormatting>
  <conditionalFormatting sqref="E7:E207">
    <cfRule type="expression" dxfId="914" priority="37">
      <formula>E7=3</formula>
    </cfRule>
    <cfRule type="expression" dxfId="913" priority="38">
      <formula>E7=2</formula>
    </cfRule>
    <cfRule type="expression" dxfId="912" priority="39">
      <formula>E7=1</formula>
    </cfRule>
  </conditionalFormatting>
  <conditionalFormatting sqref="G7:G207">
    <cfRule type="expression" dxfId="911" priority="32">
      <formula>G7=3</formula>
    </cfRule>
    <cfRule type="expression" dxfId="910" priority="33">
      <formula>G7=2</formula>
    </cfRule>
    <cfRule type="expression" dxfId="909" priority="34">
      <formula>G7=1</formula>
    </cfRule>
  </conditionalFormatting>
  <conditionalFormatting sqref="I7:I207">
    <cfRule type="expression" dxfId="908" priority="27">
      <formula>I7=3</formula>
    </cfRule>
    <cfRule type="expression" dxfId="907" priority="28">
      <formula>I7=2</formula>
    </cfRule>
    <cfRule type="expression" dxfId="906" priority="29">
      <formula>I7=1</formula>
    </cfRule>
  </conditionalFormatting>
  <conditionalFormatting sqref="K105:K207">
    <cfRule type="expression" dxfId="905" priority="22">
      <formula>K105=3</formula>
    </cfRule>
    <cfRule type="expression" dxfId="904" priority="23">
      <formula>K105=2</formula>
    </cfRule>
    <cfRule type="expression" dxfId="903" priority="24">
      <formula>K105=1</formula>
    </cfRule>
  </conditionalFormatting>
  <conditionalFormatting sqref="M7:M207">
    <cfRule type="expression" dxfId="902" priority="17">
      <formula>M7=3</formula>
    </cfRule>
    <cfRule type="expression" dxfId="901" priority="18">
      <formula>M7=2</formula>
    </cfRule>
    <cfRule type="expression" dxfId="900" priority="19">
      <formula>M7=1</formula>
    </cfRule>
  </conditionalFormatting>
  <conditionalFormatting sqref="F4">
    <cfRule type="expression" dxfId="899" priority="13">
      <formula>MID($F$2,1,1)="3"</formula>
    </cfRule>
    <cfRule type="expression" dxfId="898" priority="14">
      <formula>MID($F$2,1,1)="2"</formula>
    </cfRule>
    <cfRule type="expression" dxfId="897" priority="15">
      <formula>MID($F$2,1,1)="1"</formula>
    </cfRule>
  </conditionalFormatting>
  <conditionalFormatting sqref="D4">
    <cfRule type="expression" dxfId="896" priority="9">
      <formula>profile&lt;&gt;""</formula>
    </cfRule>
  </conditionalFormatting>
  <conditionalFormatting sqref="D6">
    <cfRule type="expression" dxfId="895" priority="7">
      <formula>AND(profile&lt;&gt;"",profile=D6)</formula>
    </cfRule>
  </conditionalFormatting>
  <conditionalFormatting sqref="N6 L6 J6 H6 F6">
    <cfRule type="expression" dxfId="894" priority="5">
      <formula>AND(profile&lt;&gt;"",profile=F6)</formula>
    </cfRule>
  </conditionalFormatting>
  <conditionalFormatting sqref="B8:B207">
    <cfRule type="expression" dxfId="893" priority="4">
      <formula>AND($D$2&lt;&gt;"",ISNUMBER(SEARCH("*"&amp;$D$2&amp;"*",B8)))</formula>
    </cfRule>
  </conditionalFormatting>
  <conditionalFormatting sqref="K7:K104">
    <cfRule type="expression" dxfId="892" priority="1">
      <formula>K7=3</formula>
    </cfRule>
    <cfRule type="expression" dxfId="891" priority="2">
      <formula>K7=2</formula>
    </cfRule>
    <cfRule type="expression" dxfId="890" priority="3">
      <formula>K7=1</formula>
    </cfRule>
  </conditionalFormatting>
  <conditionalFormatting sqref="A7:A207">
    <cfRule type="expression" dxfId="889" priority="42">
      <formula>A7=3</formula>
    </cfRule>
    <cfRule type="expression" dxfId="888" priority="43">
      <formula>A7=2</formula>
    </cfRule>
    <cfRule type="expression" dxfId="887"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462</v>
      </c>
      <c r="D1" s="104" t="s">
        <v>495</v>
      </c>
      <c r="F1" s="105" t="s">
        <v>704</v>
      </c>
      <c r="H1" s="91" t="s">
        <v>489</v>
      </c>
      <c r="N1" s="160"/>
    </row>
    <row r="2" spans="1:40" s="80" customFormat="1" ht="12.45" thickBot="1" x14ac:dyDescent="0.45">
      <c r="A2" s="78">
        <v>1</v>
      </c>
      <c r="B2" s="79" t="str">
        <f ca="1">"Required ("&amp;COUNTIF(Data!$BR:$BR,1)&amp;")"</f>
        <v>Required (5)</v>
      </c>
      <c r="D2" s="81"/>
      <c r="F2" s="81" t="s">
        <v>473</v>
      </c>
      <c r="H2" s="92" t="s">
        <v>497</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498</v>
      </c>
      <c r="V3" s="46"/>
    </row>
    <row r="4" spans="1:40" x14ac:dyDescent="0.4">
      <c r="A4" s="45">
        <v>3</v>
      </c>
      <c r="B4" s="62" t="str">
        <f ca="1">"Mild Interest ("&amp;COUNTIF(Data!$BR:$BR,3)&amp;")"</f>
        <v>Mild Interest (2)</v>
      </c>
      <c r="D4" s="106" t="s">
        <v>496</v>
      </c>
      <c r="F4" s="107" t="s">
        <v>488</v>
      </c>
      <c r="H4" s="55" t="s">
        <v>499</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t="str">
        <f ca="1">IF(AJ9="","",IF(INDEX(Data!$BR:$BR,MATCH(AJ9,Data!$A:$A,0),1)=0,"",INDEX(Data!$BR:$BR,MATCH(AJ9,Data!$A:$A,0),1)))</f>
        <v/>
      </c>
      <c r="AJ9" s="45" t="str">
        <f ca="1">IFERROR(INDEX(Data!$A$1:AQ$1000,_xlfn.AGGREGATE(15,6,(OFFSET(Data!$A$1,0,MATCH(AJ$6,Data!$1:$1,0)-1,1000,1)=IF(AJ$7="","Yes",AJ$7))/(OFFSET(Data!$A$1,0,MATCH(AJ$6,Data!$1:$1,0)-1,1000,1)=IF(AJ$7="","Yes",AJ$7))*ROW(Data!$C$1:$C$1000),ROW(AJ9)-ROW(AJ$7)),1),"")</f>
        <v>American Heroes</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ht="24"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 Network</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One American News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t="str">
        <f ca="1">IF(AJ10="","",IF(INDEX(Data!$BR:$BR,MATCH(AJ10,Data!$A:$A,0),1)=0,"",INDEX(Data!$BR:$BR,MATCH(AJ10,Data!$A:$A,0),1)))</f>
        <v/>
      </c>
      <c r="AJ10" s="45" t="str">
        <f ca="1">IFERROR(INDEX(Data!$A$1:AQ$1000,_xlfn.AGGREGATE(15,6,(OFFSET(Data!$A$1,0,MATCH(AJ$6,Data!$1:$1,0)-1,1000,1)=IF(AJ$7="","Yes",AJ$7))/(OFFSET(Data!$A$1,0,MATCH(AJ$6,Data!$1:$1,0)-1,1000,1)=IF(AJ$7="","Yes",AJ$7))*ROW(Data!$C$1:$C$1000),ROW(AJ10)-ROW(AJ$7)),1),"")</f>
        <v>Animal Planet</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ACC Network</v>
      </c>
    </row>
    <row r="11" spans="1:40"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AccuWeather</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BBC America</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RT America</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f ca="1">IF(AJ11="","",IF(INDEX(Data!$BR:$BR,MATCH(AJ11,Data!$A:$A,0),1)=0,"",INDEX(Data!$BR:$BR,MATCH(AJ11,Data!$A:$A,0),1)))</f>
        <v>2</v>
      </c>
      <c r="AJ11" s="45" t="str">
        <f ca="1">IFERROR(INDEX(Data!$A$1:AQ$1000,_xlfn.AGGREGATE(15,6,(OFFSET(Data!$A$1,0,MATCH(AJ$6,Data!$1:$1,0)-1,1000,1)=IF(AJ$7="","Yes",AJ$7))/(OFFSET(Data!$A$1,0,MATCH(AJ$6,Data!$1:$1,0)-1,1000,1)=IF(AJ$7="","Yes",AJ$7))*ROW(Data!$C$1:$C$1000),ROW(AJ11)-ROW(AJ$7)),1),"")</f>
        <v>Aspire</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AMC</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Audience</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 Network</v>
      </c>
      <c r="O12" s="45" t="str">
        <f ca="1">IF(P12="","",IF(INDEX(Data!$BR:$BR,MATCH(P12,Data!$A:$A,0),1)=0,"",INDEX(Data!$BR:$BR,MATCH(P12,Data!$A:$A,0),1)))</f>
        <v/>
      </c>
      <c r="P12" s="45" t="str">
        <f ca="1">IFERROR(INDEX(Data!$A$1:O$1000,_xlfn.AGGREGATE(15,6,(OFFSET(Data!$A$1,0,MATCH(P$6,Data!$1:$1,0)-1,1000,1)=IF(P$7="","Yes",P$7))/(OFFSET(Data!$A$1,0,MATCH(P$6,Data!$1:$1,0)-1,1000,1)=IF(P$7="","Yes",P$7))*ROW(Data!$C$1:$C$1000),ROW(P12)-ROW(P$7)),1),"")</f>
        <v>ACC Network</v>
      </c>
      <c r="Q12" s="45" t="str">
        <f ca="1">IF(R12="","",IF(INDEX(Data!$BR:$BR,MATCH(R12,Data!$A:$A,0),1)=0,"",INDEX(Data!$BR:$BR,MATCH(R12,Data!$A:$A,0),1)))</f>
        <v/>
      </c>
      <c r="R12" s="45" t="str">
        <f ca="1">IFERROR(INDEX(Data!$A$1:Q$1000,_xlfn.AGGREGATE(15,6,(OFFSET(Data!$A$1,0,MATCH(R$6,Data!$1:$1,0)-1,1000,1)=IF(R$7="","Yes",R$7))/(OFFSET(Data!$A$1,0,MATCH(R$6,Data!$1:$1,0)-1,1000,1)=IF(R$7="","Yes",R$7))*ROW(Data!$C$1:$C$1000),ROW(R12)-ROW(R$7)),1),"")</f>
        <v>ACC Network</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Bein Connect 4</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Documentary</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t="str">
        <f ca="1">IF(AJ12="","",IF(INDEX(Data!$BR:$BR,MATCH(AJ12,Data!$A:$A,0),1)=0,"",INDEX(Data!$BR:$BR,MATCH(AJ12,Data!$A:$A,0),1)))</f>
        <v/>
      </c>
      <c r="AJ12" s="45" t="str">
        <f ca="1">IFERROR(INDEX(Data!$A$1:AQ$1000,_xlfn.AGGREGATE(15,6,(OFFSET(Data!$A$1,0,MATCH(AJ$6,Data!$1:$1,0)-1,1000,1)=IF(AJ$7="","Yes",AJ$7))/(OFFSET(Data!$A$1,0,MATCH(AJ$6,Data!$1:$1,0)-1,1000,1)=IF(AJ$7="","Yes",AJ$7))*ROW(Data!$C$1:$C$1000),ROW(AJ12)-ROW(AJ$7)),1),"")</f>
        <v>Bein Laliga</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American Heroes</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BET</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AccuWeather</v>
      </c>
      <c r="O13" s="45" t="str">
        <f ca="1">IF(P13="","",IF(INDEX(Data!$BR:$BR,MATCH(P13,Data!$A:$A,0),1)=0,"",INDEX(Data!$BR:$BR,MATCH(P13,Data!$A:$A,0),1)))</f>
        <v/>
      </c>
      <c r="P13" s="45" t="str">
        <f ca="1">IFERROR(INDEX(Data!$A$1:O$1000,_xlfn.AGGREGATE(15,6,(OFFSET(Data!$A$1,0,MATCH(P$6,Data!$1:$1,0)-1,1000,1)=IF(P$7="","Yes",P$7))/(OFFSET(Data!$A$1,0,MATCH(P$6,Data!$1:$1,0)-1,1000,1)=IF(P$7="","Yes",P$7))*ROW(Data!$C$1:$C$1000),ROW(P13)-ROW(P$7)),1),"")</f>
        <v>AccuWeather</v>
      </c>
      <c r="Q13" s="45" t="str">
        <f ca="1">IF(R13="","",IF(INDEX(Data!$BR:$BR,MATCH(R13,Data!$A:$A,0),1)=0,"",INDEX(Data!$BR:$BR,MATCH(R13,Data!$A:$A,0),1)))</f>
        <v/>
      </c>
      <c r="R13" s="45" t="str">
        <f ca="1">IFERROR(INDEX(Data!$A$1:Q$1000,_xlfn.AGGREGATE(15,6,(OFFSET(Data!$A$1,0,MATCH(R$6,Data!$1:$1,0)-1,1000,1)=IF(R$7="","Yes",R$7))/(OFFSET(Data!$A$1,0,MATCH(R$6,Data!$1:$1,0)-1,1000,1)=IF(R$7="","Yes",R$7))*ROW(Data!$C$1:$C$1000),ROW(R13)-ROW(R$7)),1),"")</f>
        <v>AccuWeather</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5</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Espanol</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BET</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Animal Planet</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Big Ten Network</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AMC</v>
      </c>
      <c r="O14" s="45" t="str">
        <f ca="1">IF(P14="","",IF(INDEX(Data!$BR:$BR,MATCH(P14,Data!$A:$A,0),1)=0,"",INDEX(Data!$BR:$BR,MATCH(P14,Data!$A:$A,0),1)))</f>
        <v/>
      </c>
      <c r="P14" s="45" t="str">
        <f ca="1">IFERROR(INDEX(Data!$A$1:O$1000,_xlfn.AGGREGATE(15,6,(OFFSET(Data!$A$1,0,MATCH(P$6,Data!$1:$1,0)-1,1000,1)=IF(P$7="","Yes",P$7))/(OFFSET(Data!$A$1,0,MATCH(P$6,Data!$1:$1,0)-1,1000,1)=IF(P$7="","Yes",P$7))*ROW(Data!$C$1:$C$1000),ROW(P14)-ROW(P$7)),1),"")</f>
        <v>AMC</v>
      </c>
      <c r="Q14" s="45" t="str">
        <f ca="1">IF(R14="","",IF(INDEX(Data!$BR:$BR,MATCH(R14,Data!$A:$A,0),1)=0,"",INDEX(Data!$BR:$BR,MATCH(R14,Data!$A:$A,0),1)))</f>
        <v/>
      </c>
      <c r="R14" s="45" t="str">
        <f ca="1">IFERROR(INDEX(Data!$A$1:Q$1000,_xlfn.AGGREGATE(15,6,(OFFSET(Data!$A$1,0,MATCH(R$6,Data!$1:$1,0)-1,1000,1)=IF(R$7="","Yes",R$7))/(OFFSET(Data!$A$1,0,MATCH(R$6,Data!$1:$1,0)-1,1000,1)=IF(R$7="","Yes",R$7))*ROW(Data!$C$1:$C$1000),ROW(R14)-ROW(R$7)),1),"")</f>
        <v>AMC</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6</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Cheddar</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America</v>
      </c>
    </row>
    <row r="15" spans="1:40" ht="24"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Boomerang</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Animal Planet</v>
      </c>
      <c r="O15" s="45" t="str">
        <f ca="1">IF(P15="","",IF(INDEX(Data!$BR:$BR,MATCH(P15,Data!$A:$A,0),1)=0,"",INDEX(Data!$BR:$BR,MATCH(P15,Data!$A:$A,0),1)))</f>
        <v/>
      </c>
      <c r="P15" s="45" t="str">
        <f ca="1">IFERROR(INDEX(Data!$A$1:O$1000,_xlfn.AGGREGATE(15,6,(OFFSET(Data!$A$1,0,MATCH(P$6,Data!$1:$1,0)-1,1000,1)=IF(P$7="","Yes",P$7))/(OFFSET(Data!$A$1,0,MATCH(P$6,Data!$1:$1,0)-1,1000,1)=IF(P$7="","Yes",P$7))*ROW(Data!$C$1:$C$1000),ROW(P15)-ROW(P$7)),1),"")</f>
        <v>American Heroes</v>
      </c>
      <c r="Q15" s="45" t="str">
        <f ca="1">IF(R15="","",IF(INDEX(Data!$BR:$BR,MATCH(R15,Data!$A:$A,0),1)=0,"",INDEX(Data!$BR:$BR,MATCH(R15,Data!$A:$A,0),1)))</f>
        <v/>
      </c>
      <c r="R15" s="45" t="str">
        <f ca="1">IFERROR(INDEX(Data!$A$1:Q$1000,_xlfn.AGGREGATE(15,6,(OFFSET(Data!$A$1,0,MATCH(R$6,Data!$1:$1,0)-1,1000,1)=IF(R$7="","Yes",R$7))/(OFFSET(Data!$A$1,0,MATCH(R$6,Data!$1:$1,0)-1,1000,1)=IF(R$7="","Yes",R$7))*ROW(Data!$C$1:$C$1000),ROW(R15)-ROW(R$7)),1),"")</f>
        <v>American Heroes</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7</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CMT</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Bein Sports Connect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t="str">
        <f ca="1">IF(J16="","",IF(INDEX(Data!$BR:$BR,MATCH(J16,Data!$A:$A,0),1)=0,"",INDEX(Data!$BR:$BR,MATCH(J16,Data!$A:$A,0),1)))</f>
        <v/>
      </c>
      <c r="J16" s="45" t="str">
        <f ca="1">IFERROR(INDEX(Data!$A$1:I$1000,_xlfn.AGGREGATE(15,6,(OFFSET(Data!$A$1,0,MATCH(J$6,Data!$1:$1,0)-1,1000,1)=IF(J$7="","Yes",J$7))/(OFFSET(Data!$A$1,0,MATCH(J$6,Data!$1:$1,0)-1,1000,1)=IF(J$7="","Yes",J$7))*ROW(Data!$C$1:$C$1000),ROW(J16)-ROW(J$7)),1),"")</f>
        <v>Bravo</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Audience</v>
      </c>
      <c r="O16" s="45" t="str">
        <f ca="1">IF(P16="","",IF(INDEX(Data!$BR:$BR,MATCH(P16,Data!$A:$A,0),1)=0,"",INDEX(Data!$BR:$BR,MATCH(P16,Data!$A:$A,0),1)))</f>
        <v/>
      </c>
      <c r="P16" s="45" t="str">
        <f ca="1">IFERROR(INDEX(Data!$A$1:O$1000,_xlfn.AGGREGATE(15,6,(OFFSET(Data!$A$1,0,MATCH(P$6,Data!$1:$1,0)-1,1000,1)=IF(P$7="","Yes",P$7))/(OFFSET(Data!$A$1,0,MATCH(P$6,Data!$1:$1,0)-1,1000,1)=IF(P$7="","Yes",P$7))*ROW(Data!$C$1:$C$1000),ROW(P16)-ROW(P$7)),1),"")</f>
        <v>Animal Planet</v>
      </c>
      <c r="Q16" s="45" t="str">
        <f ca="1">IF(R16="","",IF(INDEX(Data!$BR:$BR,MATCH(R16,Data!$A:$A,0),1)=0,"",INDEX(Data!$BR:$BR,MATCH(R16,Data!$A:$A,0),1)))</f>
        <v/>
      </c>
      <c r="R16" s="45" t="str">
        <f ca="1">IFERROR(INDEX(Data!$A$1:Q$1000,_xlfn.AGGREGATE(15,6,(OFFSET(Data!$A$1,0,MATCH(R$6,Data!$1:$1,0)-1,1000,1)=IF(R$7="","Yes",R$7))/(OFFSET(Data!$A$1,0,MATCH(R$6,Data!$1:$1,0)-1,1000,1)=IF(R$7="","Yes",R$7))*ROW(Data!$C$1:$C$1000),ROW(R16)-ROW(R$7)),1),"")</f>
        <v>Animal Planet</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8</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CMT Music</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3</v>
      </c>
      <c r="J17" s="45" t="str">
        <f ca="1">IFERROR(INDEX(Data!$A$1:I$1000,_xlfn.AGGREGATE(15,6,(OFFSET(Data!$A$1,0,MATCH(J$6,Data!$1:$1,0)-1,1000,1)=IF(J$7="","Yes",J$7))/(OFFSET(Data!$A$1,0,MATCH(J$6,Data!$1:$1,0)-1,1000,1)=IF(J$7="","Yes",J$7))*ROW(Data!$C$1:$C$1000),ROW(J17)-ROW(J$7)),1),"")</f>
        <v>Cartoon Network</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AXS TV</v>
      </c>
      <c r="O17" s="45">
        <f ca="1">IF(P17="","",IF(INDEX(Data!$BR:$BR,MATCH(P17,Data!$A:$A,0),1)=0,"",INDEX(Data!$BR:$BR,MATCH(P17,Data!$A:$A,0),1)))</f>
        <v>2</v>
      </c>
      <c r="P17" s="45" t="str">
        <f ca="1">IFERROR(INDEX(Data!$A$1:O$1000,_xlfn.AGGREGATE(15,6,(OFFSET(Data!$A$1,0,MATCH(P$6,Data!$1:$1,0)-1,1000,1)=IF(P$7="","Yes",P$7))/(OFFSET(Data!$A$1,0,MATCH(P$6,Data!$1:$1,0)-1,1000,1)=IF(P$7="","Yes",P$7))*ROW(Data!$C$1:$C$1000),ROW(P17)-ROW(P$7)),1),"")</f>
        <v>Aspire</v>
      </c>
      <c r="Q17" s="45">
        <f ca="1">IF(R17="","",IF(INDEX(Data!$BR:$BR,MATCH(R17,Data!$A:$A,0),1)=0,"",INDEX(Data!$BR:$BR,MATCH(R17,Data!$A:$A,0),1)))</f>
        <v>2</v>
      </c>
      <c r="R17" s="45" t="str">
        <f ca="1">IFERROR(INDEX(Data!$A$1:Q$1000,_xlfn.AGGREGATE(15,6,(OFFSET(Data!$A$1,0,MATCH(R$6,Data!$1:$1,0)-1,1000,1)=IF(R$7="","Yes",R$7))/(OFFSET(Data!$A$1,0,MATCH(R$6,Data!$1:$1,0)-1,1000,1)=IF(R$7="","Yes",R$7))*ROW(Data!$C$1:$C$1000),ROW(R17)-ROW(R$7)),1),"")</f>
        <v>Aspire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Laliga</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Comedy Central</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Big Ten Network</v>
      </c>
    </row>
    <row r="18" spans="1:40"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f ca="1">IF(J18="","",IF(INDEX(Data!$BR:$BR,MATCH(J18,Data!$A:$A,0),1)=0,"",INDEX(Data!$BR:$BR,MATCH(J18,Data!$A:$A,0),1)))</f>
        <v>1</v>
      </c>
      <c r="J18" s="45" t="str">
        <f ca="1">IFERROR(INDEX(Data!$A$1:I$1000,_xlfn.AGGREGATE(15,6,(OFFSET(Data!$A$1,0,MATCH(J$6,Data!$1:$1,0)-1,1000,1)=IF(J$7="","Yes",J$7))/(OFFSET(Data!$A$1,0,MATCH(J$6,Data!$1:$1,0)-1,1000,1)=IF(J$7="","Yes",J$7))*ROW(Data!$C$1:$C$1000),ROW(J18)-ROW(J$7)),1),"")</f>
        <v>CBS</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Baby First</v>
      </c>
      <c r="O18" s="45" t="str">
        <f ca="1">IF(P18="","",IF(INDEX(Data!$BR:$BR,MATCH(P18,Data!$A:$A,0),1)=0,"",INDEX(Data!$BR:$BR,MATCH(P18,Data!$A:$A,0),1)))</f>
        <v/>
      </c>
      <c r="P18" s="45" t="str">
        <f ca="1">IFERROR(INDEX(Data!$A$1:O$1000,_xlfn.AGGREGATE(15,6,(OFFSET(Data!$A$1,0,MATCH(P$6,Data!$1:$1,0)-1,1000,1)=IF(P$7="","Yes",P$7))/(OFFSET(Data!$A$1,0,MATCH(P$6,Data!$1:$1,0)-1,1000,1)=IF(P$7="","Yes",P$7))*ROW(Data!$C$1:$C$1000),ROW(P18)-ROW(P$7)),1),"")</f>
        <v>Audience</v>
      </c>
      <c r="Q18" s="45" t="str">
        <f ca="1">IF(R18="","",IF(INDEX(Data!$BR:$BR,MATCH(R18,Data!$A:$A,0),1)=0,"",INDEX(Data!$BR:$BR,MATCH(R18,Data!$A:$A,0),1)))</f>
        <v/>
      </c>
      <c r="R18" s="45" t="str">
        <f ca="1">IFERROR(INDEX(Data!$A$1:Q$1000,_xlfn.AGGREGATE(15,6,(OFFSET(Data!$A$1,0,MATCH(R$6,Data!$1:$1,0)-1,1000,1)=IF(R$7="","Yes",R$7))/(OFFSET(Data!$A$1,0,MATCH(R$6,Data!$1:$1,0)-1,1000,1)=IF(R$7="","Yes",R$7))*ROW(Data!$C$1:$C$1000),ROW(R18)-ROW(R$7)),1),"")</f>
        <v>Audience</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Sports</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Weather Channel</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Curiosity Stream</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Bravo</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CBS Sports Network</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BBC America</v>
      </c>
      <c r="O19" s="45" t="str">
        <f ca="1">IF(P19="","",IF(INDEX(Data!$BR:$BR,MATCH(P19,Data!$A:$A,0),1)=0,"",INDEX(Data!$BR:$BR,MATCH(P19,Data!$A:$A,0),1)))</f>
        <v/>
      </c>
      <c r="P19" s="45" t="str">
        <f ca="1">IFERROR(INDEX(Data!$A$1:O$1000,_xlfn.AGGREGATE(15,6,(OFFSET(Data!$A$1,0,MATCH(P$6,Data!$1:$1,0)-1,1000,1)=IF(P$7="","Yes",P$7))/(OFFSET(Data!$A$1,0,MATCH(P$6,Data!$1:$1,0)-1,1000,1)=IF(P$7="","Yes",P$7))*ROW(Data!$C$1:$C$1000),ROW(P19)-ROW(P$7)),1),"")</f>
        <v>AXS TV</v>
      </c>
      <c r="Q19" s="45" t="str">
        <f ca="1">IF(R19="","",IF(INDEX(Data!$BR:$BR,MATCH(R19,Data!$A:$A,0),1)=0,"",INDEX(Data!$BR:$BR,MATCH(R19,Data!$A:$A,0),1)))</f>
        <v/>
      </c>
      <c r="R19" s="45" t="str">
        <f ca="1">IFERROR(INDEX(Data!$A$1:Q$1000,_xlfn.AGGREGATE(15,6,(OFFSET(Data!$A$1,0,MATCH(R$6,Data!$1:$1,0)-1,1000,1)=IF(R$7="","Yes",R$7))/(OFFSET(Data!$A$1,0,MATCH(R$6,Data!$1:$1,0)-1,1000,1)=IF(R$7="","Yes",R$7))*ROW(Data!$C$1:$C$1000),ROW(R19)-ROW(R$7)),1),"")</f>
        <v>AXS TV</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CNBC</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 Espanol</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World Fishing Network</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Destination America</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Ecuavisa Internacional</v>
      </c>
      <c r="AM19" s="45">
        <f ca="1">IF(AN19="","",IF(INDEX(Data!$BR:$BR,MATCH(AN19,Data!$A:$A,0),1)=0,"",INDEX(Data!$BR:$BR,MATCH(AN19,Data!$A:$A,0),1)))</f>
        <v>3</v>
      </c>
      <c r="AN19" s="45" t="str">
        <f ca="1">IFERROR(INDEX(Data!$A$1:AU$1000,_xlfn.AGGREGATE(15,6,(OFFSET(Data!$A$1,0,MATCH(AN$6,Data!$1:$1,0)-1,1000,1)=IF(AN$7="","Yes",AN$7))/(OFFSET(Data!$A$1,0,MATCH(AN$6,Data!$1:$1,0)-1,1000,1)=IF(AN$7="","Yes",AN$7))*ROW(Data!$C$1:$C$1000),ROW(AN19)-ROW(AN$7)),1),"")</f>
        <v>Cartoon Network</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Cheddar</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BET</v>
      </c>
      <c r="O20" s="45" t="str">
        <f ca="1">IF(P20="","",IF(INDEX(Data!$BR:$BR,MATCH(P20,Data!$A:$A,0),1)=0,"",INDEX(Data!$BR:$BR,MATCH(P20,Data!$A:$A,0),1)))</f>
        <v/>
      </c>
      <c r="P20" s="45" t="str">
        <f ca="1">IFERROR(INDEX(Data!$A$1:O$1000,_xlfn.AGGREGATE(15,6,(OFFSET(Data!$A$1,0,MATCH(P$6,Data!$1:$1,0)-1,1000,1)=IF(P$7="","Yes",P$7))/(OFFSET(Data!$A$1,0,MATCH(P$6,Data!$1:$1,0)-1,1000,1)=IF(P$7="","Yes",P$7))*ROW(Data!$C$1:$C$1000),ROW(P20)-ROW(P$7)),1),"")</f>
        <v>Baby First</v>
      </c>
      <c r="Q20" s="45" t="str">
        <f ca="1">IF(R20="","",IF(INDEX(Data!$BR:$BR,MATCH(R20,Data!$A:$A,0),1)=0,"",INDEX(Data!$BR:$BR,MATCH(R20,Data!$A:$A,0),1)))</f>
        <v/>
      </c>
      <c r="R20" s="45" t="str">
        <f ca="1">IFERROR(INDEX(Data!$A$1:Q$1000,_xlfn.AGGREGATE(15,6,(OFFSET(Data!$A$1,0,MATCH(R$6,Data!$1:$1,0)-1,1000,1)=IF(R$7="","Yes",R$7))/(OFFSET(Data!$A$1,0,MATCH(R$6,Data!$1:$1,0)-1,1000,1)=IF(R$7="","Yes",R$7))*ROW(Data!$C$1:$C$1000),ROW(R20)-ROW(R$7)),1),"")</f>
        <v>Baby First</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CNN</v>
      </c>
      <c r="AA20" s="45">
        <f ca="1">IF(AB20="","",IF(INDEX(Data!$BR:$BR,MATCH(AB20,Data!$A:$A,0),1)=0,"",INDEX(Data!$BR:$BR,MATCH(AB20,Data!$A:$A,0),1)))</f>
        <v>1</v>
      </c>
      <c r="AB20" s="45" t="str">
        <f ca="1">IFERROR(INDEX(Data!$A$1:AC$1000,_xlfn.AGGREGATE(15,6,(OFFSET(Data!$A$1,0,MATCH(AB$6,Data!$1:$1,0)-1,1000,1)=IF(AB$7="","Yes",AB$7))/(OFFSET(Data!$A$1,0,MATCH(AB$6,Data!$1:$1,0)-1,1000,1)=IF(AB$7="","Yes",AB$7))*ROW(Data!$C$1:$C$1000),ROW(AB20)-ROW(AB$7)),1),"")</f>
        <v>CBS</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Discovery Channel</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Estudio 5</v>
      </c>
      <c r="AM20" s="45">
        <f ca="1">IF(AN20="","",IF(INDEX(Data!$BR:$BR,MATCH(AN20,Data!$A:$A,0),1)=0,"",INDEX(Data!$BR:$BR,MATCH(AN20,Data!$A:$A,0),1)))</f>
        <v>1</v>
      </c>
      <c r="AN20" s="45" t="str">
        <f ca="1">IFERROR(INDEX(Data!$A$1:AU$1000,_xlfn.AGGREGATE(15,6,(OFFSET(Data!$A$1,0,MATCH(AN$6,Data!$1:$1,0)-1,1000,1)=IF(AN$7="","Yes",AN$7))/(OFFSET(Data!$A$1,0,MATCH(AN$6,Data!$1:$1,0)-1,1000,1)=IF(AN$7="","Yes",AN$7))*ROW(Data!$C$1:$C$1000),ROW(AN20)-ROW(AN$7)),1),"")</f>
        <v>CBS</v>
      </c>
    </row>
    <row r="21" spans="1:40" ht="24"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Cinemax</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Big Ten Network</v>
      </c>
      <c r="O21" s="45" t="str">
        <f ca="1">IF(P21="","",IF(INDEX(Data!$BR:$BR,MATCH(P21,Data!$A:$A,0),1)=0,"",INDEX(Data!$BR:$BR,MATCH(P21,Data!$A:$A,0),1)))</f>
        <v/>
      </c>
      <c r="P21" s="45" t="str">
        <f ca="1">IFERROR(INDEX(Data!$A$1:O$1000,_xlfn.AGGREGATE(15,6,(OFFSET(Data!$A$1,0,MATCH(P$6,Data!$1:$1,0)-1,1000,1)=IF(P$7="","Yes",P$7))/(OFFSET(Data!$A$1,0,MATCH(P$6,Data!$1:$1,0)-1,1000,1)=IF(P$7="","Yes",P$7))*ROW(Data!$C$1:$C$1000),ROW(P21)-ROW(P$7)),1),"")</f>
        <v>BBC America</v>
      </c>
      <c r="Q21" s="45" t="str">
        <f ca="1">IF(R21="","",IF(INDEX(Data!$BR:$BR,MATCH(R21,Data!$A:$A,0),1)=0,"",INDEX(Data!$BR:$BR,MATCH(R21,Data!$A:$A,0),1)))</f>
        <v/>
      </c>
      <c r="R21" s="45" t="str">
        <f ca="1">IFERROR(INDEX(Data!$A$1:Q$1000,_xlfn.AGGREGATE(15,6,(OFFSET(Data!$A$1,0,MATCH(R$6,Data!$1:$1,0)-1,1000,1)=IF(R$7="","Yes",R$7))/(OFFSET(Data!$A$1,0,MATCH(R$6,Data!$1:$1,0)-1,1000,1)=IF(R$7="","Yes",R$7))*ROW(Data!$C$1:$C$1000),ROW(R21)-ROW(R$7)),1),"")</f>
        <v>BBC America</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COZI</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CBS News Live</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Discovery Family</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NTN24</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CBS Sports Network</v>
      </c>
    </row>
    <row r="22" spans="1:40" ht="24"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CMT</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Bloomberg TV</v>
      </c>
      <c r="O22" s="45" t="str">
        <f ca="1">IF(P22="","",IF(INDEX(Data!$BR:$BR,MATCH(P22,Data!$A:$A,0),1)=0,"",INDEX(Data!$BR:$BR,MATCH(P22,Data!$A:$A,0),1)))</f>
        <v/>
      </c>
      <c r="P22" s="45" t="str">
        <f ca="1">IFERROR(INDEX(Data!$A$1:O$1000,_xlfn.AGGREGATE(15,6,(OFFSET(Data!$A$1,0,MATCH(P$6,Data!$1:$1,0)-1,1000,1)=IF(P$7="","Yes",P$7))/(OFFSET(Data!$A$1,0,MATCH(P$6,Data!$1:$1,0)-1,1000,1)=IF(P$7="","Yes",P$7))*ROW(Data!$C$1:$C$1000),ROW(P22)-ROW(P$7)),1),"")</f>
        <v>BBC World News</v>
      </c>
      <c r="Q22" s="45" t="str">
        <f ca="1">IF(R22="","",IF(INDEX(Data!$BR:$BR,MATCH(R22,Data!$A:$A,0),1)=0,"",INDEX(Data!$BR:$BR,MATCH(R22,Data!$A:$A,0),1)))</f>
        <v/>
      </c>
      <c r="R22" s="45" t="str">
        <f ca="1">IFERROR(INDEX(Data!$A$1:Q$1000,_xlfn.AGGREGATE(15,6,(OFFSET(Data!$A$1,0,MATCH(R$6,Data!$1:$1,0)-1,1000,1)=IF(R$7="","Yes",R$7))/(OFFSET(Data!$A$1,0,MATCH(R$6,Data!$1:$1,0)-1,1000,1)=IF(R$7="","Yes",R$7))*ROW(Data!$C$1:$C$1000),ROW(R22)-ROW(R$7)),1),"")</f>
        <v>BBC World News</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Discovery Channel</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CBS Sports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Discovery Life</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Nuestra Tele</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t="str">
        <f ca="1">IF(N23="","",IF(INDEX(Data!$BR:$BR,MATCH(N23,Data!$A:$A,0),1)=0,"",INDEX(Data!$BR:$BR,MATCH(N23,Data!$A:$A,0),1)))</f>
        <v/>
      </c>
      <c r="N23" s="45" t="str">
        <f ca="1">IFERROR(INDEX(Data!$A$1:M$1000,_xlfn.AGGREGATE(15,6,(OFFSET(Data!$A$1,0,MATCH(N$6,Data!$1:$1,0)-1,1000,1)=IF(N$7="","Yes",N$7))/(OFFSET(Data!$A$1,0,MATCH(N$6,Data!$1:$1,0)-1,1000,1)=IF(N$7="","Yes",N$7))*ROW(Data!$C$1:$C$1000),ROW(N23)-ROW(N$7)),1),"")</f>
        <v>Bravo</v>
      </c>
      <c r="O23" s="45" t="str">
        <f ca="1">IF(P23="","",IF(INDEX(Data!$BR:$BR,MATCH(P23,Data!$A:$A,0),1)=0,"",INDEX(Data!$BR:$BR,MATCH(P23,Data!$A:$A,0),1)))</f>
        <v/>
      </c>
      <c r="P23" s="45" t="str">
        <f ca="1">IFERROR(INDEX(Data!$A$1:O$1000,_xlfn.AGGREGATE(15,6,(OFFSET(Data!$A$1,0,MATCH(P$6,Data!$1:$1,0)-1,1000,1)=IF(P$7="","Yes",P$7))/(OFFSET(Data!$A$1,0,MATCH(P$6,Data!$1:$1,0)-1,1000,1)=IF(P$7="","Yes",P$7))*ROW(Data!$C$1:$C$1000),ROW(P23)-ROW(P$7)),1),"")</f>
        <v>BET</v>
      </c>
      <c r="Q23" s="45" t="str">
        <f ca="1">IF(R23="","",IF(INDEX(Data!$BR:$BR,MATCH(R23,Data!$A:$A,0),1)=0,"",INDEX(Data!$BR:$BR,MATCH(R23,Data!$A:$A,0),1)))</f>
        <v/>
      </c>
      <c r="R23" s="45" t="str">
        <f ca="1">IFERROR(INDEX(Data!$A$1:Q$1000,_xlfn.AGGREGATE(15,6,(OFFSET(Data!$A$1,0,MATCH(R$6,Data!$1:$1,0)-1,1000,1)=IF(R$7="","Yes",R$7))/(OFFSET(Data!$A$1,0,MATCH(R$6,Data!$1:$1,0)-1,1000,1)=IF(R$7="","Yes",R$7))*ROW(Data!$C$1:$C$1000),ROW(R23)-ROW(R$7)),1),"")</f>
        <v>BET</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Disney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Cheddar</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DIY</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Pasiones</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CNBC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CNBC World</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3</v>
      </c>
      <c r="N24" s="45" t="str">
        <f ca="1">IFERROR(INDEX(Data!$A$1:M$1000,_xlfn.AGGREGATE(15,6,(OFFSET(Data!$A$1,0,MATCH(N$6,Data!$1:$1,0)-1,1000,1)=IF(N$7="","Yes",N$7))/(OFFSET(Data!$A$1,0,MATCH(N$6,Data!$1:$1,0)-1,1000,1)=IF(N$7="","Yes",N$7))*ROW(Data!$C$1:$C$1000),ROW(N24)-ROW(N$7)),1),"")</f>
        <v>Cartoon Network</v>
      </c>
      <c r="O24" s="45" t="str">
        <f ca="1">IF(P24="","",IF(INDEX(Data!$BR:$BR,MATCH(P24,Data!$A:$A,0),1)=0,"",INDEX(Data!$BR:$BR,MATCH(P24,Data!$A:$A,0),1)))</f>
        <v/>
      </c>
      <c r="P24" s="45" t="str">
        <f ca="1">IFERROR(INDEX(Data!$A$1:O$1000,_xlfn.AGGREGATE(15,6,(OFFSET(Data!$A$1,0,MATCH(P$6,Data!$1:$1,0)-1,1000,1)=IF(P$7="","Yes",P$7))/(OFFSET(Data!$A$1,0,MATCH(P$6,Data!$1:$1,0)-1,1000,1)=IF(P$7="","Yes",P$7))*ROW(Data!$C$1:$C$1000),ROW(P24)-ROW(P$7)),1),"")</f>
        <v>BET Her</v>
      </c>
      <c r="Q24" s="45" t="str">
        <f ca="1">IF(R24="","",IF(INDEX(Data!$BR:$BR,MATCH(R24,Data!$A:$A,0),1)=0,"",INDEX(Data!$BR:$BR,MATCH(R24,Data!$A:$A,0),1)))</f>
        <v/>
      </c>
      <c r="R24" s="45" t="str">
        <f ca="1">IFERROR(INDEX(Data!$A$1:Q$1000,_xlfn.AGGREGATE(15,6,(OFFSET(Data!$A$1,0,MATCH(R$6,Data!$1:$1,0)-1,1000,1)=IF(R$7="","Yes",R$7))/(OFFSET(Data!$A$1,0,MATCH(R$6,Data!$1:$1,0)-1,1000,1)=IF(R$7="","Yes",R$7))*ROW(Data!$C$1:$C$1000),ROW(R24)-ROW(R$7)),1),"")</f>
        <v>BET Her</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Junior</v>
      </c>
      <c r="AA24" s="45" t="str">
        <f ca="1">IF(AB24="","",IF(INDEX(Data!$BR:$BR,MATCH(AB24,Data!$A:$A,0),1)=0,"",INDEX(Data!$BR:$BR,MATCH(AB24,Data!$A:$A,0),1)))</f>
        <v/>
      </c>
      <c r="AB24" s="45" t="str">
        <f ca="1">IFERROR(INDEX(Data!$A$1:AC$1000,_xlfn.AGGREGATE(15,6,(OFFSET(Data!$A$1,0,MATCH(AB$6,Data!$1:$1,0)-1,1000,1)=IF(AB$7="","Yes",AB$7))/(OFFSET(Data!$A$1,0,MATCH(AB$6,Data!$1:$1,0)-1,1000,1)=IF(AB$7="","Yes",AB$7))*ROW(Data!$C$1:$C$1000),ROW(AB24)-ROW(AB$7)),1),"")</f>
        <v>CMT</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FYI</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RCN Novelas</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CNN</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CNN</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f ca="1">IF(N25="","",IF(INDEX(Data!$BR:$BR,MATCH(N25,Data!$A:$A,0),1)=0,"",INDEX(Data!$BR:$BR,MATCH(N25,Data!$A:$A,0),1)))</f>
        <v>1</v>
      </c>
      <c r="N25" s="45" t="str">
        <f ca="1">IFERROR(INDEX(Data!$A$1:M$1000,_xlfn.AGGREGATE(15,6,(OFFSET(Data!$A$1,0,MATCH(N$6,Data!$1:$1,0)-1,1000,1)=IF(N$7="","Yes",N$7))/(OFFSET(Data!$A$1,0,MATCH(N$6,Data!$1:$1,0)-1,1000,1)=IF(N$7="","Yes",N$7))*ROW(Data!$C$1:$C$1000),ROW(N25)-ROW(N$7)),1),"")</f>
        <v>CBS</v>
      </c>
      <c r="O25" s="45" t="str">
        <f ca="1">IF(P25="","",IF(INDEX(Data!$BR:$BR,MATCH(P25,Data!$A:$A,0),1)=0,"",INDEX(Data!$BR:$BR,MATCH(P25,Data!$A:$A,0),1)))</f>
        <v/>
      </c>
      <c r="P25" s="45" t="str">
        <f ca="1">IFERROR(INDEX(Data!$A$1:O$1000,_xlfn.AGGREGATE(15,6,(OFFSET(Data!$A$1,0,MATCH(P$6,Data!$1:$1,0)-1,1000,1)=IF(P$7="","Yes",P$7))/(OFFSET(Data!$A$1,0,MATCH(P$6,Data!$1:$1,0)-1,1000,1)=IF(P$7="","Yes",P$7))*ROW(Data!$C$1:$C$1000),ROW(P25)-ROW(P$7)),1),"")</f>
        <v>Big Ten Network</v>
      </c>
      <c r="Q25" s="45" t="str">
        <f ca="1">IF(R25="","",IF(INDEX(Data!$BR:$BR,MATCH(R25,Data!$A:$A,0),1)=0,"",INDEX(Data!$BR:$BR,MATCH(R25,Data!$A:$A,0),1)))</f>
        <v/>
      </c>
      <c r="R25" s="45" t="str">
        <f ca="1">IFERROR(INDEX(Data!$A$1:Q$1000,_xlfn.AGGREGATE(15,6,(OFFSET(Data!$A$1,0,MATCH(R$6,Data!$1:$1,0)-1,1000,1)=IF(R$7="","Yes",R$7))/(OFFSET(Data!$A$1,0,MATCH(R$6,Data!$1:$1,0)-1,1000,1)=IF(R$7="","Yes",R$7))*ROW(Data!$C$1:$C$1000),ROW(R25)-ROW(R$7)),1),"")</f>
        <v>Big Ten Network</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XD</v>
      </c>
      <c r="AA25" s="45" t="str">
        <f ca="1">IF(AB25="","",IF(INDEX(Data!$BR:$BR,MATCH(AB25,Data!$A:$A,0),1)=0,"",INDEX(Data!$BR:$BR,MATCH(AB25,Data!$A:$A,0),1)))</f>
        <v/>
      </c>
      <c r="AB25" s="45" t="str">
        <f ca="1">IFERROR(INDEX(Data!$A$1:AC$1000,_xlfn.AGGREGATE(15,6,(OFFSET(Data!$A$1,0,MATCH(AB$6,Data!$1:$1,0)-1,1000,1)=IF(AB$7="","Yes",AB$7))/(OFFSET(Data!$A$1,0,MATCH(AB$6,Data!$1:$1,0)-1,1000,1)=IF(AB$7="","Yes",AB$7))*ROW(Data!$C$1:$C$1000),ROW(AB25)-ROW(AB$7)),1),"")</f>
        <v>CNBC</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Game Show Network</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Telefe</v>
      </c>
      <c r="AM25" s="45" t="str">
        <f ca="1">IF(AN25="","",IF(INDEX(Data!$BR:$BR,MATCH(AN25,Data!$A:$A,0),1)=0,"",INDEX(Data!$BR:$BR,MATCH(AN25,Data!$A:$A,0),1)))</f>
        <v/>
      </c>
      <c r="AN25" s="45" t="str">
        <f ca="1">IFERROR(INDEX(Data!$A$1:AU$1000,_xlfn.AGGREGATE(15,6,(OFFSET(Data!$A$1,0,MATCH(AN$6,Data!$1:$1,0)-1,1000,1)=IF(AN$7="","Yes",AN$7))/(OFFSET(Data!$A$1,0,MATCH(AN$6,Data!$1:$1,0)-1,1000,1)=IF(AN$7="","Yes",AN$7))*ROW(Data!$C$1:$C$1000),ROW(AN25)-ROW(AN$7)),1),"")</f>
        <v>Comedy Central</v>
      </c>
    </row>
    <row r="26" spans="1:40"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Comedy Central</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Cheddar</v>
      </c>
      <c r="O26" s="45" t="str">
        <f ca="1">IF(P26="","",IF(INDEX(Data!$BR:$BR,MATCH(P26,Data!$A:$A,0),1)=0,"",INDEX(Data!$BR:$BR,MATCH(P26,Data!$A:$A,0),1)))</f>
        <v/>
      </c>
      <c r="P26" s="45" t="str">
        <f ca="1">IFERROR(INDEX(Data!$A$1:O$1000,_xlfn.AGGREGATE(15,6,(OFFSET(Data!$A$1,0,MATCH(P$6,Data!$1:$1,0)-1,1000,1)=IF(P$7="","Yes",P$7))/(OFFSET(Data!$A$1,0,MATCH(P$6,Data!$1:$1,0)-1,1000,1)=IF(P$7="","Yes",P$7))*ROW(Data!$C$1:$C$1000),ROW(P26)-ROW(P$7)),1),"")</f>
        <v>Bloomberg TV</v>
      </c>
      <c r="Q26" s="45" t="str">
        <f ca="1">IF(R26="","",IF(INDEX(Data!$BR:$BR,MATCH(R26,Data!$A:$A,0),1)=0,"",INDEX(Data!$BR:$BR,MATCH(R26,Data!$A:$A,0),1)))</f>
        <v/>
      </c>
      <c r="R26" s="45" t="str">
        <f ca="1">IFERROR(INDEX(Data!$A$1:Q$1000,_xlfn.AGGREGATE(15,6,(OFFSET(Data!$A$1,0,MATCH(R$6,Data!$1:$1,0)-1,1000,1)=IF(R$7="","Yes",R$7))/(OFFSET(Data!$A$1,0,MATCH(R$6,Data!$1:$1,0)-1,1000,1)=IF(R$7="","Yes",R$7))*ROW(Data!$C$1:$C$1000),ROW(R26)-ROW(R$7)),1),"")</f>
        <v>Bloomberg TV</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E!</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CNN</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Hallmark</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Teleformula</v>
      </c>
      <c r="AM26" s="45">
        <f ca="1">IF(AN26="","",IF(INDEX(Data!$BR:$BR,MATCH(AN26,Data!$A:$A,0),1)=0,"",INDEX(Data!$BR:$BR,MATCH(AN26,Data!$A:$A,0),1)))</f>
        <v>3</v>
      </c>
      <c r="AN26" s="45" t="str">
        <f ca="1">IFERROR(INDEX(Data!$A$1:AU$1000,_xlfn.AGGREGATE(15,6,(OFFSET(Data!$A$1,0,MATCH(AN$6,Data!$1:$1,0)-1,1000,1)=IF(AN$7="","Yes",AN$7))/(OFFSET(Data!$A$1,0,MATCH(AN$6,Data!$1:$1,0)-1,1000,1)=IF(AN$7="","Yes",AN$7))*ROW(Data!$C$1:$C$1000),ROW(AN26)-ROW(AN$7)),1),"")</f>
        <v>Cooking Channel</v>
      </c>
    </row>
    <row r="27" spans="1:40"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CW</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CMT</v>
      </c>
      <c r="O27" s="45" t="str">
        <f ca="1">IF(P27="","",IF(INDEX(Data!$BR:$BR,MATCH(P27,Data!$A:$A,0),1)=0,"",INDEX(Data!$BR:$BR,MATCH(P27,Data!$A:$A,0),1)))</f>
        <v/>
      </c>
      <c r="P27" s="45" t="str">
        <f ca="1">IFERROR(INDEX(Data!$A$1:O$1000,_xlfn.AGGREGATE(15,6,(OFFSET(Data!$A$1,0,MATCH(P$6,Data!$1:$1,0)-1,1000,1)=IF(P$7="","Yes",P$7))/(OFFSET(Data!$A$1,0,MATCH(P$6,Data!$1:$1,0)-1,1000,1)=IF(P$7="","Yes",P$7))*ROW(Data!$C$1:$C$1000),ROW(P27)-ROW(P$7)),1),"")</f>
        <v>Bravo</v>
      </c>
      <c r="Q27" s="45" t="str">
        <f ca="1">IF(R27="","",IF(INDEX(Data!$BR:$BR,MATCH(R27,Data!$A:$A,0),1)=0,"",INDEX(Data!$BR:$BR,MATCH(R27,Data!$A:$A,0),1)))</f>
        <v/>
      </c>
      <c r="R27" s="45" t="str">
        <f ca="1">IFERROR(INDEX(Data!$A$1:Q$1000,_xlfn.AGGREGATE(15,6,(OFFSET(Data!$A$1,0,MATCH(R$6,Data!$1:$1,0)-1,1000,1)=IF(R$7="","Yes",R$7))/(OFFSET(Data!$A$1,0,MATCH(R$6,Data!$1:$1,0)-1,1000,1)=IF(R$7="","Yes",R$7))*ROW(Data!$C$1:$C$1000),ROW(R27)-ROW(R$7)),1),"")</f>
        <v>Boomerang</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ESPN</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Comet TV</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Hallmark Drama</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TV Dominicana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C-SPAN</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Channel</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v>
      </c>
      <c r="O28" s="45">
        <f ca="1">IF(P28="","",IF(INDEX(Data!$BR:$BR,MATCH(P28,Data!$A:$A,0),1)=0,"",INDEX(Data!$BR:$BR,MATCH(P28,Data!$A:$A,0),1)))</f>
        <v>3</v>
      </c>
      <c r="P28" s="45" t="str">
        <f ca="1">IFERROR(INDEX(Data!$A$1:O$1000,_xlfn.AGGREGATE(15,6,(OFFSET(Data!$A$1,0,MATCH(P$6,Data!$1:$1,0)-1,1000,1)=IF(P$7="","Yes",P$7))/(OFFSET(Data!$A$1,0,MATCH(P$6,Data!$1:$1,0)-1,1000,1)=IF(P$7="","Yes",P$7))*ROW(Data!$C$1:$C$1000),ROW(P28)-ROW(P$7)),1),"")</f>
        <v>Cartoon Network</v>
      </c>
      <c r="Q28" s="45" t="str">
        <f ca="1">IF(R28="","",IF(INDEX(Data!$BR:$BR,MATCH(R28,Data!$A:$A,0),1)=0,"",INDEX(Data!$BR:$BR,MATCH(R28,Data!$A:$A,0),1)))</f>
        <v/>
      </c>
      <c r="R28" s="45" t="str">
        <f ca="1">IFERROR(INDEX(Data!$A$1:Q$1000,_xlfn.AGGREGATE(15,6,(OFFSET(Data!$A$1,0,MATCH(R$6,Data!$1:$1,0)-1,1000,1)=IF(R$7="","Yes",R$7))/(OFFSET(Data!$A$1,0,MATCH(R$6,Data!$1:$1,0)-1,1000,1)=IF(R$7="","Yes",R$7))*ROW(Data!$C$1:$C$1000),ROW(R28)-ROW(R$7)),1),"")</f>
        <v>Bravo</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Decades</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 2</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CW</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Hallmark Movies &amp; Mysteries</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Ty C TV</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Destination America</v>
      </c>
    </row>
    <row r="29" spans="1:40"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Junior</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CNBC World</v>
      </c>
      <c r="O29" s="45">
        <f ca="1">IF(P29="","",IF(INDEX(Data!$BR:$BR,MATCH(P29,Data!$A:$A,0),1)=0,"",INDEX(Data!$BR:$BR,MATCH(P29,Data!$A:$A,0),1)))</f>
        <v>1</v>
      </c>
      <c r="P29" s="45" t="str">
        <f ca="1">IFERROR(INDEX(Data!$A$1:O$1000,_xlfn.AGGREGATE(15,6,(OFFSET(Data!$A$1,0,MATCH(P$6,Data!$1:$1,0)-1,1000,1)=IF(P$7="","Yes",P$7))/(OFFSET(Data!$A$1,0,MATCH(P$6,Data!$1:$1,0)-1,1000,1)=IF(P$7="","Yes",P$7))*ROW(Data!$C$1:$C$1000),ROW(P29)-ROW(P$7)),1),"")</f>
        <v>CBS</v>
      </c>
      <c r="Q29" s="45">
        <f ca="1">IF(R29="","",IF(INDEX(Data!$BR:$BR,MATCH(R29,Data!$A:$A,0),1)=0,"",INDEX(Data!$BR:$BR,MATCH(R29,Data!$A:$A,0),1)))</f>
        <v>3</v>
      </c>
      <c r="R29" s="45" t="str">
        <f ca="1">IFERROR(INDEX(Data!$A$1:Q$1000,_xlfn.AGGREGATE(15,6,(OFFSET(Data!$A$1,0,MATCH(R$6,Data!$1:$1,0)-1,1000,1)=IF(R$7="","Yes",R$7))/(OFFSET(Data!$A$1,0,MATCH(R$6,Data!$1:$1,0)-1,1000,1)=IF(R$7="","Yes",R$7))*ROW(Data!$C$1:$C$1000),ROW(R29)-ROW(R$7)),1),"")</f>
        <v>Cartoon Network</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Discovery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Food Network</v>
      </c>
      <c r="AA29" s="45">
        <f ca="1">IF(AB29="","",IF(INDEX(Data!$BR:$BR,MATCH(AB29,Data!$A:$A,0),1)=0,"",INDEX(Data!$BR:$BR,MATCH(AB29,Data!$A:$A,0),1)))</f>
        <v>1</v>
      </c>
      <c r="AB29" s="45" t="str">
        <f ca="1">IFERROR(INDEX(Data!$A$1:AC$1000,_xlfn.AGGREGATE(15,6,(OFFSET(Data!$A$1,0,MATCH(AB$6,Data!$1:$1,0)-1,1000,1)=IF(AB$7="","Yes",AB$7))/(OFFSET(Data!$A$1,0,MATCH(AB$6,Data!$1:$1,0)-1,1000,1)=IF(AB$7="","Yes",AB$7))*ROW(Data!$C$1:$C$1000),ROW(AB29)-ROW(AB$7)),1),"")</f>
        <v>FOX</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HGTV</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Videorola</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Channel</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Disney XD</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CNN</v>
      </c>
      <c r="O30" s="45" t="str">
        <f ca="1">IF(P30="","",IF(INDEX(Data!$BR:$BR,MATCH(P30,Data!$A:$A,0),1)=0,"",INDEX(Data!$BR:$BR,MATCH(P30,Data!$A:$A,0),1)))</f>
        <v/>
      </c>
      <c r="P30" s="45" t="str">
        <f ca="1">IFERROR(INDEX(Data!$A$1:O$1000,_xlfn.AGGREGATE(15,6,(OFFSET(Data!$A$1,0,MATCH(P$6,Data!$1:$1,0)-1,1000,1)=IF(P$7="","Yes",P$7))/(OFFSET(Data!$A$1,0,MATCH(P$6,Data!$1:$1,0)-1,1000,1)=IF(P$7="","Yes",P$7))*ROW(Data!$C$1:$C$1000),ROW(P30)-ROW(P$7)),1),"")</f>
        <v>CBS Sports Network</v>
      </c>
      <c r="Q30" s="45">
        <f ca="1">IF(R30="","",IF(INDEX(Data!$BR:$BR,MATCH(R30,Data!$A:$A,0),1)=0,"",INDEX(Data!$BR:$BR,MATCH(R30,Data!$A:$A,0),1)))</f>
        <v>1</v>
      </c>
      <c r="R30" s="45" t="str">
        <f ca="1">IFERROR(INDEX(Data!$A$1:Q$1000,_xlfn.AGGREGATE(15,6,(OFFSET(Data!$A$1,0,MATCH(R$6,Data!$1:$1,0)-1,1000,1)=IF(R$7="","Yes",R$7))/(OFFSET(Data!$A$1,0,MATCH(R$6,Data!$1:$1,0)-1,1000,1)=IF(R$7="","Yes",R$7))*ROW(Data!$C$1:$C$1000),ROW(R30)-ROW(R$7)),1),"")</f>
        <v>CBS</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Channel</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f ca="1">IF(Z30="","",IF(INDEX(Data!$BR:$BR,MATCH(Z30,Data!$A:$A,0),1)=0,"",INDEX(Data!$BR:$BR,MATCH(Z30,Data!$A:$A,0),1)))</f>
        <v>1</v>
      </c>
      <c r="Z30" s="45" t="str">
        <f ca="1">IFERROR(INDEX(Data!$A$1:AA$1000,_xlfn.AGGREGATE(15,6,(OFFSET(Data!$A$1,0,MATCH(Z$6,Data!$1:$1,0)-1,1000,1)=IF(Z$7="","Yes",Z$7))/(OFFSET(Data!$A$1,0,MATCH(Z$6,Data!$1:$1,0)-1,1000,1)=IF(Z$7="","Yes",Z$7))*ROW(Data!$C$1:$C$1000),ROW(Z30)-ROW(Z$7)),1),"")</f>
        <v>FOX</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Fox Business</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History</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WAPA America</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Family</v>
      </c>
    </row>
    <row r="31" spans="1:40" ht="24"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Central</v>
      </c>
      <c r="O31" s="45" t="str">
        <f ca="1">IF(P31="","",IF(INDEX(Data!$BR:$BR,MATCH(P31,Data!$A:$A,0),1)=0,"",INDEX(Data!$BR:$BR,MATCH(P31,Data!$A:$A,0),1)))</f>
        <v/>
      </c>
      <c r="P31" s="45" t="str">
        <f ca="1">IFERROR(INDEX(Data!$A$1:O$1000,_xlfn.AGGREGATE(15,6,(OFFSET(Data!$A$1,0,MATCH(P$6,Data!$1:$1,0)-1,1000,1)=IF(P$7="","Yes",P$7))/(OFFSET(Data!$A$1,0,MATCH(P$6,Data!$1:$1,0)-1,1000,1)=IF(P$7="","Yes",P$7))*ROW(Data!$C$1:$C$1000),ROW(P31)-ROW(P$7)),1),"")</f>
        <v>Cheddar</v>
      </c>
      <c r="Q31" s="45" t="str">
        <f ca="1">IF(R31="","",IF(INDEX(Data!$BR:$BR,MATCH(R31,Data!$A:$A,0),1)=0,"",INDEX(Data!$BR:$BR,MATCH(R31,Data!$A:$A,0),1)))</f>
        <v/>
      </c>
      <c r="R31" s="45" t="str">
        <f ca="1">IFERROR(INDEX(Data!$A$1:Q$1000,_xlfn.AGGREGATE(15,6,(OFFSET(Data!$A$1,0,MATCH(R$6,Data!$1:$1,0)-1,1000,1)=IF(R$7="","Yes",R$7))/(OFFSET(Data!$A$1,0,MATCH(R$6,Data!$1:$1,0)-1,1000,1)=IF(R$7="","Yes",R$7))*ROW(Data!$C$1:$C$1000),ROW(R31)-ROW(R$7)),1),"")</f>
        <v>CBS Sports Network</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Junior</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t="str">
        <f ca="1">IF(Z31="","",IF(INDEX(Data!$BR:$BR,MATCH(Z31,Data!$A:$A,0),1)=0,"",INDEX(Data!$BR:$BR,MATCH(Z31,Data!$A:$A,0),1)))</f>
        <v/>
      </c>
      <c r="Z31" s="45" t="str">
        <f ca="1">IFERROR(INDEX(Data!$A$1:AA$1000,_xlfn.AGGREGATE(15,6,(OFFSET(Data!$A$1,0,MATCH(Z$6,Data!$1:$1,0)-1,1000,1)=IF(Z$7="","Yes",Z$7))/(OFFSET(Data!$A$1,0,MATCH(Z$6,Data!$1:$1,0)-1,1000,1)=IF(Z$7="","Yes",Z$7))*ROW(Data!$C$1:$C$1000),ROW(Z31)-ROW(Z$7)),1),"")</f>
        <v>Fox Business</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Fox News</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Insp</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Discovery Life</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t="str">
        <f ca="1">IF(N32="","",IF(INDEX(Data!$BR:$BR,MATCH(N32,Data!$A:$A,0),1)=0,"",INDEX(Data!$BR:$BR,MATCH(N32,Data!$A:$A,0),1)))</f>
        <v/>
      </c>
      <c r="N32" s="45" t="str">
        <f ca="1">IFERROR(INDEX(Data!$A$1:M$1000,_xlfn.AGGREGATE(15,6,(OFFSET(Data!$A$1,0,MATCH(N$6,Data!$1:$1,0)-1,1000,1)=IF(N$7="","Yes",N$7))/(OFFSET(Data!$A$1,0,MATCH(N$6,Data!$1:$1,0)-1,1000,1)=IF(N$7="","Yes",N$7))*ROW(Data!$C$1:$C$1000),ROW(N32)-ROW(N$7)),1),"")</f>
        <v>Comedy TV</v>
      </c>
      <c r="O32" s="45" t="str">
        <f ca="1">IF(P32="","",IF(INDEX(Data!$BR:$BR,MATCH(P32,Data!$A:$A,0),1)=0,"",INDEX(Data!$BR:$BR,MATCH(P32,Data!$A:$A,0),1)))</f>
        <v/>
      </c>
      <c r="P32" s="45" t="str">
        <f ca="1">IFERROR(INDEX(Data!$A$1:O$1000,_xlfn.AGGREGATE(15,6,(OFFSET(Data!$A$1,0,MATCH(P$6,Data!$1:$1,0)-1,1000,1)=IF(P$7="","Yes",P$7))/(OFFSET(Data!$A$1,0,MATCH(P$6,Data!$1:$1,0)-1,1000,1)=IF(P$7="","Yes",P$7))*ROW(Data!$C$1:$C$1000),ROW(P32)-ROW(P$7)),1),"")</f>
        <v>CMT</v>
      </c>
      <c r="Q32" s="45" t="str">
        <f ca="1">IF(R32="","",IF(INDEX(Data!$BR:$BR,MATCH(R32,Data!$A:$A,0),1)=0,"",INDEX(Data!$BR:$BR,MATCH(R32,Data!$A:$A,0),1)))</f>
        <v/>
      </c>
      <c r="R32" s="45" t="str">
        <f ca="1">IFERROR(INDEX(Data!$A$1:Q$1000,_xlfn.AGGREGATE(15,6,(OFFSET(Data!$A$1,0,MATCH(R$6,Data!$1:$1,0)-1,1000,1)=IF(R$7="","Yes",R$7))/(OFFSET(Data!$A$1,0,MATCH(R$6,Data!$1:$1,0)-1,1000,1)=IF(R$7="","Yes",R$7))*ROW(Data!$C$1:$C$1000),ROW(R32)-ROW(R$7)),1),"")</f>
        <v>Cheddar</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Disney XD</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News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Fox Sports 1</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t="str">
        <f ca="1">IF(AJ32="","",IF(INDEX(Data!$BR:$BR,MATCH(AJ32,Data!$A:$A,0),1)=0,"",INDEX(Data!$BR:$BR,MATCH(AJ32,Data!$A:$A,0),1)))</f>
        <v/>
      </c>
      <c r="AJ32" s="45" t="str">
        <f ca="1">IFERROR(INDEX(Data!$A$1:AQ$1000,_xlfn.AGGREGATE(15,6,(OFFSET(Data!$A$1,0,MATCH(AJ$6,Data!$1:$1,0)-1,1000,1)=IF(AJ$7="","Yes",AJ$7))/(OFFSET(Data!$A$1,0,MATCH(AJ$6,Data!$1:$1,0)-1,1000,1)=IF(AJ$7="","Yes",AJ$7))*ROW(Data!$C$1:$C$1000),ROW(AJ32)-ROW(AJ$7)),1),"")</f>
        <v>Investigation Discovery</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Disney Channel</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 2</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f ca="1">IF(N33="","",IF(INDEX(Data!$BR:$BR,MATCH(N33,Data!$A:$A,0),1)=0,"",INDEX(Data!$BR:$BR,MATCH(N33,Data!$A:$A,0),1)))</f>
        <v>3</v>
      </c>
      <c r="N33" s="45" t="str">
        <f ca="1">IFERROR(INDEX(Data!$A$1:M$1000,_xlfn.AGGREGATE(15,6,(OFFSET(Data!$A$1,0,MATCH(N$6,Data!$1:$1,0)-1,1000,1)=IF(N$7="","Yes",N$7))/(OFFSET(Data!$A$1,0,MATCH(N$6,Data!$1:$1,0)-1,1000,1)=IF(N$7="","Yes",N$7))*ROW(Data!$C$1:$C$1000),ROW(N33)-ROW(N$7)),1),"")</f>
        <v>Cooking Channel</v>
      </c>
      <c r="O33" s="45" t="str">
        <f ca="1">IF(P33="","",IF(INDEX(Data!$BR:$BR,MATCH(P33,Data!$A:$A,0),1)=0,"",INDEX(Data!$BR:$BR,MATCH(P33,Data!$A:$A,0),1)))</f>
        <v/>
      </c>
      <c r="P33" s="45" t="str">
        <f ca="1">IFERROR(INDEX(Data!$A$1:O$1000,_xlfn.AGGREGATE(15,6,(OFFSET(Data!$A$1,0,MATCH(P$6,Data!$1:$1,0)-1,1000,1)=IF(P$7="","Yes",P$7))/(OFFSET(Data!$A$1,0,MATCH(P$6,Data!$1:$1,0)-1,1000,1)=IF(P$7="","Yes",P$7))*ROW(Data!$C$1:$C$1000),ROW(P33)-ROW(P$7)),1),"")</f>
        <v>CNBC</v>
      </c>
      <c r="Q33" s="45" t="str">
        <f ca="1">IF(R33="","",IF(INDEX(Data!$BR:$BR,MATCH(R33,Data!$A:$A,0),1)=0,"",INDEX(Data!$BR:$BR,MATCH(R33,Data!$A:$A,0),1)))</f>
        <v/>
      </c>
      <c r="R33" s="45" t="str">
        <f ca="1">IFERROR(INDEX(Data!$A$1:Q$1000,_xlfn.AGGREGATE(15,6,(OFFSET(Data!$A$1,0,MATCH(R$6,Data!$1:$1,0)-1,1000,1)=IF(R$7="","Yes",R$7))/(OFFSET(Data!$A$1,0,MATCH(R$6,Data!$1:$1,0)-1,1000,1)=IF(R$7="","Yes",R$7))*ROW(Data!$C$1:$C$1000),ROW(R33)-ROW(R$7)),1),"")</f>
        <v>CMT</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Sports 1</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Fox Sports 2</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Law And Crime</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DIY</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ESPNews</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v>
      </c>
      <c r="O34" s="45" t="str">
        <f ca="1">IF(P34="","",IF(INDEX(Data!$BR:$BR,MATCH(P34,Data!$A:$A,0),1)=0,"",INDEX(Data!$BR:$BR,MATCH(P34,Data!$A:$A,0),1)))</f>
        <v/>
      </c>
      <c r="P34" s="45" t="str">
        <f ca="1">IFERROR(INDEX(Data!$A$1:O$1000,_xlfn.AGGREGATE(15,6,(OFFSET(Data!$A$1,0,MATCH(P$6,Data!$1:$1,0)-1,1000,1)=IF(P$7="","Yes",P$7))/(OFFSET(Data!$A$1,0,MATCH(P$6,Data!$1:$1,0)-1,1000,1)=IF(P$7="","Yes",P$7))*ROW(Data!$C$1:$C$1000),ROW(P34)-ROW(P$7)),1),"")</f>
        <v>CNBC World</v>
      </c>
      <c r="Q34" s="45" t="str">
        <f ca="1">IF(R34="","",IF(INDEX(Data!$BR:$BR,MATCH(R34,Data!$A:$A,0),1)=0,"",INDEX(Data!$BR:$BR,MATCH(R34,Data!$A:$A,0),1)))</f>
        <v/>
      </c>
      <c r="R34" s="45" t="str">
        <f ca="1">IFERROR(INDEX(Data!$A$1:Q$1000,_xlfn.AGGREGATE(15,6,(OFFSET(Data!$A$1,0,MATCH(R$6,Data!$1:$1,0)-1,1000,1)=IF(R$7="","Yes",R$7))/(OFFSET(Data!$A$1,0,MATCH(R$6,Data!$1:$1,0)-1,1000,1)=IF(R$7="","Yes",R$7))*ROW(Data!$C$1:$C$1000),ROW(R34)-ROW(R$7)),1),"")</f>
        <v>CNBC</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2</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Fubo Sports Network</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Lifetime</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t="str">
        <f ca="1">IF(J35="","",IF(INDEX(Data!$BR:$BR,MATCH(J35,Data!$A:$A,0),1)=0,"",INDEX(Data!$BR:$BR,MATCH(J35,Data!$A:$A,0),1)))</f>
        <v/>
      </c>
      <c r="J35" s="45" t="str">
        <f ca="1">IFERROR(INDEX(Data!$A$1:I$1000,_xlfn.AGGREGATE(15,6,(OFFSET(Data!$A$1,0,MATCH(J$6,Data!$1:$1,0)-1,1000,1)=IF(J$7="","Yes",J$7))/(OFFSET(Data!$A$1,0,MATCH(J$6,Data!$1:$1,0)-1,1000,1)=IF(J$7="","Yes",J$7))*ROW(Data!$C$1:$C$1000),ROW(J35)-ROW(J$7)),1),"")</f>
        <v>ESPNu</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C-SPAN2</v>
      </c>
      <c r="O35" s="45" t="str">
        <f ca="1">IF(P35="","",IF(INDEX(Data!$BR:$BR,MATCH(P35,Data!$A:$A,0),1)=0,"",INDEX(Data!$BR:$BR,MATCH(P35,Data!$A:$A,0),1)))</f>
        <v/>
      </c>
      <c r="P35" s="45" t="str">
        <f ca="1">IFERROR(INDEX(Data!$A$1:O$1000,_xlfn.AGGREGATE(15,6,(OFFSET(Data!$A$1,0,MATCH(P$6,Data!$1:$1,0)-1,1000,1)=IF(P$7="","Yes",P$7))/(OFFSET(Data!$A$1,0,MATCH(P$6,Data!$1:$1,0)-1,1000,1)=IF(P$7="","Yes",P$7))*ROW(Data!$C$1:$C$1000),ROW(P35)-ROW(P$7)),1),"")</f>
        <v>CNN</v>
      </c>
      <c r="Q35" s="45" t="str">
        <f ca="1">IF(R35="","",IF(INDEX(Data!$BR:$BR,MATCH(R35,Data!$A:$A,0),1)=0,"",INDEX(Data!$BR:$BR,MATCH(R35,Data!$A:$A,0),1)))</f>
        <v/>
      </c>
      <c r="R35" s="45" t="str">
        <f ca="1">IFERROR(INDEX(Data!$A$1:Q$1000,_xlfn.AGGREGATE(15,6,(OFFSET(Data!$A$1,0,MATCH(R$6,Data!$1:$1,0)-1,1000,1)=IF(R$7="","Yes",R$7))/(OFFSET(Data!$A$1,0,MATCH(R$6,Data!$1:$1,0)-1,1000,1)=IF(R$7="","Yes",R$7))*ROW(Data!$C$1:$C$1000),ROW(R35)-ROW(R$7)),1),"")</f>
        <v>CNBC World</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 2</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Freeform</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Fuse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Lifetime Movie Network</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Epix</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f ca="1">IF(J36="","",IF(INDEX(Data!$BR:$BR,MATCH(J36,Data!$A:$A,0),1)=0,"",INDEX(Data!$BR:$BR,MATCH(J36,Data!$A:$A,0),1)))</f>
        <v>1</v>
      </c>
      <c r="J36" s="45" t="str">
        <f ca="1">IFERROR(INDEX(Data!$A$1:I$1000,_xlfn.AGGREGATE(15,6,(OFFSET(Data!$A$1,0,MATCH(J$6,Data!$1:$1,0)-1,1000,1)=IF(J$7="","Yes",J$7))/(OFFSET(Data!$A$1,0,MATCH(J$6,Data!$1:$1,0)-1,1000,1)=IF(J$7="","Yes",J$7))*ROW(Data!$C$1:$C$1000),ROW(J36)-ROW(J$7)),1),"")</f>
        <v>FOX</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CW</v>
      </c>
      <c r="O36" s="45" t="str">
        <f ca="1">IF(P36="","",IF(INDEX(Data!$BR:$BR,MATCH(P36,Data!$A:$A,0),1)=0,"",INDEX(Data!$BR:$BR,MATCH(P36,Data!$A:$A,0),1)))</f>
        <v/>
      </c>
      <c r="P36" s="45" t="str">
        <f ca="1">IFERROR(INDEX(Data!$A$1:O$1000,_xlfn.AGGREGATE(15,6,(OFFSET(Data!$A$1,0,MATCH(P$6,Data!$1:$1,0)-1,1000,1)=IF(P$7="","Yes",P$7))/(OFFSET(Data!$A$1,0,MATCH(P$6,Data!$1:$1,0)-1,1000,1)=IF(P$7="","Yes",P$7))*ROW(Data!$C$1:$C$1000),ROW(P36)-ROW(P$7)),1),"")</f>
        <v>Comedy Central</v>
      </c>
      <c r="Q36" s="45" t="str">
        <f ca="1">IF(R36="","",IF(INDEX(Data!$BR:$BR,MATCH(R36,Data!$A:$A,0),1)=0,"",INDEX(Data!$BR:$BR,MATCH(R36,Data!$A:$A,0),1)))</f>
        <v/>
      </c>
      <c r="R36" s="45" t="str">
        <f ca="1">IFERROR(INDEX(Data!$A$1:Q$1000,_xlfn.AGGREGATE(15,6,(OFFSET(Data!$A$1,0,MATCH(R$6,Data!$1:$1,0)-1,1000,1)=IF(R$7="","Yes",R$7))/(OFFSET(Data!$A$1,0,MATCH(R$6,Data!$1:$1,0)-1,1000,1)=IF(R$7="","Yes",R$7))*ROW(Data!$C$1:$C$1000),ROW(R36)-ROW(R$7)),1),"")</f>
        <v>CNN</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ESPNews</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FX</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FX</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Mav TV</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ESPN</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Business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Discovery Channel</v>
      </c>
      <c r="O37" s="45" t="str">
        <f ca="1">IF(P37="","",IF(INDEX(Data!$BR:$BR,MATCH(P37,Data!$A:$A,0),1)=0,"",INDEX(Data!$BR:$BR,MATCH(P37,Data!$A:$A,0),1)))</f>
        <v/>
      </c>
      <c r="P37" s="45" t="str">
        <f ca="1">IFERROR(INDEX(Data!$A$1:O$1000,_xlfn.AGGREGATE(15,6,(OFFSET(Data!$A$1,0,MATCH(P$6,Data!$1:$1,0)-1,1000,1)=IF(P$7="","Yes",P$7))/(OFFSET(Data!$A$1,0,MATCH(P$6,Data!$1:$1,0)-1,1000,1)=IF(P$7="","Yes",P$7))*ROW(Data!$C$1:$C$1000),ROW(P37)-ROW(P$7)),1),"")</f>
        <v>Comedy TV</v>
      </c>
      <c r="Q37" s="45" t="str">
        <f ca="1">IF(R37="","",IF(INDEX(Data!$BR:$BR,MATCH(R37,Data!$A:$A,0),1)=0,"",INDEX(Data!$BR:$BR,MATCH(R37,Data!$A:$A,0),1)))</f>
        <v/>
      </c>
      <c r="R37" s="45" t="str">
        <f ca="1">IFERROR(INDEX(Data!$A$1:Q$1000,_xlfn.AGGREGATE(15,6,(OFFSET(Data!$A$1,0,MATCH(R$6,Data!$1:$1,0)-1,1000,1)=IF(R$7="","Yes",R$7))/(OFFSET(Data!$A$1,0,MATCH(R$6,Data!$1:$1,0)-1,1000,1)=IF(R$7="","Yes",R$7))*ROW(Data!$C$1:$C$1000),ROW(R37)-ROW(R$7)),1),"")</f>
        <v>Comedy Central</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ESPNu</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FXX</v>
      </c>
      <c r="AA37" s="45" t="str">
        <f ca="1">IF(AB37="","",IF(INDEX(Data!$BR:$BR,MATCH(AB37,Data!$A:$A,0),1)=0,"",INDEX(Data!$BR:$BR,MATCH(AB37,Data!$A:$A,0),1)))</f>
        <v/>
      </c>
      <c r="AB37" s="45" t="str">
        <f ca="1">IFERROR(INDEX(Data!$A$1:AC$1000,_xlfn.AGGREGATE(15,6,(OFFSET(Data!$A$1,0,MATCH(AB$6,Data!$1:$1,0)-1,1000,1)=IF(AB$7="","Yes",AB$7))/(OFFSET(Data!$A$1,0,MATCH(AB$6,Data!$1:$1,0)-1,1000,1)=IF(AB$7="","Yes",AB$7))*ROW(Data!$C$1:$C$1000),ROW(AB37)-ROW(AB$7)),1),"")</f>
        <v>FX Movie Channel</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Motor Trend</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t="str">
        <f ca="1">IF(AN37="","",IF(INDEX(Data!$BR:$BR,MATCH(AN37,Data!$A:$A,0),1)=0,"",INDEX(Data!$BR:$BR,MATCH(AN37,Data!$A:$A,0),1)))</f>
        <v/>
      </c>
      <c r="AN37" s="45" t="str">
        <f ca="1">IFERROR(INDEX(Data!$A$1:AU$1000,_xlfn.AGGREGATE(15,6,(OFFSET(Data!$A$1,0,MATCH(AN$6,Data!$1:$1,0)-1,1000,1)=IF(AN$7="","Yes",AN$7))/(OFFSET(Data!$A$1,0,MATCH(AN$6,Data!$1:$1,0)-1,1000,1)=IF(AN$7="","Yes",AN$7))*ROW(Data!$C$1:$C$1000),ROW(AN37)-ROW(AN$7)),1),"")</f>
        <v>Food Network</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News</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Channel</v>
      </c>
      <c r="O38" s="45">
        <f ca="1">IF(P38="","",IF(INDEX(Data!$BR:$BR,MATCH(P38,Data!$A:$A,0),1)=0,"",INDEX(Data!$BR:$BR,MATCH(P38,Data!$A:$A,0),1)))</f>
        <v>3</v>
      </c>
      <c r="P38" s="45" t="str">
        <f ca="1">IFERROR(INDEX(Data!$A$1:O$1000,_xlfn.AGGREGATE(15,6,(OFFSET(Data!$A$1,0,MATCH(P$6,Data!$1:$1,0)-1,1000,1)=IF(P$7="","Yes",P$7))/(OFFSET(Data!$A$1,0,MATCH(P$6,Data!$1:$1,0)-1,1000,1)=IF(P$7="","Yes",P$7))*ROW(Data!$C$1:$C$1000),ROW(P38)-ROW(P$7)),1),"")</f>
        <v>Cooking Channel</v>
      </c>
      <c r="Q38" s="45" t="str">
        <f ca="1">IF(R38="","",IF(INDEX(Data!$BR:$BR,MATCH(R38,Data!$A:$A,0),1)=0,"",INDEX(Data!$BR:$BR,MATCH(R38,Data!$A:$A,0),1)))</f>
        <v/>
      </c>
      <c r="R38" s="45" t="str">
        <f ca="1">IFERROR(INDEX(Data!$A$1:Q$1000,_xlfn.AGGREGATE(15,6,(OFFSET(Data!$A$1,0,MATCH(R$6,Data!$1:$1,0)-1,1000,1)=IF(R$7="","Yes",R$7))/(OFFSET(Data!$A$1,0,MATCH(R$6,Data!$1:$1,0)-1,1000,1)=IF(R$7="","Yes",R$7))*ROW(Data!$C$1:$C$1000),ROW(R38)-ROW(R$7)),1),"")</f>
        <v>Comedy TV</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t="str">
        <f ca="1">IF(V38="","",IF(INDEX(Data!$BR:$BR,MATCH(V38,Data!$A:$A,0),1)=0,"",INDEX(Data!$BR:$BR,MATCH(V38,Data!$A:$A,0),1)))</f>
        <v/>
      </c>
      <c r="V38" s="45" t="str">
        <f ca="1">IFERROR(INDEX(Data!$A$1:T$1000,_xlfn.AGGREGATE(15,6,(OFFSET(Data!$A$1,0,MATCH(V$6,Data!$1:$1,0)-1,1000,1)=IF(V$7="","Yes",V$7))/(OFFSET(Data!$A$1,0,MATCH(V$6,Data!$1:$1,0)-1,1000,1)=IF(V$7="","Yes",V$7))*ROW(Data!$C$1:$C$1000),ROW(V38)-ROW(V$7)),1),"")</f>
        <v>Food Network</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HGTV</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FXX</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MTV</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f ca="1">IF(AN38="","",IF(INDEX(Data!$BR:$BR,MATCH(AN38,Data!$A:$A,0),1)=0,"",INDEX(Data!$BR:$BR,MATCH(AN38,Data!$A:$A,0),1)))</f>
        <v>1</v>
      </c>
      <c r="AN38" s="45" t="str">
        <f ca="1">IFERROR(INDEX(Data!$A$1:AU$1000,_xlfn.AGGREGATE(15,6,(OFFSET(Data!$A$1,0,MATCH(AN$6,Data!$1:$1,0)-1,1000,1)=IF(AN$7="","Yes",AN$7))/(OFFSET(Data!$A$1,0,MATCH(AN$6,Data!$1:$1,0)-1,1000,1)=IF(AN$7="","Yes",AN$7))*ROW(Data!$C$1:$C$1000),ROW(AN38)-ROW(AN$7)),1),"")</f>
        <v>FOX</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1</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Junior</v>
      </c>
      <c r="O39" s="45" t="str">
        <f ca="1">IF(P39="","",IF(INDEX(Data!$BR:$BR,MATCH(P39,Data!$A:$A,0),1)=0,"",INDEX(Data!$BR:$BR,MATCH(P39,Data!$A:$A,0),1)))</f>
        <v/>
      </c>
      <c r="P39" s="45" t="str">
        <f ca="1">IFERROR(INDEX(Data!$A$1:O$1000,_xlfn.AGGREGATE(15,6,(OFFSET(Data!$A$1,0,MATCH(P$6,Data!$1:$1,0)-1,1000,1)=IF(P$7="","Yes",P$7))/(OFFSET(Data!$A$1,0,MATCH(P$6,Data!$1:$1,0)-1,1000,1)=IF(P$7="","Yes",P$7))*ROW(Data!$C$1:$C$1000),ROW(P39)-ROW(P$7)),1),"")</f>
        <v>C-SPAN</v>
      </c>
      <c r="Q39" s="45">
        <f ca="1">IF(R39="","",IF(INDEX(Data!$BR:$BR,MATCH(R39,Data!$A:$A,0),1)=0,"",INDEX(Data!$BR:$BR,MATCH(R39,Data!$A:$A,0),1)))</f>
        <v>3</v>
      </c>
      <c r="R39" s="45" t="str">
        <f ca="1">IFERROR(INDEX(Data!$A$1:Q$1000,_xlfn.AGGREGATE(15,6,(OFFSET(Data!$A$1,0,MATCH(R$6,Data!$1:$1,0)-1,1000,1)=IF(R$7="","Yes",R$7))/(OFFSET(Data!$A$1,0,MATCH(R$6,Data!$1:$1,0)-1,1000,1)=IF(R$7="","Yes",R$7))*ROW(Data!$C$1:$C$1000),ROW(R39)-ROW(R$7)),1),"")</f>
        <v>Cooking Channel</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f ca="1">IF(V39="","",IF(INDEX(Data!$BR:$BR,MATCH(V39,Data!$A:$A,0),1)=0,"",INDEX(Data!$BR:$BR,MATCH(V39,Data!$A:$A,0),1)))</f>
        <v>1</v>
      </c>
      <c r="V39" s="45" t="str">
        <f ca="1">IFERROR(INDEX(Data!$A$1:T$1000,_xlfn.AGGREGATE(15,6,(OFFSET(Data!$A$1,0,MATCH(V$6,Data!$1:$1,0)-1,1000,1)=IF(V$7="","Yes",V$7))/(OFFSET(Data!$A$1,0,MATCH(V$6,Data!$1:$1,0)-1,1000,1)=IF(V$7="","Yes",V$7))*ROW(Data!$C$1:$C$1000),ROW(V39)-ROW(V$7)),1),"")</f>
        <v>FOX</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HLN</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FYI</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MTV Classic</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Business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t="str">
        <f ca="1">IF(J40="","",IF(INDEX(Data!$BR:$BR,MATCH(J40,Data!$A:$A,0),1)=0,"",INDEX(Data!$BR:$BR,MATCH(J40,Data!$A:$A,0),1)))</f>
        <v/>
      </c>
      <c r="J40" s="45" t="str">
        <f ca="1">IFERROR(INDEX(Data!$A$1:I$1000,_xlfn.AGGREGATE(15,6,(OFFSET(Data!$A$1,0,MATCH(J$6,Data!$1:$1,0)-1,1000,1)=IF(J$7="","Yes",J$7))/(OFFSET(Data!$A$1,0,MATCH(J$6,Data!$1:$1,0)-1,1000,1)=IF(J$7="","Yes",J$7))*ROW(Data!$C$1:$C$1000),ROW(J40)-ROW(J$7)),1),"")</f>
        <v>Fox Sports 2</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Disney XD</v>
      </c>
      <c r="O40" s="45" t="str">
        <f ca="1">IF(P40="","",IF(INDEX(Data!$BR:$BR,MATCH(P40,Data!$A:$A,0),1)=0,"",INDEX(Data!$BR:$BR,MATCH(P40,Data!$A:$A,0),1)))</f>
        <v/>
      </c>
      <c r="P40" s="45" t="str">
        <f ca="1">IFERROR(INDEX(Data!$A$1:O$1000,_xlfn.AGGREGATE(15,6,(OFFSET(Data!$A$1,0,MATCH(P$6,Data!$1:$1,0)-1,1000,1)=IF(P$7="","Yes",P$7))/(OFFSET(Data!$A$1,0,MATCH(P$6,Data!$1:$1,0)-1,1000,1)=IF(P$7="","Yes",P$7))*ROW(Data!$C$1:$C$1000),ROW(P40)-ROW(P$7)),1),"")</f>
        <v>C-SPAN2</v>
      </c>
      <c r="Q40" s="45" t="str">
        <f ca="1">IF(R40="","",IF(INDEX(Data!$BR:$BR,MATCH(R40,Data!$A:$A,0),1)=0,"",INDEX(Data!$BR:$BR,MATCH(R40,Data!$A:$A,0),1)))</f>
        <v/>
      </c>
      <c r="R40" s="45" t="str">
        <f ca="1">IFERROR(INDEX(Data!$A$1:Q$1000,_xlfn.AGGREGATE(15,6,(OFFSET(Data!$A$1,0,MATCH(R$6,Data!$1:$1,0)-1,1000,1)=IF(R$7="","Yes",R$7))/(OFFSET(Data!$A$1,0,MATCH(R$6,Data!$1:$1,0)-1,1000,1)=IF(R$7="","Yes",R$7))*ROW(Data!$C$1:$C$1000),ROW(R40)-ROW(R$7)),1),"")</f>
        <v>C-SPAN</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Business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Investigation Discovery</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Galavision</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MTV2</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t="str">
        <f ca="1">IF(AN40="","",IF(INDEX(Data!$BR:$BR,MATCH(AN40,Data!$A:$A,0),1)=0,"",INDEX(Data!$BR:$BR,MATCH(AN40,Data!$A:$A,0),1)))</f>
        <v/>
      </c>
      <c r="AN40" s="45" t="str">
        <f ca="1">IFERROR(INDEX(Data!$A$1:AU$1000,_xlfn.AGGREGATE(15,6,(OFFSET(Data!$A$1,0,MATCH(AN$6,Data!$1:$1,0)-1,1000,1)=IF(AN$7="","Yes",AN$7))/(OFFSET(Data!$A$1,0,MATCH(AN$6,Data!$1:$1,0)-1,1000,1)=IF(AN$7="","Yes",AN$7))*ROW(Data!$C$1:$C$1000),ROW(AN40)-ROW(AN$7)),1),"")</f>
        <v>Fox News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f ca="1">IF(J41="","",IF(INDEX(Data!$BR:$BR,MATCH(J41,Data!$A:$A,0),1)=0,"",INDEX(Data!$BR:$BR,MATCH(J41,Data!$A:$A,0),1)))</f>
        <v>2</v>
      </c>
      <c r="J41" s="45" t="str">
        <f ca="1">IFERROR(INDEX(Data!$A$1:I$1000,_xlfn.AGGREGATE(15,6,(OFFSET(Data!$A$1,0,MATCH(J$6,Data!$1:$1,0)-1,1000,1)=IF(J$7="","Yes",J$7))/(OFFSET(Data!$A$1,0,MATCH(J$6,Data!$1:$1,0)-1,1000,1)=IF(J$7="","Yes",J$7))*ROW(Data!$C$1:$C$1000),ROW(J41)-ROW(J$7)),1),"")</f>
        <v>Fox Sports Regionals</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v>
      </c>
      <c r="O41" s="45" t="str">
        <f ca="1">IF(P41="","",IF(INDEX(Data!$BR:$BR,MATCH(P41,Data!$A:$A,0),1)=0,"",INDEX(Data!$BR:$BR,MATCH(P41,Data!$A:$A,0),1)))</f>
        <v/>
      </c>
      <c r="P41" s="45" t="str">
        <f ca="1">IFERROR(INDEX(Data!$A$1:O$1000,_xlfn.AGGREGATE(15,6,(OFFSET(Data!$A$1,0,MATCH(P$6,Data!$1:$1,0)-1,1000,1)=IF(P$7="","Yes",P$7))/(OFFSET(Data!$A$1,0,MATCH(P$6,Data!$1:$1,0)-1,1000,1)=IF(P$7="","Yes",P$7))*ROW(Data!$C$1:$C$1000),ROW(P41)-ROW(P$7)),1),"")</f>
        <v>CW</v>
      </c>
      <c r="Q41" s="45" t="str">
        <f ca="1">IF(R41="","",IF(INDEX(Data!$BR:$BR,MATCH(R41,Data!$A:$A,0),1)=0,"",INDEX(Data!$BR:$BR,MATCH(R41,Data!$A:$A,0),1)))</f>
        <v/>
      </c>
      <c r="R41" s="45" t="str">
        <f ca="1">IFERROR(INDEX(Data!$A$1:Q$1000,_xlfn.AGGREGATE(15,6,(OFFSET(Data!$A$1,0,MATCH(R$6,Data!$1:$1,0)-1,1000,1)=IF(R$7="","Yes",R$7))/(OFFSET(Data!$A$1,0,MATCH(R$6,Data!$1:$1,0)-1,1000,1)=IF(R$7="","Yes",R$7))*ROW(Data!$C$1:$C$1000),ROW(R41)-ROW(R$7)),1),"")</f>
        <v>C-SPAN2</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News</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Motor Trend</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Golf Channel</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Nickelodeon</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f ca="1">IF(AN41="","",IF(INDEX(Data!$BR:$BR,MATCH(AN41,Data!$A:$A,0),1)=0,"",INDEX(Data!$BR:$BR,MATCH(AN41,Data!$A:$A,0),1)))</f>
        <v>2</v>
      </c>
      <c r="AN41" s="45" t="str">
        <f ca="1">IFERROR(INDEX(Data!$A$1:AU$1000,_xlfn.AGGREGATE(15,6,(OFFSET(Data!$A$1,0,MATCH(AN$6,Data!$1:$1,0)-1,1000,1)=IF(AN$7="","Yes",AN$7))/(OFFSET(Data!$A$1,0,MATCH(AN$6,Data!$1:$1,0)-1,1000,1)=IF(AN$7="","Yes",AN$7))*ROW(Data!$C$1:$C$1000),ROW(AN41)-ROW(AN$7)),1),"")</f>
        <v>Fox Sports Regionals</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Freeform</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v>
      </c>
      <c r="O42" s="45" t="str">
        <f ca="1">IF(P42="","",IF(INDEX(Data!$BR:$BR,MATCH(P42,Data!$A:$A,0),1)=0,"",INDEX(Data!$BR:$BR,MATCH(P42,Data!$A:$A,0),1)))</f>
        <v/>
      </c>
      <c r="P42" s="45" t="str">
        <f ca="1">IFERROR(INDEX(Data!$A$1:O$1000,_xlfn.AGGREGATE(15,6,(OFFSET(Data!$A$1,0,MATCH(P$6,Data!$1:$1,0)-1,1000,1)=IF(P$7="","Yes",P$7))/(OFFSET(Data!$A$1,0,MATCH(P$6,Data!$1:$1,0)-1,1000,1)=IF(P$7="","Yes",P$7))*ROW(Data!$C$1:$C$1000),ROW(P42)-ROW(P$7)),1),"")</f>
        <v>Destination America</v>
      </c>
      <c r="Q42" s="45" t="str">
        <f ca="1">IF(R42="","",IF(INDEX(Data!$BR:$BR,MATCH(R42,Data!$A:$A,0),1)=0,"",INDEX(Data!$BR:$BR,MATCH(R42,Data!$A:$A,0),1)))</f>
        <v/>
      </c>
      <c r="R42" s="45" t="str">
        <f ca="1">IFERROR(INDEX(Data!$A$1:Q$1000,_xlfn.AGGREGATE(15,6,(OFFSET(Data!$A$1,0,MATCH(R$6,Data!$1:$1,0)-1,1000,1)=IF(R$7="","Yes",R$7))/(OFFSET(Data!$A$1,0,MATCH(R$6,Data!$1:$1,0)-1,1000,1)=IF(R$7="","Yes",R$7))*ROW(Data!$C$1:$C$1000),ROW(R42)-ROW(R$7)),1),"")</f>
        <v>CW</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1</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MSNBC</v>
      </c>
      <c r="AA42" s="45" t="str">
        <f ca="1">IF(AB42="","",IF(INDEX(Data!$BR:$BR,MATCH(AB42,Data!$A:$A,0),1)=0,"",INDEX(Data!$BR:$BR,MATCH(AB42,Data!$A:$A,0),1)))</f>
        <v/>
      </c>
      <c r="AB42" s="45" t="str">
        <f ca="1">IFERROR(INDEX(Data!$A$1:AC$1000,_xlfn.AGGREGATE(15,6,(OFFSET(Data!$A$1,0,MATCH(AB$6,Data!$1:$1,0)-1,1000,1)=IF(AB$7="","Yes",AB$7))/(OFFSET(Data!$A$1,0,MATCH(AB$6,Data!$1:$1,0)-1,1000,1)=IF(AB$7="","Yes",AB$7))*ROW(Data!$C$1:$C$1000),ROW(AB42)-ROW(AB$7)),1),"")</f>
        <v>Hallmark</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Nicktoons</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Freeform</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 2</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Channel</v>
      </c>
      <c r="Q43" s="45" t="str">
        <f ca="1">IF(R43="","",IF(INDEX(Data!$BR:$BR,MATCH(R43,Data!$A:$A,0),1)=0,"",INDEX(Data!$BR:$BR,MATCH(R43,Data!$A:$A,0),1)))</f>
        <v/>
      </c>
      <c r="R43" s="45" t="str">
        <f ca="1">IFERROR(INDEX(Data!$A$1:Q$1000,_xlfn.AGGREGATE(15,6,(OFFSET(Data!$A$1,0,MATCH(R$6,Data!$1:$1,0)-1,1000,1)=IF(R$7="","Yes",R$7))/(OFFSET(Data!$A$1,0,MATCH(R$6,Data!$1:$1,0)-1,1000,1)=IF(R$7="","Yes",R$7))*ROW(Data!$C$1:$C$1000),ROW(R43)-ROW(R$7)),1),"")</f>
        <v>Destination America</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t="str">
        <f ca="1">IF(V43="","",IF(INDEX(Data!$BR:$BR,MATCH(V43,Data!$A:$A,0),1)=0,"",INDEX(Data!$BR:$BR,MATCH(V43,Data!$A:$A,0),1)))</f>
        <v/>
      </c>
      <c r="V43" s="45" t="str">
        <f ca="1">IFERROR(INDEX(Data!$A$1:T$1000,_xlfn.AGGREGATE(15,6,(OFFSET(Data!$A$1,0,MATCH(V$6,Data!$1:$1,0)-1,1000,1)=IF(V$7="","Yes",V$7))/(OFFSET(Data!$A$1,0,MATCH(V$6,Data!$1:$1,0)-1,1000,1)=IF(V$7="","Yes",V$7))*ROW(Data!$C$1:$C$1000),ROW(V43)-ROW(V$7)),1),"")</f>
        <v>Fox Sports 2</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MynetworkTV</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Hallmark Drama</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Own</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FX</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 Movie Channel</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ESPNews</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Family</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Channel</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f ca="1">IF(V44="","",IF(INDEX(Data!$BR:$BR,MATCH(V44,Data!$A:$A,0),1)=0,"",INDEX(Data!$BR:$BR,MATCH(V44,Data!$A:$A,0),1)))</f>
        <v>2</v>
      </c>
      <c r="V44" s="45" t="str">
        <f ca="1">IFERROR(INDEX(Data!$A$1:T$1000,_xlfn.AGGREGATE(15,6,(OFFSET(Data!$A$1,0,MATCH(V$6,Data!$1:$1,0)-1,1000,1)=IF(V$7="","Yes",V$7))/(OFFSET(Data!$A$1,0,MATCH(V$6,Data!$1:$1,0)-1,1000,1)=IF(V$7="","Yes",V$7))*ROW(Data!$C$1:$C$1000),ROW(V44)-ROW(V$7)),1),"")</f>
        <v>Fox Sports Regionals</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National Geographic</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Hallmark Movies &amp; Mysteries</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Pac-12 National Feed</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FYI</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FXX</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ESPNu</v>
      </c>
      <c r="O45" s="45" t="str">
        <f ca="1">IF(P45="","",IF(INDEX(Data!$BR:$BR,MATCH(P45,Data!$A:$A,0),1)=0,"",INDEX(Data!$BR:$BR,MATCH(P45,Data!$A:$A,0),1)))</f>
        <v/>
      </c>
      <c r="P45" s="45" t="str">
        <f ca="1">IFERROR(INDEX(Data!$A$1:O$1000,_xlfn.AGGREGATE(15,6,(OFFSET(Data!$A$1,0,MATCH(P$6,Data!$1:$1,0)-1,1000,1)=IF(P$7="","Yes",P$7))/(OFFSET(Data!$A$1,0,MATCH(P$6,Data!$1:$1,0)-1,1000,1)=IF(P$7="","Yes",P$7))*ROW(Data!$C$1:$C$1000),ROW(P45)-ROW(P$7)),1),"")</f>
        <v>Discovery Life</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Family</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Freeform</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f ca="1">IF(Z45="","",IF(INDEX(Data!$BR:$BR,MATCH(Z45,Data!$A:$A,0),1)=0,"",INDEX(Data!$BR:$BR,MATCH(Z45,Data!$A:$A,0),1)))</f>
        <v>1</v>
      </c>
      <c r="Z45" s="45" t="str">
        <f ca="1">IFERROR(INDEX(Data!$A$1:AA$1000,_xlfn.AGGREGATE(15,6,(OFFSET(Data!$A$1,0,MATCH(Z$6,Data!$1:$1,0)-1,1000,1)=IF(Z$7="","Yes",Z$7))/(OFFSET(Data!$A$1,0,MATCH(Z$6,Data!$1:$1,0)-1,1000,1)=IF(Z$7="","Yes",Z$7))*ROW(Data!$C$1:$C$1000),ROW(Z45)-ROW(Z$7)),1),"")</f>
        <v>NBC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History</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Paramount Network</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Game Show Network</v>
      </c>
    </row>
    <row r="46" spans="1:40" ht="24"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Golf Channel</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t="str">
        <f ca="1">IF(N46="","",IF(INDEX(Data!$BR:$BR,MATCH(N46,Data!$A:$A,0),1)=0,"",INDEX(Data!$BR:$BR,MATCH(N46,Data!$A:$A,0),1)))</f>
        <v/>
      </c>
      <c r="N46" s="45" t="str">
        <f ca="1">IFERROR(INDEX(Data!$A$1:M$1000,_xlfn.AGGREGATE(15,6,(OFFSET(Data!$A$1,0,MATCH(N$6,Data!$1:$1,0)-1,1000,1)=IF(N$7="","Yes",N$7))/(OFFSET(Data!$A$1,0,MATCH(N$6,Data!$1:$1,0)-1,1000,1)=IF(N$7="","Yes",N$7))*ROW(Data!$C$1:$C$1000),ROW(N46)-ROW(N$7)),1),"")</f>
        <v>Food Network</v>
      </c>
      <c r="O46" s="45" t="str">
        <f ca="1">IF(P46="","",IF(INDEX(Data!$BR:$BR,MATCH(P46,Data!$A:$A,0),1)=0,"",INDEX(Data!$BR:$BR,MATCH(P46,Data!$A:$A,0),1)))</f>
        <v/>
      </c>
      <c r="P46" s="45" t="str">
        <f ca="1">IFERROR(INDEX(Data!$A$1:O$1000,_xlfn.AGGREGATE(15,6,(OFFSET(Data!$A$1,0,MATCH(P$6,Data!$1:$1,0)-1,1000,1)=IF(P$7="","Yes",P$7))/(OFFSET(Data!$A$1,0,MATCH(P$6,Data!$1:$1,0)-1,1000,1)=IF(P$7="","Yes",P$7))*ROW(Data!$C$1:$C$1000),ROW(P46)-ROW(P$7)),1),"")</f>
        <v>Disney Channel</v>
      </c>
      <c r="Q46" s="45" t="str">
        <f ca="1">IF(R46="","",IF(INDEX(Data!$BR:$BR,MATCH(R46,Data!$A:$A,0),1)=0,"",INDEX(Data!$BR:$BR,MATCH(R46,Data!$A:$A,0),1)))</f>
        <v/>
      </c>
      <c r="R46" s="45" t="str">
        <f ca="1">IFERROR(INDEX(Data!$A$1:Q$1000,_xlfn.AGGREGATE(15,6,(OFFSET(Data!$A$1,0,MATCH(R$6,Data!$1:$1,0)-1,1000,1)=IF(R$7="","Yes",R$7))/(OFFSET(Data!$A$1,0,MATCH(R$6,Data!$1:$1,0)-1,1000,1)=IF(R$7="","Yes",R$7))*ROW(Data!$C$1:$C$1000),ROW(R46)-ROW(R$7)),1),"")</f>
        <v>Discovery Life</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t="str">
        <f ca="1">IF(Z46="","",IF(INDEX(Data!$BR:$BR,MATCH(Z46,Data!$A:$A,0),1)=0,"",INDEX(Data!$BR:$BR,MATCH(Z46,Data!$A:$A,0),1)))</f>
        <v/>
      </c>
      <c r="Z46" s="45" t="str">
        <f ca="1">IFERROR(INDEX(Data!$A$1:AA$1000,_xlfn.AGGREGATE(15,6,(OFFSET(Data!$A$1,0,MATCH(Z$6,Data!$1:$1,0)-1,1000,1)=IF(Z$7="","Yes",Z$7))/(OFFSET(Data!$A$1,0,MATCH(Z$6,Data!$1:$1,0)-1,1000,1)=IF(Z$7="","Yes",Z$7))*ROW(Data!$C$1:$C$1000),ROW(Z46)-ROW(Z$7)),1),"")</f>
        <v>NBC Sports Network</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HLN</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Science</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Golf Channel</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Hallmark</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f ca="1">IF(N47="","",IF(INDEX(Data!$BR:$BR,MATCH(N47,Data!$A:$A,0),1)=0,"",INDEX(Data!$BR:$BR,MATCH(N47,Data!$A:$A,0),1)))</f>
        <v>1</v>
      </c>
      <c r="N47" s="45" t="str">
        <f ca="1">IFERROR(INDEX(Data!$A$1:M$1000,_xlfn.AGGREGATE(15,6,(OFFSET(Data!$A$1,0,MATCH(N$6,Data!$1:$1,0)-1,1000,1)=IF(N$7="","Yes",N$7))/(OFFSET(Data!$A$1,0,MATCH(N$6,Data!$1:$1,0)-1,1000,1)=IF(N$7="","Yes",N$7))*ROW(Data!$C$1:$C$1000),ROW(N47)-ROW(N$7)),1),"")</f>
        <v>FOX</v>
      </c>
      <c r="O47" s="45" t="str">
        <f ca="1">IF(P47="","",IF(INDEX(Data!$BR:$BR,MATCH(P47,Data!$A:$A,0),1)=0,"",INDEX(Data!$BR:$BR,MATCH(P47,Data!$A:$A,0),1)))</f>
        <v/>
      </c>
      <c r="P47" s="45" t="str">
        <f ca="1">IFERROR(INDEX(Data!$A$1:O$1000,_xlfn.AGGREGATE(15,6,(OFFSET(Data!$A$1,0,MATCH(P$6,Data!$1:$1,0)-1,1000,1)=IF(P$7="","Yes",P$7))/(OFFSET(Data!$A$1,0,MATCH(P$6,Data!$1:$1,0)-1,1000,1)=IF(P$7="","Yes",P$7))*ROW(Data!$C$1:$C$1000),ROW(P47)-ROW(P$7)),1),"")</f>
        <v>Disney Junior</v>
      </c>
      <c r="Q47" s="45" t="str">
        <f ca="1">IF(R47="","",IF(INDEX(Data!$BR:$BR,MATCH(R47,Data!$A:$A,0),1)=0,"",INDEX(Data!$BR:$BR,MATCH(R47,Data!$A:$A,0),1)))</f>
        <v/>
      </c>
      <c r="R47" s="45" t="str">
        <f ca="1">IFERROR(INDEX(Data!$A$1:Q$1000,_xlfn.AGGREGATE(15,6,(OFFSET(Data!$A$1,0,MATCH(R$6,Data!$1:$1,0)-1,1000,1)=IF(R$7="","Yes",R$7))/(OFFSET(Data!$A$1,0,MATCH(R$6,Data!$1:$1,0)-1,1000,1)=IF(R$7="","Yes",R$7))*ROW(Data!$C$1:$C$1000),ROW(R47)-ROW(R$7)),1),"")</f>
        <v>Disney Channel</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 Movie Channel</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Own</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IFC</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Stadium</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Hallmark</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Business</v>
      </c>
      <c r="O48" s="45" t="str">
        <f ca="1">IF(P48="","",IF(INDEX(Data!$BR:$BR,MATCH(P48,Data!$A:$A,0),1)=0,"",INDEX(Data!$BR:$BR,MATCH(P48,Data!$A:$A,0),1)))</f>
        <v/>
      </c>
      <c r="P48" s="45" t="str">
        <f ca="1">IFERROR(INDEX(Data!$A$1:O$1000,_xlfn.AGGREGATE(15,6,(OFFSET(Data!$A$1,0,MATCH(P$6,Data!$1:$1,0)-1,1000,1)=IF(P$7="","Yes",P$7))/(OFFSET(Data!$A$1,0,MATCH(P$6,Data!$1:$1,0)-1,1000,1)=IF(P$7="","Yes",P$7))*ROW(Data!$C$1:$C$1000),ROW(P48)-ROW(P$7)),1),"")</f>
        <v>Disney XD</v>
      </c>
      <c r="Q48" s="45" t="str">
        <f ca="1">IF(R48="","",IF(INDEX(Data!$BR:$BR,MATCH(R48,Data!$A:$A,0),1)=0,"",INDEX(Data!$BR:$BR,MATCH(R48,Data!$A:$A,0),1)))</f>
        <v/>
      </c>
      <c r="R48" s="45" t="str">
        <f ca="1">IFERROR(INDEX(Data!$A$1:Q$1000,_xlfn.AGGREGATE(15,6,(OFFSET(Data!$A$1,0,MATCH(R$6,Data!$1:$1,0)-1,1000,1)=IF(R$7="","Yes",R$7))/(OFFSET(Data!$A$1,0,MATCH(R$6,Data!$1:$1,0)-1,1000,1)=IF(R$7="","Yes",R$7))*ROW(Data!$C$1:$C$1000),ROW(R48)-ROW(R$7)),1),"")</f>
        <v>Disney Junior</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FXX</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Oxygen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Investigation Discovery</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Teen Nick</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HGTV</v>
      </c>
    </row>
    <row r="49" spans="1:40" ht="48"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Family</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News</v>
      </c>
      <c r="O49" s="45" t="str">
        <f ca="1">IF(P49="","",IF(INDEX(Data!$BR:$BR,MATCH(P49,Data!$A:$A,0),1)=0,"",INDEX(Data!$BR:$BR,MATCH(P49,Data!$A:$A,0),1)))</f>
        <v/>
      </c>
      <c r="P49" s="45" t="str">
        <f ca="1">IFERROR(INDEX(Data!$A$1:O$1000,_xlfn.AGGREGATE(15,6,(OFFSET(Data!$A$1,0,MATCH(P$6,Data!$1:$1,0)-1,1000,1)=IF(P$7="","Yes",P$7))/(OFFSET(Data!$A$1,0,MATCH(P$6,Data!$1:$1,0)-1,1000,1)=IF(P$7="","Yes",P$7))*ROW(Data!$C$1:$C$1000),ROW(P49)-ROW(P$7)),1),"")</f>
        <v>DIY</v>
      </c>
      <c r="Q49" s="45" t="str">
        <f ca="1">IF(R49="","",IF(INDEX(Data!$BR:$BR,MATCH(R49,Data!$A:$A,0),1)=0,"",INDEX(Data!$BR:$BR,MATCH(R49,Data!$A:$A,0),1)))</f>
        <v/>
      </c>
      <c r="R49" s="45" t="str">
        <f ca="1">IFERROR(INDEX(Data!$A$1:Q$1000,_xlfn.AGGREGATE(15,6,(OFFSET(Data!$A$1,0,MATCH(R$6,Data!$1:$1,0)-1,1000,1)=IF(R$7="","Yes",R$7))/(OFFSET(Data!$A$1,0,MATCH(R$6,Data!$1:$1,0)-1,1000,1)=IF(R$7="","Yes",R$7))*ROW(Data!$C$1:$C$1000),ROW(R49)-ROW(R$7)),1),"")</f>
        <v>Disney XD</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Golf Channel</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Playstation Emerging Filmmakers Program</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Lifetime</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TLC</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History</v>
      </c>
    </row>
    <row r="50" spans="1:40" ht="24"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HBO Latino</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t="str">
        <f ca="1">IF(N50="","",IF(INDEX(Data!$BR:$BR,MATCH(N50,Data!$A:$A,0),1)=0,"",INDEX(Data!$BR:$BR,MATCH(N50,Data!$A:$A,0),1)))</f>
        <v/>
      </c>
      <c r="N50" s="45" t="str">
        <f ca="1">IFERROR(INDEX(Data!$A$1:M$1000,_xlfn.AGGREGATE(15,6,(OFFSET(Data!$A$1,0,MATCH(N$6,Data!$1:$1,0)-1,1000,1)=IF(N$7="","Yes",N$7))/(OFFSET(Data!$A$1,0,MATCH(N$6,Data!$1:$1,0)-1,1000,1)=IF(N$7="","Yes",N$7))*ROW(Data!$C$1:$C$1000),ROW(N50)-ROW(N$7)),1),"")</f>
        <v>Fox Sports 1</v>
      </c>
      <c r="O50" s="45" t="str">
        <f ca="1">IF(P50="","",IF(INDEX(Data!$BR:$BR,MATCH(P50,Data!$A:$A,0),1)=0,"",INDEX(Data!$BR:$BR,MATCH(P50,Data!$A:$A,0),1)))</f>
        <v/>
      </c>
      <c r="P50" s="45" t="str">
        <f ca="1">IFERROR(INDEX(Data!$A$1:O$1000,_xlfn.AGGREGATE(15,6,(OFFSET(Data!$A$1,0,MATCH(P$6,Data!$1:$1,0)-1,1000,1)=IF(P$7="","Yes",P$7))/(OFFSET(Data!$A$1,0,MATCH(P$6,Data!$1:$1,0)-1,1000,1)=IF(P$7="","Yes",P$7))*ROW(Data!$C$1:$C$1000),ROW(P50)-ROW(P$7)),1),"")</f>
        <v>E!</v>
      </c>
      <c r="Q50" s="45" t="str">
        <f ca="1">IF(R50="","",IF(INDEX(Data!$BR:$BR,MATCH(R50,Data!$A:$A,0),1)=0,"",INDEX(Data!$BR:$BR,MATCH(R50,Data!$A:$A,0),1)))</f>
        <v/>
      </c>
      <c r="R50" s="45" t="str">
        <f ca="1">IFERROR(INDEX(Data!$A$1:Q$1000,_xlfn.AGGREGATE(15,6,(OFFSET(Data!$A$1,0,MATCH(R$6,Data!$1:$1,0)-1,1000,1)=IF(R$7="","Yes",R$7))/(OFFSET(Data!$A$1,0,MATCH(R$6,Data!$1:$1,0)-1,1000,1)=IF(R$7="","Yes",R$7))*ROW(Data!$C$1:$C$1000),ROW(R50)-ROW(R$7)),1),"")</f>
        <v>DIY</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HGTV</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PS Vue Spotlight</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Lifetime Movie Network</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Travel Channel</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IFC</v>
      </c>
    </row>
    <row r="51" spans="1:40" ht="24"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HLN</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f ca="1">IF(N51="","",IF(INDEX(Data!$BR:$BR,MATCH(N51,Data!$A:$A,0),1)=0,"",INDEX(Data!$BR:$BR,MATCH(N51,Data!$A:$A,0),1)))</f>
        <v>2</v>
      </c>
      <c r="N51" s="45" t="str">
        <f ca="1">IFERROR(INDEX(Data!$A$1:M$1000,_xlfn.AGGREGATE(15,6,(OFFSET(Data!$A$1,0,MATCH(N$6,Data!$1:$1,0)-1,1000,1)=IF(N$7="","Yes",N$7))/(OFFSET(Data!$A$1,0,MATCH(N$6,Data!$1:$1,0)-1,1000,1)=IF(N$7="","Yes",N$7))*ROW(Data!$C$1:$C$1000),ROW(N51)-ROW(N$7)),1),"")</f>
        <v>Fox Sports Regionals</v>
      </c>
      <c r="O51" s="45" t="str">
        <f ca="1">IF(P51="","",IF(INDEX(Data!$BR:$BR,MATCH(P51,Data!$A:$A,0),1)=0,"",INDEX(Data!$BR:$BR,MATCH(P51,Data!$A:$A,0),1)))</f>
        <v/>
      </c>
      <c r="P51" s="45" t="str">
        <f ca="1">IFERROR(INDEX(Data!$A$1:O$1000,_xlfn.AGGREGATE(15,6,(OFFSET(Data!$A$1,0,MATCH(P$6,Data!$1:$1,0)-1,1000,1)=IF(P$7="","Yes",P$7))/(OFFSET(Data!$A$1,0,MATCH(P$6,Data!$1:$1,0)-1,1000,1)=IF(P$7="","Yes",P$7))*ROW(Data!$C$1:$C$1000),ROW(P51)-ROW(P$7)),1),"")</f>
        <v>ESPN</v>
      </c>
      <c r="Q51" s="45" t="str">
        <f ca="1">IF(R51="","",IF(INDEX(Data!$BR:$BR,MATCH(R51,Data!$A:$A,0),1)=0,"",INDEX(Data!$BR:$BR,MATCH(R51,Data!$A:$A,0),1)))</f>
        <v/>
      </c>
      <c r="R51" s="45" t="str">
        <f ca="1">IFERROR(INDEX(Data!$A$1:Q$1000,_xlfn.AGGREGATE(15,6,(OFFSET(Data!$A$1,0,MATCH(R$6,Data!$1:$1,0)-1,1000,1)=IF(R$7="","Yes",R$7))/(OFFSET(Data!$A$1,0,MATCH(R$6,Data!$1:$1,0)-1,1000,1)=IF(R$7="","Yes",R$7))*ROW(Data!$C$1:$C$1000),ROW(R51)-ROW(R$7)),1),"")</f>
        <v>E!</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HLN</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Start TV</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Local Now</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TV Land</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Investigation Discovery</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Longhorn Network</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Freeform</v>
      </c>
      <c r="O52" s="45" t="str">
        <f ca="1">IF(P52="","",IF(INDEX(Data!$BR:$BR,MATCH(P52,Data!$A:$A,0),1)=0,"",INDEX(Data!$BR:$BR,MATCH(P52,Data!$A:$A,0),1)))</f>
        <v/>
      </c>
      <c r="P52" s="45" t="str">
        <f ca="1">IFERROR(INDEX(Data!$A$1:O$1000,_xlfn.AGGREGATE(15,6,(OFFSET(Data!$A$1,0,MATCH(P$6,Data!$1:$1,0)-1,1000,1)=IF(P$7="","Yes",P$7))/(OFFSET(Data!$A$1,0,MATCH(P$6,Data!$1:$1,0)-1,1000,1)=IF(P$7="","Yes",P$7))*ROW(Data!$C$1:$C$1000),ROW(P52)-ROW(P$7)),1),"")</f>
        <v>ESPN 2</v>
      </c>
      <c r="Q52" s="45" t="str">
        <f ca="1">IF(R52="","",IF(INDEX(Data!$BR:$BR,MATCH(R52,Data!$A:$A,0),1)=0,"",INDEX(Data!$BR:$BR,MATCH(R52,Data!$A:$A,0),1)))</f>
        <v/>
      </c>
      <c r="R52" s="45" t="str">
        <f ca="1">IFERROR(INDEX(Data!$A$1:Q$1000,_xlfn.AGGREGATE(15,6,(OFFSET(Data!$A$1,0,MATCH(R$6,Data!$1:$1,0)-1,1000,1)=IF(R$7="","Yes",R$7))/(OFFSET(Data!$A$1,0,MATCH(R$6,Data!$1:$1,0)-1,1000,1)=IF(R$7="","Yes",R$7))*ROW(Data!$C$1:$C$1000),ROW(R52)-ROW(R$7)),1),"")</f>
        <v>El Rey</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IFC</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Syfy</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Motor Trend</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Up</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Lifetime</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Fuse</v>
      </c>
      <c r="O53" s="45" t="str">
        <f ca="1">IF(P53="","",IF(INDEX(Data!$BR:$BR,MATCH(P53,Data!$A:$A,0),1)=0,"",INDEX(Data!$BR:$BR,MATCH(P53,Data!$A:$A,0),1)))</f>
        <v/>
      </c>
      <c r="P53" s="45" t="str">
        <f ca="1">IFERROR(INDEX(Data!$A$1:O$1000,_xlfn.AGGREGATE(15,6,(OFFSET(Data!$A$1,0,MATCH(P$6,Data!$1:$1,0)-1,1000,1)=IF(P$7="","Yes",P$7))/(OFFSET(Data!$A$1,0,MATCH(P$6,Data!$1:$1,0)-1,1000,1)=IF(P$7="","Yes",P$7))*ROW(Data!$C$1:$C$1000),ROW(P53)-ROW(P$7)),1),"")</f>
        <v>ESPNews</v>
      </c>
      <c r="Q53" s="45" t="str">
        <f ca="1">IF(R53="","",IF(INDEX(Data!$BR:$BR,MATCH(R53,Data!$A:$A,0),1)=0,"",INDEX(Data!$BR:$BR,MATCH(R53,Data!$A:$A,0),1)))</f>
        <v/>
      </c>
      <c r="R53" s="45" t="str">
        <f ca="1">IFERROR(INDEX(Data!$A$1:Q$1000,_xlfn.AGGREGATE(15,6,(OFFSET(Data!$A$1,0,MATCH(R$6,Data!$1:$1,0)-1,1000,1)=IF(R$7="","Yes",R$7))/(OFFSET(Data!$A$1,0,MATCH(R$6,Data!$1:$1,0)-1,1000,1)=IF(R$7="","Yes",R$7))*ROW(Data!$C$1:$C$1000),ROW(R53)-ROW(R$7)),1),"")</f>
        <v>ESPN</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Investigation Discovery</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TBS</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MSNBC</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VH1</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Logo</v>
      </c>
    </row>
    <row r="54" spans="1:40"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Revolt</v>
      </c>
      <c r="I54" s="45" t="str">
        <f ca="1">IF(J54="","",IF(INDEX(Data!$BR:$BR,MATCH(J54,Data!$A:$A,0),1)=0,"",INDEX(Data!$BR:$BR,MATCH(J54,Data!$A:$A,0),1)))</f>
        <v/>
      </c>
      <c r="J54" s="45" t="str">
        <f ca="1">IFERROR(INDEX(Data!$A$1:I$1000,_xlfn.AGGREGATE(15,6,(OFFSET(Data!$A$1,0,MATCH(J$6,Data!$1:$1,0)-1,1000,1)=IF(J$7="","Yes",J$7))/(OFFSET(Data!$A$1,0,MATCH(J$6,Data!$1:$1,0)-1,1000,1)=IF(J$7="","Yes",J$7))*ROW(Data!$C$1:$C$1000),ROW(J54)-ROW(J$7)),1),"")</f>
        <v>MSG+</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Fusion</v>
      </c>
      <c r="O54" s="45" t="str">
        <f ca="1">IF(P54="","",IF(INDEX(Data!$BR:$BR,MATCH(P54,Data!$A:$A,0),1)=0,"",INDEX(Data!$BR:$BR,MATCH(P54,Data!$A:$A,0),1)))</f>
        <v/>
      </c>
      <c r="P54" s="45" t="str">
        <f ca="1">IFERROR(INDEX(Data!$A$1:O$1000,_xlfn.AGGREGATE(15,6,(OFFSET(Data!$A$1,0,MATCH(P$6,Data!$1:$1,0)-1,1000,1)=IF(P$7="","Yes",P$7))/(OFFSET(Data!$A$1,0,MATCH(P$6,Data!$1:$1,0)-1,1000,1)=IF(P$7="","Yes",P$7))*ROW(Data!$C$1:$C$1000),ROW(P54)-ROW(P$7)),1),"")</f>
        <v>ESPNu</v>
      </c>
      <c r="Q54" s="45" t="str">
        <f ca="1">IF(R54="","",IF(INDEX(Data!$BR:$BR,MATCH(R54,Data!$A:$A,0),1)=0,"",INDEX(Data!$BR:$BR,MATCH(R54,Data!$A:$A,0),1)))</f>
        <v/>
      </c>
      <c r="R54" s="45" t="str">
        <f ca="1">IFERROR(INDEX(Data!$A$1:Q$1000,_xlfn.AGGREGATE(15,6,(OFFSET(Data!$A$1,0,MATCH(R$6,Data!$1:$1,0)-1,1000,1)=IF(R$7="","Yes",R$7))/(OFFSET(Data!$A$1,0,MATCH(R$6,Data!$1:$1,0)-1,1000,1)=IF(R$7="","Yes",R$7))*ROW(Data!$C$1:$C$1000),ROW(R54)-ROW(R$7)),1),"")</f>
        <v>ESPN 2</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Local Now</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Telemundo</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Nat Geo Wild</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Viceland</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Motor Trend</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Syfy</v>
      </c>
      <c r="I55" s="45" t="str">
        <f ca="1">IF(J55="","",IF(INDEX(Data!$BR:$BR,MATCH(J55,Data!$A:$A,0),1)=0,"",INDEX(Data!$BR:$BR,MATCH(J55,Data!$A:$A,0),1)))</f>
        <v/>
      </c>
      <c r="J55" s="45" t="str">
        <f ca="1">IFERROR(INDEX(Data!$A$1:I$1000,_xlfn.AGGREGATE(15,6,(OFFSET(Data!$A$1,0,MATCH(J$6,Data!$1:$1,0)-1,1000,1)=IF(J$7="","Yes",J$7))/(OFFSET(Data!$A$1,0,MATCH(J$6,Data!$1:$1,0)-1,1000,1)=IF(J$7="","Yes",J$7))*ROW(Data!$C$1:$C$1000),ROW(J55)-ROW(J$7)),1),"")</f>
        <v>MSNBC</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v>
      </c>
      <c r="O55" s="45" t="str">
        <f ca="1">IF(P55="","",IF(INDEX(Data!$BR:$BR,MATCH(P55,Data!$A:$A,0),1)=0,"",INDEX(Data!$BR:$BR,MATCH(P55,Data!$A:$A,0),1)))</f>
        <v/>
      </c>
      <c r="P55" s="45" t="str">
        <f ca="1">IFERROR(INDEX(Data!$A$1:O$1000,_xlfn.AGGREGATE(15,6,(OFFSET(Data!$A$1,0,MATCH(P$6,Data!$1:$1,0)-1,1000,1)=IF(P$7="","Yes",P$7))/(OFFSET(Data!$A$1,0,MATCH(P$6,Data!$1:$1,0)-1,1000,1)=IF(P$7="","Yes",P$7))*ROW(Data!$C$1:$C$1000),ROW(P55)-ROW(P$7)),1),"")</f>
        <v>FM</v>
      </c>
      <c r="Q55" s="45" t="str">
        <f ca="1">IF(R55="","",IF(INDEX(Data!$BR:$BR,MATCH(R55,Data!$A:$A,0),1)=0,"",INDEX(Data!$BR:$BR,MATCH(R55,Data!$A:$A,0),1)))</f>
        <v/>
      </c>
      <c r="R55" s="45" t="str">
        <f ca="1">IFERROR(INDEX(Data!$A$1:Q$1000,_xlfn.AGGREGATE(15,6,(OFFSET(Data!$A$1,0,MATCH(R$6,Data!$1:$1,0)-1,1000,1)=IF(R$7="","Yes",R$7))/(OFFSET(Data!$A$1,0,MATCH(R$6,Data!$1:$1,0)-1,1000,1)=IF(R$7="","Yes",R$7))*ROW(Data!$C$1:$C$1000),ROW(R55)-ROW(R$7)),1),"")</f>
        <v>ESPNews</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Los Angeles Football Club</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TLC</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National Geographic</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MSG</v>
      </c>
    </row>
    <row r="56" spans="1:40" ht="24"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TBS</v>
      </c>
      <c r="I56" s="45" t="str">
        <f ca="1">IF(J56="","",IF(INDEX(Data!$BR:$BR,MATCH(J56,Data!$A:$A,0),1)=0,"",INDEX(Data!$BR:$BR,MATCH(J56,Data!$A:$A,0),1)))</f>
        <v/>
      </c>
      <c r="J56" s="45" t="str">
        <f ca="1">IFERROR(INDEX(Data!$A$1:I$1000,_xlfn.AGGREGATE(15,6,(OFFSET(Data!$A$1,0,MATCH(J$6,Data!$1:$1,0)-1,1000,1)=IF(J$7="","Yes",J$7))/(OFFSET(Data!$A$1,0,MATCH(J$6,Data!$1:$1,0)-1,1000,1)=IF(J$7="","Yes",J$7))*ROW(Data!$C$1:$C$1000),ROW(J56)-ROW(J$7)),1),"")</f>
        <v>MTV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FXX</v>
      </c>
      <c r="O56" s="45" t="str">
        <f ca="1">IF(P56="","",IF(INDEX(Data!$BR:$BR,MATCH(P56,Data!$A:$A,0),1)=0,"",INDEX(Data!$BR:$BR,MATCH(P56,Data!$A:$A,0),1)))</f>
        <v/>
      </c>
      <c r="P56" s="45" t="str">
        <f ca="1">IFERROR(INDEX(Data!$A$1:O$1000,_xlfn.AGGREGATE(15,6,(OFFSET(Data!$A$1,0,MATCH(P$6,Data!$1:$1,0)-1,1000,1)=IF(P$7="","Yes",P$7))/(OFFSET(Data!$A$1,0,MATCH(P$6,Data!$1:$1,0)-1,1000,1)=IF(P$7="","Yes",P$7))*ROW(Data!$C$1:$C$1000),ROW(P56)-ROW(P$7)),1),"")</f>
        <v>Food Network</v>
      </c>
      <c r="Q56" s="45" t="str">
        <f ca="1">IF(R56="","",IF(INDEX(Data!$BR:$BR,MATCH(R56,Data!$A:$A,0),1)=0,"",INDEX(Data!$BR:$BR,MATCH(R56,Data!$A:$A,0),1)))</f>
        <v/>
      </c>
      <c r="R56" s="45" t="str">
        <f ca="1">IFERROR(INDEX(Data!$A$1:Q$1000,_xlfn.AGGREGATE(15,6,(OFFSET(Data!$A$1,0,MATCH(R$6,Data!$1:$1,0)-1,1000,1)=IF(R$7="","Yes",R$7))/(OFFSET(Data!$A$1,0,MATCH(R$6,Data!$1:$1,0)-1,1000,1)=IF(R$7="","Yes",R$7))*ROW(Data!$C$1:$C$1000),ROW(R56)-ROW(R$7)),1),"")</f>
        <v>ESPNu</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Game of the Week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TNT</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NBA TV</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MSNBC</v>
      </c>
    </row>
    <row r="57" spans="1:40"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Telemundo</v>
      </c>
      <c r="I57" s="45" t="str">
        <f ca="1">IF(J57="","",IF(INDEX(Data!$BR:$BR,MATCH(J57,Data!$A:$A,0),1)=0,"",INDEX(Data!$BR:$BR,MATCH(J57,Data!$A:$A,0),1)))</f>
        <v/>
      </c>
      <c r="J57" s="45" t="str">
        <f ca="1">IFERROR(INDEX(Data!$A$1:I$1000,_xlfn.AGGREGATE(15,6,(OFFSET(Data!$A$1,0,MATCH(J$6,Data!$1:$1,0)-1,1000,1)=IF(J$7="","Yes",J$7))/(OFFSET(Data!$A$1,0,MATCH(J$6,Data!$1:$1,0)-1,1000,1)=IF(J$7="","Yes",J$7))*ROW(Data!$C$1:$C$1000),ROW(J57)-ROW(J$7)),1),"")</f>
        <v>MynetworkTV</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Galavision</v>
      </c>
      <c r="O57" s="45">
        <f ca="1">IF(P57="","",IF(INDEX(Data!$BR:$BR,MATCH(P57,Data!$A:$A,0),1)=0,"",INDEX(Data!$BR:$BR,MATCH(P57,Data!$A:$A,0),1)))</f>
        <v>1</v>
      </c>
      <c r="P57" s="45" t="str">
        <f ca="1">IFERROR(INDEX(Data!$A$1:O$1000,_xlfn.AGGREGATE(15,6,(OFFSET(Data!$A$1,0,MATCH(P$6,Data!$1:$1,0)-1,1000,1)=IF(P$7="","Yes",P$7))/(OFFSET(Data!$A$1,0,MATCH(P$6,Data!$1:$1,0)-1,1000,1)=IF(P$7="","Yes",P$7))*ROW(Data!$C$1:$C$1000),ROW(P57)-ROW(P$7)),1),"")</f>
        <v>FOX</v>
      </c>
      <c r="Q57" s="45" t="str">
        <f ca="1">IF(R57="","",IF(INDEX(Data!$BR:$BR,MATCH(R57,Data!$A:$A,0),1)=0,"",INDEX(Data!$BR:$BR,MATCH(R57,Data!$A:$A,0),1)))</f>
        <v/>
      </c>
      <c r="R57" s="45" t="str">
        <f ca="1">IFERROR(INDEX(Data!$A$1:Q$1000,_xlfn.AGGREGATE(15,6,(OFFSET(Data!$A$1,0,MATCH(R$6,Data!$1:$1,0)-1,1000,1)=IF(R$7="","Yes",R$7))/(OFFSET(Data!$A$1,0,MATCH(R$6,Data!$1:$1,0)-1,1000,1)=IF(R$7="","Yes",R$7))*ROW(Data!$C$1:$C$1000),ROW(R57)-ROW(R$7)),1),"")</f>
        <v>FM</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MLB Network</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Travel Channel</v>
      </c>
      <c r="AA57" s="45">
        <f ca="1">IF(AB57="","",IF(INDEX(Data!$BR:$BR,MATCH(AB57,Data!$A:$A,0),1)=0,"",INDEX(Data!$BR:$BR,MATCH(AB57,Data!$A:$A,0),1)))</f>
        <v>1</v>
      </c>
      <c r="AB57" s="45" t="str">
        <f ca="1">IFERROR(INDEX(Data!$A$1:AC$1000,_xlfn.AGGREGATE(15,6,(OFFSET(Data!$A$1,0,MATCH(AB$6,Data!$1:$1,0)-1,1000,1)=IF(AB$7="","Yes",AB$7))/(OFFSET(Data!$A$1,0,MATCH(AB$6,Data!$1:$1,0)-1,1000,1)=IF(AB$7="","Yes",AB$7))*ROW(Data!$C$1:$C$1000),ROW(AB57)-ROW(AB$7)),1),"")</f>
        <v>NBC</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MTV</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TNT</v>
      </c>
      <c r="I58" s="45" t="str">
        <f ca="1">IF(J58="","",IF(INDEX(Data!$BR:$BR,MATCH(J58,Data!$A:$A,0),1)=0,"",INDEX(Data!$BR:$BR,MATCH(J58,Data!$A:$A,0),1)))</f>
        <v/>
      </c>
      <c r="J58" s="45" t="str">
        <f ca="1">IFERROR(INDEX(Data!$A$1:I$1000,_xlfn.AGGREGATE(15,6,(OFFSET(Data!$A$1,0,MATCH(J$6,Data!$1:$1,0)-1,1000,1)=IF(J$7="","Yes",J$7))/(OFFSET(Data!$A$1,0,MATCH(J$6,Data!$1:$1,0)-1,1000,1)=IF(J$7="","Yes",J$7))*ROW(Data!$C$1:$C$1000),ROW(J58)-ROW(J$7)),1),"")</f>
        <v>Nat Geo Wild</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Game Show Network</v>
      </c>
      <c r="O58" s="45" t="str">
        <f ca="1">IF(P58="","",IF(INDEX(Data!$BR:$BR,MATCH(P58,Data!$A:$A,0),1)=0,"",INDEX(Data!$BR:$BR,MATCH(P58,Data!$A:$A,0),1)))</f>
        <v/>
      </c>
      <c r="P58" s="45" t="str">
        <f ca="1">IFERROR(INDEX(Data!$A$1:O$1000,_xlfn.AGGREGATE(15,6,(OFFSET(Data!$A$1,0,MATCH(P$6,Data!$1:$1,0)-1,1000,1)=IF(P$7="","Yes",P$7))/(OFFSET(Data!$A$1,0,MATCH(P$6,Data!$1:$1,0)-1,1000,1)=IF(P$7="","Yes",P$7))*ROW(Data!$C$1:$C$1000),ROW(P58)-ROW(P$7)),1),"")</f>
        <v>Fox Business</v>
      </c>
      <c r="Q58" s="45" t="str">
        <f ca="1">IF(R58="","",IF(INDEX(Data!$BR:$BR,MATCH(R58,Data!$A:$A,0),1)=0,"",INDEX(Data!$BR:$BR,MATCH(R58,Data!$A:$A,0),1)))</f>
        <v/>
      </c>
      <c r="R58" s="45" t="str">
        <f ca="1">IFERROR(INDEX(Data!$A$1:Q$1000,_xlfn.AGGREGATE(15,6,(OFFSET(Data!$A$1,0,MATCH(R$6,Data!$1:$1,0)-1,1000,1)=IF(R$7="","Yes",R$7))/(OFFSET(Data!$A$1,0,MATCH(R$6,Data!$1:$1,0)-1,1000,1)=IF(R$7="","Yes",R$7))*ROW(Data!$C$1:$C$1000),ROW(R58)-ROW(R$7)),1),"")</f>
        <v>Food Network</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Motor Trend</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TruTV</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NBC Sports Network</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Music Choice</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TruTV</v>
      </c>
      <c r="I59" s="45" t="str">
        <f ca="1">IF(J59="","",IF(INDEX(Data!$BR:$BR,MATCH(J59,Data!$A:$A,0),1)=0,"",INDEX(Data!$BR:$BR,MATCH(J59,Data!$A:$A,0),1)))</f>
        <v/>
      </c>
      <c r="J59" s="45" t="str">
        <f ca="1">IFERROR(INDEX(Data!$A$1:I$1000,_xlfn.AGGREGATE(15,6,(OFFSET(Data!$A$1,0,MATCH(J$6,Data!$1:$1,0)-1,1000,1)=IF(J$7="","Yes",J$7))/(OFFSET(Data!$A$1,0,MATCH(J$6,Data!$1:$1,0)-1,1000,1)=IF(J$7="","Yes",J$7))*ROW(Data!$C$1:$C$1000),ROW(J59)-ROW(J$7)),1),"")</f>
        <v>National Geographic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Hallmark</v>
      </c>
      <c r="O59" s="45" t="str">
        <f ca="1">IF(P59="","",IF(INDEX(Data!$BR:$BR,MATCH(P59,Data!$A:$A,0),1)=0,"",INDEX(Data!$BR:$BR,MATCH(P59,Data!$A:$A,0),1)))</f>
        <v/>
      </c>
      <c r="P59" s="45" t="str">
        <f ca="1">IFERROR(INDEX(Data!$A$1:O$1000,_xlfn.AGGREGATE(15,6,(OFFSET(Data!$A$1,0,MATCH(P$6,Data!$1:$1,0)-1,1000,1)=IF(P$7="","Yes",P$7))/(OFFSET(Data!$A$1,0,MATCH(P$6,Data!$1:$1,0)-1,1000,1)=IF(P$7="","Yes",P$7))*ROW(Data!$C$1:$C$1000),ROW(P59)-ROW(P$7)),1),"")</f>
        <v>Fox News</v>
      </c>
      <c r="Q59" s="45">
        <f ca="1">IF(R59="","",IF(INDEX(Data!$BR:$BR,MATCH(R59,Data!$A:$A,0),1)=0,"",INDEX(Data!$BR:$BR,MATCH(R59,Data!$A:$A,0),1)))</f>
        <v>1</v>
      </c>
      <c r="R59" s="45" t="str">
        <f ca="1">IFERROR(INDEX(Data!$A$1:Q$1000,_xlfn.AGGREGATE(15,6,(OFFSET(Data!$A$1,0,MATCH(R$6,Data!$1:$1,0)-1,1000,1)=IF(R$7="","Yes",R$7))/(OFFSET(Data!$A$1,0,MATCH(R$6,Data!$1:$1,0)-1,1000,1)=IF(R$7="","Yes",R$7))*ROW(Data!$C$1:$C$1000),ROW(R59)-ROW(R$7)),1),"")</f>
        <v>FOX</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MSNBC</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USA Network</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NFL Network</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t="str">
        <f ca="1">IF(AN59="","",IF(INDEX(Data!$BR:$BR,MATCH(AN59,Data!$A:$A,0),1)=0,"",INDEX(Data!$BR:$BR,MATCH(AN59,Data!$A:$A,0),1)))</f>
        <v/>
      </c>
      <c r="AN59" s="45" t="str">
        <f ca="1">IFERROR(INDEX(Data!$A$1:AU$1000,_xlfn.AGGREGATE(15,6,(OFFSET(Data!$A$1,0,MATCH(AN$6,Data!$1:$1,0)-1,1000,1)=IF(AN$7="","Yes",AN$7))/(OFFSET(Data!$A$1,0,MATCH(AN$6,Data!$1:$1,0)-1,1000,1)=IF(AN$7="","Yes",AN$7))*ROW(Data!$C$1:$C$1000),ROW(AN59)-ROW(AN$7)),1),"")</f>
        <v>National Geographic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Turner Classic Movies</v>
      </c>
      <c r="I60" s="45">
        <f ca="1">IF(J60="","",IF(INDEX(Data!$BR:$BR,MATCH(J60,Data!$A:$A,0),1)=0,"",INDEX(Data!$BR:$BR,MATCH(J60,Data!$A:$A,0),1)))</f>
        <v>1</v>
      </c>
      <c r="J60" s="45" t="str">
        <f ca="1">IFERROR(INDEX(Data!$A$1:I$1000,_xlfn.AGGREGATE(15,6,(OFFSET(Data!$A$1,0,MATCH(J$6,Data!$1:$1,0)-1,1000,1)=IF(J$7="","Yes",J$7))/(OFFSET(Data!$A$1,0,MATCH(J$6,Data!$1:$1,0)-1,1000,1)=IF(J$7="","Yes",J$7))*ROW(Data!$C$1:$C$1000),ROW(J60)-ROW(J$7)),1),"")</f>
        <v>NBC</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HGTV</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1</v>
      </c>
      <c r="Q60" s="45" t="str">
        <f ca="1">IF(R60="","",IF(INDEX(Data!$BR:$BR,MATCH(R60,Data!$A:$A,0),1)=0,"",INDEX(Data!$BR:$BR,MATCH(R60,Data!$A:$A,0),1)))</f>
        <v/>
      </c>
      <c r="R60" s="45" t="str">
        <f ca="1">IFERROR(INDEX(Data!$A$1:Q$1000,_xlfn.AGGREGATE(15,6,(OFFSET(Data!$A$1,0,MATCH(R$6,Data!$1:$1,0)-1,1000,1)=IF(R$7="","Yes",R$7))/(OFFSET(Data!$A$1,0,MATCH(R$6,Data!$1:$1,0)-1,1000,1)=IF(R$7="","Yes",R$7))*ROW(Data!$C$1:$C$1000),ROW(R60)-ROW(R$7)),1),"")</f>
        <v>Fox Business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MynetworkTV</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We TV</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Olympic Channel</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f ca="1">IF(AN60="","",IF(INDEX(Data!$BR:$BR,MATCH(AN60,Data!$A:$A,0),1)=0,"",INDEX(Data!$BR:$BR,MATCH(AN60,Data!$A:$A,0),1)))</f>
        <v>1</v>
      </c>
      <c r="AN60" s="45" t="str">
        <f ca="1">IFERROR(INDEX(Data!$A$1:AU$1000,_xlfn.AGGREGATE(15,6,(OFFSET(Data!$A$1,0,MATCH(AN$6,Data!$1:$1,0)-1,1000,1)=IF(AN$7="","Yes",AN$7))/(OFFSET(Data!$A$1,0,MATCH(AN$6,Data!$1:$1,0)-1,1000,1)=IF(AN$7="","Yes",AN$7))*ROW(Data!$C$1:$C$1000),ROW(AN60)-ROW(AN$7)),1),"")</f>
        <v>NBC</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Universal Kids</v>
      </c>
      <c r="I61" s="45" t="str">
        <f ca="1">IF(J61="","",IF(INDEX(Data!$BR:$BR,MATCH(J61,Data!$A:$A,0),1)=0,"",INDEX(Data!$BR:$BR,MATCH(J61,Data!$A:$A,0),1)))</f>
        <v/>
      </c>
      <c r="J61" s="45" t="str">
        <f ca="1">IFERROR(INDEX(Data!$A$1:I$1000,_xlfn.AGGREGATE(15,6,(OFFSET(Data!$A$1,0,MATCH(J$6,Data!$1:$1,0)-1,1000,1)=IF(J$7="","Yes",J$7))/(OFFSET(Data!$A$1,0,MATCH(J$6,Data!$1:$1,0)-1,1000,1)=IF(J$7="","Yes",J$7))*ROW(Data!$C$1:$C$1000),ROW(J61)-ROW(J$7)),1),"")</f>
        <v>NBC Sports Network</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History</v>
      </c>
      <c r="O61" s="45" t="str">
        <f ca="1">IF(P61="","",IF(INDEX(Data!$BR:$BR,MATCH(P61,Data!$A:$A,0),1)=0,"",INDEX(Data!$BR:$BR,MATCH(P61,Data!$A:$A,0),1)))</f>
        <v/>
      </c>
      <c r="P61" s="45" t="str">
        <f ca="1">IFERROR(INDEX(Data!$A$1:O$1000,_xlfn.AGGREGATE(15,6,(OFFSET(Data!$A$1,0,MATCH(P$6,Data!$1:$1,0)-1,1000,1)=IF(P$7="","Yes",P$7))/(OFFSET(Data!$A$1,0,MATCH(P$6,Data!$1:$1,0)-1,1000,1)=IF(P$7="","Yes",P$7))*ROW(Data!$C$1:$C$1000),ROW(P61)-ROW(P$7)),1),"")</f>
        <v>Fox Sports 2</v>
      </c>
      <c r="Q61" s="45" t="str">
        <f ca="1">IF(R61="","",IF(INDEX(Data!$BR:$BR,MATCH(R61,Data!$A:$A,0),1)=0,"",INDEX(Data!$BR:$BR,MATCH(R61,Data!$A:$A,0),1)))</f>
        <v/>
      </c>
      <c r="R61" s="45" t="str">
        <f ca="1">IFERROR(INDEX(Data!$A$1:Q$1000,_xlfn.AGGREGATE(15,6,(OFFSET(Data!$A$1,0,MATCH(R$6,Data!$1:$1,0)-1,1000,1)=IF(R$7="","Yes",R$7))/(OFFSET(Data!$A$1,0,MATCH(R$6,Data!$1:$1,0)-1,1000,1)=IF(R$7="","Yes",R$7))*ROW(Data!$C$1:$C$1000),ROW(R61)-ROW(R$7)),1),"")</f>
        <v>Fox News</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 Geo Wild</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Own</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NBC Sports Network</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USA Network</v>
      </c>
      <c r="I62" s="45" t="str">
        <f ca="1">IF(J62="","",IF(INDEX(Data!$BR:$BR,MATCH(J62,Data!$A:$A,0),1)=0,"",INDEX(Data!$BR:$BR,MATCH(J62,Data!$A:$A,0),1)))</f>
        <v/>
      </c>
      <c r="J62" s="45" t="str">
        <f ca="1">IFERROR(INDEX(Data!$A$1:I$1000,_xlfn.AGGREGATE(15,6,(OFFSET(Data!$A$1,0,MATCH(J$6,Data!$1:$1,0)-1,1000,1)=IF(J$7="","Yes",J$7))/(OFFSET(Data!$A$1,0,MATCH(J$6,Data!$1:$1,0)-1,1000,1)=IF(J$7="","Yes",J$7))*ROW(Data!$C$1:$C$1000),ROW(J62)-ROW(J$7)),1),"")</f>
        <v>Nick Jr.</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HLN</v>
      </c>
      <c r="O62" s="45">
        <f ca="1">IF(P62="","",IF(INDEX(Data!$BR:$BR,MATCH(P62,Data!$A:$A,0),1)=0,"",INDEX(Data!$BR:$BR,MATCH(P62,Data!$A:$A,0),1)))</f>
        <v>2</v>
      </c>
      <c r="P62" s="45" t="str">
        <f ca="1">IFERROR(INDEX(Data!$A$1:O$1000,_xlfn.AGGREGATE(15,6,(OFFSET(Data!$A$1,0,MATCH(P$6,Data!$1:$1,0)-1,1000,1)=IF(P$7="","Yes",P$7))/(OFFSET(Data!$A$1,0,MATCH(P$6,Data!$1:$1,0)-1,1000,1)=IF(P$7="","Yes",P$7))*ROW(Data!$C$1:$C$1000),ROW(P62)-ROW(P$7)),1),"")</f>
        <v>Fox Sports Regionals</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1</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National Geographic</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Pac-12 National Feed</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NCAA March Madness Live</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VH1</v>
      </c>
      <c r="I63" s="45" t="str">
        <f ca="1">IF(J63="","",IF(INDEX(Data!$BR:$BR,MATCH(J63,Data!$A:$A,0),1)=0,"",INDEX(Data!$BR:$BR,MATCH(J63,Data!$A:$A,0),1)))</f>
        <v/>
      </c>
      <c r="J63" s="45" t="str">
        <f ca="1">IFERROR(INDEX(Data!$A$1:I$1000,_xlfn.AGGREGATE(15,6,(OFFSET(Data!$A$1,0,MATCH(J$6,Data!$1:$1,0)-1,1000,1)=IF(J$7="","Yes",J$7))/(OFFSET(Data!$A$1,0,MATCH(J$6,Data!$1:$1,0)-1,1000,1)=IF(J$7="","Yes",J$7))*ROW(Data!$C$1:$C$1000),ROW(J63)-ROW(J$7)),1),"")</f>
        <v>Nickelodeon</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IFC</v>
      </c>
      <c r="O63" s="45" t="str">
        <f ca="1">IF(P63="","",IF(INDEX(Data!$BR:$BR,MATCH(P63,Data!$A:$A,0),1)=0,"",INDEX(Data!$BR:$BR,MATCH(P63,Data!$A:$A,0),1)))</f>
        <v/>
      </c>
      <c r="P63" s="45" t="str">
        <f ca="1">IFERROR(INDEX(Data!$A$1:O$1000,_xlfn.AGGREGATE(15,6,(OFFSET(Data!$A$1,0,MATCH(P$6,Data!$1:$1,0)-1,1000,1)=IF(P$7="","Yes",P$7))/(OFFSET(Data!$A$1,0,MATCH(P$6,Data!$1:$1,0)-1,1000,1)=IF(P$7="","Yes",P$7))*ROW(Data!$C$1:$C$1000),ROW(P63)-ROW(P$7)),1),"")</f>
        <v>Freeform</v>
      </c>
      <c r="Q63" s="45" t="str">
        <f ca="1">IF(R63="","",IF(INDEX(Data!$BR:$BR,MATCH(R63,Data!$A:$A,0),1)=0,"",INDEX(Data!$BR:$BR,MATCH(R63,Data!$A:$A,0),1)))</f>
        <v/>
      </c>
      <c r="R63" s="45" t="str">
        <f ca="1">IFERROR(INDEX(Data!$A$1:Q$1000,_xlfn.AGGREGATE(15,6,(OFFSET(Data!$A$1,0,MATCH(R$6,Data!$1:$1,0)-1,1000,1)=IF(R$7="","Yes",R$7))/(OFFSET(Data!$A$1,0,MATCH(R$6,Data!$1:$1,0)-1,1000,1)=IF(R$7="","Yes",R$7))*ROW(Data!$C$1:$C$1000),ROW(R63)-ROW(R$7)),1),"")</f>
        <v>Fox Sports 2</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t="str">
        <f ca="1">IF(V63="","",IF(INDEX(Data!$BR:$BR,MATCH(V63,Data!$A:$A,0),1)=0,"",INDEX(Data!$BR:$BR,MATCH(V63,Data!$A:$A,0),1)))</f>
        <v/>
      </c>
      <c r="V63" s="45" t="str">
        <f ca="1">IFERROR(INDEX(Data!$A$1:T$1000,_xlfn.AGGREGATE(15,6,(OFFSET(Data!$A$1,0,MATCH(V$6,Data!$1:$1,0)-1,1000,1)=IF(V$7="","Yes",V$7))/(OFFSET(Data!$A$1,0,MATCH(V$6,Data!$1:$1,0)-1,1000,1)=IF(V$7="","Yes",V$7))*ROW(Data!$C$1:$C$1000),ROW(V63)-ROW(V$7)),1),"")</f>
        <v>NBA TV</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Paramount Network</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 Jr.</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
      </c>
      <c r="I64" s="45" t="str">
        <f ca="1">IF(J64="","",IF(INDEX(Data!$BR:$BR,MATCH(J64,Data!$A:$A,0),1)=0,"",INDEX(Data!$BR:$BR,MATCH(J64,Data!$A:$A,0),1)))</f>
        <v/>
      </c>
      <c r="J64" s="45" t="str">
        <f ca="1">IFERROR(INDEX(Data!$A$1:I$1000,_xlfn.AGGREGATE(15,6,(OFFSET(Data!$A$1,0,MATCH(J$6,Data!$1:$1,0)-1,1000,1)=IF(J$7="","Yes",J$7))/(OFFSET(Data!$A$1,0,MATCH(J$6,Data!$1:$1,0)-1,1000,1)=IF(J$7="","Yes",J$7))*ROW(Data!$C$1:$C$1000),ROW(J64)-ROW(J$7)),1),"")</f>
        <v>Olympic Channel</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Investigation Discovery</v>
      </c>
      <c r="O64" s="45" t="str">
        <f ca="1">IF(P64="","",IF(INDEX(Data!$BR:$BR,MATCH(P64,Data!$A:$A,0),1)=0,"",INDEX(Data!$BR:$BR,MATCH(P64,Data!$A:$A,0),1)))</f>
        <v/>
      </c>
      <c r="P64" s="45" t="str">
        <f ca="1">IFERROR(INDEX(Data!$A$1:O$1000,_xlfn.AGGREGATE(15,6,(OFFSET(Data!$A$1,0,MATCH(P$6,Data!$1:$1,0)-1,1000,1)=IF(P$7="","Yes",P$7))/(OFFSET(Data!$A$1,0,MATCH(P$6,Data!$1:$1,0)-1,1000,1)=IF(P$7="","Yes",P$7))*ROW(Data!$C$1:$C$1000),ROW(P64)-ROW(P$7)),1),"")</f>
        <v>Fuse</v>
      </c>
      <c r="Q64" s="45">
        <f ca="1">IF(R64="","",IF(INDEX(Data!$BR:$BR,MATCH(R64,Data!$A:$A,0),1)=0,"",INDEX(Data!$BR:$BR,MATCH(R64,Data!$A:$A,0),1)))</f>
        <v>2</v>
      </c>
      <c r="R64" s="45" t="str">
        <f ca="1">IFERROR(INDEX(Data!$A$1:Q$1000,_xlfn.AGGREGATE(15,6,(OFFSET(Data!$A$1,0,MATCH(R$6,Data!$1:$1,0)-1,1000,1)=IF(R$7="","Yes",R$7))/(OFFSET(Data!$A$1,0,MATCH(R$6,Data!$1:$1,0)-1,1000,1)=IF(R$7="","Yes",R$7))*ROW(Data!$C$1:$C$1000),ROW(R64)-ROW(R$7)),1),"")</f>
        <v>Fox Sports Regionals</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f ca="1">IF(V64="","",IF(INDEX(Data!$BR:$BR,MATCH(V64,Data!$A:$A,0),1)=0,"",INDEX(Data!$BR:$BR,MATCH(V64,Data!$A:$A,0),1)))</f>
        <v>1</v>
      </c>
      <c r="V64" s="45" t="str">
        <f ca="1">IFERROR(INDEX(Data!$A$1:T$1000,_xlfn.AGGREGATE(15,6,(OFFSET(Data!$A$1,0,MATCH(V$6,Data!$1:$1,0)-1,1000,1)=IF(V$7="","Yes",V$7))/(OFFSET(Data!$A$1,0,MATCH(V$6,Data!$1:$1,0)-1,1000,1)=IF(V$7="","Yes",V$7))*ROW(Data!$C$1:$C$1000),ROW(V64)-ROW(V$7)),1),"")</f>
        <v>NBC</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POP</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Nickelodeon</v>
      </c>
    </row>
    <row r="65" spans="1:40" ht="24"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
      </c>
      <c r="I65" s="45" t="str">
        <f ca="1">IF(J65="","",IF(INDEX(Data!$BR:$BR,MATCH(J65,Data!$A:$A,0),1)=0,"",INDEX(Data!$BR:$BR,MATCH(J65,Data!$A:$A,0),1)))</f>
        <v/>
      </c>
      <c r="J65" s="45" t="str">
        <f ca="1">IFERROR(INDEX(Data!$A$1:I$1000,_xlfn.AGGREGATE(15,6,(OFFSET(Data!$A$1,0,MATCH(J$6,Data!$1:$1,0)-1,1000,1)=IF(J$7="","Yes",J$7))/(OFFSET(Data!$A$1,0,MATCH(J$6,Data!$1:$1,0)-1,1000,1)=IF(J$7="","Yes",J$7))*ROW(Data!$C$1:$C$1000),ROW(J65)-ROW(J$7)),1),"")</f>
        <v>Ovation</v>
      </c>
      <c r="K65" s="45" t="str">
        <f ca="1">IF(L65="","",IF(INDEX(Data!$BR:$BR,MATCH(L65,Data!$A:$A,0),1)=0,"",INDEX(Data!$BR:$BR,MATCH(L65,Data!$A:$A,0),1)))</f>
        <v/>
      </c>
      <c r="L65" s="45" t="str">
        <f ca="1">IFERROR(INDEX(Data!$A$1:K$1000,_xlfn.AGGREGATE(15,6,(OFFSET(Data!$A$1,0,MATCH(L$6,Data!$1:$1,0)-1,1000,1)=IF(L$7="","Yes",L$7))/(OFFSET(Data!$A$1,0,MATCH(L$6,Data!$1:$1,0)-1,1000,1)=IF(L$7="","Yes",L$7))*ROW(Data!$C$1:$C$1000),ROW(L65)-ROW(L$7)),1),"")</f>
        <v>Reelz</v>
      </c>
      <c r="M65" s="45" t="str">
        <f ca="1">IF(N65="","",IF(INDEX(Data!$BR:$BR,MATCH(N65,Data!$A:$A,0),1)=0,"",INDEX(Data!$BR:$BR,MATCH(N65,Data!$A:$A,0),1)))</f>
        <v/>
      </c>
      <c r="N65" s="45" t="str">
        <f ca="1">IFERROR(INDEX(Data!$A$1:M$1000,_xlfn.AGGREGATE(15,6,(OFFSET(Data!$A$1,0,MATCH(N$6,Data!$1:$1,0)-1,1000,1)=IF(N$7="","Yes",N$7))/(OFFSET(Data!$A$1,0,MATCH(N$6,Data!$1:$1,0)-1,1000,1)=IF(N$7="","Yes",N$7))*ROW(Data!$C$1:$C$1000),ROW(N65)-ROW(N$7)),1),"")</f>
        <v>Justice Central</v>
      </c>
      <c r="O65" s="45" t="str">
        <f ca="1">IF(P65="","",IF(INDEX(Data!$BR:$BR,MATCH(P65,Data!$A:$A,0),1)=0,"",INDEX(Data!$BR:$BR,MATCH(P65,Data!$A:$A,0),1)))</f>
        <v/>
      </c>
      <c r="P65" s="45" t="str">
        <f ca="1">IFERROR(INDEX(Data!$A$1:O$1000,_xlfn.AGGREGATE(15,6,(OFFSET(Data!$A$1,0,MATCH(P$6,Data!$1:$1,0)-1,1000,1)=IF(P$7="","Yes",P$7))/(OFFSET(Data!$A$1,0,MATCH(P$6,Data!$1:$1,0)-1,1000,1)=IF(P$7="","Yes",P$7))*ROW(Data!$C$1:$C$1000),ROW(P65)-ROW(P$7)),1),"")</f>
        <v>Fusion</v>
      </c>
      <c r="Q65" s="45" t="str">
        <f ca="1">IF(R65="","",IF(INDEX(Data!$BR:$BR,MATCH(R65,Data!$A:$A,0),1)=0,"",INDEX(Data!$BR:$BR,MATCH(R65,Data!$A:$A,0),1)))</f>
        <v/>
      </c>
      <c r="R65" s="45" t="str">
        <f ca="1">IFERROR(INDEX(Data!$A$1:Q$1000,_xlfn.AGGREGATE(15,6,(OFFSET(Data!$A$1,0,MATCH(R$6,Data!$1:$1,0)-1,1000,1)=IF(R$7="","Yes",R$7))/(OFFSET(Data!$A$1,0,MATCH(R$6,Data!$1:$1,0)-1,1000,1)=IF(R$7="","Yes",R$7))*ROW(Data!$C$1:$C$1000),ROW(R65)-ROW(R$7)),1),"")</f>
        <v>Freeform</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NBC Sports Network</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Sundance TV</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Own</v>
      </c>
    </row>
    <row r="66" spans="1:40"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Oxygen</v>
      </c>
      <c r="K66" s="45" t="str">
        <f ca="1">IF(L66="","",IF(INDEX(Data!$BR:$BR,MATCH(L66,Data!$A:$A,0),1)=0,"",INDEX(Data!$BR:$BR,MATCH(L66,Data!$A:$A,0),1)))</f>
        <v/>
      </c>
      <c r="L66" s="45" t="str">
        <f ca="1">IFERROR(INDEX(Data!$A$1:K$1000,_xlfn.AGGREGATE(15,6,(OFFSET(Data!$A$1,0,MATCH(L$6,Data!$1:$1,0)-1,1000,1)=IF(L$7="","Yes",L$7))/(OFFSET(Data!$A$1,0,MATCH(L$6,Data!$1:$1,0)-1,1000,1)=IF(L$7="","Yes",L$7))*ROW(Data!$C$1:$C$1000),ROW(L66)-ROW(L$7)),1),"")</f>
        <v>RFD-TV</v>
      </c>
      <c r="M66" s="45" t="str">
        <f ca="1">IF(N66="","",IF(INDEX(Data!$BR:$BR,MATCH(N66,Data!$A:$A,0),1)=0,"",INDEX(Data!$BR:$BR,MATCH(N66,Data!$A:$A,0),1)))</f>
        <v/>
      </c>
      <c r="N66" s="45" t="str">
        <f ca="1">IFERROR(INDEX(Data!$A$1:M$1000,_xlfn.AGGREGATE(15,6,(OFFSET(Data!$A$1,0,MATCH(N$6,Data!$1:$1,0)-1,1000,1)=IF(N$7="","Yes",N$7))/(OFFSET(Data!$A$1,0,MATCH(N$6,Data!$1:$1,0)-1,1000,1)=IF(N$7="","Yes",N$7))*ROW(Data!$C$1:$C$1000),ROW(N66)-ROW(N$7)),1),"")</f>
        <v>Lifetime</v>
      </c>
      <c r="O66" s="45" t="str">
        <f ca="1">IF(P66="","",IF(INDEX(Data!$BR:$BR,MATCH(P66,Data!$A:$A,0),1)=0,"",INDEX(Data!$BR:$BR,MATCH(P66,Data!$A:$A,0),1)))</f>
        <v/>
      </c>
      <c r="P66" s="45" t="str">
        <f ca="1">IFERROR(INDEX(Data!$A$1:O$1000,_xlfn.AGGREGATE(15,6,(OFFSET(Data!$A$1,0,MATCH(P$6,Data!$1:$1,0)-1,1000,1)=IF(P$7="","Yes",P$7))/(OFFSET(Data!$A$1,0,MATCH(P$6,Data!$1:$1,0)-1,1000,1)=IF(P$7="","Yes",P$7))*ROW(Data!$C$1:$C$1000),ROW(P66)-ROW(P$7)),1),"")</f>
        <v>FX</v>
      </c>
      <c r="Q66" s="45" t="str">
        <f ca="1">IF(R66="","",IF(INDEX(Data!$BR:$BR,MATCH(R66,Data!$A:$A,0),1)=0,"",INDEX(Data!$BR:$BR,MATCH(R66,Data!$A:$A,0),1)))</f>
        <v/>
      </c>
      <c r="R66" s="45" t="str">
        <f ca="1">IFERROR(INDEX(Data!$A$1:Q$1000,_xlfn.AGGREGATE(15,6,(OFFSET(Data!$A$1,0,MATCH(R$6,Data!$1:$1,0)-1,1000,1)=IF(R$7="","Yes",R$7))/(OFFSET(Data!$A$1,0,MATCH(R$6,Data!$1:$1,0)-1,1000,1)=IF(R$7="","Yes",R$7))*ROW(Data!$C$1:$C$1000),ROW(R66)-ROW(R$7)),1),"")</f>
        <v>Fuse</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NECN</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TUDN</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Oxygen</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Paramount Network</v>
      </c>
      <c r="K67" s="45" t="str">
        <f ca="1">IF(L67="","",IF(INDEX(Data!$BR:$BR,MATCH(L67,Data!$A:$A,0),1)=0,"",INDEX(Data!$BR:$BR,MATCH(L67,Data!$A:$A,0),1)))</f>
        <v/>
      </c>
      <c r="L67" s="45" t="str">
        <f ca="1">IFERROR(INDEX(Data!$A$1:K$1000,_xlfn.AGGREGATE(15,6,(OFFSET(Data!$A$1,0,MATCH(L$6,Data!$1:$1,0)-1,1000,1)=IF(L$7="","Yes",L$7))/(OFFSET(Data!$A$1,0,MATCH(L$6,Data!$1:$1,0)-1,1000,1)=IF(L$7="","Yes",L$7))*ROW(Data!$C$1:$C$1000),ROW(L67)-ROW(L$7)),1),"")</f>
        <v>Syfy</v>
      </c>
      <c r="M67" s="45" t="str">
        <f ca="1">IF(N67="","",IF(INDEX(Data!$BR:$BR,MATCH(N67,Data!$A:$A,0),1)=0,"",INDEX(Data!$BR:$BR,MATCH(N67,Data!$A:$A,0),1)))</f>
        <v/>
      </c>
      <c r="N67" s="45" t="str">
        <f ca="1">IFERROR(INDEX(Data!$A$1:M$1000,_xlfn.AGGREGATE(15,6,(OFFSET(Data!$A$1,0,MATCH(N$6,Data!$1:$1,0)-1,1000,1)=IF(N$7="","Yes",N$7))/(OFFSET(Data!$A$1,0,MATCH(N$6,Data!$1:$1,0)-1,1000,1)=IF(N$7="","Yes",N$7))*ROW(Data!$C$1:$C$1000),ROW(N67)-ROW(N$7)),1),"")</f>
        <v>MLB Network</v>
      </c>
      <c r="O67" s="45" t="str">
        <f ca="1">IF(P67="","",IF(INDEX(Data!$BR:$BR,MATCH(P67,Data!$A:$A,0),1)=0,"",INDEX(Data!$BR:$BR,MATCH(P67,Data!$A:$A,0),1)))</f>
        <v/>
      </c>
      <c r="P67" s="45" t="str">
        <f ca="1">IFERROR(INDEX(Data!$A$1:O$1000,_xlfn.AGGREGATE(15,6,(OFFSET(Data!$A$1,0,MATCH(P$6,Data!$1:$1,0)-1,1000,1)=IF(P$7="","Yes",P$7))/(OFFSET(Data!$A$1,0,MATCH(P$6,Data!$1:$1,0)-1,1000,1)=IF(P$7="","Yes",P$7))*ROW(Data!$C$1:$C$1000),ROW(P67)-ROW(P$7)),1),"")</f>
        <v>FX Movie Channel</v>
      </c>
      <c r="Q67" s="45" t="str">
        <f ca="1">IF(R67="","",IF(INDEX(Data!$BR:$BR,MATCH(R67,Data!$A:$A,0),1)=0,"",INDEX(Data!$BR:$BR,MATCH(R67,Data!$A:$A,0),1)))</f>
        <v/>
      </c>
      <c r="R67" s="45" t="str">
        <f ca="1">IFERROR(INDEX(Data!$A$1:Q$1000,_xlfn.AGGREGATE(15,6,(OFFSET(Data!$A$1,0,MATCH(R$6,Data!$1:$1,0)-1,1000,1)=IF(R$7="","Yes",R$7))/(OFFSET(Data!$A$1,0,MATCH(R$6,Data!$1:$1,0)-1,1000,1)=IF(R$7="","Yes",R$7))*ROW(Data!$C$1:$C$1000),ROW(R67)-ROW(R$7)),1),"")</f>
        <v>Fusion</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NESN National</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TUDNxtra1</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Pac-12 National Feed</v>
      </c>
    </row>
    <row r="68" spans="1:40" ht="24"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Revolt</v>
      </c>
      <c r="K68" s="45" t="str">
        <f ca="1">IF(L68="","",IF(INDEX(Data!$BR:$BR,MATCH(L68,Data!$A:$A,0),1)=0,"",INDEX(Data!$BR:$BR,MATCH(L68,Data!$A:$A,0),1)))</f>
        <v/>
      </c>
      <c r="L68" s="45" t="str">
        <f ca="1">IFERROR(INDEX(Data!$A$1:K$1000,_xlfn.AGGREGATE(15,6,(OFFSET(Data!$A$1,0,MATCH(L$6,Data!$1:$1,0)-1,1000,1)=IF(L$7="","Yes",L$7))/(OFFSET(Data!$A$1,0,MATCH(L$6,Data!$1:$1,0)-1,1000,1)=IF(L$7="","Yes",L$7))*ROW(Data!$C$1:$C$1000),ROW(L68)-ROW(L$7)),1),"")</f>
        <v>TBS</v>
      </c>
      <c r="M68" s="45" t="str">
        <f ca="1">IF(N68="","",IF(INDEX(Data!$BR:$BR,MATCH(N68,Data!$A:$A,0),1)=0,"",INDEX(Data!$BR:$BR,MATCH(N68,Data!$A:$A,0),1)))</f>
        <v/>
      </c>
      <c r="N68" s="45" t="str">
        <f ca="1">IFERROR(INDEX(Data!$A$1:M$1000,_xlfn.AGGREGATE(15,6,(OFFSET(Data!$A$1,0,MATCH(N$6,Data!$1:$1,0)-1,1000,1)=IF(N$7="","Yes",N$7))/(OFFSET(Data!$A$1,0,MATCH(N$6,Data!$1:$1,0)-1,1000,1)=IF(N$7="","Yes",N$7))*ROW(Data!$C$1:$C$1000),ROW(N68)-ROW(N$7)),1),"")</f>
        <v>Motor Trend</v>
      </c>
      <c r="O68" s="45" t="str">
        <f ca="1">IF(P68="","",IF(INDEX(Data!$BR:$BR,MATCH(P68,Data!$A:$A,0),1)=0,"",INDEX(Data!$BR:$BR,MATCH(P68,Data!$A:$A,0),1)))</f>
        <v/>
      </c>
      <c r="P68" s="45" t="str">
        <f ca="1">IFERROR(INDEX(Data!$A$1:O$1000,_xlfn.AGGREGATE(15,6,(OFFSET(Data!$A$1,0,MATCH(P$6,Data!$1:$1,0)-1,1000,1)=IF(P$7="","Yes",P$7))/(OFFSET(Data!$A$1,0,MATCH(P$6,Data!$1:$1,0)-1,1000,1)=IF(P$7="","Yes",P$7))*ROW(Data!$C$1:$C$1000),ROW(P68)-ROW(P$7)),1),"")</f>
        <v>FXX</v>
      </c>
      <c r="Q68" s="45" t="str">
        <f ca="1">IF(R68="","",IF(INDEX(Data!$BR:$BR,MATCH(R68,Data!$A:$A,0),1)=0,"",INDEX(Data!$BR:$BR,MATCH(R68,Data!$A:$A,0),1)))</f>
        <v/>
      </c>
      <c r="R68" s="45" t="str">
        <f ca="1">IFERROR(INDEX(Data!$A$1:Q$1000,_xlfn.AGGREGATE(15,6,(OFFSET(Data!$A$1,0,MATCH(R$6,Data!$1:$1,0)-1,1000,1)=IF(R$7="","Yes",R$7))/(OFFSET(Data!$A$1,0,MATCH(R$6,Data!$1:$1,0)-1,1000,1)=IF(R$7="","Yes",R$7))*ROW(Data!$C$1:$C$1000),ROW(R68)-ROW(R$7)),1),"")</f>
        <v>FX</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Newsy</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TUDNxtra10</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Paramount Network</v>
      </c>
    </row>
    <row r="69" spans="1:40"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SEC Network</v>
      </c>
      <c r="K69" s="45" t="str">
        <f ca="1">IF(L69="","",IF(INDEX(Data!$BR:$BR,MATCH(L69,Data!$A:$A,0),1)=0,"",INDEX(Data!$BR:$BR,MATCH(L69,Data!$A:$A,0),1)))</f>
        <v/>
      </c>
      <c r="L69" s="45" t="str">
        <f ca="1">IFERROR(INDEX(Data!$A$1:K$1000,_xlfn.AGGREGATE(15,6,(OFFSET(Data!$A$1,0,MATCH(L$6,Data!$1:$1,0)-1,1000,1)=IF(L$7="","Yes",L$7))/(OFFSET(Data!$A$1,0,MATCH(L$6,Data!$1:$1,0)-1,1000,1)=IF(L$7="","Yes",L$7))*ROW(Data!$C$1:$C$1000),ROW(L69)-ROW(L$7)),1),"")</f>
        <v>Teen Nick</v>
      </c>
      <c r="M69" s="45" t="str">
        <f ca="1">IF(N69="","",IF(INDEX(Data!$BR:$BR,MATCH(N69,Data!$A:$A,0),1)=0,"",INDEX(Data!$BR:$BR,MATCH(N69,Data!$A:$A,0),1)))</f>
        <v/>
      </c>
      <c r="N69" s="45" t="str">
        <f ca="1">IFERROR(INDEX(Data!$A$1:M$1000,_xlfn.AGGREGATE(15,6,(OFFSET(Data!$A$1,0,MATCH(N$6,Data!$1:$1,0)-1,1000,1)=IF(N$7="","Yes",N$7))/(OFFSET(Data!$A$1,0,MATCH(N$6,Data!$1:$1,0)-1,1000,1)=IF(N$7="","Yes",N$7))*ROW(Data!$C$1:$C$1000),ROW(N69)-ROW(N$7)),1),"")</f>
        <v>MSNBC</v>
      </c>
      <c r="O69" s="45" t="str">
        <f ca="1">IF(P69="","",IF(INDEX(Data!$BR:$BR,MATCH(P69,Data!$A:$A,0),1)=0,"",INDEX(Data!$BR:$BR,MATCH(P69,Data!$A:$A,0),1)))</f>
        <v/>
      </c>
      <c r="P69" s="45" t="str">
        <f ca="1">IFERROR(INDEX(Data!$A$1:O$1000,_xlfn.AGGREGATE(15,6,(OFFSET(Data!$A$1,0,MATCH(P$6,Data!$1:$1,0)-1,1000,1)=IF(P$7="","Yes",P$7))/(OFFSET(Data!$A$1,0,MATCH(P$6,Data!$1:$1,0)-1,1000,1)=IF(P$7="","Yes",P$7))*ROW(Data!$C$1:$C$1000),ROW(P69)-ROW(P$7)),1),"")</f>
        <v>FYI</v>
      </c>
      <c r="Q69" s="45" t="str">
        <f ca="1">IF(R69="","",IF(INDEX(Data!$BR:$BR,MATCH(R69,Data!$A:$A,0),1)=0,"",INDEX(Data!$BR:$BR,MATCH(R69,Data!$A:$A,0),1)))</f>
        <v/>
      </c>
      <c r="R69" s="45" t="str">
        <f ca="1">IFERROR(INDEX(Data!$A$1:Q$1000,_xlfn.AGGREGATE(15,6,(OFFSET(Data!$A$1,0,MATCH(R$6,Data!$1:$1,0)-1,1000,1)=IF(R$7="","Yes",R$7))/(OFFSET(Data!$A$1,0,MATCH(R$6,Data!$1:$1,0)-1,1000,1)=IF(R$7="","Yes",R$7))*ROW(Data!$C$1:$C$1000),ROW(R69)-ROW(R$7)),1),"")</f>
        <v>FX Movie Channel</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Olympic Channel</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t="str">
        <f ca="1">IF(AB69="","",IF(INDEX(Data!$BR:$BR,MATCH(AB69,Data!$A:$A,0),1)=0,"",INDEX(Data!$BR:$BR,MATCH(AB69,Data!$A:$A,0),1)))</f>
        <v/>
      </c>
      <c r="AB69" s="45" t="str">
        <f ca="1">IFERROR(INDEX(Data!$A$1:AC$1000,_xlfn.AGGREGATE(15,6,(OFFSET(Data!$A$1,0,MATCH(AB$6,Data!$1:$1,0)-1,1000,1)=IF(AB$7="","Yes",AB$7))/(OFFSET(Data!$A$1,0,MATCH(AB$6,Data!$1:$1,0)-1,1000,1)=IF(AB$7="","Yes",AB$7))*ROW(Data!$C$1:$C$1000),ROW(AB69)-ROW(AB$7)),1),"")</f>
        <v>TUDNxtra11</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POP</v>
      </c>
    </row>
    <row r="70" spans="1:40"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Syfy</v>
      </c>
      <c r="K70" s="45" t="str">
        <f ca="1">IF(L70="","",IF(INDEX(Data!$BR:$BR,MATCH(L70,Data!$A:$A,0),1)=0,"",INDEX(Data!$BR:$BR,MATCH(L70,Data!$A:$A,0),1)))</f>
        <v/>
      </c>
      <c r="L70" s="45" t="str">
        <f ca="1">IFERROR(INDEX(Data!$A$1:K$1000,_xlfn.AGGREGATE(15,6,(OFFSET(Data!$A$1,0,MATCH(L$6,Data!$1:$1,0)-1,1000,1)=IF(L$7="","Yes",L$7))/(OFFSET(Data!$A$1,0,MATCH(L$6,Data!$1:$1,0)-1,1000,1)=IF(L$7="","Yes",L$7))*ROW(Data!$C$1:$C$1000),ROW(L70)-ROW(L$7)),1),"")</f>
        <v>Telemundo</v>
      </c>
      <c r="M70" s="45" t="str">
        <f ca="1">IF(N70="","",IF(INDEX(Data!$BR:$BR,MATCH(N70,Data!$A:$A,0),1)=0,"",INDEX(Data!$BR:$BR,MATCH(N70,Data!$A:$A,0),1)))</f>
        <v/>
      </c>
      <c r="N70" s="45" t="str">
        <f ca="1">IFERROR(INDEX(Data!$A$1:M$1000,_xlfn.AGGREGATE(15,6,(OFFSET(Data!$A$1,0,MATCH(N$6,Data!$1:$1,0)-1,1000,1)=IF(N$7="","Yes",N$7))/(OFFSET(Data!$A$1,0,MATCH(N$6,Data!$1:$1,0)-1,1000,1)=IF(N$7="","Yes",N$7))*ROW(Data!$C$1:$C$1000),ROW(N70)-ROW(N$7)),1),"")</f>
        <v>MTV</v>
      </c>
      <c r="O70" s="45" t="str">
        <f ca="1">IF(P70="","",IF(INDEX(Data!$BR:$BR,MATCH(P70,Data!$A:$A,0),1)=0,"",INDEX(Data!$BR:$BR,MATCH(P70,Data!$A:$A,0),1)))</f>
        <v/>
      </c>
      <c r="P70" s="45" t="str">
        <f ca="1">IFERROR(INDEX(Data!$A$1:O$1000,_xlfn.AGGREGATE(15,6,(OFFSET(Data!$A$1,0,MATCH(P$6,Data!$1:$1,0)-1,1000,1)=IF(P$7="","Yes",P$7))/(OFFSET(Data!$A$1,0,MATCH(P$6,Data!$1:$1,0)-1,1000,1)=IF(P$7="","Yes",P$7))*ROW(Data!$C$1:$C$1000),ROW(P70)-ROW(P$7)),1),"")</f>
        <v>Galavision</v>
      </c>
      <c r="Q70" s="45" t="str">
        <f ca="1">IF(R70="","",IF(INDEX(Data!$BR:$BR,MATCH(R70,Data!$A:$A,0),1)=0,"",INDEX(Data!$BR:$BR,MATCH(R70,Data!$A:$A,0),1)))</f>
        <v/>
      </c>
      <c r="R70" s="45" t="str">
        <f ca="1">IFERROR(INDEX(Data!$A$1:Q$1000,_xlfn.AGGREGATE(15,6,(OFFSET(Data!$A$1,0,MATCH(R$6,Data!$1:$1,0)-1,1000,1)=IF(R$7="","Yes",R$7))/(OFFSET(Data!$A$1,0,MATCH(R$6,Data!$1:$1,0)-1,1000,1)=IF(R$7="","Yes",R$7))*ROW(Data!$C$1:$C$1000),ROW(R70)-ROW(R$7)),1),"")</f>
        <v>FXX</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Orlando City</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TUDNxtra2</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Reelz</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TBS</v>
      </c>
      <c r="K71" s="45" t="str">
        <f ca="1">IF(L71="","",IF(INDEX(Data!$BR:$BR,MATCH(L71,Data!$A:$A,0),1)=0,"",INDEX(Data!$BR:$BR,MATCH(L71,Data!$A:$A,0),1)))</f>
        <v/>
      </c>
      <c r="L71" s="45" t="str">
        <f ca="1">IFERROR(INDEX(Data!$A$1:K$1000,_xlfn.AGGREGATE(15,6,(OFFSET(Data!$A$1,0,MATCH(L$6,Data!$1:$1,0)-1,1000,1)=IF(L$7="","Yes",L$7))/(OFFSET(Data!$A$1,0,MATCH(L$6,Data!$1:$1,0)-1,1000,1)=IF(L$7="","Yes",L$7))*ROW(Data!$C$1:$C$1000),ROW(L71)-ROW(L$7)),1),"")</f>
        <v>TLC</v>
      </c>
      <c r="M71" s="45" t="str">
        <f ca="1">IF(N71="","",IF(INDEX(Data!$BR:$BR,MATCH(N71,Data!$A:$A,0),1)=0,"",INDEX(Data!$BR:$BR,MATCH(N71,Data!$A:$A,0),1)))</f>
        <v/>
      </c>
      <c r="N71" s="45" t="str">
        <f ca="1">IFERROR(INDEX(Data!$A$1:M$1000,_xlfn.AGGREGATE(15,6,(OFFSET(Data!$A$1,0,MATCH(N$6,Data!$1:$1,0)-1,1000,1)=IF(N$7="","Yes",N$7))/(OFFSET(Data!$A$1,0,MATCH(N$6,Data!$1:$1,0)-1,1000,1)=IF(N$7="","Yes",N$7))*ROW(Data!$C$1:$C$1000),ROW(N71)-ROW(N$7)),1),"")</f>
        <v>MTV2</v>
      </c>
      <c r="O71" s="45" t="str">
        <f ca="1">IF(P71="","",IF(INDEX(Data!$BR:$BR,MATCH(P71,Data!$A:$A,0),1)=0,"",INDEX(Data!$BR:$BR,MATCH(P71,Data!$A:$A,0),1)))</f>
        <v/>
      </c>
      <c r="P71" s="45" t="str">
        <f ca="1">IFERROR(INDEX(Data!$A$1:O$1000,_xlfn.AGGREGATE(15,6,(OFFSET(Data!$A$1,0,MATCH(P$6,Data!$1:$1,0)-1,1000,1)=IF(P$7="","Yes",P$7))/(OFFSET(Data!$A$1,0,MATCH(P$6,Data!$1:$1,0)-1,1000,1)=IF(P$7="","Yes",P$7))*ROW(Data!$C$1:$C$1000),ROW(P71)-ROW(P$7)),1),"")</f>
        <v>Game Show Network</v>
      </c>
      <c r="Q71" s="45" t="str">
        <f ca="1">IF(R71="","",IF(INDEX(Data!$BR:$BR,MATCH(R71,Data!$A:$A,0),1)=0,"",INDEX(Data!$BR:$BR,MATCH(R71,Data!$A:$A,0),1)))</f>
        <v/>
      </c>
      <c r="R71" s="45" t="str">
        <f ca="1">IFERROR(INDEX(Data!$A$1:Q$1000,_xlfn.AGGREGATE(15,6,(OFFSET(Data!$A$1,0,MATCH(R$6,Data!$1:$1,0)-1,1000,1)=IF(R$7="","Yes",R$7))/(OFFSET(Data!$A$1,0,MATCH(R$6,Data!$1:$1,0)-1,1000,1)=IF(R$7="","Yes",R$7))*ROW(Data!$C$1:$C$1000),ROW(R71)-ROW(R$7)),1),"")</f>
        <v>FYI</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Oxygen</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TUDNxtra3</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Science</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Telemundo</v>
      </c>
      <c r="K72" s="45" t="str">
        <f ca="1">IF(L72="","",IF(INDEX(Data!$BR:$BR,MATCH(L72,Data!$A:$A,0),1)=0,"",INDEX(Data!$BR:$BR,MATCH(L72,Data!$A:$A,0),1)))</f>
        <v/>
      </c>
      <c r="L72" s="45" t="str">
        <f ca="1">IFERROR(INDEX(Data!$A$1:K$1000,_xlfn.AGGREGATE(15,6,(OFFSET(Data!$A$1,0,MATCH(L$6,Data!$1:$1,0)-1,1000,1)=IF(L$7="","Yes",L$7))/(OFFSET(Data!$A$1,0,MATCH(L$6,Data!$1:$1,0)-1,1000,1)=IF(L$7="","Yes",L$7))*ROW(Data!$C$1:$C$1000),ROW(L72)-ROW(L$7)),1),"")</f>
        <v>TNT</v>
      </c>
      <c r="M72" s="45" t="str">
        <f ca="1">IF(N72="","",IF(INDEX(Data!$BR:$BR,MATCH(N72,Data!$A:$A,0),1)=0,"",INDEX(Data!$BR:$BR,MATCH(N72,Data!$A:$A,0),1)))</f>
        <v/>
      </c>
      <c r="N72" s="45" t="str">
        <f ca="1">IFERROR(INDEX(Data!$A$1:M$1000,_xlfn.AGGREGATE(15,6,(OFFSET(Data!$A$1,0,MATCH(N$6,Data!$1:$1,0)-1,1000,1)=IF(N$7="","Yes",N$7))/(OFFSET(Data!$A$1,0,MATCH(N$6,Data!$1:$1,0)-1,1000,1)=IF(N$7="","Yes",N$7))*ROW(Data!$C$1:$C$1000),ROW(N72)-ROW(N$7)),1),"")</f>
        <v>National Geographic</v>
      </c>
      <c r="O72" s="45" t="str">
        <f ca="1">IF(P72="","",IF(INDEX(Data!$BR:$BR,MATCH(P72,Data!$A:$A,0),1)=0,"",INDEX(Data!$BR:$BR,MATCH(P72,Data!$A:$A,0),1)))</f>
        <v/>
      </c>
      <c r="P72" s="45" t="str">
        <f ca="1">IFERROR(INDEX(Data!$A$1:O$1000,_xlfn.AGGREGATE(15,6,(OFFSET(Data!$A$1,0,MATCH(P$6,Data!$1:$1,0)-1,1000,1)=IF(P$7="","Yes",P$7))/(OFFSET(Data!$A$1,0,MATCH(P$6,Data!$1:$1,0)-1,1000,1)=IF(P$7="","Yes",P$7))*ROW(Data!$C$1:$C$1000),ROW(P72)-ROW(P$7)),1),"")</f>
        <v>Golf Channel</v>
      </c>
      <c r="Q72" s="45" t="str">
        <f ca="1">IF(R72="","",IF(INDEX(Data!$BR:$BR,MATCH(R72,Data!$A:$A,0),1)=0,"",INDEX(Data!$BR:$BR,MATCH(R72,Data!$A:$A,0),1)))</f>
        <v/>
      </c>
      <c r="R72" s="45" t="str">
        <f ca="1">IFERROR(INDEX(Data!$A$1:Q$1000,_xlfn.AGGREGATE(15,6,(OFFSET(Data!$A$1,0,MATCH(R$6,Data!$1:$1,0)-1,1000,1)=IF(R$7="","Yes",R$7))/(OFFSET(Data!$A$1,0,MATCH(R$6,Data!$1:$1,0)-1,1000,1)=IF(R$7="","Yes",R$7))*ROW(Data!$C$1:$C$1000),ROW(R72)-ROW(R$7)),1),"")</f>
        <v>Galavision</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POP</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TUDNxtra4</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Smithsonian</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TNT</v>
      </c>
      <c r="K73" s="45" t="str">
        <f ca="1">IF(L73="","",IF(INDEX(Data!$BR:$BR,MATCH(L73,Data!$A:$A,0),1)=0,"",INDEX(Data!$BR:$BR,MATCH(L73,Data!$A:$A,0),1)))</f>
        <v/>
      </c>
      <c r="L73" s="45" t="str">
        <f ca="1">IFERROR(INDEX(Data!$A$1:K$1000,_xlfn.AGGREGATE(15,6,(OFFSET(Data!$A$1,0,MATCH(L$6,Data!$1:$1,0)-1,1000,1)=IF(L$7="","Yes",L$7))/(OFFSET(Data!$A$1,0,MATCH(L$6,Data!$1:$1,0)-1,1000,1)=IF(L$7="","Yes",L$7))*ROW(Data!$C$1:$C$1000),ROW(L73)-ROW(L$7)),1),"")</f>
        <v>TruTV</v>
      </c>
      <c r="M73" s="45">
        <f ca="1">IF(N73="","",IF(INDEX(Data!$BR:$BR,MATCH(N73,Data!$A:$A,0),1)=0,"",INDEX(Data!$BR:$BR,MATCH(N73,Data!$A:$A,0),1)))</f>
        <v>1</v>
      </c>
      <c r="N73" s="45" t="str">
        <f ca="1">IFERROR(INDEX(Data!$A$1:M$1000,_xlfn.AGGREGATE(15,6,(OFFSET(Data!$A$1,0,MATCH(N$6,Data!$1:$1,0)-1,1000,1)=IF(N$7="","Yes",N$7))/(OFFSET(Data!$A$1,0,MATCH(N$6,Data!$1:$1,0)-1,1000,1)=IF(N$7="","Yes",N$7))*ROW(Data!$C$1:$C$1000),ROW(N73)-ROW(N$7)),1),"")</f>
        <v>NBC</v>
      </c>
      <c r="O73" s="45" t="str">
        <f ca="1">IF(P73="","",IF(INDEX(Data!$BR:$BR,MATCH(P73,Data!$A:$A,0),1)=0,"",INDEX(Data!$BR:$BR,MATCH(P73,Data!$A:$A,0),1)))</f>
        <v/>
      </c>
      <c r="P73" s="45" t="str">
        <f ca="1">IFERROR(INDEX(Data!$A$1:O$1000,_xlfn.AGGREGATE(15,6,(OFFSET(Data!$A$1,0,MATCH(P$6,Data!$1:$1,0)-1,1000,1)=IF(P$7="","Yes",P$7))/(OFFSET(Data!$A$1,0,MATCH(P$6,Data!$1:$1,0)-1,1000,1)=IF(P$7="","Yes",P$7))*ROW(Data!$C$1:$C$1000),ROW(P73)-ROW(P$7)),1),"")</f>
        <v>Hallmark</v>
      </c>
      <c r="Q73" s="45" t="str">
        <f ca="1">IF(R73="","",IF(INDEX(Data!$BR:$BR,MATCH(R73,Data!$A:$A,0),1)=0,"",INDEX(Data!$BR:$BR,MATCH(R73,Data!$A:$A,0),1)))</f>
        <v/>
      </c>
      <c r="R73" s="45" t="str">
        <f ca="1">IFERROR(INDEX(Data!$A$1:Q$1000,_xlfn.AGGREGATE(15,6,(OFFSET(Data!$A$1,0,MATCH(R$6,Data!$1:$1,0)-1,1000,1)=IF(R$7="","Yes",R$7))/(OFFSET(Data!$A$1,0,MATCH(R$6,Data!$1:$1,0)-1,1000,1)=IF(R$7="","Yes",R$7))*ROW(Data!$C$1:$C$1000),ROW(R73)-ROW(R$7)),1),"")</f>
        <v>Game Show Network</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SEC Network</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TUDNxtra5</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Bay News 9</v>
      </c>
    </row>
    <row r="74" spans="1:40" ht="24"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TruTV</v>
      </c>
      <c r="K74" s="45" t="str">
        <f ca="1">IF(L74="","",IF(INDEX(Data!$BR:$BR,MATCH(L74,Data!$A:$A,0),1)=0,"",INDEX(Data!$BR:$BR,MATCH(L74,Data!$A:$A,0),1)))</f>
        <v/>
      </c>
      <c r="L74" s="45" t="str">
        <f ca="1">IFERROR(INDEX(Data!$A$1:K$1000,_xlfn.AGGREGATE(15,6,(OFFSET(Data!$A$1,0,MATCH(L$6,Data!$1:$1,0)-1,1000,1)=IF(L$7="","Yes",L$7))/(OFFSET(Data!$A$1,0,MATCH(L$6,Data!$1:$1,0)-1,1000,1)=IF(L$7="","Yes",L$7))*ROW(Data!$C$1:$C$1000),ROW(L74)-ROW(L$7)),1),"")</f>
        <v>Turner Classic Movies</v>
      </c>
      <c r="M74" s="45" t="str">
        <f ca="1">IF(N74="","",IF(INDEX(Data!$BR:$BR,MATCH(N74,Data!$A:$A,0),1)=0,"",INDEX(Data!$BR:$BR,MATCH(N74,Data!$A:$A,0),1)))</f>
        <v/>
      </c>
      <c r="N74" s="45" t="str">
        <f ca="1">IFERROR(INDEX(Data!$A$1:M$1000,_xlfn.AGGREGATE(15,6,(OFFSET(Data!$A$1,0,MATCH(N$6,Data!$1:$1,0)-1,1000,1)=IF(N$7="","Yes",N$7))/(OFFSET(Data!$A$1,0,MATCH(N$6,Data!$1:$1,0)-1,1000,1)=IF(N$7="","Yes",N$7))*ROW(Data!$C$1:$C$1000),ROW(N74)-ROW(N$7)),1),"")</f>
        <v>NBC Sports Network</v>
      </c>
      <c r="O74" s="45" t="str">
        <f ca="1">IF(P74="","",IF(INDEX(Data!$BR:$BR,MATCH(P74,Data!$A:$A,0),1)=0,"",INDEX(Data!$BR:$BR,MATCH(P74,Data!$A:$A,0),1)))</f>
        <v/>
      </c>
      <c r="P74" s="45" t="str">
        <f ca="1">IFERROR(INDEX(Data!$A$1:O$1000,_xlfn.AGGREGATE(15,6,(OFFSET(Data!$A$1,0,MATCH(P$6,Data!$1:$1,0)-1,1000,1)=IF(P$7="","Yes",P$7))/(OFFSET(Data!$A$1,0,MATCH(P$6,Data!$1:$1,0)-1,1000,1)=IF(P$7="","Yes",P$7))*ROW(Data!$C$1:$C$1000),ROW(P74)-ROW(P$7)),1),"")</f>
        <v>HGTV</v>
      </c>
      <c r="Q74" s="45" t="str">
        <f ca="1">IF(R74="","",IF(INDEX(Data!$BR:$BR,MATCH(R74,Data!$A:$A,0),1)=0,"",INDEX(Data!$BR:$BR,MATCH(R74,Data!$A:$A,0),1)))</f>
        <v/>
      </c>
      <c r="R74" s="45" t="str">
        <f ca="1">IFERROR(INDEX(Data!$A$1:Q$1000,_xlfn.AGGREGATE(15,6,(OFFSET(Data!$A$1,0,MATCH(R$6,Data!$1:$1,0)-1,1000,1)=IF(R$7="","Yes",R$7))/(OFFSET(Data!$A$1,0,MATCH(R$6,Data!$1:$1,0)-1,1000,1)=IF(R$7="","Yes",R$7))*ROW(Data!$C$1:$C$1000),ROW(R74)-ROW(R$7)),1),"")</f>
        <v>Golf Channel</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Smithsonian</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TUDNxtra6</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v>
      </c>
    </row>
    <row r="75" spans="1:40" ht="24"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Turner Classic Movies</v>
      </c>
      <c r="K75" s="45" t="str">
        <f ca="1">IF(L75="","",IF(INDEX(Data!$BR:$BR,MATCH(L75,Data!$A:$A,0),1)=0,"",INDEX(Data!$BR:$BR,MATCH(L75,Data!$A:$A,0),1)))</f>
        <v/>
      </c>
      <c r="L75" s="45" t="str">
        <f ca="1">IFERROR(INDEX(Data!$A$1:K$1000,_xlfn.AGGREGATE(15,6,(OFFSET(Data!$A$1,0,MATCH(L$6,Data!$1:$1,0)-1,1000,1)=IF(L$7="","Yes",L$7))/(OFFSET(Data!$A$1,0,MATCH(L$6,Data!$1:$1,0)-1,1000,1)=IF(L$7="","Yes",L$7))*ROW(Data!$C$1:$C$1000),ROW(L75)-ROW(L$7)),1),"")</f>
        <v>TV Land</v>
      </c>
      <c r="M75" s="45" t="str">
        <f ca="1">IF(N75="","",IF(INDEX(Data!$BR:$BR,MATCH(N75,Data!$A:$A,0),1)=0,"",INDEX(Data!$BR:$BR,MATCH(N75,Data!$A:$A,0),1)))</f>
        <v/>
      </c>
      <c r="N75" s="45" t="str">
        <f ca="1">IFERROR(INDEX(Data!$A$1:M$1000,_xlfn.AGGREGATE(15,6,(OFFSET(Data!$A$1,0,MATCH(N$6,Data!$1:$1,0)-1,1000,1)=IF(N$7="","Yes",N$7))/(OFFSET(Data!$A$1,0,MATCH(N$6,Data!$1:$1,0)-1,1000,1)=IF(N$7="","Yes",N$7))*ROW(Data!$C$1:$C$1000),ROW(N75)-ROW(N$7)),1),"")</f>
        <v>Nick Jr.</v>
      </c>
      <c r="O75" s="45" t="str">
        <f ca="1">IF(P75="","",IF(INDEX(Data!$BR:$BR,MATCH(P75,Data!$A:$A,0),1)=0,"",INDEX(Data!$BR:$BR,MATCH(P75,Data!$A:$A,0),1)))</f>
        <v/>
      </c>
      <c r="P75" s="45" t="str">
        <f ca="1">IFERROR(INDEX(Data!$A$1:O$1000,_xlfn.AGGREGATE(15,6,(OFFSET(Data!$A$1,0,MATCH(P$6,Data!$1:$1,0)-1,1000,1)=IF(P$7="","Yes",P$7))/(OFFSET(Data!$A$1,0,MATCH(P$6,Data!$1:$1,0)-1,1000,1)=IF(P$7="","Yes",P$7))*ROW(Data!$C$1:$C$1000),ROW(P75)-ROW(P$7)),1),"")</f>
        <v>History</v>
      </c>
      <c r="Q75" s="45" t="str">
        <f ca="1">IF(R75="","",IF(INDEX(Data!$BR:$BR,MATCH(R75,Data!$A:$A,0),1)=0,"",INDEX(Data!$BR:$BR,MATCH(R75,Data!$A:$A,0),1)))</f>
        <v/>
      </c>
      <c r="R75" s="45" t="str">
        <f ca="1">IFERROR(INDEX(Data!$A$1:Q$1000,_xlfn.AGGREGATE(15,6,(OFFSET(Data!$A$1,0,MATCH(R$6,Data!$1:$1,0)-1,1000,1)=IF(R$7="","Yes",R$7))/(OFFSET(Data!$A$1,0,MATCH(R$6,Data!$1:$1,0)-1,1000,1)=IF(R$7="","Yes",R$7))*ROW(Data!$C$1:$C$1000),ROW(R75)-ROW(R$7)),1),"")</f>
        <v>Hallmark</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SNY</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TUDNxtra7</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News 13</v>
      </c>
    </row>
    <row r="76" spans="1:40" ht="24"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TV Land</v>
      </c>
      <c r="K76" s="45" t="str">
        <f ca="1">IF(L76="","",IF(INDEX(Data!$BR:$BR,MATCH(L76,Data!$A:$A,0),1)=0,"",INDEX(Data!$BR:$BR,MATCH(L76,Data!$A:$A,0),1)))</f>
        <v/>
      </c>
      <c r="L76" s="45" t="str">
        <f ca="1">IFERROR(INDEX(Data!$A$1:K$1000,_xlfn.AGGREGATE(15,6,(OFFSET(Data!$A$1,0,MATCH(L$6,Data!$1:$1,0)-1,1000,1)=IF(L$7="","Yes",L$7))/(OFFSET(Data!$A$1,0,MATCH(L$6,Data!$1:$1,0)-1,1000,1)=IF(L$7="","Yes",L$7))*ROW(Data!$C$1:$C$1000),ROW(L76)-ROW(L$7)),1),"")</f>
        <v>Univision</v>
      </c>
      <c r="M76" s="45" t="str">
        <f ca="1">IF(N76="","",IF(INDEX(Data!$BR:$BR,MATCH(N76,Data!$A:$A,0),1)=0,"",INDEX(Data!$BR:$BR,MATCH(N76,Data!$A:$A,0),1)))</f>
        <v/>
      </c>
      <c r="N76" s="45" t="str">
        <f ca="1">IFERROR(INDEX(Data!$A$1:M$1000,_xlfn.AGGREGATE(15,6,(OFFSET(Data!$A$1,0,MATCH(N$6,Data!$1:$1,0)-1,1000,1)=IF(N$7="","Yes",N$7))/(OFFSET(Data!$A$1,0,MATCH(N$6,Data!$1:$1,0)-1,1000,1)=IF(N$7="","Yes",N$7))*ROW(Data!$C$1:$C$1000),ROW(N76)-ROW(N$7)),1),"")</f>
        <v>Nickelodeon</v>
      </c>
      <c r="O76" s="45" t="str">
        <f ca="1">IF(P76="","",IF(INDEX(Data!$BR:$BR,MATCH(P76,Data!$A:$A,0),1)=0,"",INDEX(Data!$BR:$BR,MATCH(P76,Data!$A:$A,0),1)))</f>
        <v/>
      </c>
      <c r="P76" s="45" t="str">
        <f ca="1">IFERROR(INDEX(Data!$A$1:O$1000,_xlfn.AGGREGATE(15,6,(OFFSET(Data!$A$1,0,MATCH(P$6,Data!$1:$1,0)-1,1000,1)=IF(P$7="","Yes",P$7))/(OFFSET(Data!$A$1,0,MATCH(P$6,Data!$1:$1,0)-1,1000,1)=IF(P$7="","Yes",P$7))*ROW(Data!$C$1:$C$1000),ROW(P76)-ROW(P$7)),1),"")</f>
        <v>HLN</v>
      </c>
      <c r="Q76" s="45" t="str">
        <f ca="1">IF(R76="","",IF(INDEX(Data!$BR:$BR,MATCH(R76,Data!$A:$A,0),1)=0,"",INDEX(Data!$BR:$BR,MATCH(R76,Data!$A:$A,0),1)))</f>
        <v/>
      </c>
      <c r="R76" s="45" t="str">
        <f ca="1">IFERROR(INDEX(Data!$A$1:Q$1000,_xlfn.AGGREGATE(15,6,(OFFSET(Data!$A$1,0,MATCH(R$6,Data!$1:$1,0)-1,1000,1)=IF(R$7="","Yes",R$7))/(OFFSET(Data!$A$1,0,MATCH(R$6,Data!$1:$1,0)-1,1000,1)=IF(R$7="","Yes",R$7))*ROW(Data!$C$1:$C$1000),ROW(R76)-ROW(R$7)),1),"")</f>
        <v>HGTV</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Sounders FC</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TUDNxtra8</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Spectrum SportsNet</v>
      </c>
    </row>
    <row r="77" spans="1:40"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Universal Kids</v>
      </c>
      <c r="K77" s="45" t="str">
        <f ca="1">IF(L77="","",IF(INDEX(Data!$BR:$BR,MATCH(L77,Data!$A:$A,0),1)=0,"",INDEX(Data!$BR:$BR,MATCH(L77,Data!$A:$A,0),1)))</f>
        <v/>
      </c>
      <c r="L77" s="45" t="str">
        <f ca="1">IFERROR(INDEX(Data!$A$1:K$1000,_xlfn.AGGREGATE(15,6,(OFFSET(Data!$A$1,0,MATCH(L$6,Data!$1:$1,0)-1,1000,1)=IF(L$7="","Yes",L$7))/(OFFSET(Data!$A$1,0,MATCH(L$6,Data!$1:$1,0)-1,1000,1)=IF(L$7="","Yes",L$7))*ROW(Data!$C$1:$C$1000),ROW(L77)-ROW(L$7)),1),"")</f>
        <v>USA Network</v>
      </c>
      <c r="M77" s="45" t="str">
        <f ca="1">IF(N77="","",IF(INDEX(Data!$BR:$BR,MATCH(N77,Data!$A:$A,0),1)=0,"",INDEX(Data!$BR:$BR,MATCH(N77,Data!$A:$A,0),1)))</f>
        <v/>
      </c>
      <c r="N77" s="45" t="str">
        <f ca="1">IFERROR(INDEX(Data!$A$1:M$1000,_xlfn.AGGREGATE(15,6,(OFFSET(Data!$A$1,0,MATCH(N$6,Data!$1:$1,0)-1,1000,1)=IF(N$7="","Yes",N$7))/(OFFSET(Data!$A$1,0,MATCH(N$6,Data!$1:$1,0)-1,1000,1)=IF(N$7="","Yes",N$7))*ROW(Data!$C$1:$C$1000),ROW(N77)-ROW(N$7)),1),"")</f>
        <v>Nicktoons</v>
      </c>
      <c r="O77" s="45" t="str">
        <f ca="1">IF(P77="","",IF(INDEX(Data!$BR:$BR,MATCH(P77,Data!$A:$A,0),1)=0,"",INDEX(Data!$BR:$BR,MATCH(P77,Data!$A:$A,0),1)))</f>
        <v/>
      </c>
      <c r="P77" s="45" t="str">
        <f ca="1">IFERROR(INDEX(Data!$A$1:O$1000,_xlfn.AGGREGATE(15,6,(OFFSET(Data!$A$1,0,MATCH(P$6,Data!$1:$1,0)-1,1000,1)=IF(P$7="","Yes",P$7))/(OFFSET(Data!$A$1,0,MATCH(P$6,Data!$1:$1,0)-1,1000,1)=IF(P$7="","Yes",P$7))*ROW(Data!$C$1:$C$1000),ROW(P77)-ROW(P$7)),1),"")</f>
        <v>IFC</v>
      </c>
      <c r="Q77" s="45" t="str">
        <f ca="1">IF(R77="","",IF(INDEX(Data!$BR:$BR,MATCH(R77,Data!$A:$A,0),1)=0,"",INDEX(Data!$BR:$BR,MATCH(R77,Data!$A:$A,0),1)))</f>
        <v/>
      </c>
      <c r="R77" s="45" t="str">
        <f ca="1">IFERROR(INDEX(Data!$A$1:Q$1000,_xlfn.AGGREGATE(15,6,(OFFSET(Data!$A$1,0,MATCH(R$6,Data!$1:$1,0)-1,1000,1)=IF(R$7="","Yes",R$7))/(OFFSET(Data!$A$1,0,MATCH(R$6,Data!$1:$1,0)-1,1000,1)=IF(R$7="","Yes",R$7))*ROW(Data!$C$1:$C$1000),ROW(R77)-ROW(R$7)),1),"")</f>
        <v>History</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Start TV</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TUDNxtra9</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Sundance TV</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USA Network</v>
      </c>
      <c r="K78" s="45" t="str">
        <f ca="1">IF(L78="","",IF(INDEX(Data!$BR:$BR,MATCH(L78,Data!$A:$A,0),1)=0,"",INDEX(Data!$BR:$BR,MATCH(L78,Data!$A:$A,0),1)))</f>
        <v/>
      </c>
      <c r="L78" s="45" t="str">
        <f ca="1">IFERROR(INDEX(Data!$A$1:K$1000,_xlfn.AGGREGATE(15,6,(OFFSET(Data!$A$1,0,MATCH(L$6,Data!$1:$1,0)-1,1000,1)=IF(L$7="","Yes",L$7))/(OFFSET(Data!$A$1,0,MATCH(L$6,Data!$1:$1,0)-1,1000,1)=IF(L$7="","Yes",L$7))*ROW(Data!$C$1:$C$1000),ROW(L78)-ROW(L$7)),1),"")</f>
        <v>VH1</v>
      </c>
      <c r="M78" s="45" t="str">
        <f ca="1">IF(N78="","",IF(INDEX(Data!$BR:$BR,MATCH(N78,Data!$A:$A,0),1)=0,"",INDEX(Data!$BR:$BR,MATCH(N78,Data!$A:$A,0),1)))</f>
        <v/>
      </c>
      <c r="N78" s="45" t="str">
        <f ca="1">IFERROR(INDEX(Data!$A$1:M$1000,_xlfn.AGGREGATE(15,6,(OFFSET(Data!$A$1,0,MATCH(N$6,Data!$1:$1,0)-1,1000,1)=IF(N$7="","Yes",N$7))/(OFFSET(Data!$A$1,0,MATCH(N$6,Data!$1:$1,0)-1,1000,1)=IF(N$7="","Yes",N$7))*ROW(Data!$C$1:$C$1000),ROW(N78)-ROW(N$7)),1),"")</f>
        <v>One American News</v>
      </c>
      <c r="O78" s="45" t="str">
        <f ca="1">IF(P78="","",IF(INDEX(Data!$BR:$BR,MATCH(P78,Data!$A:$A,0),1)=0,"",INDEX(Data!$BR:$BR,MATCH(P78,Data!$A:$A,0),1)))</f>
        <v/>
      </c>
      <c r="P78" s="45" t="str">
        <f ca="1">IFERROR(INDEX(Data!$A$1:O$1000,_xlfn.AGGREGATE(15,6,(OFFSET(Data!$A$1,0,MATCH(P$6,Data!$1:$1,0)-1,1000,1)=IF(P$7="","Yes",P$7))/(OFFSET(Data!$A$1,0,MATCH(P$6,Data!$1:$1,0)-1,1000,1)=IF(P$7="","Yes",P$7))*ROW(Data!$C$1:$C$1000),ROW(P78)-ROW(P$7)),1),"")</f>
        <v>Investigation Discovery</v>
      </c>
      <c r="Q78" s="45" t="str">
        <f ca="1">IF(R78="","",IF(INDEX(Data!$BR:$BR,MATCH(R78,Data!$A:$A,0),1)=0,"",INDEX(Data!$BR:$BR,MATCH(R78,Data!$A:$A,0),1)))</f>
        <v/>
      </c>
      <c r="R78" s="45" t="str">
        <f ca="1">IFERROR(INDEX(Data!$A$1:Q$1000,_xlfn.AGGREGATE(15,6,(OFFSET(Data!$A$1,0,MATCH(R$6,Data!$1:$1,0)-1,1000,1)=IF(R$7="","Yes",R$7))/(OFFSET(Data!$A$1,0,MATCH(R$6,Data!$1:$1,0)-1,1000,1)=IF(R$7="","Yes",R$7))*ROW(Data!$C$1:$C$1000),ROW(R78)-ROW(R$7)),1),"")</f>
        <v>HLN</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Sundance TV</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Turner Classic Movies</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Syfy</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VH1</v>
      </c>
      <c r="K79" s="45" t="str">
        <f ca="1">IF(L79="","",IF(INDEX(Data!$BR:$BR,MATCH(L79,Data!$A:$A,0),1)=0,"",INDEX(Data!$BR:$BR,MATCH(L79,Data!$A:$A,0),1)))</f>
        <v/>
      </c>
      <c r="L79" s="45" t="str">
        <f ca="1">IFERROR(INDEX(Data!$A$1:K$1000,_xlfn.AGGREGATE(15,6,(OFFSET(Data!$A$1,0,MATCH(L$6,Data!$1:$1,0)-1,1000,1)=IF(L$7="","Yes",L$7))/(OFFSET(Data!$A$1,0,MATCH(L$6,Data!$1:$1,0)-1,1000,1)=IF(L$7="","Yes",L$7))*ROW(Data!$C$1:$C$1000),ROW(L79)-ROW(L$7)),1),"")</f>
        <v>Viceland</v>
      </c>
      <c r="M79" s="45" t="str">
        <f ca="1">IF(N79="","",IF(INDEX(Data!$BR:$BR,MATCH(N79,Data!$A:$A,0),1)=0,"",INDEX(Data!$BR:$BR,MATCH(N79,Data!$A:$A,0),1)))</f>
        <v/>
      </c>
      <c r="N79" s="45" t="str">
        <f ca="1">IFERROR(INDEX(Data!$A$1:M$1000,_xlfn.AGGREGATE(15,6,(OFFSET(Data!$A$1,0,MATCH(N$6,Data!$1:$1,0)-1,1000,1)=IF(N$7="","Yes",N$7))/(OFFSET(Data!$A$1,0,MATCH(N$6,Data!$1:$1,0)-1,1000,1)=IF(N$7="","Yes",N$7))*ROW(Data!$C$1:$C$1000),ROW(N79)-ROW(N$7)),1),"")</f>
        <v>Own</v>
      </c>
      <c r="O79" s="45" t="str">
        <f ca="1">IF(P79="","",IF(INDEX(Data!$BR:$BR,MATCH(P79,Data!$A:$A,0),1)=0,"",INDEX(Data!$BR:$BR,MATCH(P79,Data!$A:$A,0),1)))</f>
        <v/>
      </c>
      <c r="P79" s="45" t="str">
        <f ca="1">IFERROR(INDEX(Data!$A$1:O$1000,_xlfn.AGGREGATE(15,6,(OFFSET(Data!$A$1,0,MATCH(P$6,Data!$1:$1,0)-1,1000,1)=IF(P$7="","Yes",P$7))/(OFFSET(Data!$A$1,0,MATCH(P$6,Data!$1:$1,0)-1,1000,1)=IF(P$7="","Yes",P$7))*ROW(Data!$C$1:$C$1000),ROW(P79)-ROW(P$7)),1),"")</f>
        <v>Justice Central</v>
      </c>
      <c r="Q79" s="45" t="str">
        <f ca="1">IF(R79="","",IF(INDEX(Data!$BR:$BR,MATCH(R79,Data!$A:$A,0),1)=0,"",INDEX(Data!$BR:$BR,MATCH(R79,Data!$A:$A,0),1)))</f>
        <v/>
      </c>
      <c r="R79" s="45" t="str">
        <f ca="1">IFERROR(INDEX(Data!$A$1:Q$1000,_xlfn.AGGREGATE(15,6,(OFFSET(Data!$A$1,0,MATCH(R$6,Data!$1:$1,0)-1,1000,1)=IF(R$7="","Yes",R$7))/(OFFSET(Data!$A$1,0,MATCH(R$6,Data!$1:$1,0)-1,1000,1)=IF(R$7="","Yes",R$7))*ROW(Data!$C$1:$C$1000),ROW(R79)-ROW(R$7)),1),"")</f>
        <v>IFC</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Syfy</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TVG</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TBS</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Yes Network</v>
      </c>
      <c r="K80" s="45" t="str">
        <f ca="1">IF(L80="","",IF(INDEX(Data!$BR:$BR,MATCH(L80,Data!$A:$A,0),1)=0,"",INDEX(Data!$BR:$BR,MATCH(L80,Data!$A:$A,0),1)))</f>
        <v/>
      </c>
      <c r="L80" s="45" t="str">
        <f ca="1">IFERROR(INDEX(Data!$A$1:K$1000,_xlfn.AGGREGATE(15,6,(OFFSET(Data!$A$1,0,MATCH(L$6,Data!$1:$1,0)-1,1000,1)=IF(L$7="","Yes",L$7))/(OFFSET(Data!$A$1,0,MATCH(L$6,Data!$1:$1,0)-1,1000,1)=IF(L$7="","Yes",L$7))*ROW(Data!$C$1:$C$1000),ROW(L80)-ROW(L$7)),1),"")</f>
        <v>We TV</v>
      </c>
      <c r="M80" s="45" t="str">
        <f ca="1">IF(N80="","",IF(INDEX(Data!$BR:$BR,MATCH(N80,Data!$A:$A,0),1)=0,"",INDEX(Data!$BR:$BR,MATCH(N80,Data!$A:$A,0),1)))</f>
        <v/>
      </c>
      <c r="N80" s="45" t="str">
        <f ca="1">IFERROR(INDEX(Data!$A$1:M$1000,_xlfn.AGGREGATE(15,6,(OFFSET(Data!$A$1,0,MATCH(N$6,Data!$1:$1,0)-1,1000,1)=IF(N$7="","Yes",N$7))/(OFFSET(Data!$A$1,0,MATCH(N$6,Data!$1:$1,0)-1,1000,1)=IF(N$7="","Yes",N$7))*ROW(Data!$C$1:$C$1000),ROW(N80)-ROW(N$7)),1),"")</f>
        <v>Paramount Network</v>
      </c>
      <c r="O80" s="45" t="str">
        <f ca="1">IF(P80="","",IF(INDEX(Data!$BR:$BR,MATCH(P80,Data!$A:$A,0),1)=0,"",INDEX(Data!$BR:$BR,MATCH(P80,Data!$A:$A,0),1)))</f>
        <v/>
      </c>
      <c r="P80" s="45" t="str">
        <f ca="1">IFERROR(INDEX(Data!$A$1:O$1000,_xlfn.AGGREGATE(15,6,(OFFSET(Data!$A$1,0,MATCH(P$6,Data!$1:$1,0)-1,1000,1)=IF(P$7="","Yes",P$7))/(OFFSET(Data!$A$1,0,MATCH(P$6,Data!$1:$1,0)-1,1000,1)=IF(P$7="","Yes",P$7))*ROW(Data!$C$1:$C$1000),ROW(P80)-ROW(P$7)),1),"")</f>
        <v>Lifetime</v>
      </c>
      <c r="Q80" s="45" t="str">
        <f ca="1">IF(R80="","",IF(INDEX(Data!$BR:$BR,MATCH(R80,Data!$A:$A,0),1)=0,"",INDEX(Data!$BR:$BR,MATCH(R80,Data!$A:$A,0),1)))</f>
        <v/>
      </c>
      <c r="R80" s="45" t="str">
        <f ca="1">IFERROR(INDEX(Data!$A$1:Q$1000,_xlfn.AGGREGATE(15,6,(OFFSET(Data!$A$1,0,MATCH(R$6,Data!$1:$1,0)-1,1000,1)=IF(R$7="","Yes",R$7))/(OFFSET(Data!$A$1,0,MATCH(R$6,Data!$1:$1,0)-1,1000,1)=IF(R$7="","Yes",R$7))*ROW(Data!$C$1:$C$1000),ROW(R80)-ROW(R$7)),1),"")</f>
        <v>Investigation Discovery</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Tastemade</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Universal Kids</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Telemundo</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
      </c>
      <c r="K81" s="45" t="str">
        <f ca="1">IF(L81="","",IF(INDEX(Data!$BR:$BR,MATCH(L81,Data!$A:$A,0),1)=0,"",INDEX(Data!$BR:$BR,MATCH(L81,Data!$A:$A,0),1)))</f>
        <v/>
      </c>
      <c r="L81" s="45" t="str">
        <f ca="1">IFERROR(INDEX(Data!$A$1:K$1000,_xlfn.AGGREGATE(15,6,(OFFSET(Data!$A$1,0,MATCH(L$6,Data!$1:$1,0)-1,1000,1)=IF(L$7="","Yes",L$7))/(OFFSET(Data!$A$1,0,MATCH(L$6,Data!$1:$1,0)-1,1000,1)=IF(L$7="","Yes",L$7))*ROW(Data!$C$1:$C$1000),ROW(L81)-ROW(L$7)),1),"")</f>
        <v/>
      </c>
      <c r="M81" s="45" t="str">
        <f ca="1">IF(N81="","",IF(INDEX(Data!$BR:$BR,MATCH(N81,Data!$A:$A,0),1)=0,"",INDEX(Data!$BR:$BR,MATCH(N81,Data!$A:$A,0),1)))</f>
        <v/>
      </c>
      <c r="N81" s="45" t="str">
        <f ca="1">IFERROR(INDEX(Data!$A$1:M$1000,_xlfn.AGGREGATE(15,6,(OFFSET(Data!$A$1,0,MATCH(N$6,Data!$1:$1,0)-1,1000,1)=IF(N$7="","Yes",N$7))/(OFFSET(Data!$A$1,0,MATCH(N$6,Data!$1:$1,0)-1,1000,1)=IF(N$7="","Yes",N$7))*ROW(Data!$C$1:$C$1000),ROW(N81)-ROW(N$7)),1),"")</f>
        <v>POP</v>
      </c>
      <c r="O81" s="45" t="str">
        <f ca="1">IF(P81="","",IF(INDEX(Data!$BR:$BR,MATCH(P81,Data!$A:$A,0),1)=0,"",INDEX(Data!$BR:$BR,MATCH(P81,Data!$A:$A,0),1)))</f>
        <v/>
      </c>
      <c r="P81" s="45" t="str">
        <f ca="1">IFERROR(INDEX(Data!$A$1:O$1000,_xlfn.AGGREGATE(15,6,(OFFSET(Data!$A$1,0,MATCH(P$6,Data!$1:$1,0)-1,1000,1)=IF(P$7="","Yes",P$7))/(OFFSET(Data!$A$1,0,MATCH(P$6,Data!$1:$1,0)-1,1000,1)=IF(P$7="","Yes",P$7))*ROW(Data!$C$1:$C$1000),ROW(P81)-ROW(P$7)),1),"")</f>
        <v>Lifetime Movie Network</v>
      </c>
      <c r="Q81" s="45" t="str">
        <f ca="1">IF(R81="","",IF(INDEX(Data!$BR:$BR,MATCH(R81,Data!$A:$A,0),1)=0,"",INDEX(Data!$BR:$BR,MATCH(R81,Data!$A:$A,0),1)))</f>
        <v/>
      </c>
      <c r="R81" s="45" t="str">
        <f ca="1">IFERROR(INDEX(Data!$A$1:Q$1000,_xlfn.AGGREGATE(15,6,(OFFSET(Data!$A$1,0,MATCH(R$6,Data!$1:$1,0)-1,1000,1)=IF(R$7="","Yes",R$7))/(OFFSET(Data!$A$1,0,MATCH(R$6,Data!$1:$1,0)-1,1000,1)=IF(R$7="","Yes",R$7))*ROW(Data!$C$1:$C$1000),ROW(R81)-ROW(R$7)),1),"")</f>
        <v>Justice Central</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TBS</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Viceland</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Tennis Channel</v>
      </c>
    </row>
    <row r="82" spans="1:40"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Logo</v>
      </c>
      <c r="Q82" s="45" t="str">
        <f ca="1">IF(R82="","",IF(INDEX(Data!$BR:$BR,MATCH(R82,Data!$A:$A,0),1)=0,"",INDEX(Data!$BR:$BR,MATCH(R82,Data!$A:$A,0),1)))</f>
        <v/>
      </c>
      <c r="R82" s="45" t="str">
        <f ca="1">IFERROR(INDEX(Data!$A$1:Q$1000,_xlfn.AGGREGATE(15,6,(OFFSET(Data!$A$1,0,MATCH(R$6,Data!$1:$1,0)-1,1000,1)=IF(R$7="","Yes",R$7))/(OFFSET(Data!$A$1,0,MATCH(R$6,Data!$1:$1,0)-1,1000,1)=IF(R$7="","Yes",R$7))*ROW(Data!$C$1:$C$1000),ROW(R82)-ROW(R$7)),1),"")</f>
        <v>Lifetime</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Telemundo</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We TV</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TLC</v>
      </c>
    </row>
    <row r="83" spans="1:40" ht="24"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MLB Network</v>
      </c>
      <c r="Q83" s="45" t="str">
        <f ca="1">IF(R83="","",IF(INDEX(Data!$BR:$BR,MATCH(R83,Data!$A:$A,0),1)=0,"",INDEX(Data!$BR:$BR,MATCH(R83,Data!$A:$A,0),1)))</f>
        <v/>
      </c>
      <c r="R83" s="45" t="str">
        <f ca="1">IFERROR(INDEX(Data!$A$1:Q$1000,_xlfn.AGGREGATE(15,6,(OFFSET(Data!$A$1,0,MATCH(R$6,Data!$1:$1,0)-1,1000,1)=IF(R$7="","Yes",R$7))/(OFFSET(Data!$A$1,0,MATCH(R$6,Data!$1:$1,0)-1,1000,1)=IF(R$7="","Yes",R$7))*ROW(Data!$C$1:$C$1000),ROW(R83)-ROW(R$7)),1),"")</f>
        <v>Lifetime Movie Network</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Tennis Channel</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Weather Channel</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TNT</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Motor Trend</v>
      </c>
      <c r="Q84" s="45" t="str">
        <f ca="1">IF(R84="","",IF(INDEX(Data!$BR:$BR,MATCH(R84,Data!$A:$A,0),1)=0,"",INDEX(Data!$BR:$BR,MATCH(R84,Data!$A:$A,0),1)))</f>
        <v/>
      </c>
      <c r="R84" s="45" t="str">
        <f ca="1">IFERROR(INDEX(Data!$A$1:Q$1000,_xlfn.AGGREGATE(15,6,(OFFSET(Data!$A$1,0,MATCH(R$6,Data!$1:$1,0)-1,1000,1)=IF(R$7="","Yes",R$7))/(OFFSET(Data!$A$1,0,MATCH(R$6,Data!$1:$1,0)-1,1000,1)=IF(R$7="","Yes",R$7))*ROW(Data!$C$1:$C$1000),ROW(R84)-ROW(R$7)),1),"")</f>
        <v>Logo</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The Young Turks</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Travel Channel</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MSNBC</v>
      </c>
      <c r="Q85" s="45" t="str">
        <f ca="1">IF(R85="","",IF(INDEX(Data!$BR:$BR,MATCH(R85,Data!$A:$A,0),1)=0,"",INDEX(Data!$BR:$BR,MATCH(R85,Data!$A:$A,0),1)))</f>
        <v/>
      </c>
      <c r="R85" s="45" t="str">
        <f ca="1">IFERROR(INDEX(Data!$A$1:Q$1000,_xlfn.AGGREGATE(15,6,(OFFSET(Data!$A$1,0,MATCH(R$6,Data!$1:$1,0)-1,1000,1)=IF(R$7="","Yes",R$7))/(OFFSET(Data!$A$1,0,MATCH(R$6,Data!$1:$1,0)-1,1000,1)=IF(R$7="","Yes",R$7))*ROW(Data!$C$1:$C$1000),ROW(R85)-ROW(R$7)),1),"")</f>
        <v>MLB Network</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TLC</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TruTV</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v>
      </c>
      <c r="Q86" s="45" t="str">
        <f ca="1">IF(R86="","",IF(INDEX(Data!$BR:$BR,MATCH(R86,Data!$A:$A,0),1)=0,"",INDEX(Data!$BR:$BR,MATCH(R86,Data!$A:$A,0),1)))</f>
        <v/>
      </c>
      <c r="R86" s="45" t="str">
        <f ca="1">IFERROR(INDEX(Data!$A$1:Q$1000,_xlfn.AGGREGATE(15,6,(OFFSET(Data!$A$1,0,MATCH(R$6,Data!$1:$1,0)-1,1000,1)=IF(R$7="","Yes",R$7))/(OFFSET(Data!$A$1,0,MATCH(R$6,Data!$1:$1,0)-1,1000,1)=IF(R$7="","Yes",R$7))*ROW(Data!$C$1:$C$1000),ROW(R86)-ROW(R$7)),1),"")</f>
        <v>Motor Trend</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TNT</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TUDN</v>
      </c>
    </row>
    <row r="87" spans="1:40" ht="24"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 Classic</v>
      </c>
      <c r="Q87" s="45" t="str">
        <f ca="1">IF(R87="","",IF(INDEX(Data!$BR:$BR,MATCH(R87,Data!$A:$A,0),1)=0,"",INDEX(Data!$BR:$BR,MATCH(R87,Data!$A:$A,0),1)))</f>
        <v/>
      </c>
      <c r="R87" s="45" t="str">
        <f ca="1">IFERROR(INDEX(Data!$A$1:Q$1000,_xlfn.AGGREGATE(15,6,(OFFSET(Data!$A$1,0,MATCH(R$6,Data!$1:$1,0)-1,1000,1)=IF(R$7="","Yes",R$7))/(OFFSET(Data!$A$1,0,MATCH(R$6,Data!$1:$1,0)-1,1000,1)=IF(R$7="","Yes",R$7))*ROW(Data!$C$1:$C$1000),ROW(R87)-ROW(R$7)),1),"")</f>
        <v>MSNBC</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Travel Channel</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Turner Classic Movies</v>
      </c>
    </row>
    <row r="88" spans="1:40"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MTV2</v>
      </c>
      <c r="Q88" s="45" t="str">
        <f ca="1">IF(R88="","",IF(INDEX(Data!$BR:$BR,MATCH(R88,Data!$A:$A,0),1)=0,"",INDEX(Data!$BR:$BR,MATCH(R88,Data!$A:$A,0),1)))</f>
        <v/>
      </c>
      <c r="R88" s="45" t="str">
        <f ca="1">IFERROR(INDEX(Data!$A$1:Q$1000,_xlfn.AGGREGATE(15,6,(OFFSET(Data!$A$1,0,MATCH(R$6,Data!$1:$1,0)-1,1000,1)=IF(R$7="","Yes",R$7))/(OFFSET(Data!$A$1,0,MATCH(R$6,Data!$1:$1,0)-1,1000,1)=IF(R$7="","Yes",R$7))*ROW(Data!$C$1:$C$1000),ROW(R88)-ROW(R$7)),1),"")</f>
        <v>MTV</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TruTV</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TV Land</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 Geo Wild</v>
      </c>
      <c r="Q89" s="45" t="str">
        <f ca="1">IF(R89="","",IF(INDEX(Data!$BR:$BR,MATCH(R89,Data!$A:$A,0),1)=0,"",INDEX(Data!$BR:$BR,MATCH(R89,Data!$A:$A,0),1)))</f>
        <v/>
      </c>
      <c r="R89" s="45" t="str">
        <f ca="1">IFERROR(INDEX(Data!$A$1:Q$1000,_xlfn.AGGREGATE(15,6,(OFFSET(Data!$A$1,0,MATCH(R$6,Data!$1:$1,0)-1,1000,1)=IF(R$7="","Yes",R$7))/(OFFSET(Data!$A$1,0,MATCH(R$6,Data!$1:$1,0)-1,1000,1)=IF(R$7="","Yes",R$7))*ROW(Data!$C$1:$C$1000),ROW(R89)-ROW(R$7)),1),"")</f>
        <v>MTV Classic</v>
      </c>
      <c r="S89" s="45" t="str">
        <f ca="1">IF(T89="","",IF(INDEX(Data!$BR:$BR,MATCH(T89,Data!$A:$A,0),1)=0,"",INDEX(Data!$BR:$BR,MATCH(T89,Data!$A:$A,0),1)))</f>
        <v/>
      </c>
      <c r="T89" s="45" t="str">
        <f ca="1">IFERROR(INDEX(Data!$A$1:R$1000,_xlfn.AGGREGATE(15,6,(OFFSET(Data!$A$1,0,MATCH(T$6,Data!$1:$1,0)-1,1000,1)=IF(T$7="","Yes",T$7))/(OFFSET(Data!$A$1,0,MATCH(T$6,Data!$1:$1,0)-1,1000,1)=IF(T$7="","Yes",T$7))*ROW(Data!$C$1:$C$1000),ROW(T89)-ROW(T$7)),1),"")</f>
        <v>Sur Perú</v>
      </c>
      <c r="U89" s="45" t="str">
        <f ca="1">IF(V89="","",IF(INDEX(Data!$BR:$BR,MATCH(V89,Data!$A:$A,0),1)=0,"",INDEX(Data!$BR:$BR,MATCH(V89,Data!$A:$A,0),1)))</f>
        <v/>
      </c>
      <c r="V89" s="45" t="str">
        <f ca="1">IFERROR(INDEX(Data!$A$1:T$1000,_xlfn.AGGREGATE(15,6,(OFFSET(Data!$A$1,0,MATCH(V$6,Data!$1:$1,0)-1,1000,1)=IF(V$7="","Yes",V$7))/(OFFSET(Data!$A$1,0,MATCH(V$6,Data!$1:$1,0)-1,1000,1)=IF(V$7="","Yes",V$7))*ROW(Data!$C$1:$C$1000),ROW(V89)-ROW(V$7)),1),"")</f>
        <v>Turner Classic Movies</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Universal Kids</v>
      </c>
    </row>
    <row r="90" spans="1:40" ht="24"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National Geographic</v>
      </c>
      <c r="Q90" s="45" t="str">
        <f ca="1">IF(R90="","",IF(INDEX(Data!$BR:$BR,MATCH(R90,Data!$A:$A,0),1)=0,"",INDEX(Data!$BR:$BR,MATCH(R90,Data!$A:$A,0),1)))</f>
        <v/>
      </c>
      <c r="R90" s="45" t="str">
        <f ca="1">IFERROR(INDEX(Data!$A$1:Q$1000,_xlfn.AGGREGATE(15,6,(OFFSET(Data!$A$1,0,MATCH(R$6,Data!$1:$1,0)-1,1000,1)=IF(R$7="","Yes",R$7))/(OFFSET(Data!$A$1,0,MATCH(R$6,Data!$1:$1,0)-1,1000,1)=IF(R$7="","Yes",R$7))*ROW(Data!$C$1:$C$1000),ROW(R90)-ROW(R$7)),1),"")</f>
        <v>MTV2</v>
      </c>
      <c r="S90" s="45" t="str">
        <f ca="1">IF(T90="","",IF(INDEX(Data!$BR:$BR,MATCH(T90,Data!$A:$A,0),1)=0,"",INDEX(Data!$BR:$BR,MATCH(T90,Data!$A:$A,0),1)))</f>
        <v/>
      </c>
      <c r="T90" s="45" t="str">
        <f ca="1">IFERROR(INDEX(Data!$A$1:R$1000,_xlfn.AGGREGATE(15,6,(OFFSET(Data!$A$1,0,MATCH(T$6,Data!$1:$1,0)-1,1000,1)=IF(T$7="","Yes",T$7))/(OFFSET(Data!$A$1,0,MATCH(T$6,Data!$1:$1,0)-1,1000,1)=IF(T$7="","Yes",T$7))*ROW(Data!$C$1:$C$1000),ROW(T90)-ROW(T$7)),1),"")</f>
        <v>TBS</v>
      </c>
      <c r="U90" s="45" t="str">
        <f ca="1">IF(V90="","",IF(INDEX(Data!$BR:$BR,MATCH(V90,Data!$A:$A,0),1)=0,"",INDEX(Data!$BR:$BR,MATCH(V90,Data!$A:$A,0),1)))</f>
        <v/>
      </c>
      <c r="V90" s="45" t="str">
        <f ca="1">IFERROR(INDEX(Data!$A$1:T$1000,_xlfn.AGGREGATE(15,6,(OFFSET(Data!$A$1,0,MATCH(V$6,Data!$1:$1,0)-1,1000,1)=IF(V$7="","Yes",V$7))/(OFFSET(Data!$A$1,0,MATCH(V$6,Data!$1:$1,0)-1,1000,1)=IF(V$7="","Yes",V$7))*ROW(Data!$C$1:$C$1000),ROW(V90)-ROW(V$7)),1),"")</f>
        <v>Universal Kids</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Universo</v>
      </c>
    </row>
    <row r="91" spans="1:40"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t="str">
        <f ca="1">IF(P91="","",IF(INDEX(Data!$BR:$BR,MATCH(P91,Data!$A:$A,0),1)=0,"",INDEX(Data!$BR:$BR,MATCH(P91,Data!$A:$A,0),1)))</f>
        <v/>
      </c>
      <c r="P91" s="45" t="str">
        <f ca="1">IFERROR(INDEX(Data!$A$1:O$1000,_xlfn.AGGREGATE(15,6,(OFFSET(Data!$A$1,0,MATCH(P$6,Data!$1:$1,0)-1,1000,1)=IF(P$7="","Yes",P$7))/(OFFSET(Data!$A$1,0,MATCH(P$6,Data!$1:$1,0)-1,1000,1)=IF(P$7="","Yes",P$7))*ROW(Data!$C$1:$C$1000),ROW(P91)-ROW(P$7)),1),"")</f>
        <v>NBA TV</v>
      </c>
      <c r="Q91" s="45" t="str">
        <f ca="1">IF(R91="","",IF(INDEX(Data!$BR:$BR,MATCH(R91,Data!$A:$A,0),1)=0,"",INDEX(Data!$BR:$BR,MATCH(R91,Data!$A:$A,0),1)))</f>
        <v/>
      </c>
      <c r="R91" s="45" t="str">
        <f ca="1">IFERROR(INDEX(Data!$A$1:Q$1000,_xlfn.AGGREGATE(15,6,(OFFSET(Data!$A$1,0,MATCH(R$6,Data!$1:$1,0)-1,1000,1)=IF(R$7="","Yes",R$7))/(OFFSET(Data!$A$1,0,MATCH(R$6,Data!$1:$1,0)-1,1000,1)=IF(R$7="","Yes",R$7))*ROW(Data!$C$1:$C$1000),ROW(R91)-ROW(R$7)),1),"")</f>
        <v>Nat Geo Wild</v>
      </c>
      <c r="S91" s="45" t="str">
        <f ca="1">IF(T91="","",IF(INDEX(Data!$BR:$BR,MATCH(T91,Data!$A:$A,0),1)=0,"",INDEX(Data!$BR:$BR,MATCH(T91,Data!$A:$A,0),1)))</f>
        <v/>
      </c>
      <c r="T91" s="45" t="str">
        <f ca="1">IFERROR(INDEX(Data!$A$1:R$1000,_xlfn.AGGREGATE(15,6,(OFFSET(Data!$A$1,0,MATCH(T$6,Data!$1:$1,0)-1,1000,1)=IF(T$7="","Yes",T$7))/(OFFSET(Data!$A$1,0,MATCH(T$6,Data!$1:$1,0)-1,1000,1)=IF(T$7="","Yes",T$7))*ROW(Data!$C$1:$C$1000),ROW(T91)-ROW(T$7)),1),"")</f>
        <v>Telecentro</v>
      </c>
      <c r="U91" s="45" t="str">
        <f ca="1">IF(V91="","",IF(INDEX(Data!$BR:$BR,MATCH(V91,Data!$A:$A,0),1)=0,"",INDEX(Data!$BR:$BR,MATCH(V91,Data!$A:$A,0),1)))</f>
        <v/>
      </c>
      <c r="V91" s="45" t="str">
        <f ca="1">IFERROR(INDEX(Data!$A$1:T$1000,_xlfn.AGGREGATE(15,6,(OFFSET(Data!$A$1,0,MATCH(V$6,Data!$1:$1,0)-1,1000,1)=IF(V$7="","Yes",V$7))/(OFFSET(Data!$A$1,0,MATCH(V$6,Data!$1:$1,0)-1,1000,1)=IF(V$7="","Yes",V$7))*ROW(Data!$C$1:$C$1000),ROW(V91)-ROW(V$7)),1),"")</f>
        <v>Universo</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Univision</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f ca="1">IF(P92="","",IF(INDEX(Data!$BR:$BR,MATCH(P92,Data!$A:$A,0),1)=0,"",INDEX(Data!$BR:$BR,MATCH(P92,Data!$A:$A,0),1)))</f>
        <v>1</v>
      </c>
      <c r="P92" s="45" t="str">
        <f ca="1">IFERROR(INDEX(Data!$A$1:O$1000,_xlfn.AGGREGATE(15,6,(OFFSET(Data!$A$1,0,MATCH(P$6,Data!$1:$1,0)-1,1000,1)=IF(P$7="","Yes",P$7))/(OFFSET(Data!$A$1,0,MATCH(P$6,Data!$1:$1,0)-1,1000,1)=IF(P$7="","Yes",P$7))*ROW(Data!$C$1:$C$1000),ROW(P92)-ROW(P$7)),1),"")</f>
        <v>NBC</v>
      </c>
      <c r="Q92" s="45" t="str">
        <f ca="1">IF(R92="","",IF(INDEX(Data!$BR:$BR,MATCH(R92,Data!$A:$A,0),1)=0,"",INDEX(Data!$BR:$BR,MATCH(R92,Data!$A:$A,0),1)))</f>
        <v/>
      </c>
      <c r="R92" s="45" t="str">
        <f ca="1">IFERROR(INDEX(Data!$A$1:Q$1000,_xlfn.AGGREGATE(15,6,(OFFSET(Data!$A$1,0,MATCH(R$6,Data!$1:$1,0)-1,1000,1)=IF(R$7="","Yes",R$7))/(OFFSET(Data!$A$1,0,MATCH(R$6,Data!$1:$1,0)-1,1000,1)=IF(R$7="","Yes",R$7))*ROW(Data!$C$1:$C$1000),ROW(R92)-ROW(R$7)),1),"")</f>
        <v>National Geographic</v>
      </c>
      <c r="S92" s="45" t="str">
        <f ca="1">IF(T92="","",IF(INDEX(Data!$BR:$BR,MATCH(T92,Data!$A:$A,0),1)=0,"",INDEX(Data!$BR:$BR,MATCH(T92,Data!$A:$A,0),1)))</f>
        <v/>
      </c>
      <c r="T92" s="45" t="str">
        <f ca="1">IFERROR(INDEX(Data!$A$1:R$1000,_xlfn.AGGREGATE(15,6,(OFFSET(Data!$A$1,0,MATCH(T$6,Data!$1:$1,0)-1,1000,1)=IF(T$7="","Yes",T$7))/(OFFSET(Data!$A$1,0,MATCH(T$6,Data!$1:$1,0)-1,1000,1)=IF(T$7="","Yes",T$7))*ROW(Data!$C$1:$C$1000),ROW(T92)-ROW(T$7)),1),"")</f>
        <v>Telefe</v>
      </c>
      <c r="U92" s="45" t="str">
        <f ca="1">IF(V92="","",IF(INDEX(Data!$BR:$BR,MATCH(V92,Data!$A:$A,0),1)=0,"",INDEX(Data!$BR:$BR,MATCH(V92,Data!$A:$A,0),1)))</f>
        <v/>
      </c>
      <c r="V92" s="45" t="str">
        <f ca="1">IFERROR(INDEX(Data!$A$1:T$1000,_xlfn.AGGREGATE(15,6,(OFFSET(Data!$A$1,0,MATCH(V$6,Data!$1:$1,0)-1,1000,1)=IF(V$7="","Yes",V$7))/(OFFSET(Data!$A$1,0,MATCH(V$6,Data!$1:$1,0)-1,1000,1)=IF(V$7="","Yes",V$7))*ROW(Data!$C$1:$C$1000),ROW(V92)-ROW(V$7)),1),"")</f>
        <v>USA Network</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USA Network</v>
      </c>
    </row>
    <row r="93" spans="1:40" ht="24"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NBC Sports Network</v>
      </c>
      <c r="Q93" s="45" t="str">
        <f ca="1">IF(R93="","",IF(INDEX(Data!$BR:$BR,MATCH(R93,Data!$A:$A,0),1)=0,"",INDEX(Data!$BR:$BR,MATCH(R93,Data!$A:$A,0),1)))</f>
        <v/>
      </c>
      <c r="R93" s="45" t="str">
        <f ca="1">IFERROR(INDEX(Data!$A$1:Q$1000,_xlfn.AGGREGATE(15,6,(OFFSET(Data!$A$1,0,MATCH(R$6,Data!$1:$1,0)-1,1000,1)=IF(R$7="","Yes",R$7))/(OFFSET(Data!$A$1,0,MATCH(R$6,Data!$1:$1,0)-1,1000,1)=IF(R$7="","Yes",R$7))*ROW(Data!$C$1:$C$1000),ROW(R93)-ROW(R$7)),1),"")</f>
        <v>NBA TV</v>
      </c>
      <c r="S93" s="45" t="str">
        <f ca="1">IF(T93="","",IF(INDEX(Data!$BR:$BR,MATCH(T93,Data!$A:$A,0),1)=0,"",INDEX(Data!$BR:$BR,MATCH(T93,Data!$A:$A,0),1)))</f>
        <v/>
      </c>
      <c r="T93" s="45" t="str">
        <f ca="1">IFERROR(INDEX(Data!$A$1:R$1000,_xlfn.AGGREGATE(15,6,(OFFSET(Data!$A$1,0,MATCH(T$6,Data!$1:$1,0)-1,1000,1)=IF(T$7="","Yes",T$7))/(OFFSET(Data!$A$1,0,MATCH(T$6,Data!$1:$1,0)-1,1000,1)=IF(T$7="","Yes",T$7))*ROW(Data!$C$1:$C$1000),ROW(T93)-ROW(T$7)),1),"")</f>
        <v>Telemundo</v>
      </c>
      <c r="U93" s="45" t="str">
        <f ca="1">IF(V93="","",IF(INDEX(Data!$BR:$BR,MATCH(V93,Data!$A:$A,0),1)=0,"",INDEX(Data!$BR:$BR,MATCH(V93,Data!$A:$A,0),1)))</f>
        <v/>
      </c>
      <c r="V93" s="45" t="str">
        <f ca="1">IFERROR(INDEX(Data!$A$1:T$1000,_xlfn.AGGREGATE(15,6,(OFFSET(Data!$A$1,0,MATCH(V$6,Data!$1:$1,0)-1,1000,1)=IF(V$7="","Yes",V$7))/(OFFSET(Data!$A$1,0,MATCH(V$6,Data!$1:$1,0)-1,1000,1)=IF(V$7="","Yes",V$7))*ROW(Data!$C$1:$C$1000),ROW(V93)-ROW(V$7)),1),"")</f>
        <v>We TV</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VH1</v>
      </c>
    </row>
    <row r="94" spans="1:40"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NHL Network</v>
      </c>
      <c r="Q94" s="45">
        <f ca="1">IF(R94="","",IF(INDEX(Data!$BR:$BR,MATCH(R94,Data!$A:$A,0),1)=0,"",INDEX(Data!$BR:$BR,MATCH(R94,Data!$A:$A,0),1)))</f>
        <v>1</v>
      </c>
      <c r="R94" s="45" t="str">
        <f ca="1">IFERROR(INDEX(Data!$A$1:Q$1000,_xlfn.AGGREGATE(15,6,(OFFSET(Data!$A$1,0,MATCH(R$6,Data!$1:$1,0)-1,1000,1)=IF(R$7="","Yes",R$7))/(OFFSET(Data!$A$1,0,MATCH(R$6,Data!$1:$1,0)-1,1000,1)=IF(R$7="","Yes",R$7))*ROW(Data!$C$1:$C$1000),ROW(R94)-ROW(R$7)),1),"")</f>
        <v>NBC</v>
      </c>
      <c r="S94" s="45" t="str">
        <f ca="1">IF(T94="","",IF(INDEX(Data!$BR:$BR,MATCH(T94,Data!$A:$A,0),1)=0,"",INDEX(Data!$BR:$BR,MATCH(T94,Data!$A:$A,0),1)))</f>
        <v/>
      </c>
      <c r="T94" s="45" t="str">
        <f ca="1">IFERROR(INDEX(Data!$A$1:R$1000,_xlfn.AGGREGATE(15,6,(OFFSET(Data!$A$1,0,MATCH(T$6,Data!$1:$1,0)-1,1000,1)=IF(T$7="","Yes",T$7))/(OFFSET(Data!$A$1,0,MATCH(T$6,Data!$1:$1,0)-1,1000,1)=IF(T$7="","Yes",T$7))*ROW(Data!$C$1:$C$1000),ROW(T94)-ROW(T$7)),1),"")</f>
        <v>TNT</v>
      </c>
      <c r="U94" s="45" t="str">
        <f ca="1">IF(V94="","",IF(INDEX(Data!$BR:$BR,MATCH(V94,Data!$A:$A,0),1)=0,"",INDEX(Data!$BR:$BR,MATCH(V94,Data!$A:$A,0),1)))</f>
        <v/>
      </c>
      <c r="V94" s="45" t="str">
        <f ca="1">IFERROR(INDEX(Data!$A$1:T$1000,_xlfn.AGGREGATE(15,6,(OFFSET(Data!$A$1,0,MATCH(V$6,Data!$1:$1,0)-1,1000,1)=IF(V$7="","Yes",V$7))/(OFFSET(Data!$A$1,0,MATCH(V$6,Data!$1:$1,0)-1,1000,1)=IF(V$7="","Yes",V$7))*ROW(Data!$C$1:$C$1000),ROW(V94)-ROW(V$7)),1),"")</f>
        <v>Yes Network</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Viceland</v>
      </c>
    </row>
    <row r="95" spans="1:40" ht="24"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 Jr.</v>
      </c>
      <c r="Q95" s="45" t="str">
        <f ca="1">IF(R95="","",IF(INDEX(Data!$BR:$BR,MATCH(R95,Data!$A:$A,0),1)=0,"",INDEX(Data!$BR:$BR,MATCH(R95,Data!$A:$A,0),1)))</f>
        <v/>
      </c>
      <c r="R95" s="45" t="str">
        <f ca="1">IFERROR(INDEX(Data!$A$1:Q$1000,_xlfn.AGGREGATE(15,6,(OFFSET(Data!$A$1,0,MATCH(R$6,Data!$1:$1,0)-1,1000,1)=IF(R$7="","Yes",R$7))/(OFFSET(Data!$A$1,0,MATCH(R$6,Data!$1:$1,0)-1,1000,1)=IF(R$7="","Yes",R$7))*ROW(Data!$C$1:$C$1000),ROW(R95)-ROW(R$7)),1),"")</f>
        <v>NBC Sports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Tr3S</v>
      </c>
      <c r="U95" s="45" t="str">
        <f ca="1">IF(V95="","",IF(INDEX(Data!$BR:$BR,MATCH(V95,Data!$A:$A,0),1)=0,"",INDEX(Data!$BR:$BR,MATCH(V95,Data!$A:$A,0),1)))</f>
        <v/>
      </c>
      <c r="V95" s="45" t="str">
        <f ca="1">IFERROR(INDEX(Data!$A$1:T$1000,_xlfn.AGGREGATE(15,6,(OFFSET(Data!$A$1,0,MATCH(V$6,Data!$1:$1,0)-1,1000,1)=IF(V$7="","Yes",V$7))/(OFFSET(Data!$A$1,0,MATCH(V$6,Data!$1:$1,0)-1,1000,1)=IF(V$7="","Yes",V$7))*ROW(Data!$C$1:$C$1000),ROW(V95)-ROW(V$7)),1),"")</f>
        <v>Youtube Originals</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 TV</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Nickelodeon</v>
      </c>
      <c r="Q96" s="45" t="str">
        <f ca="1">IF(R96="","",IF(INDEX(Data!$BR:$BR,MATCH(R96,Data!$A:$A,0),1)=0,"",INDEX(Data!$BR:$BR,MATCH(R96,Data!$A:$A,0),1)))</f>
        <v/>
      </c>
      <c r="R96" s="45" t="str">
        <f ca="1">IFERROR(INDEX(Data!$A$1:Q$1000,_xlfn.AGGREGATE(15,6,(OFFSET(Data!$A$1,0,MATCH(R$6,Data!$1:$1,0)-1,1000,1)=IF(R$7="","Yes",R$7))/(OFFSET(Data!$A$1,0,MATCH(R$6,Data!$1:$1,0)-1,1000,1)=IF(R$7="","Yes",R$7))*ROW(Data!$C$1:$C$1000),ROW(R96)-ROW(R$7)),1),"")</f>
        <v>NHL Network</v>
      </c>
      <c r="S96" s="45" t="str">
        <f ca="1">IF(T96="","",IF(INDEX(Data!$BR:$BR,MATCH(T96,Data!$A:$A,0),1)=0,"",INDEX(Data!$BR:$BR,MATCH(T96,Data!$A:$A,0),1)))</f>
        <v/>
      </c>
      <c r="T96" s="45" t="str">
        <f ca="1">IFERROR(INDEX(Data!$A$1:R$1000,_xlfn.AGGREGATE(15,6,(OFFSET(Data!$A$1,0,MATCH(T$6,Data!$1:$1,0)-1,1000,1)=IF(T$7="","Yes",T$7))/(OFFSET(Data!$A$1,0,MATCH(T$6,Data!$1:$1,0)-1,1000,1)=IF(T$7="","Yes",T$7))*ROW(Data!$C$1:$C$1000),ROW(T96)-ROW(T$7)),1),"")</f>
        <v>TUDN</v>
      </c>
      <c r="U96" s="45" t="str">
        <f ca="1">IF(V96="","",IF(INDEX(Data!$BR:$BR,MATCH(V96,Data!$A:$A,0),1)=0,"",INDEX(Data!$BR:$BR,MATCH(V96,Data!$A:$A,0),1)))</f>
        <v/>
      </c>
      <c r="V96" s="45" t="str">
        <f ca="1">IFERROR(INDEX(Data!$A$1:T$1000,_xlfn.AGGREGATE(15,6,(OFFSET(Data!$A$1,0,MATCH(V$6,Data!$1:$1,0)-1,1000,1)=IF(V$7="","Yes",V$7))/(OFFSET(Data!$A$1,0,MATCH(V$6,Data!$1:$1,0)-1,1000,1)=IF(V$7="","Yes",V$7))*ROW(Data!$C$1:$C$1000),ROW(V96)-ROW(V$7)),1),"")</f>
        <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Weather Channel</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Nicktoons</v>
      </c>
      <c r="Q97" s="45" t="str">
        <f ca="1">IF(R97="","",IF(INDEX(Data!$BR:$BR,MATCH(R97,Data!$A:$A,0),1)=0,"",INDEX(Data!$BR:$BR,MATCH(R97,Data!$A:$A,0),1)))</f>
        <v/>
      </c>
      <c r="R97" s="45" t="str">
        <f ca="1">IFERROR(INDEX(Data!$A$1:Q$1000,_xlfn.AGGREGATE(15,6,(OFFSET(Data!$A$1,0,MATCH(R$6,Data!$1:$1,0)-1,1000,1)=IF(R$7="","Yes",R$7))/(OFFSET(Data!$A$1,0,MATCH(R$6,Data!$1:$1,0)-1,1000,1)=IF(R$7="","Yes",R$7))*ROW(Data!$C$1:$C$1000),ROW(R97)-ROW(R$7)),1),"")</f>
        <v>Nick Jr.</v>
      </c>
      <c r="S97" s="45" t="str">
        <f ca="1">IF(T97="","",IF(INDEX(Data!$BR:$BR,MATCH(T97,Data!$A:$A,0),1)=0,"",INDEX(Data!$BR:$BR,MATCH(T97,Data!$A:$A,0),1)))</f>
        <v/>
      </c>
      <c r="T97" s="45" t="str">
        <f ca="1">IFERROR(INDEX(Data!$A$1:R$1000,_xlfn.AGGREGATE(15,6,(OFFSET(Data!$A$1,0,MATCH(T$6,Data!$1:$1,0)-1,1000,1)=IF(T$7="","Yes",T$7))/(OFFSET(Data!$A$1,0,MATCH(T$6,Data!$1:$1,0)-1,1000,1)=IF(T$7="","Yes",T$7))*ROW(Data!$C$1:$C$1000),ROW(T97)-ROW(T$7)),1),"")</f>
        <v>TV Chile</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Willow</v>
      </c>
    </row>
    <row r="98" spans="1:40"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Olympic Channel</v>
      </c>
      <c r="Q98" s="45" t="str">
        <f ca="1">IF(R98="","",IF(INDEX(Data!$BR:$BR,MATCH(R98,Data!$A:$A,0),1)=0,"",INDEX(Data!$BR:$BR,MATCH(R98,Data!$A:$A,0),1)))</f>
        <v/>
      </c>
      <c r="R98" s="45" t="str">
        <f ca="1">IFERROR(INDEX(Data!$A$1:Q$1000,_xlfn.AGGREGATE(15,6,(OFFSET(Data!$A$1,0,MATCH(R$6,Data!$1:$1,0)-1,1000,1)=IF(R$7="","Yes",R$7))/(OFFSET(Data!$A$1,0,MATCH(R$6,Data!$1:$1,0)-1,1000,1)=IF(R$7="","Yes",R$7))*ROW(Data!$C$1:$C$1000),ROW(R98)-ROW(R$7)),1),"")</f>
        <v>Nickelodeon</v>
      </c>
      <c r="S98" s="45" t="str">
        <f ca="1">IF(T98="","",IF(INDEX(Data!$BR:$BR,MATCH(T98,Data!$A:$A,0),1)=0,"",INDEX(Data!$BR:$BR,MATCH(T98,Data!$A:$A,0),1)))</f>
        <v/>
      </c>
      <c r="T98" s="45" t="str">
        <f ca="1">IFERROR(INDEX(Data!$A$1:R$1000,_xlfn.AGGREGATE(15,6,(OFFSET(Data!$A$1,0,MATCH(T$6,Data!$1:$1,0)-1,1000,1)=IF(T$7="","Yes",T$7))/(OFFSET(Data!$A$1,0,MATCH(T$6,Data!$1:$1,0)-1,1000,1)=IF(T$7="","Yes",T$7))*ROW(Data!$C$1:$C$1000),ROW(T98)-ROW(T$7)),1),"")</f>
        <v>TVe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ht="24"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One American News</v>
      </c>
      <c r="Q99" s="45" t="str">
        <f ca="1">IF(R99="","",IF(INDEX(Data!$BR:$BR,MATCH(R99,Data!$A:$A,0),1)=0,"",INDEX(Data!$BR:$BR,MATCH(R99,Data!$A:$A,0),1)))</f>
        <v/>
      </c>
      <c r="R99" s="45" t="str">
        <f ca="1">IFERROR(INDEX(Data!$A$1:Q$1000,_xlfn.AGGREGATE(15,6,(OFFSET(Data!$A$1,0,MATCH(R$6,Data!$1:$1,0)-1,1000,1)=IF(R$7="","Yes",R$7))/(OFFSET(Data!$A$1,0,MATCH(R$6,Data!$1:$1,0)-1,1000,1)=IF(R$7="","Yes",R$7))*ROW(Data!$C$1:$C$1000),ROW(R99)-ROW(R$7)),1),"")</f>
        <v>Nicktoons</v>
      </c>
      <c r="S99" s="45" t="str">
        <f ca="1">IF(T99="","",IF(INDEX(Data!$BR:$BR,MATCH(T99,Data!$A:$A,0),1)=0,"",INDEX(Data!$BR:$BR,MATCH(T99,Data!$A:$A,0),1)))</f>
        <v/>
      </c>
      <c r="T99" s="45" t="str">
        <f ca="1">IFERROR(INDEX(Data!$A$1:R$1000,_xlfn.AGGREGATE(15,6,(OFFSET(Data!$A$1,0,MATCH(T$6,Data!$1:$1,0)-1,1000,1)=IF(T$7="","Yes",T$7))/(OFFSET(Data!$A$1,0,MATCH(T$6,Data!$1:$1,0)-1,1000,1)=IF(T$7="","Yes",T$7))*ROW(Data!$C$1:$C$1000),ROW(T99)-ROW(T$7)),1),"")</f>
        <v>Ty C TV</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Ovation</v>
      </c>
      <c r="Q100" s="45" t="str">
        <f ca="1">IF(R100="","",IF(INDEX(Data!$BR:$BR,MATCH(R100,Data!$A:$A,0),1)=0,"",INDEX(Data!$BR:$BR,MATCH(R100,Data!$A:$A,0),1)))</f>
        <v/>
      </c>
      <c r="R100" s="45" t="str">
        <f ca="1">IFERROR(INDEX(Data!$A$1:Q$1000,_xlfn.AGGREGATE(15,6,(OFFSET(Data!$A$1,0,MATCH(R$6,Data!$1:$1,0)-1,1000,1)=IF(R$7="","Yes",R$7))/(OFFSET(Data!$A$1,0,MATCH(R$6,Data!$1:$1,0)-1,1000,1)=IF(R$7="","Yes",R$7))*ROW(Data!$C$1:$C$1000),ROW(R100)-ROW(R$7)),1),"")</f>
        <v>Olympic Channel</v>
      </c>
      <c r="S100" s="45" t="str">
        <f ca="1">IF(T100="","",IF(INDEX(Data!$BR:$BR,MATCH(T100,Data!$A:$A,0),1)=0,"",INDEX(Data!$BR:$BR,MATCH(T100,Data!$A:$A,0),1)))</f>
        <v/>
      </c>
      <c r="T100" s="45" t="str">
        <f ca="1">IFERROR(INDEX(Data!$A$1:R$1000,_xlfn.AGGREGATE(15,6,(OFFSET(Data!$A$1,0,MATCH(T$6,Data!$1:$1,0)-1,1000,1)=IF(T$7="","Yes",T$7))/(OFFSET(Data!$A$1,0,MATCH(T$6,Data!$1:$1,0)-1,1000,1)=IF(T$7="","Yes",T$7))*ROW(Data!$C$1:$C$1000),ROW(T100)-ROW(T$7)),1),"")</f>
        <v>Unimas</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ht="24"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Own</v>
      </c>
      <c r="Q101" s="45" t="str">
        <f ca="1">IF(R101="","",IF(INDEX(Data!$BR:$BR,MATCH(R101,Data!$A:$A,0),1)=0,"",INDEX(Data!$BR:$BR,MATCH(R101,Data!$A:$A,0),1)))</f>
        <v/>
      </c>
      <c r="R101" s="45" t="str">
        <f ca="1">IFERROR(INDEX(Data!$A$1:Q$1000,_xlfn.AGGREGATE(15,6,(OFFSET(Data!$A$1,0,MATCH(R$6,Data!$1:$1,0)-1,1000,1)=IF(R$7="","Yes",R$7))/(OFFSET(Data!$A$1,0,MATCH(R$6,Data!$1:$1,0)-1,1000,1)=IF(R$7="","Yes",R$7))*ROW(Data!$C$1:$C$1000),ROW(R101)-ROW(R$7)),1),"")</f>
        <v>One American News</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Universo</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Oxygen</v>
      </c>
      <c r="Q102" s="45" t="str">
        <f ca="1">IF(R102="","",IF(INDEX(Data!$BR:$BR,MATCH(R102,Data!$A:$A,0),1)=0,"",INDEX(Data!$BR:$BR,MATCH(R102,Data!$A:$A,0),1)))</f>
        <v/>
      </c>
      <c r="R102" s="45" t="str">
        <f ca="1">IFERROR(INDEX(Data!$A$1:Q$1000,_xlfn.AGGREGATE(15,6,(OFFSET(Data!$A$1,0,MATCH(R$6,Data!$1:$1,0)-1,1000,1)=IF(R$7="","Yes",R$7))/(OFFSET(Data!$A$1,0,MATCH(R$6,Data!$1:$1,0)-1,1000,1)=IF(R$7="","Yes",R$7))*ROW(Data!$C$1:$C$1000),ROW(R102)-ROW(R$7)),1),"")</f>
        <v>Ovation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Univision</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ht="24"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Paramount Network</v>
      </c>
      <c r="Q103" s="45" t="str">
        <f ca="1">IF(R103="","",IF(INDEX(Data!$BR:$BR,MATCH(R103,Data!$A:$A,0),1)=0,"",INDEX(Data!$BR:$BR,MATCH(R103,Data!$A:$A,0),1)))</f>
        <v/>
      </c>
      <c r="R103" s="45" t="str">
        <f ca="1">IFERROR(INDEX(Data!$A$1:Q$1000,_xlfn.AGGREGATE(15,6,(OFFSET(Data!$A$1,0,MATCH(R$6,Data!$1:$1,0)-1,1000,1)=IF(R$7="","Yes",R$7))/(OFFSET(Data!$A$1,0,MATCH(R$6,Data!$1:$1,0)-1,1000,1)=IF(R$7="","Yes",R$7))*ROW(Data!$C$1:$C$1000),ROW(R103)-ROW(R$7)),1),"")</f>
        <v>Own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 Tlnovelas</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POP</v>
      </c>
      <c r="Q104" s="45" t="str">
        <f ca="1">IF(R104="","",IF(INDEX(Data!$BR:$BR,MATCH(R104,Data!$A:$A,0),1)=0,"",INDEX(Data!$BR:$BR,MATCH(R104,Data!$A:$A,0),1)))</f>
        <v/>
      </c>
      <c r="R104" s="45" t="str">
        <f ca="1">IFERROR(INDEX(Data!$A$1:Q$1000,_xlfn.AGGREGATE(15,6,(OFFSET(Data!$A$1,0,MATCH(R$6,Data!$1:$1,0)-1,1000,1)=IF(R$7="","Yes",R$7))/(OFFSET(Data!$A$1,0,MATCH(R$6,Data!$1:$1,0)-1,1000,1)=IF(R$7="","Yes",R$7))*ROW(Data!$C$1:$C$1000),ROW(R104)-ROW(R$7)),1),"")</f>
        <v>Oxygen</v>
      </c>
      <c r="S104" s="45" t="str">
        <f ca="1">IF(T104="","",IF(INDEX(Data!$BR:$BR,MATCH(T104,Data!$A:$A,0),1)=0,"",INDEX(Data!$BR:$BR,MATCH(T104,Data!$A:$A,0),1)))</f>
        <v/>
      </c>
      <c r="T104" s="45" t="str">
        <f ca="1">IFERROR(INDEX(Data!$A$1:R$1000,_xlfn.AGGREGATE(15,6,(OFFSET(Data!$A$1,0,MATCH(T$6,Data!$1:$1,0)-1,1000,1)=IF(T$7="","Yes",T$7))/(OFFSET(Data!$A$1,0,MATCH(T$6,Data!$1:$1,0)-1,1000,1)=IF(T$7="","Yes",T$7))*ROW(Data!$C$1:$C$1000),ROW(T104)-ROW(T$7)),1),"")</f>
        <v>Up</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ht="24"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Reelz</v>
      </c>
      <c r="Q105" s="45" t="str">
        <f ca="1">IF(R105="","",IF(INDEX(Data!$BR:$BR,MATCH(R105,Data!$A:$A,0),1)=0,"",INDEX(Data!$BR:$BR,MATCH(R105,Data!$A:$A,0),1)))</f>
        <v/>
      </c>
      <c r="R105" s="45" t="str">
        <f ca="1">IFERROR(INDEX(Data!$A$1:Q$1000,_xlfn.AGGREGATE(15,6,(OFFSET(Data!$A$1,0,MATCH(R$6,Data!$1:$1,0)-1,1000,1)=IF(R$7="","Yes",R$7))/(OFFSET(Data!$A$1,0,MATCH(R$6,Data!$1:$1,0)-1,1000,1)=IF(R$7="","Yes",R$7))*ROW(Data!$C$1:$C$1000),ROW(R105)-ROW(R$7)),1),"")</f>
        <v>Paramount Network</v>
      </c>
      <c r="S105" s="45" t="str">
        <f ca="1">IF(T105="","",IF(INDEX(Data!$BR:$BR,MATCH(T105,Data!$A:$A,0),1)=0,"",INDEX(Data!$BR:$BR,MATCH(T105,Data!$A:$A,0),1)))</f>
        <v/>
      </c>
      <c r="T105" s="45" t="str">
        <f ca="1">IFERROR(INDEX(Data!$A$1:R$1000,_xlfn.AGGREGATE(15,6,(OFFSET(Data!$A$1,0,MATCH(T$6,Data!$1:$1,0)-1,1000,1)=IF(T$7="","Yes",T$7))/(OFFSET(Data!$A$1,0,MATCH(T$6,Data!$1:$1,0)-1,1000,1)=IF(T$7="","Yes",T$7))*ROW(Data!$C$1:$C$1000),ROW(T105)-ROW(T$7)),1),"")</f>
        <v>USA Network</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Revolt</v>
      </c>
      <c r="Q106" s="45" t="str">
        <f ca="1">IF(R106="","",IF(INDEX(Data!$BR:$BR,MATCH(R106,Data!$A:$A,0),1)=0,"",INDEX(Data!$BR:$BR,MATCH(R106,Data!$A:$A,0),1)))</f>
        <v/>
      </c>
      <c r="R106" s="45" t="str">
        <f ca="1">IFERROR(INDEX(Data!$A$1:Q$1000,_xlfn.AGGREGATE(15,6,(OFFSET(Data!$A$1,0,MATCH(R$6,Data!$1:$1,0)-1,1000,1)=IF(R$7="","Yes",R$7))/(OFFSET(Data!$A$1,0,MATCH(R$6,Data!$1:$1,0)-1,1000,1)=IF(R$7="","Yes",R$7))*ROW(Data!$C$1:$C$1000),ROW(R106)-ROW(R$7)),1),"")</f>
        <v>POP</v>
      </c>
      <c r="S106" s="45" t="str">
        <f ca="1">IF(T106="","",IF(INDEX(Data!$BR:$BR,MATCH(T106,Data!$A:$A,0),1)=0,"",INDEX(Data!$BR:$BR,MATCH(T106,Data!$A:$A,0),1)))</f>
        <v/>
      </c>
      <c r="T106" s="45" t="str">
        <f ca="1">IFERROR(INDEX(Data!$A$1:R$1000,_xlfn.AGGREGATE(15,6,(OFFSET(Data!$A$1,0,MATCH(T$6,Data!$1:$1,0)-1,1000,1)=IF(T$7="","Yes",T$7))/(OFFSET(Data!$A$1,0,MATCH(T$6,Data!$1:$1,0)-1,1000,1)=IF(T$7="","Yes",T$7))*ROW(Data!$C$1:$C$1000),ROW(T106)-ROW(T$7)),1),"")</f>
        <v>Ve Plus TV</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RFD-TV</v>
      </c>
      <c r="Q107" s="45" t="str">
        <f ca="1">IF(R107="","",IF(INDEX(Data!$BR:$BR,MATCH(R107,Data!$A:$A,0),1)=0,"",INDEX(Data!$BR:$BR,MATCH(R107,Data!$A:$A,0),1)))</f>
        <v/>
      </c>
      <c r="R107" s="45" t="str">
        <f ca="1">IFERROR(INDEX(Data!$A$1:Q$1000,_xlfn.AGGREGATE(15,6,(OFFSET(Data!$A$1,0,MATCH(R$6,Data!$1:$1,0)-1,1000,1)=IF(R$7="","Yes",R$7))/(OFFSET(Data!$A$1,0,MATCH(R$6,Data!$1:$1,0)-1,1000,1)=IF(R$7="","Yes",R$7))*ROW(Data!$C$1:$C$1000),ROW(R107)-ROW(R$7)),1),"")</f>
        <v>Reelz</v>
      </c>
      <c r="S107" s="45" t="str">
        <f ca="1">IF(T107="","",IF(INDEX(Data!$BR:$BR,MATCH(T107,Data!$A:$A,0),1)=0,"",INDEX(Data!$BR:$BR,MATCH(T107,Data!$A:$A,0),1)))</f>
        <v/>
      </c>
      <c r="T107" s="45" t="str">
        <f ca="1">IFERROR(INDEX(Data!$A$1:R$1000,_xlfn.AGGREGATE(15,6,(OFFSET(Data!$A$1,0,MATCH(T$6,Data!$1:$1,0)-1,1000,1)=IF(T$7="","Yes",T$7))/(OFFSET(Data!$A$1,0,MATCH(T$6,Data!$1:$1,0)-1,1000,1)=IF(T$7="","Yes",T$7))*ROW(Data!$C$1:$C$1000),ROW(T107)-ROW(T$7)),1),"")</f>
        <v>VH1</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Science</v>
      </c>
      <c r="Q108" s="45" t="str">
        <f ca="1">IF(R108="","",IF(INDEX(Data!$BR:$BR,MATCH(R108,Data!$A:$A,0),1)=0,"",INDEX(Data!$BR:$BR,MATCH(R108,Data!$A:$A,0),1)))</f>
        <v/>
      </c>
      <c r="R108" s="45" t="str">
        <f ca="1">IFERROR(INDEX(Data!$A$1:Q$1000,_xlfn.AGGREGATE(15,6,(OFFSET(Data!$A$1,0,MATCH(R$6,Data!$1:$1,0)-1,1000,1)=IF(R$7="","Yes",R$7))/(OFFSET(Data!$A$1,0,MATCH(R$6,Data!$1:$1,0)-1,1000,1)=IF(R$7="","Yes",R$7))*ROW(Data!$C$1:$C$1000),ROW(R108)-ROW(R$7)),1),"")</f>
        <v>Revolt</v>
      </c>
      <c r="S108" s="45" t="str">
        <f ca="1">IF(T108="","",IF(INDEX(Data!$BR:$BR,MATCH(T108,Data!$A:$A,0),1)=0,"",INDEX(Data!$BR:$BR,MATCH(T108,Data!$A:$A,0),1)))</f>
        <v/>
      </c>
      <c r="T108" s="45" t="str">
        <f ca="1">IFERROR(INDEX(Data!$A$1:R$1000,_xlfn.AGGREGATE(15,6,(OFFSET(Data!$A$1,0,MATCH(T$6,Data!$1:$1,0)-1,1000,1)=IF(T$7="","Yes",T$7))/(OFFSET(Data!$A$1,0,MATCH(T$6,Data!$1:$1,0)-1,1000,1)=IF(T$7="","Yes",T$7))*ROW(Data!$C$1:$C$1000),ROW(T108)-ROW(T$7)),1),"")</f>
        <v>Viceland</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SEC Network</v>
      </c>
      <c r="Q109" s="45" t="str">
        <f ca="1">IF(R109="","",IF(INDEX(Data!$BR:$BR,MATCH(R109,Data!$A:$A,0),1)=0,"",INDEX(Data!$BR:$BR,MATCH(R109,Data!$A:$A,0),1)))</f>
        <v/>
      </c>
      <c r="R109" s="45" t="str">
        <f ca="1">IFERROR(INDEX(Data!$A$1:Q$1000,_xlfn.AGGREGATE(15,6,(OFFSET(Data!$A$1,0,MATCH(R$6,Data!$1:$1,0)-1,1000,1)=IF(R$7="","Yes",R$7))/(OFFSET(Data!$A$1,0,MATCH(R$6,Data!$1:$1,0)-1,1000,1)=IF(R$7="","Yes",R$7))*ROW(Data!$C$1:$C$1000),ROW(R109)-ROW(R$7)),1),"")</f>
        <v>RFD-TV</v>
      </c>
      <c r="S109" s="45" t="str">
        <f ca="1">IF(T109="","",IF(INDEX(Data!$BR:$BR,MATCH(T109,Data!$A:$A,0),1)=0,"",INDEX(Data!$BR:$BR,MATCH(T109,Data!$A:$A,0),1)))</f>
        <v/>
      </c>
      <c r="T109" s="45" t="str">
        <f ca="1">IFERROR(INDEX(Data!$A$1:R$1000,_xlfn.AGGREGATE(15,6,(OFFSET(Data!$A$1,0,MATCH(T$6,Data!$1:$1,0)-1,1000,1)=IF(T$7="","Yes",T$7))/(OFFSET(Data!$A$1,0,MATCH(T$6,Data!$1:$1,0)-1,1000,1)=IF(T$7="","Yes",T$7))*ROW(Data!$C$1:$C$1000),ROW(T109)-ROW(T$7)),1),"")</f>
        <v>Videorola</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Sportsman Channel</v>
      </c>
      <c r="Q110" s="45" t="str">
        <f ca="1">IF(R110="","",IF(INDEX(Data!$BR:$BR,MATCH(R110,Data!$A:$A,0),1)=0,"",INDEX(Data!$BR:$BR,MATCH(R110,Data!$A:$A,0),1)))</f>
        <v/>
      </c>
      <c r="R110" s="45" t="str">
        <f ca="1">IFERROR(INDEX(Data!$A$1:Q$1000,_xlfn.AGGREGATE(15,6,(OFFSET(Data!$A$1,0,MATCH(R$6,Data!$1:$1,0)-1,1000,1)=IF(R$7="","Yes",R$7))/(OFFSET(Data!$A$1,0,MATCH(R$6,Data!$1:$1,0)-1,1000,1)=IF(R$7="","Yes",R$7))*ROW(Data!$C$1:$C$1000),ROW(R110)-ROW(R$7)),1),"")</f>
        <v>Science</v>
      </c>
      <c r="S110" s="45" t="str">
        <f ca="1">IF(T110="","",IF(INDEX(Data!$BR:$BR,MATCH(T110,Data!$A:$A,0),1)=0,"",INDEX(Data!$BR:$BR,MATCH(T110,Data!$A:$A,0),1)))</f>
        <v/>
      </c>
      <c r="T110" s="45" t="str">
        <f ca="1">IFERROR(INDEX(Data!$A$1:R$1000,_xlfn.AGGREGATE(15,6,(OFFSET(Data!$A$1,0,MATCH(T$6,Data!$1:$1,0)-1,1000,1)=IF(T$7="","Yes",T$7))/(OFFSET(Data!$A$1,0,MATCH(T$6,Data!$1:$1,0)-1,1000,1)=IF(T$7="","Yes",T$7))*ROW(Data!$C$1:$C$1000),ROW(T110)-ROW(T$7)),1),"")</f>
        <v>Viendomovies</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Sundance TV</v>
      </c>
      <c r="Q111" s="45" t="str">
        <f ca="1">IF(R111="","",IF(INDEX(Data!$BR:$BR,MATCH(R111,Data!$A:$A,0),1)=0,"",INDEX(Data!$BR:$BR,MATCH(R111,Data!$A:$A,0),1)))</f>
        <v/>
      </c>
      <c r="R111" s="45" t="str">
        <f ca="1">IFERROR(INDEX(Data!$A$1:Q$1000,_xlfn.AGGREGATE(15,6,(OFFSET(Data!$A$1,0,MATCH(R$6,Data!$1:$1,0)-1,1000,1)=IF(R$7="","Yes",R$7))/(OFFSET(Data!$A$1,0,MATCH(R$6,Data!$1:$1,0)-1,1000,1)=IF(R$7="","Yes",R$7))*ROW(Data!$C$1:$C$1000),ROW(R111)-ROW(R$7)),1),"")</f>
        <v>SEC Network</v>
      </c>
      <c r="S111" s="45" t="str">
        <f ca="1">IF(T111="","",IF(INDEX(Data!$BR:$BR,MATCH(T111,Data!$A:$A,0),1)=0,"",INDEX(Data!$BR:$BR,MATCH(T111,Data!$A:$A,0),1)))</f>
        <v/>
      </c>
      <c r="T111" s="45" t="str">
        <f ca="1">IFERROR(INDEX(Data!$A$1:R$1000,_xlfn.AGGREGATE(15,6,(OFFSET(Data!$A$1,0,MATCH(T$6,Data!$1:$1,0)-1,1000,1)=IF(T$7="","Yes",T$7))/(OFFSET(Data!$A$1,0,MATCH(T$6,Data!$1:$1,0)-1,1000,1)=IF(T$7="","Yes",T$7))*ROW(Data!$C$1:$C$1000),ROW(T111)-ROW(T$7)),1),"")</f>
        <v>VME</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Syfy</v>
      </c>
      <c r="Q112" s="45" t="str">
        <f ca="1">IF(R112="","",IF(INDEX(Data!$BR:$BR,MATCH(R112,Data!$A:$A,0),1)=0,"",INDEX(Data!$BR:$BR,MATCH(R112,Data!$A:$A,0),1)))</f>
        <v/>
      </c>
      <c r="R112" s="45" t="str">
        <f ca="1">IFERROR(INDEX(Data!$A$1:Q$1000,_xlfn.AGGREGATE(15,6,(OFFSET(Data!$A$1,0,MATCH(R$6,Data!$1:$1,0)-1,1000,1)=IF(R$7="","Yes",R$7))/(OFFSET(Data!$A$1,0,MATCH(R$6,Data!$1:$1,0)-1,1000,1)=IF(R$7="","Yes",R$7))*ROW(Data!$C$1:$C$1000),ROW(R112)-ROW(R$7)),1),"")</f>
        <v>Sportsman Channel</v>
      </c>
      <c r="S112" s="45" t="str">
        <f ca="1">IF(T112="","",IF(INDEX(Data!$BR:$BR,MATCH(T112,Data!$A:$A,0),1)=0,"",INDEX(Data!$BR:$BR,MATCH(T112,Data!$A:$A,0),1)))</f>
        <v/>
      </c>
      <c r="T112" s="45" t="str">
        <f ca="1">IFERROR(INDEX(Data!$A$1:R$1000,_xlfn.AGGREGATE(15,6,(OFFSET(Data!$A$1,0,MATCH(T$6,Data!$1:$1,0)-1,1000,1)=IF(T$7="","Yes",T$7))/(OFFSET(Data!$A$1,0,MATCH(T$6,Data!$1:$1,0)-1,1000,1)=IF(T$7="","Yes",T$7))*ROW(Data!$C$1:$C$1000),ROW(T112)-ROW(T$7)),1),"")</f>
        <v>WAPA America</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TBS</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Action</v>
      </c>
      <c r="S113" s="45" t="str">
        <f ca="1">IF(T113="","",IF(INDEX(Data!$BR:$BR,MATCH(T113,Data!$A:$A,0),1)=0,"",INDEX(Data!$BR:$BR,MATCH(T113,Data!$A:$A,0),1)))</f>
        <v/>
      </c>
      <c r="T113" s="45" t="str">
        <f ca="1">IFERROR(INDEX(Data!$A$1:R$1000,_xlfn.AGGREGATE(15,6,(OFFSET(Data!$A$1,0,MATCH(T$6,Data!$1:$1,0)-1,1000,1)=IF(T$7="","Yes",T$7))/(OFFSET(Data!$A$1,0,MATCH(T$6,Data!$1:$1,0)-1,1000,1)=IF(T$7="","Yes",T$7))*ROW(Data!$C$1:$C$1000),ROW(T113)-ROW(T$7)),1),"")</f>
        <v>Weather Channel</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Teen Nick</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Black</v>
      </c>
      <c r="S114" s="45" t="str">
        <f ca="1">IF(T114="","",IF(INDEX(Data!$BR:$BR,MATCH(T114,Data!$A:$A,0),1)=0,"",INDEX(Data!$BR:$BR,MATCH(T114,Data!$A:$A,0),1)))</f>
        <v/>
      </c>
      <c r="T114" s="45" t="str">
        <f ca="1">IFERROR(INDEX(Data!$A$1:R$1000,_xlfn.AGGREGATE(15,6,(OFFSET(Data!$A$1,0,MATCH(T$6,Data!$1:$1,0)-1,1000,1)=IF(T$7="","Yes",T$7))/(OFFSET(Data!$A$1,0,MATCH(T$6,Data!$1:$1,0)-1,1000,1)=IF(T$7="","Yes",T$7))*ROW(Data!$C$1:$C$1000),ROW(T114)-ROW(T$7)),1),"")</f>
        <v>Zoomoo</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Telemundo</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Classic</v>
      </c>
      <c r="S115" s="45" t="str">
        <f ca="1">IF(T115="","",IF(INDEX(Data!$BR:$BR,MATCH(T115,Data!$A:$A,0),1)=0,"",INDEX(Data!$BR:$BR,MATCH(T115,Data!$A:$A,0),1)))</f>
        <v/>
      </c>
      <c r="T115" s="45" t="str">
        <f ca="1">IFERROR(INDEX(Data!$A$1:R$1000,_xlfn.AGGREGATE(15,6,(OFFSET(Data!$A$1,0,MATCH(T$6,Data!$1:$1,0)-1,1000,1)=IF(T$7="","Yes",T$7))/(OFFSET(Data!$A$1,0,MATCH(T$6,Data!$1:$1,0)-1,1000,1)=IF(T$7="","Yes",T$7))*ROW(Data!$C$1:$C$1000),ROW(T115)-ROW(T$7)),1),"")</f>
        <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Tennis Channel</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East</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TLC</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Family</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TNT</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Suspense</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Travel Channel</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TruTV</v>
      </c>
      <c r="Q120" s="45" t="str">
        <f ca="1">IF(R120="","",IF(INDEX(Data!$BR:$BR,MATCH(R120,Data!$A:$A,0),1)=0,"",INDEX(Data!$BR:$BR,MATCH(R120,Data!$A:$A,0),1)))</f>
        <v/>
      </c>
      <c r="R120" s="45" t="str">
        <f ca="1">IFERROR(INDEX(Data!$A$1:Q$1000,_xlfn.AGGREGATE(15,6,(OFFSET(Data!$A$1,0,MATCH(R$6,Data!$1:$1,0)-1,1000,1)=IF(R$7="","Yes",R$7))/(OFFSET(Data!$A$1,0,MATCH(R$6,Data!$1:$1,0)-1,1000,1)=IF(R$7="","Yes",R$7))*ROW(Data!$C$1:$C$1000),ROW(R120)-ROW(R$7)),1),"")</f>
        <v>STARZ ENCORE Westerns</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ht="24"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Turner Classic Movies</v>
      </c>
      <c r="Q121" s="45" t="str">
        <f ca="1">IF(R121="","",IF(INDEX(Data!$BR:$BR,MATCH(R121,Data!$A:$A,0),1)=0,"",INDEX(Data!$BR:$BR,MATCH(R121,Data!$A:$A,0),1)))</f>
        <v/>
      </c>
      <c r="R121" s="45" t="str">
        <f ca="1">IFERROR(INDEX(Data!$A$1:Q$1000,_xlfn.AGGREGATE(15,6,(OFFSET(Data!$A$1,0,MATCH(R$6,Data!$1:$1,0)-1,1000,1)=IF(R$7="","Yes",R$7))/(OFFSET(Data!$A$1,0,MATCH(R$6,Data!$1:$1,0)-1,1000,1)=IF(R$7="","Yes",R$7))*ROW(Data!$C$1:$C$1000),ROW(R121)-ROW(R$7)),1),"")</f>
        <v>Sundance TV</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TV Land</v>
      </c>
      <c r="Q122" s="45" t="str">
        <f ca="1">IF(R122="","",IF(INDEX(Data!$BR:$BR,MATCH(R122,Data!$A:$A,0),1)=0,"",INDEX(Data!$BR:$BR,MATCH(R122,Data!$A:$A,0),1)))</f>
        <v/>
      </c>
      <c r="R122" s="45" t="str">
        <f ca="1">IFERROR(INDEX(Data!$A$1:Q$1000,_xlfn.AGGREGATE(15,6,(OFFSET(Data!$A$1,0,MATCH(R$6,Data!$1:$1,0)-1,1000,1)=IF(R$7="","Yes",R$7))/(OFFSET(Data!$A$1,0,MATCH(R$6,Data!$1:$1,0)-1,1000,1)=IF(R$7="","Yes",R$7))*ROW(Data!$C$1:$C$1000),ROW(R122)-ROW(R$7)),1),"")</f>
        <v>Syfy</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 One</v>
      </c>
      <c r="Q123" s="45" t="str">
        <f ca="1">IF(R123="","",IF(INDEX(Data!$BR:$BR,MATCH(R123,Data!$A:$A,0),1)=0,"",INDEX(Data!$BR:$BR,MATCH(R123,Data!$A:$A,0),1)))</f>
        <v/>
      </c>
      <c r="R123" s="45" t="str">
        <f ca="1">IFERROR(INDEX(Data!$A$1:Q$1000,_xlfn.AGGREGATE(15,6,(OFFSET(Data!$A$1,0,MATCH(R$6,Data!$1:$1,0)-1,1000,1)=IF(R$7="","Yes",R$7))/(OFFSET(Data!$A$1,0,MATCH(R$6,Data!$1:$1,0)-1,1000,1)=IF(R$7="","Yes",R$7))*ROW(Data!$C$1:$C$1000),ROW(R123)-ROW(R$7)),1),"")</f>
        <v>TBS</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TVG</v>
      </c>
      <c r="Q124" s="45" t="str">
        <f ca="1">IF(R124="","",IF(INDEX(Data!$BR:$BR,MATCH(R124,Data!$A:$A,0),1)=0,"",INDEX(Data!$BR:$BR,MATCH(R124,Data!$A:$A,0),1)))</f>
        <v/>
      </c>
      <c r="R124" s="45" t="str">
        <f ca="1">IFERROR(INDEX(Data!$A$1:Q$1000,_xlfn.AGGREGATE(15,6,(OFFSET(Data!$A$1,0,MATCH(R$6,Data!$1:$1,0)-1,1000,1)=IF(R$7="","Yes",R$7))/(OFFSET(Data!$A$1,0,MATCH(R$6,Data!$1:$1,0)-1,1000,1)=IF(R$7="","Yes",R$7))*ROW(Data!$C$1:$C$1000),ROW(R124)-ROW(R$7)),1),"")</f>
        <v>Teen Nick</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Unimas</v>
      </c>
      <c r="Q125" s="45" t="str">
        <f ca="1">IF(R125="","",IF(INDEX(Data!$BR:$BR,MATCH(R125,Data!$A:$A,0),1)=0,"",INDEX(Data!$BR:$BR,MATCH(R125,Data!$A:$A,0),1)))</f>
        <v/>
      </c>
      <c r="R125" s="45" t="str">
        <f ca="1">IFERROR(INDEX(Data!$A$1:Q$1000,_xlfn.AGGREGATE(15,6,(OFFSET(Data!$A$1,0,MATCH(R$6,Data!$1:$1,0)-1,1000,1)=IF(R$7="","Yes",R$7))/(OFFSET(Data!$A$1,0,MATCH(R$6,Data!$1:$1,0)-1,1000,1)=IF(R$7="","Yes",R$7))*ROW(Data!$C$1:$C$1000),ROW(R125)-ROW(R$7)),1),"")</f>
        <v>Telemundo</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Universal Kids</v>
      </c>
      <c r="Q126" s="45" t="str">
        <f ca="1">IF(R126="","",IF(INDEX(Data!$BR:$BR,MATCH(R126,Data!$A:$A,0),1)=0,"",INDEX(Data!$BR:$BR,MATCH(R126,Data!$A:$A,0),1)))</f>
        <v/>
      </c>
      <c r="R126" s="45" t="str">
        <f ca="1">IFERROR(INDEX(Data!$A$1:Q$1000,_xlfn.AGGREGATE(15,6,(OFFSET(Data!$A$1,0,MATCH(R$6,Data!$1:$1,0)-1,1000,1)=IF(R$7="","Yes",R$7))/(OFFSET(Data!$A$1,0,MATCH(R$6,Data!$1:$1,0)-1,1000,1)=IF(R$7="","Yes",R$7))*ROW(Data!$C$1:$C$1000),ROW(R126)-ROW(R$7)),1),"")</f>
        <v>Tennis Channel</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Universo</v>
      </c>
      <c r="Q127" s="45" t="str">
        <f ca="1">IF(R127="","",IF(INDEX(Data!$BR:$BR,MATCH(R127,Data!$A:$A,0),1)=0,"",INDEX(Data!$BR:$BR,MATCH(R127,Data!$A:$A,0),1)))</f>
        <v/>
      </c>
      <c r="R127" s="45" t="str">
        <f ca="1">IFERROR(INDEX(Data!$A$1:Q$1000,_xlfn.AGGREGATE(15,6,(OFFSET(Data!$A$1,0,MATCH(R$6,Data!$1:$1,0)-1,1000,1)=IF(R$7="","Yes",R$7))/(OFFSET(Data!$A$1,0,MATCH(R$6,Data!$1:$1,0)-1,1000,1)=IF(R$7="","Yes",R$7))*ROW(Data!$C$1:$C$1000),ROW(R127)-ROW(R$7)),1),"")</f>
        <v>TLC</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Univision</v>
      </c>
      <c r="Q128" s="45" t="str">
        <f ca="1">IF(R128="","",IF(INDEX(Data!$BR:$BR,MATCH(R128,Data!$A:$A,0),1)=0,"",INDEX(Data!$BR:$BR,MATCH(R128,Data!$A:$A,0),1)))</f>
        <v/>
      </c>
      <c r="R128" s="45" t="str">
        <f ca="1">IFERROR(INDEX(Data!$A$1:Q$1000,_xlfn.AGGREGATE(15,6,(OFFSET(Data!$A$1,0,MATCH(R$6,Data!$1:$1,0)-1,1000,1)=IF(R$7="","Yes",R$7))/(OFFSET(Data!$A$1,0,MATCH(R$6,Data!$1:$1,0)-1,1000,1)=IF(R$7="","Yes",R$7))*ROW(Data!$C$1:$C$1000),ROW(R128)-ROW(R$7)),1),"")</f>
        <v>TNT</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Up</v>
      </c>
      <c r="Q129" s="45" t="str">
        <f ca="1">IF(R129="","",IF(INDEX(Data!$BR:$BR,MATCH(R129,Data!$A:$A,0),1)=0,"",INDEX(Data!$BR:$BR,MATCH(R129,Data!$A:$A,0),1)))</f>
        <v/>
      </c>
      <c r="R129" s="45" t="str">
        <f ca="1">IFERROR(INDEX(Data!$A$1:Q$1000,_xlfn.AGGREGATE(15,6,(OFFSET(Data!$A$1,0,MATCH(R$6,Data!$1:$1,0)-1,1000,1)=IF(R$7="","Yes",R$7))/(OFFSET(Data!$A$1,0,MATCH(R$6,Data!$1:$1,0)-1,1000,1)=IF(R$7="","Yes",R$7))*ROW(Data!$C$1:$C$1000),ROW(R129)-ROW(R$7)),1),"")</f>
        <v>Travel Channel</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USA Network</v>
      </c>
      <c r="Q130" s="45" t="str">
        <f ca="1">IF(R130="","",IF(INDEX(Data!$BR:$BR,MATCH(R130,Data!$A:$A,0),1)=0,"",INDEX(Data!$BR:$BR,MATCH(R130,Data!$A:$A,0),1)))</f>
        <v/>
      </c>
      <c r="R130" s="45" t="str">
        <f ca="1">IFERROR(INDEX(Data!$A$1:Q$1000,_xlfn.AGGREGATE(15,6,(OFFSET(Data!$A$1,0,MATCH(R$6,Data!$1:$1,0)-1,1000,1)=IF(R$7="","Yes",R$7))/(OFFSET(Data!$A$1,0,MATCH(R$6,Data!$1:$1,0)-1,1000,1)=IF(R$7="","Yes",R$7))*ROW(Data!$C$1:$C$1000),ROW(R130)-ROW(R$7)),1),"")</f>
        <v>TruTV</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VH1</v>
      </c>
      <c r="Q131" s="45" t="str">
        <f ca="1">IF(R131="","",IF(INDEX(Data!$BR:$BR,MATCH(R131,Data!$A:$A,0),1)=0,"",INDEX(Data!$BR:$BR,MATCH(R131,Data!$A:$A,0),1)))</f>
        <v/>
      </c>
      <c r="R131" s="45" t="str">
        <f ca="1">IFERROR(INDEX(Data!$A$1:Q$1000,_xlfn.AGGREGATE(15,6,(OFFSET(Data!$A$1,0,MATCH(R$6,Data!$1:$1,0)-1,1000,1)=IF(R$7="","Yes",R$7))/(OFFSET(Data!$A$1,0,MATCH(R$6,Data!$1:$1,0)-1,1000,1)=IF(R$7="","Yes",R$7))*ROW(Data!$C$1:$C$1000),ROW(R131)-ROW(R$7)),1),"")</f>
        <v>TUDN</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ht="24"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Viceland</v>
      </c>
      <c r="Q132" s="45" t="str">
        <f ca="1">IF(R132="","",IF(INDEX(Data!$BR:$BR,MATCH(R132,Data!$A:$A,0),1)=0,"",INDEX(Data!$BR:$BR,MATCH(R132,Data!$A:$A,0),1)))</f>
        <v/>
      </c>
      <c r="R132" s="45" t="str">
        <f ca="1">IFERROR(INDEX(Data!$A$1:Q$1000,_xlfn.AGGREGATE(15,6,(OFFSET(Data!$A$1,0,MATCH(R$6,Data!$1:$1,0)-1,1000,1)=IF(R$7="","Yes",R$7))/(OFFSET(Data!$A$1,0,MATCH(R$6,Data!$1:$1,0)-1,1000,1)=IF(R$7="","Yes",R$7))*ROW(Data!$C$1:$C$1000),ROW(R132)-ROW(R$7)),1),"")</f>
        <v>Turner Classic Movies</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We TV</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Land</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Weather Channel</v>
      </c>
      <c r="Q134" s="45" t="str">
        <f ca="1">IF(R134="","",IF(INDEX(Data!$BR:$BR,MATCH(R134,Data!$A:$A,0),1)=0,"",INDEX(Data!$BR:$BR,MATCH(R134,Data!$A:$A,0),1)))</f>
        <v/>
      </c>
      <c r="R134" s="45" t="str">
        <f ca="1">IFERROR(INDEX(Data!$A$1:Q$1000,_xlfn.AGGREGATE(15,6,(OFFSET(Data!$A$1,0,MATCH(R$6,Data!$1:$1,0)-1,1000,1)=IF(R$7="","Yes",R$7))/(OFFSET(Data!$A$1,0,MATCH(R$6,Data!$1:$1,0)-1,1000,1)=IF(R$7="","Yes",R$7))*ROW(Data!$C$1:$C$1000),ROW(R134)-ROW(R$7)),1),"")</f>
        <v>TV One</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
      </c>
      <c r="Q135" s="45" t="str">
        <f ca="1">IF(R135="","",IF(INDEX(Data!$BR:$BR,MATCH(R135,Data!$A:$A,0),1)=0,"",INDEX(Data!$BR:$BR,MATCH(R135,Data!$A:$A,0),1)))</f>
        <v/>
      </c>
      <c r="R135" s="45" t="str">
        <f ca="1">IFERROR(INDEX(Data!$A$1:Q$1000,_xlfn.AGGREGATE(15,6,(OFFSET(Data!$A$1,0,MATCH(R$6,Data!$1:$1,0)-1,1000,1)=IF(R$7="","Yes",R$7))/(OFFSET(Data!$A$1,0,MATCH(R$6,Data!$1:$1,0)-1,1000,1)=IF(R$7="","Yes",R$7))*ROW(Data!$C$1:$C$1000),ROW(R135)-ROW(R$7)),1),"")</f>
        <v>TVG</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Unimas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Universal Kids</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Universo</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Univision</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Up</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USA Network</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VH1</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Viceland</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 TV</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Weather Channel</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85" priority="194">
      <formula>A2=3</formula>
    </cfRule>
    <cfRule type="expression" dxfId="884" priority="195">
      <formula>A2=2</formula>
    </cfRule>
    <cfRule type="expression" dxfId="883" priority="196">
      <formula>A2=1</formula>
    </cfRule>
  </conditionalFormatting>
  <conditionalFormatting sqref="A8:A208">
    <cfRule type="expression" dxfId="882" priority="189">
      <formula>A8=3</formula>
    </cfRule>
    <cfRule type="expression" dxfId="881" priority="190">
      <formula>A8=2</formula>
    </cfRule>
    <cfRule type="expression" dxfId="880" priority="191">
      <formula>A8=1</formula>
    </cfRule>
  </conditionalFormatting>
  <conditionalFormatting sqref="F4">
    <cfRule type="expression" dxfId="879" priority="182">
      <formula>OR($F$2="Select",$F$2="")</formula>
    </cfRule>
  </conditionalFormatting>
  <conditionalFormatting sqref="D4">
    <cfRule type="expression" dxfId="878" priority="138">
      <formula>OR($D$2="Select",$D$2="")</formula>
    </cfRule>
  </conditionalFormatting>
  <conditionalFormatting sqref="C8:C208">
    <cfRule type="expression" dxfId="877" priority="97">
      <formula>C8=3</formula>
    </cfRule>
    <cfRule type="expression" dxfId="876" priority="98">
      <formula>C8=2</formula>
    </cfRule>
    <cfRule type="expression" dxfId="875" priority="99">
      <formula>C8=1</formula>
    </cfRule>
  </conditionalFormatting>
  <conditionalFormatting sqref="AE8:AE208 AA8:AA208 Y8:Y208 W8:W208 U8:U208 S8:S208 Q8:Q208 O8:O208 M8:M208 K8:K208 I8:I208 G8:G208 E8:E208">
    <cfRule type="expression" dxfId="874" priority="59">
      <formula>E8=3</formula>
    </cfRule>
    <cfRule type="expression" dxfId="873" priority="60">
      <formula>E8=2</formula>
    </cfRule>
    <cfRule type="expression" dxfId="872" priority="61">
      <formula>E8=1</formula>
    </cfRule>
  </conditionalFormatting>
  <conditionalFormatting sqref="B8:B208">
    <cfRule type="expression" dxfId="871" priority="57">
      <formula>AND($D$2&lt;&gt;"",ISNUMBER(SEARCH("*"&amp;$D$2&amp;"*",B8)))</formula>
    </cfRule>
  </conditionalFormatting>
  <conditionalFormatting sqref="X8:X208 AF8:AF208 AB8:AB208 Z8:Z208 V8:V208 T8:T208 R8:R208 P8:P208 N8:N208 L8:L208 J8:J208 H8:H208 F8:F208 D8:D208">
    <cfRule type="expression" dxfId="870" priority="49">
      <formula>AND($D$2&lt;&gt;"",ISNUMBER(SEARCH("*"&amp;$D$2&amp;"*",D8)))</formula>
    </cfRule>
  </conditionalFormatting>
  <conditionalFormatting sqref="AC8:AC208">
    <cfRule type="expression" dxfId="869" priority="45">
      <formula>AC8=3</formula>
    </cfRule>
    <cfRule type="expression" dxfId="868" priority="46">
      <formula>AC8=2</formula>
    </cfRule>
    <cfRule type="expression" dxfId="867" priority="47">
      <formula>AC8=1</formula>
    </cfRule>
  </conditionalFormatting>
  <conditionalFormatting sqref="AD8:AD208">
    <cfRule type="expression" dxfId="866" priority="43">
      <formula>AND($D$2&lt;&gt;"",ISNUMBER(SEARCH("*"&amp;$D$2&amp;"*",AD8)))</formula>
    </cfRule>
  </conditionalFormatting>
  <conditionalFormatting sqref="AI8:AI208">
    <cfRule type="expression" dxfId="865" priority="17">
      <formula>AI8=3</formula>
    </cfRule>
    <cfRule type="expression" dxfId="864" priority="18">
      <formula>AI8=2</formula>
    </cfRule>
    <cfRule type="expression" dxfId="863" priority="19">
      <formula>AI8=1</formula>
    </cfRule>
  </conditionalFormatting>
  <conditionalFormatting sqref="AJ8:AJ208">
    <cfRule type="expression" dxfId="862" priority="15">
      <formula>AND($D$2&lt;&gt;"",ISNUMBER(SEARCH("*"&amp;$D$2&amp;"*",AJ8)))</formula>
    </cfRule>
  </conditionalFormatting>
  <conditionalFormatting sqref="AG8:AG208">
    <cfRule type="expression" dxfId="861" priority="24">
      <formula>AG8=3</formula>
    </cfRule>
    <cfRule type="expression" dxfId="860" priority="25">
      <formula>AG8=2</formula>
    </cfRule>
    <cfRule type="expression" dxfId="859" priority="26">
      <formula>AG8=1</formula>
    </cfRule>
  </conditionalFormatting>
  <conditionalFormatting sqref="AH8:AH208">
    <cfRule type="expression" dxfId="858" priority="22">
      <formula>AND($D$2&lt;&gt;"",ISNUMBER(SEARCH("*"&amp;$D$2&amp;"*",AH8)))</formula>
    </cfRule>
  </conditionalFormatting>
  <conditionalFormatting sqref="AK8:AK208">
    <cfRule type="expression" dxfId="857" priority="10">
      <formula>AK8=3</formula>
    </cfRule>
    <cfRule type="expression" dxfId="856" priority="11">
      <formula>AK8=2</formula>
    </cfRule>
    <cfRule type="expression" dxfId="855" priority="12">
      <formula>AK8=1</formula>
    </cfRule>
  </conditionalFormatting>
  <conditionalFormatting sqref="AL8:AL208">
    <cfRule type="expression" dxfId="854" priority="8">
      <formula>AND($D$2&lt;&gt;"",ISNUMBER(SEARCH("*"&amp;$D$2&amp;"*",AL8)))</formula>
    </cfRule>
  </conditionalFormatting>
  <conditionalFormatting sqref="AM8:AM208">
    <cfRule type="expression" dxfId="853" priority="3">
      <formula>AM8=3</formula>
    </cfRule>
    <cfRule type="expression" dxfId="852" priority="4">
      <formula>AM8=2</formula>
    </cfRule>
    <cfRule type="expression" dxfId="851" priority="5">
      <formula>AM8=1</formula>
    </cfRule>
  </conditionalFormatting>
  <conditionalFormatting sqref="AN8:AN208">
    <cfRule type="expression" dxfId="850"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16" id="{E0A91D9A-7203-4506-ADBC-31B2BA8EF208}">
            <xm:f>AND($F$2&lt;&gt;"Select",$F$2&lt;&gt;"",$F$2=INDEX(mydata,MATCH(AJ8,Data!$A:$A,0),3))</xm:f>
            <x14:dxf>
              <font>
                <color auto="1"/>
              </font>
              <fill>
                <gradientFill degree="90">
                  <stop position="0">
                    <color theme="0"/>
                  </stop>
                  <stop position="1">
                    <color rgb="FF7030A0"/>
                  </stop>
                </gradientFill>
              </fill>
            </x14:dxf>
          </x14:cfRule>
          <xm:sqref>AJ8:AJ208</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3" id="{241EC154-6689-4F37-BBA0-1C385BFDCB69}">
            <xm:f>AND($F$2&lt;&gt;"Select",$F$2&lt;&gt;"",$F$2=INDEX(mydata,MATCH(AH8,Data!$A:$A,0),3))</xm:f>
            <x14:dxf>
              <font>
                <color auto="1"/>
              </font>
              <fill>
                <gradientFill degree="90">
                  <stop position="0">
                    <color theme="0"/>
                  </stop>
                  <stop position="1">
                    <color rgb="FF7030A0"/>
                  </stop>
                </gradientFill>
              </fill>
            </x14:dxf>
          </x14:cfRule>
          <xm:sqref>AH8:AH208</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9" id="{D9209EDE-B8AC-4E1F-B655-A89EF7E2B4BF}">
            <xm:f>AND($F$2&lt;&gt;"Select",$F$2&lt;&gt;"",$F$2=INDEX(mydata,MATCH(AL8,Data!$A:$A,0),3))</xm:f>
            <x14:dxf>
              <font>
                <color auto="1"/>
              </font>
              <fill>
                <gradientFill degree="90">
                  <stop position="0">
                    <color theme="0"/>
                  </stop>
                  <stop position="1">
                    <color rgb="FF7030A0"/>
                  </stop>
                </gradientFill>
              </fill>
            </x14:dxf>
          </x14:cfRule>
          <xm:sqref>AL8:AL208</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2" id="{99D0E852-D249-4615-9BB5-C5C729BC0AF4}">
            <xm:f>AND($F$2&lt;&gt;"Select",$F$2&lt;&gt;"",$F$2=INDEX(mydata,MATCH(AN8,Data!$A:$A,0),3))</xm:f>
            <x14:dxf>
              <font>
                <color auto="1"/>
              </font>
              <fill>
                <gradientFill degree="90">
                  <stop position="0">
                    <color theme="0"/>
                  </stop>
                  <stop position="1">
                    <color rgb="FF7030A0"/>
                  </stop>
                </gradientFill>
              </fill>
            </x14:dxf>
          </x14:cfRule>
          <xm:sqref>AN8:AN208</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679</v>
      </c>
    </row>
    <row r="4" spans="2:5" x14ac:dyDescent="0.4">
      <c r="B4" s="1"/>
    </row>
    <row r="5" spans="2:5" x14ac:dyDescent="0.4">
      <c r="C5" s="65">
        <v>1</v>
      </c>
      <c r="D5" s="65">
        <v>2</v>
      </c>
      <c r="E5" s="65">
        <v>3</v>
      </c>
    </row>
    <row r="6" spans="2:5" x14ac:dyDescent="0.4">
      <c r="B6" s="65" t="s">
        <v>282</v>
      </c>
      <c r="C6" s="8">
        <f ca="1">IFERROR(MATCH(1,$BF$22:$BF$81,0),"No result")</f>
        <v>18</v>
      </c>
      <c r="D6" s="8">
        <f ca="1">IFERROR(MATCH(2,$BF$22:$BF$81,0),"No result")</f>
        <v>20</v>
      </c>
      <c r="E6" s="8">
        <f ca="1">IFERROR(MATCH(3,$BF$22:$BF$81,0),"No result")</f>
        <v>1</v>
      </c>
    </row>
    <row r="7" spans="2:5" s="1" customFormat="1" ht="43.75" x14ac:dyDescent="0.4">
      <c r="B7" s="65" t="s">
        <v>684</v>
      </c>
      <c r="C7" s="51" t="str">
        <f t="shared" ref="C7:E17" ca="1" si="0">IF(C$6="No result","",INDEX($A$22:$CB$81,C$6,MATCH($B7,$21:$21,0)))</f>
        <v>Vidgo</v>
      </c>
      <c r="D7" s="51" t="str">
        <f t="shared" ca="1" si="0"/>
        <v>Spectrum TV Essentials</v>
      </c>
      <c r="E7" s="51" t="str">
        <f t="shared" ca="1" si="0"/>
        <v>Philo</v>
      </c>
    </row>
    <row r="8" spans="2:5" s="1" customFormat="1" x14ac:dyDescent="0.4">
      <c r="B8" s="65" t="s">
        <v>685</v>
      </c>
      <c r="C8" s="51">
        <f t="shared" ca="1" si="0"/>
        <v>0</v>
      </c>
      <c r="D8" s="51">
        <f t="shared" ca="1" si="0"/>
        <v>0</v>
      </c>
      <c r="E8" s="51">
        <f t="shared" ca="1" si="0"/>
        <v>0</v>
      </c>
    </row>
    <row r="9" spans="2:5" s="1" customFormat="1" x14ac:dyDescent="0.4">
      <c r="B9" s="65" t="s">
        <v>702</v>
      </c>
      <c r="C9" s="51" t="str">
        <f t="shared" ca="1" si="0"/>
        <v/>
      </c>
      <c r="D9" s="51" t="str">
        <f t="shared" ca="1" si="0"/>
        <v/>
      </c>
      <c r="E9" s="51" t="str">
        <f t="shared" ca="1" si="0"/>
        <v/>
      </c>
    </row>
    <row r="10" spans="2:5" s="1" customFormat="1" ht="43.75" x14ac:dyDescent="0.4">
      <c r="B10" s="65" t="s">
        <v>692</v>
      </c>
      <c r="C10" s="51" t="str">
        <f t="shared" ca="1" si="0"/>
        <v>Spectrum TV Essentials</v>
      </c>
      <c r="D10" s="51" t="str">
        <f t="shared" ca="1" si="0"/>
        <v>Vidgo</v>
      </c>
      <c r="E10" s="51" t="str">
        <f t="shared" ca="1" si="0"/>
        <v>Spectrum TV Essentials</v>
      </c>
    </row>
    <row r="11" spans="2:5" s="1" customFormat="1" x14ac:dyDescent="0.4">
      <c r="B11" s="65" t="s">
        <v>693</v>
      </c>
      <c r="C11" s="51">
        <f t="shared" ca="1" si="0"/>
        <v>0</v>
      </c>
      <c r="D11" s="51">
        <f t="shared" ca="1" si="0"/>
        <v>0</v>
      </c>
      <c r="E11" s="51">
        <f t="shared" ca="1" si="0"/>
        <v>0</v>
      </c>
    </row>
    <row r="12" spans="2:5" s="1" customFormat="1" x14ac:dyDescent="0.4">
      <c r="B12" s="65" t="s">
        <v>703</v>
      </c>
      <c r="C12" s="51" t="str">
        <f t="shared" ca="1" si="0"/>
        <v/>
      </c>
      <c r="D12" s="51" t="str">
        <f t="shared" ca="1" si="0"/>
        <v/>
      </c>
      <c r="E12" s="51" t="str">
        <f t="shared" ca="1" si="0"/>
        <v/>
      </c>
    </row>
    <row r="13" spans="2:5" s="1" customFormat="1" x14ac:dyDescent="0.4">
      <c r="B13" s="65" t="s">
        <v>404</v>
      </c>
      <c r="C13" s="52">
        <f t="shared" ca="1" si="0"/>
        <v>30</v>
      </c>
      <c r="D13" s="52">
        <f t="shared" ca="1" si="0"/>
        <v>30</v>
      </c>
      <c r="E13" s="52">
        <f t="shared" ca="1" si="0"/>
        <v>35</v>
      </c>
    </row>
    <row r="14" spans="2:5" s="1" customFormat="1" x14ac:dyDescent="0.4">
      <c r="B14" s="65" t="s">
        <v>405</v>
      </c>
      <c r="C14" s="51">
        <f t="shared" ca="1" si="0"/>
        <v>107</v>
      </c>
      <c r="D14" s="51">
        <f t="shared" ca="1" si="0"/>
        <v>107</v>
      </c>
      <c r="E14" s="51">
        <f t="shared" ca="1" si="0"/>
        <v>111</v>
      </c>
    </row>
    <row r="15" spans="2:5" s="1" customFormat="1" x14ac:dyDescent="0.4">
      <c r="B15" s="65" t="s">
        <v>419</v>
      </c>
      <c r="C15" s="51">
        <f t="shared" ca="1" si="0"/>
        <v>9</v>
      </c>
      <c r="D15" s="51">
        <f t="shared" ca="1" si="0"/>
        <v>9</v>
      </c>
      <c r="E15" s="51">
        <f t="shared" ca="1" si="0"/>
        <v>9</v>
      </c>
    </row>
    <row r="16" spans="2:5" s="1" customFormat="1" x14ac:dyDescent="0.4">
      <c r="B16" s="17" t="s">
        <v>466</v>
      </c>
      <c r="C16" s="53">
        <f t="shared" ca="1" si="0"/>
        <v>1</v>
      </c>
      <c r="D16" s="53">
        <f t="shared" ca="1" si="0"/>
        <v>1</v>
      </c>
      <c r="E16" s="53">
        <f t="shared" ca="1" si="0"/>
        <v>1</v>
      </c>
    </row>
    <row r="17" spans="1:64" s="1" customFormat="1" x14ac:dyDescent="0.4">
      <c r="B17" s="65" t="s">
        <v>482</v>
      </c>
      <c r="C17" s="71">
        <f t="shared" ca="1" si="0"/>
        <v>3.3333333333333335</v>
      </c>
      <c r="D17" s="71">
        <f t="shared" ca="1" si="0"/>
        <v>3.3333333333333335</v>
      </c>
      <c r="E17" s="71">
        <f t="shared" ca="1" si="0"/>
        <v>3.8888888888888888</v>
      </c>
    </row>
    <row r="18" spans="1:64" x14ac:dyDescent="0.4">
      <c r="B18" s="65" t="s">
        <v>284</v>
      </c>
      <c r="C18" s="66" t="str">
        <f ca="1">IF(C6="No result","(#"&amp;C$5&amp;") No Result",IF(C10="","(#"&amp;C$5&amp;") "&amp;C7&amp;" by itself (+"&amp;C8&amp;" Add-Ons)","(#"&amp;C$5&amp;") "&amp;C7&amp;" with (+"&amp;C8&amp;" Add-Ons) / "&amp;C10&amp;" (+"&amp;C11&amp;" Add-Ons) ")&amp;" ["&amp;TEXT(C16,"%0")&amp;" of marked] for "&amp;TEXT(C13,"$0"))</f>
        <v>(#1) Vidgo with (+0 Add-Ons) / Spectrum TV Essentials (+0 Add-Ons)  [%100 of marked] for $30</v>
      </c>
      <c r="D18" s="66" t="str">
        <f ca="1">IF(D6="No result","(#"&amp;D$5&amp;") No Result",IF(D10="","(#"&amp;D$5&amp;") "&amp;D7&amp;" by itself (+"&amp;D8&amp;" Add-Ons)","(#"&amp;D$5&amp;") "&amp;D7&amp;" with (+"&amp;D8&amp;" Add-Ons) / "&amp;D10&amp;" (+"&amp;D11&amp;" Add-Ons) ")&amp;" ["&amp;TEXT(D16,"%0")&amp;" of marked] for "&amp;TEXT(D13,"$0"))</f>
        <v>(#2) Spectrum TV Essentials with (+0 Add-Ons) / Vidgo (+0 Add-Ons)  [%100 of marked] for $30</v>
      </c>
      <c r="E18" s="66" t="str">
        <f ca="1">IF(E6="No result","(#"&amp;E$5&amp;") No Result",IF(E10="","(#"&amp;E$5&amp;") "&amp;E7&amp;" by itself (+"&amp;E8&amp;" Add-Ons)","(#"&amp;E$5&amp;") "&amp;E7&amp;" with (+"&amp;E8&amp;" Add-Ons) / "&amp;E10&amp;" (+"&amp;E11&amp;" Add-Ons) ")&amp;" ["&amp;TEXT(E16,"%0")&amp;" of marked] for "&amp;TEXT(E13,"$0"))</f>
        <v>(#3) Philo with (+0 Add-Ons) / Spectrum TV Essentials (+0 Add-Ons)  [%100 of marked] for $35</v>
      </c>
    </row>
    <row r="19" spans="1:64" x14ac:dyDescent="0.4">
      <c r="AY19" t="s">
        <v>610</v>
      </c>
      <c r="AZ19" t="s">
        <v>611</v>
      </c>
      <c r="BA19" t="s">
        <v>612</v>
      </c>
      <c r="BB19" t="s">
        <v>611</v>
      </c>
    </row>
    <row r="20" spans="1:64" x14ac:dyDescent="0.4">
      <c r="B20" s="17" t="s">
        <v>241</v>
      </c>
      <c r="C20" s="14">
        <f t="shared" ref="C20:V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6</v>
      </c>
      <c r="T20" s="14">
        <f t="shared" si="1"/>
        <v>15</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185</v>
      </c>
      <c r="BB20" s="162">
        <f ca="1">MAX(AV22:AV81)</f>
        <v>1</v>
      </c>
    </row>
    <row r="21" spans="1:64" s="1" customFormat="1" ht="72.900000000000006" x14ac:dyDescent="0.4">
      <c r="A21" s="8" t="s">
        <v>680</v>
      </c>
      <c r="B21" s="8" t="s">
        <v>471</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684</v>
      </c>
      <c r="X21" s="20" t="s">
        <v>686</v>
      </c>
      <c r="Y21" s="20" t="s">
        <v>687</v>
      </c>
      <c r="Z21" s="20" t="s">
        <v>688</v>
      </c>
      <c r="AA21" s="20" t="s">
        <v>689</v>
      </c>
      <c r="AB21" s="20" t="s">
        <v>685</v>
      </c>
      <c r="AC21" s="20" t="s">
        <v>691</v>
      </c>
      <c r="AD21" s="20" t="s">
        <v>702</v>
      </c>
      <c r="AE21" s="20" t="s">
        <v>690</v>
      </c>
      <c r="AF21" s="21" t="s">
        <v>470</v>
      </c>
      <c r="AG21" s="21" t="s">
        <v>692</v>
      </c>
      <c r="AH21" s="21" t="s">
        <v>694</v>
      </c>
      <c r="AI21" s="21" t="s">
        <v>695</v>
      </c>
      <c r="AJ21" s="21" t="s">
        <v>696</v>
      </c>
      <c r="AK21" s="21" t="s">
        <v>697</v>
      </c>
      <c r="AL21" s="21" t="s">
        <v>693</v>
      </c>
      <c r="AM21" s="21" t="s">
        <v>699</v>
      </c>
      <c r="AN21" s="21" t="s">
        <v>703</v>
      </c>
      <c r="AO21" s="21" t="s">
        <v>698</v>
      </c>
      <c r="AP21" s="21" t="s">
        <v>705</v>
      </c>
      <c r="AQ21" s="21" t="s">
        <v>706</v>
      </c>
      <c r="AR21" s="22" t="s">
        <v>423</v>
      </c>
      <c r="AS21" s="22" t="s">
        <v>405</v>
      </c>
      <c r="AT21" s="22" t="s">
        <v>419</v>
      </c>
      <c r="AU21" s="22" t="s">
        <v>404</v>
      </c>
      <c r="AV21" s="22" t="s">
        <v>466</v>
      </c>
      <c r="AW21" s="22" t="s">
        <v>482</v>
      </c>
      <c r="AX21" s="22" t="s">
        <v>707</v>
      </c>
      <c r="AY21" s="40" t="s">
        <v>602</v>
      </c>
      <c r="AZ21" s="40" t="s">
        <v>603</v>
      </c>
      <c r="BA21" s="40" t="s">
        <v>604</v>
      </c>
      <c r="BB21" s="40" t="s">
        <v>605</v>
      </c>
      <c r="BC21" s="40" t="s">
        <v>607</v>
      </c>
      <c r="BD21" s="40" t="s">
        <v>608</v>
      </c>
      <c r="BE21" s="40" t="s">
        <v>606</v>
      </c>
      <c r="BF21" s="40" t="s">
        <v>609</v>
      </c>
    </row>
    <row r="22" spans="1:64" x14ac:dyDescent="0.4">
      <c r="A22" s="23" t="s">
        <v>681</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52</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111</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0.10810810810810811</v>
      </c>
      <c r="BB22" s="120">
        <f t="shared" ref="BB22:BB55" ca="1" si="19">IF($AR22="","",AZ22/BB$20)</f>
        <v>0</v>
      </c>
      <c r="BC22" s="120">
        <f t="shared" ref="BC22:BC55" ca="1" si="20">IF($AR22="","",AVERAGE(BA22:BB22))</f>
        <v>5.4054054054054057E-2</v>
      </c>
      <c r="BD22" s="9">
        <f ca="1">IF($AR22="","",RANK(BC22,BC$22:BC$81,1)+COUNTIF(BC$22:BC22,BC22)-1)</f>
        <v>3</v>
      </c>
      <c r="BE22" s="120">
        <f t="shared" ref="BE22:BE55" ca="1" si="21">IF($AR22="","",(BA22*(price_weight_used/100))+(BB22*(100-price_weight_used)/100))</f>
        <v>5.4054054054054057E-2</v>
      </c>
      <c r="BF22" s="9">
        <f ca="1">IF($AR22="","",RANK(BE22,BE$22:BE$81,1)+COUNTIF(BE$22:BE22,BE22)-1)</f>
        <v>3</v>
      </c>
      <c r="BG22" s="1"/>
      <c r="BH22" s="1"/>
      <c r="BI22" s="1"/>
      <c r="BJ22" s="1"/>
      <c r="BK22" s="1"/>
      <c r="BL22" s="1"/>
    </row>
    <row r="23" spans="1:64" x14ac:dyDescent="0.4">
      <c r="A23" s="23" t="s">
        <v>681</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1</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134</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0.75135135135135134</v>
      </c>
      <c r="BB23" s="120">
        <f t="shared" ca="1" si="19"/>
        <v>0</v>
      </c>
      <c r="BC23" s="120">
        <f t="shared" ca="1" si="20"/>
        <v>0.37567567567567567</v>
      </c>
      <c r="BD23" s="9">
        <f ca="1">IF($AR23="","",RANK(BC23,BC$22:BC$81,1)+COUNTIF(BC$22:BC23,BC23)-1)</f>
        <v>29</v>
      </c>
      <c r="BE23" s="120">
        <f t="shared" ca="1" si="21"/>
        <v>0.37567567567567567</v>
      </c>
      <c r="BF23" s="9">
        <f ca="1">IF($AR23="","",RANK(BE23,BE$22:BE$81,1)+COUNTIF(BE$22:BE23,BE23)-1)</f>
        <v>29</v>
      </c>
    </row>
    <row r="24" spans="1:64" x14ac:dyDescent="0.4">
      <c r="A24" s="23" t="s">
        <v>681</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1</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135</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0.75135135135135134</v>
      </c>
      <c r="BB24" s="120">
        <f t="shared" ca="1" si="19"/>
        <v>0</v>
      </c>
      <c r="BC24" s="120">
        <f t="shared" ca="1" si="20"/>
        <v>0.37567567567567567</v>
      </c>
      <c r="BD24" s="9">
        <f ca="1">IF($AR24="","",RANK(BC24,BC$22:BC$81,1)+COUNTIF(BC$22:BC24,BC24)-1)</f>
        <v>30</v>
      </c>
      <c r="BE24" s="120">
        <f t="shared" ca="1" si="21"/>
        <v>0.37567567567567567</v>
      </c>
      <c r="BF24" s="9">
        <f ca="1">IF($AR24="","",RANK(BE24,BE$22:BE$81,1)+COUNTIF(BE$22:BE24,BE24)-1)</f>
        <v>30</v>
      </c>
    </row>
    <row r="25" spans="1:64" x14ac:dyDescent="0.4">
      <c r="A25" s="23" t="s">
        <v>681</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56</v>
      </c>
      <c r="Y25" s="9">
        <f ca="1">COUNTIFS(OFFSET(Data!$A$1,0,MATCH($W25&amp;" qualify",Data!$1:$1,0)-1,1000,1),1)</f>
        <v>6</v>
      </c>
      <c r="Z25" s="14">
        <f t="shared" si="22"/>
        <v>50</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PlusPhilo970</v>
      </c>
      <c r="AQ25" s="23" t="str">
        <f t="shared" ca="1" si="24"/>
        <v>PhiloAT&amp;T TV Now Plus970</v>
      </c>
      <c r="AR25" s="9" t="str">
        <f ca="1">IF(AND(Y25=0,AA25=0),"",IF(A25="1a",W25,IF(AG25="","",IF(OR(ISNUMBER(MATCH(AP25,AP$21:AP24,0)),ISNUMBER(MATCH(AQ25,AP$21:AP24,0))),"",W25&amp;"/"&amp;AG25))))</f>
        <v>AT&amp;T TV Now Plus/Philo</v>
      </c>
      <c r="AS25" s="9">
        <f t="shared" ca="1" si="11"/>
        <v>105</v>
      </c>
      <c r="AT25" s="9">
        <f t="shared" ca="1" si="12"/>
        <v>9</v>
      </c>
      <c r="AU25" s="14">
        <f t="shared" ca="1" si="13"/>
        <v>70</v>
      </c>
      <c r="AV25" s="23">
        <f t="shared" ca="1" si="14"/>
        <v>1</v>
      </c>
      <c r="AW25" s="70">
        <f t="shared" ca="1" si="15"/>
        <v>7.7777777777777777</v>
      </c>
      <c r="AX25" s="8">
        <f t="shared" ca="1" si="25"/>
        <v>0</v>
      </c>
      <c r="AY25" s="119">
        <f t="shared" ca="1" si="16"/>
        <v>55</v>
      </c>
      <c r="AZ25" s="120">
        <f t="shared" ca="1" si="17"/>
        <v>0</v>
      </c>
      <c r="BA25" s="120">
        <f t="shared" ca="1" si="18"/>
        <v>0.29729729729729731</v>
      </c>
      <c r="BB25" s="120">
        <f t="shared" ca="1" si="19"/>
        <v>0</v>
      </c>
      <c r="BC25" s="120">
        <f t="shared" ca="1" si="20"/>
        <v>0.14864864864864866</v>
      </c>
      <c r="BD25" s="9">
        <f ca="1">IF($AR25="","",RANK(BC25,BC$22:BC$81,1)+COUNTIF(BC$22:BC25,BC25)-1)</f>
        <v>6</v>
      </c>
      <c r="BE25" s="120">
        <f t="shared" ca="1" si="21"/>
        <v>0.14864864864864866</v>
      </c>
      <c r="BF25" s="9">
        <f ca="1">IF($AR25="","",RANK(BE25,BE$22:BE$81,1)+COUNTIF(BE$22:BE25,BE25)-1)</f>
        <v>6</v>
      </c>
    </row>
    <row r="26" spans="1:64" x14ac:dyDescent="0.4">
      <c r="A26" s="23" t="s">
        <v>681</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73</v>
      </c>
      <c r="Y26" s="9">
        <f ca="1">COUNTIFS(OFFSET(Data!$A$1,0,MATCH($W26&amp;" qualify",Data!$1:$1,0)-1,1000,1),1)</f>
        <v>6</v>
      </c>
      <c r="Z26" s="14">
        <f t="shared" si="22"/>
        <v>70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MaxPhilo990</v>
      </c>
      <c r="AQ26" s="23" t="str">
        <f t="shared" ca="1" si="24"/>
        <v>PhiloAT&amp;T TV Now Max990</v>
      </c>
      <c r="AR26" s="9" t="str">
        <f ca="1">IF(AND(Y26=0,AA26=0),"",IF(A26="1a",W26,IF(AG26="","",IF(OR(ISNUMBER(MATCH(AP26,AP$21:AP25,0)),ISNUMBER(MATCH(AQ26,AP$21:AP25,0))),"",W26&amp;"/"&amp;AG26))))</f>
        <v>AT&amp;T TV Now Max/Philo</v>
      </c>
      <c r="AS26" s="9">
        <f t="shared" ca="1" si="11"/>
        <v>119</v>
      </c>
      <c r="AT26" s="9">
        <f t="shared" ca="1" si="12"/>
        <v>9</v>
      </c>
      <c r="AU26" s="14">
        <f t="shared" ca="1" si="13"/>
        <v>90</v>
      </c>
      <c r="AV26" s="23">
        <f t="shared" ca="1" si="14"/>
        <v>1</v>
      </c>
      <c r="AW26" s="70">
        <f t="shared" ca="1" si="15"/>
        <v>10</v>
      </c>
      <c r="AX26" s="8">
        <f t="shared" ca="1" si="25"/>
        <v>0</v>
      </c>
      <c r="AY26" s="119">
        <f t="shared" ca="1" si="16"/>
        <v>75</v>
      </c>
      <c r="AZ26" s="120">
        <f t="shared" ca="1" si="17"/>
        <v>0</v>
      </c>
      <c r="BA26" s="120">
        <f t="shared" ca="1" si="18"/>
        <v>0.40540540540540543</v>
      </c>
      <c r="BB26" s="120">
        <f t="shared" ca="1" si="19"/>
        <v>0</v>
      </c>
      <c r="BC26" s="120">
        <f t="shared" ca="1" si="20"/>
        <v>0.20270270270270271</v>
      </c>
      <c r="BD26" s="9">
        <f ca="1">IF($AR26="","",RANK(BC26,BC$22:BC$81,1)+COUNTIF(BC$22:BC26,BC26)-1)</f>
        <v>9</v>
      </c>
      <c r="BE26" s="120">
        <f t="shared" ca="1" si="21"/>
        <v>0.20270270270270271</v>
      </c>
      <c r="BF26" s="9">
        <f ca="1">IF($AR26="","",RANK(BE26,BE$22:BE$81,1)+COUNTIF(BE$22:BE26,BE26)-1)</f>
        <v>9</v>
      </c>
    </row>
    <row r="27" spans="1:64" x14ac:dyDescent="0.4">
      <c r="A27" s="23" t="s">
        <v>681</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73</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104</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0.52972972972972976</v>
      </c>
      <c r="BB27" s="120">
        <f t="shared" ca="1" si="19"/>
        <v>0</v>
      </c>
      <c r="BC27" s="120">
        <f t="shared" ca="1" si="20"/>
        <v>0.26486486486486488</v>
      </c>
      <c r="BD27" s="9">
        <f ca="1">IF($AR27="","",RANK(BC27,BC$22:BC$81,1)+COUNTIF(BC$22:BC27,BC27)-1)</f>
        <v>15</v>
      </c>
      <c r="BE27" s="120">
        <f t="shared" ca="1" si="21"/>
        <v>0.26486486486486488</v>
      </c>
      <c r="BF27" s="9">
        <f ca="1">IF($AR27="","",RANK(BE27,BE$22:BE$81,1)+COUNTIF(BE$22:BE27,BE27)-1)</f>
        <v>15</v>
      </c>
    </row>
    <row r="28" spans="1:64" x14ac:dyDescent="0.4">
      <c r="A28" s="23" t="s">
        <v>681</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19</v>
      </c>
      <c r="AI28" s="9">
        <f t="shared" ca="1" si="7"/>
        <v>1</v>
      </c>
      <c r="AJ28" s="14">
        <f t="shared" ca="1" si="8"/>
        <v>15</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ChoiceVidgo9125</v>
      </c>
      <c r="AQ28" s="23" t="str">
        <f t="shared" ca="1" si="24"/>
        <v>VidgoAT&amp;T TV Now Choice9125</v>
      </c>
      <c r="AR28" s="9" t="str">
        <f ca="1">IF(AND(Y28=0,AA28=0),"",IF(A28="1a",W28,IF(AG28="","",IF(OR(ISNUMBER(MATCH(AP28,AP$21:AP27,0)),ISNUMBER(MATCH(AQ28,AP$21:AP27,0))),"",W28&amp;"/"&amp;AG28))))</f>
        <v>AT&amp;T TV Now Choice/Vidgo</v>
      </c>
      <c r="AS28" s="9">
        <f t="shared" ca="1" si="11"/>
        <v>118</v>
      </c>
      <c r="AT28" s="9">
        <f t="shared" ca="1" si="12"/>
        <v>9</v>
      </c>
      <c r="AU28" s="14">
        <f t="shared" ca="1" si="13"/>
        <v>125</v>
      </c>
      <c r="AV28" s="23">
        <f t="shared" ca="1" si="14"/>
        <v>1</v>
      </c>
      <c r="AW28" s="70">
        <f t="shared" ca="1" si="15"/>
        <v>13.888888888888889</v>
      </c>
      <c r="AX28" s="8">
        <f t="shared" ca="1" si="25"/>
        <v>0</v>
      </c>
      <c r="AY28" s="119">
        <f t="shared" ca="1" si="16"/>
        <v>110</v>
      </c>
      <c r="AZ28" s="120">
        <f t="shared" ca="1" si="17"/>
        <v>0</v>
      </c>
      <c r="BA28" s="120">
        <f t="shared" ca="1" si="18"/>
        <v>0.59459459459459463</v>
      </c>
      <c r="BB28" s="120">
        <f t="shared" ca="1" si="19"/>
        <v>0</v>
      </c>
      <c r="BC28" s="120">
        <f t="shared" ca="1" si="20"/>
        <v>0.29729729729729731</v>
      </c>
      <c r="BD28" s="9">
        <f ca="1">IF($AR28="","",RANK(BC28,BC$22:BC$81,1)+COUNTIF(BC$22:BC28,BC28)-1)</f>
        <v>18</v>
      </c>
      <c r="BE28" s="120">
        <f t="shared" ca="1" si="21"/>
        <v>0.29729729729729731</v>
      </c>
      <c r="BF28" s="9">
        <f ca="1">IF($AR28="","",RANK(BE28,BE$22:BE$81,1)+COUNTIF(BE$22:BE28,BE28)-1)</f>
        <v>18</v>
      </c>
    </row>
    <row r="29" spans="1:64" x14ac:dyDescent="0.4">
      <c r="A29" s="23" t="s">
        <v>681</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127</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681</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681</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107</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22</v>
      </c>
      <c r="AG31" s="9" t="str">
        <f t="shared" ca="1" si="6"/>
        <v>Spectrum TV Essentials</v>
      </c>
      <c r="AH31" s="9">
        <f ca="1">IF(AG31="",0,COUNTIFS(OFFSET(Data!$A$1,0,MATCH(W31,Data!$1:$1,0)-1,1000,1),"&lt;&gt;Yes",OFFSET(Data!$A$1,0,MATCH(AG31,Data!$1:$1,0)-1,1000,1),"Yes"))</f>
        <v>53</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MasSpectrum TV Essentials8101</v>
      </c>
      <c r="AQ31" s="23" t="str">
        <f t="shared" ca="1" si="24"/>
        <v>Spectrum TV EssentialsAT&amp;T TV Now Optimo Mas8101</v>
      </c>
      <c r="AR31" s="9" t="str">
        <f ca="1">IF(AND(Y31=0,AA31=0),"",IF(A31="1a",W31,IF(AG31="","",IF(OR(ISNUMBER(MATCH(AP31,AP$21:AP30,0)),ISNUMBER(MATCH(AQ31,AP$21:AP30,0))),"",W31&amp;"/"&amp;AG31))))</f>
        <v>AT&amp;T TV Now Optimo Mas/Spectrum TV Essentials</v>
      </c>
      <c r="AS31" s="9">
        <f t="shared" ca="1" si="11"/>
        <v>160</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0.46486486486486489</v>
      </c>
      <c r="BB31" s="120">
        <f t="shared" ca="1" si="19"/>
        <v>0.11111111111111116</v>
      </c>
      <c r="BC31" s="120">
        <f t="shared" ca="1" si="20"/>
        <v>0.28798798798798803</v>
      </c>
      <c r="BD31" s="9">
        <f ca="1">IF($AR31="","",RANK(BC31,BC$22:BC$81,1)+COUNTIF(BC$22:BC31,BC31)-1)</f>
        <v>16</v>
      </c>
      <c r="BE31" s="120">
        <f t="shared" ca="1" si="21"/>
        <v>0.28798798798798803</v>
      </c>
      <c r="BF31" s="9">
        <f ca="1">IF($AR31="","",RANK(BE31,BE$22:BE$81,1)+COUNTIF(BE$22:BE31,BE31)-1)</f>
        <v>16</v>
      </c>
    </row>
    <row r="32" spans="1:64" x14ac:dyDescent="0.4">
      <c r="A32" s="23" t="s">
        <v>681</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88</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YouTube TV/Philo</v>
      </c>
      <c r="AS32" s="9">
        <f t="shared" ca="1" si="11"/>
        <v>129</v>
      </c>
      <c r="AT32" s="9">
        <f t="shared" ca="1" si="12"/>
        <v>9</v>
      </c>
      <c r="AU32" s="14">
        <f t="shared" ca="1" si="13"/>
        <v>70</v>
      </c>
      <c r="AV32" s="23">
        <f t="shared" ca="1" si="14"/>
        <v>1</v>
      </c>
      <c r="AW32" s="70">
        <f t="shared" ca="1" si="15"/>
        <v>7.7777777777777777</v>
      </c>
      <c r="AX32" s="8">
        <f t="shared" ca="1" si="25"/>
        <v>0</v>
      </c>
      <c r="AY32" s="119">
        <f t="shared" ca="1" si="16"/>
        <v>55</v>
      </c>
      <c r="AZ32" s="120">
        <f t="shared" ca="1" si="17"/>
        <v>0</v>
      </c>
      <c r="BA32" s="120">
        <f t="shared" ca="1" si="18"/>
        <v>0.29729729729729731</v>
      </c>
      <c r="BB32" s="120">
        <f t="shared" ca="1" si="19"/>
        <v>0</v>
      </c>
      <c r="BC32" s="120">
        <f t="shared" ca="1" si="20"/>
        <v>0.14864864864864866</v>
      </c>
      <c r="BD32" s="9">
        <f ca="1">IF($AR32="","",RANK(BC32,BC$22:BC$81,1)+COUNTIF(BC$22:BC32,BC32)-1)</f>
        <v>7</v>
      </c>
      <c r="BE32" s="120">
        <f t="shared" ca="1" si="21"/>
        <v>0.14864864864864866</v>
      </c>
      <c r="BF32" s="9">
        <f ca="1">IF($AR32="","",RANK(BE32,BE$22:BE$81,1)+COUNTIF(BE$22:BE32,BE32)-1)</f>
        <v>7</v>
      </c>
    </row>
    <row r="33" spans="1:58" x14ac:dyDescent="0.4">
      <c r="A33" s="23" t="s">
        <v>681</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45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68</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Xtra9177</v>
      </c>
      <c r="AQ33" s="23" t="str">
        <f t="shared" ca="1" si="24"/>
        <v>AT&amp;T TV Now XtraHulu with Live TV9177</v>
      </c>
      <c r="AR33" s="9" t="str">
        <f ca="1">IF(AND(Y33=0,AA33=0),"",IF(A33="1a",W33,IF(AG33="","",IF(OR(ISNUMBER(MATCH(AP33,AP$21:AP32,0)),ISNUMBER(MATCH(AQ33,AP$21:AP32,0))),"",W33&amp;"/"&amp;AG33))))</f>
        <v>Hulu with Live TV/AT&amp;T TV Now Xtra</v>
      </c>
      <c r="AS33" s="9">
        <f t="shared" ca="1" si="11"/>
        <v>137</v>
      </c>
      <c r="AT33" s="9">
        <f t="shared" ca="1" si="12"/>
        <v>9</v>
      </c>
      <c r="AU33" s="14">
        <f t="shared" ca="1" si="13"/>
        <v>177</v>
      </c>
      <c r="AV33" s="23">
        <f t="shared" ca="1" si="14"/>
        <v>1</v>
      </c>
      <c r="AW33" s="70">
        <f t="shared" ca="1" si="15"/>
        <v>19.666666666666668</v>
      </c>
      <c r="AX33" s="8">
        <f t="shared" ca="1" si="25"/>
        <v>1</v>
      </c>
      <c r="AY33" s="119">
        <f t="shared" ca="1" si="16"/>
        <v>162</v>
      </c>
      <c r="AZ33" s="120">
        <f t="shared" ca="1" si="17"/>
        <v>0</v>
      </c>
      <c r="BA33" s="120">
        <f t="shared" ca="1" si="18"/>
        <v>0.87567567567567572</v>
      </c>
      <c r="BB33" s="120">
        <f t="shared" ca="1" si="19"/>
        <v>0</v>
      </c>
      <c r="BC33" s="120">
        <f t="shared" ca="1" si="20"/>
        <v>0.43783783783783786</v>
      </c>
      <c r="BD33" s="9">
        <f ca="1">IF($AR33="","",RANK(BC33,BC$22:BC$81,1)+COUNTIF(BC$22:BC33,BC33)-1)</f>
        <v>35</v>
      </c>
      <c r="BE33" s="120">
        <f t="shared" ca="1" si="21"/>
        <v>0.43783783783783786</v>
      </c>
      <c r="BF33" s="9">
        <f ca="1">IF($AR33="","",RANK(BE33,BE$22:BE$81,1)+COUNTIF(BE$22:BE33,BE33)-1)</f>
        <v>35</v>
      </c>
    </row>
    <row r="34" spans="1:58" x14ac:dyDescent="0.4">
      <c r="A34" s="23" t="s">
        <v>681</v>
      </c>
      <c r="B34" s="118"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PS Vue</v>
      </c>
      <c r="X34" s="9">
        <f ca="1">COUNTIFS(OFFSET(Data!$A$1,0,MATCH(W34,Data!$1:$1,0)-1,1000,1),"Yes")</f>
        <v>53</v>
      </c>
      <c r="Y34" s="9">
        <f ca="1">COUNTIFS(OFFSET(Data!$A$1,0,MATCH($W34&amp;" qualify",Data!$1:$1,0)-1,1000,1),1)</f>
        <v>5</v>
      </c>
      <c r="Z34" s="14">
        <f t="shared" si="22"/>
        <v>50</v>
      </c>
      <c r="AA34" s="9">
        <f ca="1">IF(OR(A34="1a2a",AG34=""),COUNTIFS(OFFSET(Data!$A$1,0,MATCH(W34&amp;" qualify",Data!$1:$1,0)-1,1000,1),2),IF(A34="12aa",COUNTIFS(OFFSET(Data!$A$1,0,MATCH(W34&amp;" qualify",Data!$1:$1,0)-1,1000,1),2,OFFSET(Data!$A$1,0,MATCH(AG34&amp;" qualify",Data!$1:$1,0)-1,1000,1),"&lt;&gt;1"),""))</f>
        <v>2</v>
      </c>
      <c r="AB34" s="9">
        <f t="shared" ca="1" si="4"/>
        <v>1</v>
      </c>
      <c r="AC34" s="23">
        <f t="shared" ca="1" si="5"/>
        <v>0.77777777777777779</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Core</v>
      </c>
      <c r="AE34" s="164">
        <f t="array" aca="1" ref="AE34" ca="1">SUM(IF(OFFSET(Service_DB,,,,1)=W34,IF(ISNUMBER(SEARCH(OFFSET(Service_DB,,1,,1),AD34)),OFFSET(Service_DB,,2,,1),0),0))</f>
        <v>5</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38</v>
      </c>
      <c r="AI34" s="9">
        <f t="shared" ca="1" si="7"/>
        <v>2</v>
      </c>
      <c r="AJ34" s="14">
        <f t="shared" ca="1" si="8"/>
        <v>15</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VueVidgo970</v>
      </c>
      <c r="AQ34" s="23" t="str">
        <f t="shared" ca="1" si="24"/>
        <v>VidgoPS Vue970</v>
      </c>
      <c r="AR34" s="9" t="str">
        <f ca="1">IF(AND(Y34=0,AA34=0),"",IF(A34="1a",W34,IF(AG34="","",IF(OR(ISNUMBER(MATCH(AP34,AP$21:AP33,0)),ISNUMBER(MATCH(AQ34,AP$21:AP33,0))),"",W34&amp;"/"&amp;AG34))))</f>
        <v>PS Vue/Vidgo</v>
      </c>
      <c r="AS34" s="9">
        <f t="shared" ca="1" si="11"/>
        <v>91</v>
      </c>
      <c r="AT34" s="9">
        <f t="shared" ca="1" si="12"/>
        <v>9</v>
      </c>
      <c r="AU34" s="14">
        <f t="shared" ca="1" si="13"/>
        <v>70</v>
      </c>
      <c r="AV34" s="23">
        <f t="shared" ca="1" si="14"/>
        <v>1</v>
      </c>
      <c r="AW34" s="70">
        <f t="shared" ca="1" si="15"/>
        <v>7.7777777777777777</v>
      </c>
      <c r="AX34" s="8">
        <f t="shared" ca="1" si="25"/>
        <v>1</v>
      </c>
      <c r="AY34" s="119">
        <f t="shared" ca="1" si="16"/>
        <v>55</v>
      </c>
      <c r="AZ34" s="120">
        <f t="shared" ca="1" si="17"/>
        <v>0</v>
      </c>
      <c r="BA34" s="120">
        <f t="shared" ca="1" si="18"/>
        <v>0.29729729729729731</v>
      </c>
      <c r="BB34" s="120">
        <f t="shared" ca="1" si="19"/>
        <v>0</v>
      </c>
      <c r="BC34" s="120">
        <f t="shared" ca="1" si="20"/>
        <v>0.14864864864864866</v>
      </c>
      <c r="BD34" s="9">
        <f ca="1">IF($AR34="","",RANK(BC34,BC$22:BC$81,1)+COUNTIF(BC$22:BC34,BC34)-1)</f>
        <v>8</v>
      </c>
      <c r="BE34" s="120">
        <f t="shared" ca="1" si="21"/>
        <v>0.14864864864864866</v>
      </c>
      <c r="BF34" s="9">
        <f ca="1">IF($AR34="","",RANK(BE34,BE$22:BE$81,1)+COUNTIF(BE$22:BE34,BE34)-1)</f>
        <v>8</v>
      </c>
    </row>
    <row r="35" spans="1:58" x14ac:dyDescent="0.4">
      <c r="A35" s="23" t="s">
        <v>681</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1</v>
      </c>
      <c r="E35" s="9">
        <f ca="1">IF(MID($B35,1,3)=MID(E$21,1,3),"",IF($A35="1a","",COUNTIFS(OFFSET(Data!$A$1,0,MATCH($B35&amp;" qualify",Data!$1:$1,0)-1,1000,1),IF($A35="12aa","&lt;&gt;1",""),OFFSET(Data!$A$1,0,MATCH(E$21&amp;" qualify",Data!$1:$1,0)-1,1000,1),1)))</f>
        <v>1</v>
      </c>
      <c r="F35" s="9">
        <f ca="1">IF(MID($B35,1,3)=MID(F$21,1,3),"",IF($A35="1a","",COUNTIFS(OFFSET(Data!$A$1,0,MATCH($B35&amp;" qualify",Data!$1:$1,0)-1,1000,1),IF($A35="12aa","&lt;&gt;1",""),OFFSET(Data!$A$1,0,MATCH(F$21&amp;" qualify",Data!$1:$1,0)-1,1000,1),1)))</f>
        <v>3</v>
      </c>
      <c r="G35" s="9">
        <f ca="1">IF(MID($B35,1,3)=MID(G$21,1,3),"",IF($A35="1a","",COUNTIFS(OFFSET(Data!$A$1,0,MATCH($B35&amp;" qualify",Data!$1:$1,0)-1,1000,1),IF($A35="12aa","&lt;&gt;1",""),OFFSET(Data!$A$1,0,MATCH(G$21&amp;" qualify",Data!$1:$1,0)-1,1000,1),1)))</f>
        <v>3</v>
      </c>
      <c r="H35" s="9">
        <f ca="1">IF(MID($B35,1,3)=MID(H$21,1,3),"",IF($A35="1a","",COUNTIFS(OFFSET(Data!$A$1,0,MATCH($B35&amp;" qualify",Data!$1:$1,0)-1,1000,1),IF($A35="12aa","&lt;&gt;1",""),OFFSET(Data!$A$1,0,MATCH(H$21&amp;" qualify",Data!$1:$1,0)-1,1000,1),1)))</f>
        <v>3</v>
      </c>
      <c r="I35" s="9">
        <f ca="1">IF(MID($B35,1,3)=MID(I$21,1,3),"",IF($A35="1a","",COUNTIFS(OFFSET(Data!$A$1,0,MATCH($B35&amp;" qualify",Data!$1:$1,0)-1,1000,1),IF($A35="12aa","&lt;&gt;1",""),OFFSET(Data!$A$1,0,MATCH(I$21&amp;" qualify",Data!$1:$1,0)-1,1000,1),1)))</f>
        <v>3</v>
      </c>
      <c r="J35" s="9">
        <f ca="1">IF(MID($B35,1,3)=MID(J$21,1,3),"",IF($A35="1a","",COUNTIFS(OFFSET(Data!$A$1,0,MATCH($B35&amp;" qualify",Data!$1:$1,0)-1,1000,1),IF($A35="12aa","&lt;&gt;1",""),OFFSET(Data!$A$1,0,MATCH(J$21&amp;" qualify",Data!$1:$1,0)-1,1000,1),1)))</f>
        <v>4</v>
      </c>
      <c r="K35" s="9">
        <f ca="1">IF(MID($B35,1,3)=MID(K$21,1,3),"",IF($A35="1a","",COUNTIFS(OFFSET(Data!$A$1,0,MATCH($B35&amp;" qualify",Data!$1:$1,0)-1,1000,1),IF($A35="12aa","&lt;&gt;1",""),OFFSET(Data!$A$1,0,MATCH(K$21&amp;" qualify",Data!$1:$1,0)-1,1000,1),1)))</f>
        <v>4</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3</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1</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1</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3</v>
      </c>
      <c r="W35" s="9" t="str">
        <f t="shared" si="2"/>
        <v>Fubo TV</v>
      </c>
      <c r="X35" s="9">
        <f ca="1">COUNTIFS(OFFSET(Data!$A$1,0,MATCH(W35,Data!$1:$1,0)-1,1000,1),"Yes")</f>
        <v>76</v>
      </c>
      <c r="Y35" s="9">
        <f ca="1">COUNTIFS(OFFSET(Data!$A$1,0,MATCH($W35&amp;" qualify",Data!$1:$1,0)-1,1000,1),1)</f>
        <v>4</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0.55555555555555558</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79</v>
      </c>
      <c r="AI35" s="9">
        <f t="shared" ca="1" si="7"/>
        <v>4</v>
      </c>
      <c r="AJ35" s="14">
        <f t="shared" ca="1" si="8"/>
        <v>124</v>
      </c>
      <c r="AK35" s="9">
        <f ca="1">IF(AG35="",0,COUNTIFS(OFFSET(Data!$A$1,0,MATCH(W35&amp;" qualify",Data!$1:$1,0)-1,1000,1),"",OFFSET(Data!$A$1,0,MATCH(AG35&amp;" qualify",Data!$1:$1,0)-1,1000,1),2))</f>
        <v>0</v>
      </c>
      <c r="AL35" s="9">
        <f t="shared" ca="1" si="9"/>
        <v>0</v>
      </c>
      <c r="AM35" s="23">
        <f t="shared" ca="1" si="10"/>
        <v>0.44444444444444442</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155</v>
      </c>
      <c r="AT35" s="9">
        <f t="shared" ca="1" si="12"/>
        <v>9</v>
      </c>
      <c r="AU35" s="14">
        <f t="shared" ca="1" si="13"/>
        <v>185</v>
      </c>
      <c r="AV35" s="23">
        <f t="shared" ca="1" si="14"/>
        <v>1</v>
      </c>
      <c r="AW35" s="70">
        <f t="shared" ca="1" si="15"/>
        <v>20.555555555555557</v>
      </c>
      <c r="AX35" s="8">
        <f t="shared" ca="1" si="25"/>
        <v>1</v>
      </c>
      <c r="AY35" s="119">
        <f t="shared" ca="1" si="16"/>
        <v>170</v>
      </c>
      <c r="AZ35" s="120">
        <f t="shared" ca="1" si="17"/>
        <v>0</v>
      </c>
      <c r="BA35" s="120">
        <f t="shared" ca="1" si="18"/>
        <v>0.91891891891891897</v>
      </c>
      <c r="BB35" s="120">
        <f t="shared" ca="1" si="19"/>
        <v>0</v>
      </c>
      <c r="BC35" s="120">
        <f t="shared" ca="1" si="20"/>
        <v>0.45945945945945948</v>
      </c>
      <c r="BD35" s="9">
        <f ca="1">IF($AR35="","",RANK(BC35,BC$22:BC$81,1)+COUNTIF(BC$22:BC35,BC35)-1)</f>
        <v>37</v>
      </c>
      <c r="BE35" s="120">
        <f t="shared" ca="1" si="21"/>
        <v>0.45945945945945948</v>
      </c>
      <c r="BF35" s="9">
        <f ca="1">IF($AR35="","",RANK(BE35,BE$22:BE$81,1)+COUNTIF(BE$22:BE35,BE35)-1)</f>
        <v>37</v>
      </c>
    </row>
    <row r="36" spans="1:58" x14ac:dyDescent="0.4">
      <c r="A36" s="23" t="s">
        <v>681</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3</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1</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59</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99</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8.1081081081081086E-2</v>
      </c>
      <c r="BB36" s="120">
        <f t="shared" ca="1" si="19"/>
        <v>0.11111111111111116</v>
      </c>
      <c r="BC36" s="120">
        <f t="shared" ca="1" si="20"/>
        <v>9.6096096096096123E-2</v>
      </c>
      <c r="BD36" s="9">
        <f ca="1">IF($AR36="","",RANK(BC36,BC$22:BC$81,1)+COUNTIF(BC$22:BC36,BC36)-1)</f>
        <v>5</v>
      </c>
      <c r="BE36" s="120">
        <f t="shared" ca="1" si="21"/>
        <v>9.6096096096096123E-2</v>
      </c>
      <c r="BF36" s="9">
        <f ca="1">IF($AR36="","",RANK(BE36,BE$22:BE$81,1)+COUNTIF(BE$22:BE36,BE36)-1)</f>
        <v>5</v>
      </c>
    </row>
    <row r="37" spans="1:58" x14ac:dyDescent="0.4">
      <c r="A37" s="23" t="s">
        <v>681</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4</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2</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6</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126</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681</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5</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2</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12</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122</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681</v>
      </c>
      <c r="B39" s="11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7</v>
      </c>
      <c r="W39" s="9" t="str">
        <f t="shared" si="2"/>
        <v>Vidgo</v>
      </c>
      <c r="X39" s="9">
        <f ca="1">COUNTIFS(OFFSET(Data!$A$1,0,MATCH(W39,Data!$1:$1,0)-1,1000,1),"Yes")</f>
        <v>47</v>
      </c>
      <c r="Y39" s="9">
        <f ca="1">COUNTIFS(OFFSET(Data!$A$1,0,MATCH($W39&amp;" qualify",Data!$1:$1,0)-1,1000,1),1)</f>
        <v>2</v>
      </c>
      <c r="Z39" s="14">
        <f t="shared" ref="Z39" si="46">VLOOKUP(W39,Service_DB,3,0)</f>
        <v>15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0.22222222222222221</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4">
        <f t="array" aca="1" ref="AE39" ca="1">SUM(IF(OFFSET(Service_DB,,,,1)=W39,IF(ISNUMBER(SEARCH(OFFSET(Service_DB,,1,,1),AD39)),OFFSET(Service_DB,,2,,1),0),0))</f>
        <v>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60</v>
      </c>
      <c r="AI39" s="9">
        <f t="shared" ca="1" si="7"/>
        <v>7</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0.77777777777777779</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Essentials930</v>
      </c>
      <c r="AQ39" s="23" t="str">
        <f t="shared" ref="AQ39" ca="1" si="53">AG39&amp;W39&amp;Y39+AA39+AI39+AK39&amp;Z39+AE39+AJ39+AO39</f>
        <v>Spectrum TV EssentialsVidgo930</v>
      </c>
      <c r="AR39" s="9" t="str">
        <f ca="1">IF(AND(Y39=0,AA39=0),"",IF(A39="1a",W39,IF(AG39="","",IF(OR(ISNUMBER(MATCH(AP39,AP$21:AP38,0)),ISNUMBER(MATCH(AQ39,AP$21:AP38,0))),"",W39&amp;"/"&amp;AG39))))</f>
        <v>Vidgo/Spectrum TV Essentials</v>
      </c>
      <c r="AS39" s="9">
        <f t="shared" ref="AS39" ca="1" si="54">IF(AR39="","",X39+AH39)</f>
        <v>107</v>
      </c>
      <c r="AT39" s="9">
        <f t="shared" ref="AT39" ca="1" si="55">IF(AR39="","",Y39+AA39+AI39+AK39)</f>
        <v>9</v>
      </c>
      <c r="AU39" s="14">
        <f t="shared" ref="AU39" ca="1" si="56">IF(AR39="","",Z39+AE39+AJ39+AO39)</f>
        <v>30</v>
      </c>
      <c r="AV39" s="23">
        <f t="shared" ref="AV39" ca="1" si="57">IF(AR39="","",IF($B$2=0,0,AT39/$B$2))</f>
        <v>1</v>
      </c>
      <c r="AW39" s="70">
        <f t="shared" ref="AW39" ca="1" si="58">IF(AT39=0,"",IF(AT39="","",AU39/AT39))</f>
        <v>3.3333333333333335</v>
      </c>
      <c r="AX39" s="8">
        <f t="shared" ref="AX39" ca="1" si="59">AB39+AK39</f>
        <v>0</v>
      </c>
      <c r="AY39" s="119">
        <f t="shared" ref="AY39" ca="1" si="60">IF($AR39="","",ABS(AU39-AY$20))</f>
        <v>15</v>
      </c>
      <c r="AZ39" s="120">
        <f t="shared" ref="AZ39" ca="1" si="61">IF($AR39="","",ABS(AV39-AZ$20))</f>
        <v>0</v>
      </c>
      <c r="BA39" s="120">
        <f t="shared" ref="BA39" ca="1" si="62">IF($AR39="","",AY39/BA$20)</f>
        <v>8.1081081081081086E-2</v>
      </c>
      <c r="BB39" s="120">
        <f t="shared" ref="BB39" ca="1" si="63">IF($AR39="","",AZ39/BB$20)</f>
        <v>0</v>
      </c>
      <c r="BC39" s="120">
        <f t="shared" ref="BC39" ca="1" si="64">IF($AR39="","",AVERAGE(BA39:BB39))</f>
        <v>4.0540540540540543E-2</v>
      </c>
      <c r="BD39" s="9">
        <f ca="1">IF($AR39="","",RANK(BC39,BC$22:BC$81,1)+COUNTIF(BC$22:BC39,BC39)-1)</f>
        <v>1</v>
      </c>
      <c r="BE39" s="120">
        <f t="shared" ref="BE39" ca="1" si="65">IF($AR39="","",(BA39*(price_weight_used/100))+(BB39*(100-price_weight_used)/100))</f>
        <v>4.0540540540540543E-2</v>
      </c>
      <c r="BF39" s="9">
        <f ca="1">IF($AR39="","",RANK(BE39,BE$22:BE$81,1)+COUNTIF(BE$22:BE39,BE39)-1)</f>
        <v>1</v>
      </c>
    </row>
    <row r="40" spans="1:58" x14ac:dyDescent="0.4">
      <c r="A40" s="23" t="s">
        <v>681</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127</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681</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90</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20</v>
      </c>
      <c r="AG41" s="9" t="str">
        <f t="shared" ca="1" si="6"/>
        <v>Vidgo</v>
      </c>
      <c r="AH41" s="9">
        <f ca="1">IF(AG41="",0,COUNTIFS(OFFSET(Data!$A$1,0,MATCH(W41,Data!$1:$1,0)-1,1000,1),"&lt;&gt;Yes",OFFSET(Data!$A$1,0,MATCH(AG41,Data!$1:$1,0)-1,1000,1),"Yes"))</f>
        <v>17</v>
      </c>
      <c r="AI41" s="9">
        <f t="shared" ca="1" si="7"/>
        <v>1</v>
      </c>
      <c r="AJ41" s="14">
        <f t="shared" ca="1" si="8"/>
        <v>15</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EssentialsVidgo930</v>
      </c>
      <c r="AQ41" s="23" t="str">
        <f t="shared" ca="1" si="24"/>
        <v>VidgoSpectrum TV Essentials930</v>
      </c>
      <c r="AR41" s="9" t="str">
        <f ca="1">IF(AND(Y41=0,AA41=0),"",IF(A41="1a",W41,IF(AG41="","",IF(OR(ISNUMBER(MATCH(AP41,AP$21:AP37,0)),ISNUMBER(MATCH(AQ41,AP$21:AP37,0))),"",W41&amp;"/"&amp;AG41))))</f>
        <v>Spectrum TV Essentials/Vidgo</v>
      </c>
      <c r="AS41" s="9">
        <f t="shared" ca="1" si="11"/>
        <v>107</v>
      </c>
      <c r="AT41" s="9">
        <f t="shared" ca="1" si="12"/>
        <v>9</v>
      </c>
      <c r="AU41" s="14">
        <f t="shared" ca="1" si="13"/>
        <v>30</v>
      </c>
      <c r="AV41" s="23">
        <f t="shared" ca="1" si="14"/>
        <v>1</v>
      </c>
      <c r="AW41" s="70">
        <f t="shared" ca="1" si="15"/>
        <v>3.3333333333333335</v>
      </c>
      <c r="AX41" s="8">
        <f t="shared" ca="1" si="25"/>
        <v>0</v>
      </c>
      <c r="AY41" s="119">
        <f t="shared" ca="1" si="16"/>
        <v>15</v>
      </c>
      <c r="AZ41" s="120">
        <f t="shared" ca="1" si="17"/>
        <v>0</v>
      </c>
      <c r="BA41" s="120">
        <f t="shared" ca="1" si="18"/>
        <v>8.1081081081081086E-2</v>
      </c>
      <c r="BB41" s="120">
        <f t="shared" ca="1" si="19"/>
        <v>0</v>
      </c>
      <c r="BC41" s="120">
        <f t="shared" ca="1" si="20"/>
        <v>4.0540540540540543E-2</v>
      </c>
      <c r="BD41" s="9">
        <f ca="1">IF($AR41="","",RANK(BC41,BC$22:BC$81,1)+COUNTIF(BC$22:BC41,BC41)-1)</f>
        <v>2</v>
      </c>
      <c r="BE41" s="120">
        <f t="shared" ca="1" si="21"/>
        <v>4.0540540540540543E-2</v>
      </c>
      <c r="BF41" s="9">
        <f ca="1">IF($AR41="","",RANK(BE41,BE$22:BE$81,1)+COUNTIF(BE$22:BE41,BE41)-1)</f>
        <v>2</v>
      </c>
    </row>
    <row r="42" spans="1:58" x14ac:dyDescent="0.4">
      <c r="A42" s="163" t="s">
        <v>682</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52</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682</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1</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102</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134</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0.72432432432432436</v>
      </c>
      <c r="BB43" s="120">
        <f t="shared" ca="1" si="19"/>
        <v>0</v>
      </c>
      <c r="BC43" s="120">
        <f t="shared" ca="1" si="20"/>
        <v>0.36216216216216218</v>
      </c>
      <c r="BD43" s="9">
        <f ca="1">IF($AR43="","",RANK(BC43,BC$22:BC$81,1)+COUNTIF(BC$22:BC43,BC43)-1)</f>
        <v>26</v>
      </c>
      <c r="BE43" s="120">
        <f t="shared" ca="1" si="21"/>
        <v>0.36216216216216218</v>
      </c>
      <c r="BF43" s="9">
        <f ca="1">IF($AR43="","",RANK(BE43,BE$22:BE$81,1)+COUNTIF(BE$22:BE43,BE43)-1)</f>
        <v>26</v>
      </c>
    </row>
    <row r="44" spans="1:58" x14ac:dyDescent="0.4">
      <c r="A44" s="163" t="s">
        <v>682</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1</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88</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135</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0.72432432432432436</v>
      </c>
      <c r="BB44" s="120">
        <f t="shared" ca="1" si="19"/>
        <v>0</v>
      </c>
      <c r="BC44" s="120">
        <f t="shared" ca="1" si="20"/>
        <v>0.36216216216216218</v>
      </c>
      <c r="BD44" s="9">
        <f ca="1">IF($AR44="","",RANK(BC44,BC$22:BC$81,1)+COUNTIF(BC$22:BC44,BC44)-1)</f>
        <v>27</v>
      </c>
      <c r="BE44" s="120">
        <f t="shared" ca="1" si="21"/>
        <v>0.36216216216216218</v>
      </c>
      <c r="BF44" s="9">
        <f ca="1">IF($AR44="","",RANK(BE44,BE$22:BE$81,1)+COUNTIF(BE$22:BE44,BE44)-1)</f>
        <v>27</v>
      </c>
    </row>
    <row r="45" spans="1:58" x14ac:dyDescent="0.4">
      <c r="A45" s="163" t="s">
        <v>682</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56</v>
      </c>
      <c r="Y45" s="9">
        <f ca="1">COUNTIFS(OFFSET(Data!$A$1,0,MATCH($W45&amp;" qualify",Data!$1:$1,0)-1,1000,1),1)</f>
        <v>6</v>
      </c>
      <c r="Z45" s="14">
        <f t="shared" si="22"/>
        <v>50</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PlusPhilo970</v>
      </c>
      <c r="AQ45" s="23" t="str">
        <f t="shared" ca="1" si="24"/>
        <v>PhiloAT&amp;T TV Now Plus970</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682</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73</v>
      </c>
      <c r="Y46" s="9">
        <f ca="1">COUNTIFS(OFFSET(Data!$A$1,0,MATCH($W46&amp;" qualify",Data!$1:$1,0)-1,1000,1),1)</f>
        <v>6</v>
      </c>
      <c r="Z46" s="14">
        <f t="shared" si="22"/>
        <v>70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MaxPhilo990</v>
      </c>
      <c r="AQ46" s="23" t="str">
        <f t="shared" ca="1" si="24"/>
        <v>PhiloAT&amp;T TV Now Max990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682</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73</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682</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19</v>
      </c>
      <c r="AI48" s="9">
        <f t="shared" ca="1" si="7"/>
        <v>1</v>
      </c>
      <c r="AJ48" s="14">
        <f t="shared" ca="1" si="8"/>
        <v>15</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ChoiceVidgo9125</v>
      </c>
      <c r="AQ48" s="23" t="str">
        <f t="shared" ca="1" si="24"/>
        <v>VidgoAT&amp;T TV Now Choice9125</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682</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127</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682</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682</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1</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107</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22</v>
      </c>
      <c r="AG51" s="9" t="str">
        <f t="shared" ca="1" si="6"/>
        <v>Spectrum TV Essentials</v>
      </c>
      <c r="AH51" s="9">
        <f ca="1">IF(AG51="",0,COUNTIFS(OFFSET(Data!$A$1,0,MATCH(W51,Data!$1:$1,0)-1,1000,1),"&lt;&gt;Yes",OFFSET(Data!$A$1,0,MATCH(AG51,Data!$1:$1,0)-1,1000,1),"Yes"))</f>
        <v>53</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MasSpectrum TV Essentials8101</v>
      </c>
      <c r="AQ51" s="23" t="str">
        <f t="shared" ca="1" si="24"/>
        <v>Spectrum TV EssentialsAT&amp;T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682</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88</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682</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45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68</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Xtra9169</v>
      </c>
      <c r="AQ53" s="23" t="str">
        <f t="shared" ca="1" si="24"/>
        <v>AT&amp;T TV Now XtraHulu with Live TV9169</v>
      </c>
      <c r="AR53" s="9" t="str">
        <f ca="1">IF(AND(Y53=0,AA53=0),"",IF(A53="1a",W53,IF(AG53="","",IF(OR(ISNUMBER(MATCH(AP53,AP$21:AP52,0)),ISNUMBER(MATCH(AQ53,AP$21:AP52,0))),"",W53&amp;"/"&amp;AG53))))</f>
        <v>Hulu with Live TV/AT&amp;T TV Now Xtra</v>
      </c>
      <c r="AS53" s="9">
        <f t="shared" ca="1" si="11"/>
        <v>137</v>
      </c>
      <c r="AT53" s="9">
        <f t="shared" ca="1" si="12"/>
        <v>9</v>
      </c>
      <c r="AU53" s="14">
        <f t="shared" ca="1" si="13"/>
        <v>169</v>
      </c>
      <c r="AV53" s="23">
        <f t="shared" ca="1" si="14"/>
        <v>1</v>
      </c>
      <c r="AW53" s="70">
        <f t="shared" ca="1" si="15"/>
        <v>18.777777777777779</v>
      </c>
      <c r="AX53" s="8">
        <f t="shared" ca="1" si="25"/>
        <v>0</v>
      </c>
      <c r="AY53" s="119">
        <f t="shared" ca="1" si="16"/>
        <v>154</v>
      </c>
      <c r="AZ53" s="120">
        <f t="shared" ca="1" si="17"/>
        <v>0</v>
      </c>
      <c r="BA53" s="120">
        <f t="shared" ca="1" si="18"/>
        <v>0.83243243243243248</v>
      </c>
      <c r="BB53" s="120">
        <f t="shared" ca="1" si="19"/>
        <v>0</v>
      </c>
      <c r="BC53" s="120">
        <f t="shared" ca="1" si="20"/>
        <v>0.41621621621621624</v>
      </c>
      <c r="BD53" s="9">
        <f ca="1">IF($AR53="","",RANK(BC53,BC$22:BC$81,1)+COUNTIF(BC$22:BC53,BC53)-1)</f>
        <v>33</v>
      </c>
      <c r="BE53" s="120">
        <f t="shared" ca="1" si="21"/>
        <v>0.41621621621621624</v>
      </c>
      <c r="BF53" s="9">
        <f ca="1">IF($AR53="","",RANK(BE53,BE$22:BE$81,1)+COUNTIF(BE$22:BE53,BE53)-1)</f>
        <v>33</v>
      </c>
    </row>
    <row r="54" spans="1:58" x14ac:dyDescent="0.4">
      <c r="A54" s="163" t="s">
        <v>682</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3</v>
      </c>
      <c r="J54" s="9">
        <f ca="1">IF(MID($B54,1,3)=MID(J$21,1,3),"",IF($A54="1a","",COUNTIFS(OFFSET(Data!$A$1,0,MATCH($B54&amp;" qualify",Data!$1:$1,0)-1,1000,1),IF($A54="12aa","&lt;&gt;1",""),OFFSET(Data!$A$1,0,MATCH(J$21&amp;" qualify",Data!$1:$1,0)-1,1000,1),1)))</f>
        <v>4</v>
      </c>
      <c r="K54" s="9">
        <f ca="1">IF(MID($B54,1,3)=MID(K$21,1,3),"",IF($A54="1a","",COUNTIFS(OFFSET(Data!$A$1,0,MATCH($B54&amp;" qualify",Data!$1:$1,0)-1,1000,1),IF($A54="12aa","&lt;&gt;1",""),OFFSET(Data!$A$1,0,MATCH(K$21&amp;" qualify",Data!$1:$1,0)-1,1000,1),1)))</f>
        <v>4</v>
      </c>
      <c r="L54" s="9">
        <f ca="1">IF(MID($B54,1,3)=MID(L$21,1,3),"",IF($A54="1a","",COUNTIFS(OFFSET(Data!$A$1,0,MATCH($B54&amp;" qualify",Data!$1:$1,0)-1,1000,1),IF($A54="12aa","&lt;&gt;1",""),OFFSET(Data!$A$1,0,MATCH(L$21&amp;" qualify",Data!$1:$1,0)-1,1000,1),1)))</f>
        <v>2</v>
      </c>
      <c r="M54" s="9">
        <f ca="1">IF(MID($B54,1,3)=MID(M$21,1,3),"",IF($A54="1a","",COUNTIFS(OFFSET(Data!$A$1,0,MATCH($B54&amp;" qualify",Data!$1:$1,0)-1,1000,1),IF($A54="12aa","&lt;&gt;1",""),OFFSET(Data!$A$1,0,MATCH(M$21&amp;" qualify",Data!$1:$1,0)-1,1000,1),1)))</f>
        <v>1</v>
      </c>
      <c r="N54" s="9">
        <f ca="1">IF(MID($B54,1,3)=MID(N$21,1,3),"",IF($A54="1a","",COUNTIFS(OFFSET(Data!$A$1,0,MATCH($B54&amp;" qualify",Data!$1:$1,0)-1,1000,1),IF($A54="12aa","&lt;&gt;1",""),OFFSET(Data!$A$1,0,MATCH(N$21&amp;" qualify",Data!$1:$1,0)-1,1000,1),1)))</f>
        <v>1</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1</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3</v>
      </c>
      <c r="W54" s="9" t="str">
        <f t="shared" ref="W54:W81" si="86">B54</f>
        <v>PS Vue</v>
      </c>
      <c r="X54" s="9">
        <f ca="1">COUNTIFS(OFFSET(Data!$A$1,0,MATCH(W54,Data!$1:$1,0)-1,1000,1),"Yes")</f>
        <v>53</v>
      </c>
      <c r="Y54" s="9">
        <f ca="1">COUNTIFS(OFFSET(Data!$A$1,0,MATCH($W54&amp;" qualify",Data!$1:$1,0)-1,1000,1),1)</f>
        <v>5</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80</v>
      </c>
      <c r="AI54" s="9">
        <f t="shared" ref="AI54:AI81" ca="1" si="88">IF(AG54="",0,INDEX(C54:V54,AF54-2))</f>
        <v>4</v>
      </c>
      <c r="AJ54" s="14">
        <f t="shared" ca="1" si="8"/>
        <v>124</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PS Vue/AT&amp;T TV Now Xtra</v>
      </c>
      <c r="AS54" s="9">
        <f t="shared" ca="1" si="11"/>
        <v>133</v>
      </c>
      <c r="AT54" s="9">
        <f t="shared" ca="1" si="12"/>
        <v>9</v>
      </c>
      <c r="AU54" s="14">
        <f t="shared" ca="1" si="13"/>
        <v>174</v>
      </c>
      <c r="AV54" s="23">
        <f t="shared" ca="1" si="14"/>
        <v>1</v>
      </c>
      <c r="AW54" s="70">
        <f t="shared" ca="1" si="15"/>
        <v>19.333333333333332</v>
      </c>
      <c r="AX54" s="8">
        <f t="shared" ca="1" si="25"/>
        <v>0</v>
      </c>
      <c r="AY54" s="119">
        <f t="shared" ca="1" si="16"/>
        <v>159</v>
      </c>
      <c r="AZ54" s="120">
        <f t="shared" ca="1" si="17"/>
        <v>0</v>
      </c>
      <c r="BA54" s="120">
        <f t="shared" ca="1" si="18"/>
        <v>0.85945945945945945</v>
      </c>
      <c r="BB54" s="120">
        <f t="shared" ca="1" si="19"/>
        <v>0</v>
      </c>
      <c r="BC54" s="120">
        <f t="shared" ca="1" si="20"/>
        <v>0.42972972972972973</v>
      </c>
      <c r="BD54" s="9">
        <f ca="1">IF($AR54="","",RANK(BC54,BC$22:BC$81,1)+COUNTIF(BC$22:BC54,BC54)-1)</f>
        <v>34</v>
      </c>
      <c r="BE54" s="120">
        <f t="shared" ca="1" si="21"/>
        <v>0.42972972972972973</v>
      </c>
      <c r="BF54" s="9">
        <f ca="1">IF($AR54="","",RANK(BE54,BE$22:BE$81,1)+COUNTIF(BE$22:BE54,BE54)-1)</f>
        <v>34</v>
      </c>
    </row>
    <row r="55" spans="1:58" x14ac:dyDescent="0.4">
      <c r="A55" s="163" t="s">
        <v>682</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1</v>
      </c>
      <c r="E55" s="9">
        <f ca="1">IF(MID($B55,1,3)=MID(E$21,1,3),"",IF($A55="1a","",COUNTIFS(OFFSET(Data!$A$1,0,MATCH($B55&amp;" qualify",Data!$1:$1,0)-1,1000,1),IF($A55="12aa","&lt;&gt;1",""),OFFSET(Data!$A$1,0,MATCH(E$21&amp;" qualify",Data!$1:$1,0)-1,1000,1),1)))</f>
        <v>1</v>
      </c>
      <c r="F55" s="9">
        <f ca="1">IF(MID($B55,1,3)=MID(F$21,1,3),"",IF($A55="1a","",COUNTIFS(OFFSET(Data!$A$1,0,MATCH($B55&amp;" qualify",Data!$1:$1,0)-1,1000,1),IF($A55="12aa","&lt;&gt;1",""),OFFSET(Data!$A$1,0,MATCH(F$21&amp;" qualify",Data!$1:$1,0)-1,1000,1),1)))</f>
        <v>3</v>
      </c>
      <c r="G55" s="9">
        <f ca="1">IF(MID($B55,1,3)=MID(G$21,1,3),"",IF($A55="1a","",COUNTIFS(OFFSET(Data!$A$1,0,MATCH($B55&amp;" qualify",Data!$1:$1,0)-1,1000,1),IF($A55="12aa","&lt;&gt;1",""),OFFSET(Data!$A$1,0,MATCH(G$21&amp;" qualify",Data!$1:$1,0)-1,1000,1),1)))</f>
        <v>3</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4</v>
      </c>
      <c r="J55" s="9">
        <f ca="1">IF(MID($B55,1,3)=MID(J$21,1,3),"",IF($A55="1a","",COUNTIFS(OFFSET(Data!$A$1,0,MATCH($B55&amp;" qualify",Data!$1:$1,0)-1,1000,1),IF($A55="12aa","&lt;&gt;1",""),OFFSET(Data!$A$1,0,MATCH(J$21&amp;" qualify",Data!$1:$1,0)-1,1000,1),1)))</f>
        <v>5</v>
      </c>
      <c r="K55" s="9">
        <f ca="1">IF(MID($B55,1,3)=MID(K$21,1,3),"",IF($A55="1a","",COUNTIFS(OFFSET(Data!$A$1,0,MATCH($B55&amp;" qualify",Data!$1:$1,0)-1,1000,1),IF($A55="12aa","&lt;&gt;1",""),OFFSET(Data!$A$1,0,MATCH(K$21&amp;" qualify",Data!$1:$1,0)-1,1000,1),1)))</f>
        <v>5</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3</v>
      </c>
      <c r="N55" s="9">
        <f ca="1">IF(MID($B55,1,3)=MID(N$21,1,3),"",IF($A55="1a","",COUNTIFS(OFFSET(Data!$A$1,0,MATCH($B55&amp;" qualify",Data!$1:$1,0)-1,1000,1),IF($A55="12aa","&lt;&gt;1",""),OFFSET(Data!$A$1,0,MATCH(N$21&amp;" qualify",Data!$1:$1,0)-1,1000,1),1)))</f>
        <v>2</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1</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4</v>
      </c>
      <c r="W55" s="9" t="str">
        <f t="shared" si="86"/>
        <v>Fubo TV</v>
      </c>
      <c r="X55" s="9">
        <f ca="1">COUNTIFS(OFFSET(Data!$A$1,0,MATCH(W55,Data!$1:$1,0)-1,1000,1),"Yes")</f>
        <v>76</v>
      </c>
      <c r="Y55" s="9">
        <f ca="1">COUNTIFS(OFFSET(Data!$A$1,0,MATCH($W55&amp;" qualify",Data!$1:$1,0)-1,1000,1),1)</f>
        <v>4</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0.44444444444444442</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79</v>
      </c>
      <c r="AI55" s="9">
        <f t="shared" ca="1" si="88"/>
        <v>5</v>
      </c>
      <c r="AJ55" s="14">
        <f t="shared" ca="1" si="8"/>
        <v>124</v>
      </c>
      <c r="AK55" s="9">
        <f ca="1">IF(AG55="",0,COUNTIFS(OFFSET(Data!$A$1,0,MATCH(W55&amp;" qualify",Data!$1:$1,0)-1,1000,1),"",OFFSET(Data!$A$1,0,MATCH(AG55&amp;" qualify",Data!$1:$1,0)-1,1000,1),2))</f>
        <v>0</v>
      </c>
      <c r="AL55" s="9">
        <f t="shared" ca="1" si="9"/>
        <v>0</v>
      </c>
      <c r="AM55" s="23">
        <f t="shared" ca="1" si="10"/>
        <v>0.55555555555555558</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155</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0.88648648648648654</v>
      </c>
      <c r="BB55" s="120">
        <f t="shared" ca="1" si="19"/>
        <v>0</v>
      </c>
      <c r="BC55" s="120">
        <f t="shared" ca="1" si="20"/>
        <v>0.44324324324324327</v>
      </c>
      <c r="BD55" s="9">
        <f ca="1">IF($AR55="","",RANK(BC55,BC$22:BC$81,1)+COUNTIF(BC$22:BC55,BC55)-1)</f>
        <v>36</v>
      </c>
      <c r="BE55" s="120">
        <f t="shared" ca="1" si="21"/>
        <v>0.44324324324324327</v>
      </c>
      <c r="BF55" s="9">
        <f ca="1">IF($AR55="","",RANK(BE55,BE$22:BE$81,1)+COUNTIF(BE$22:BE55,BE55)-1)</f>
        <v>36</v>
      </c>
    </row>
    <row r="56" spans="1:58" x14ac:dyDescent="0.4">
      <c r="A56" s="163" t="s">
        <v>682</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4</v>
      </c>
      <c r="P56" s="9">
        <f ca="1">IF(MID($B56,1,3)=MID(P$21,1,3),"",IF($A56="1a","",COUNTIFS(OFFSET(Data!$A$1,0,MATCH($B56&amp;" qualify",Data!$1:$1,0)-1,1000,1),IF($A56="12aa","&lt;&gt;1",""),OFFSET(Data!$A$1,0,MATCH(P$21&amp;" qualify",Data!$1:$1,0)-1,1000,1),1)))</f>
        <v>3</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1</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59</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682</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4</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2</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6</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126</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682</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4</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2</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12</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122</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682</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6</v>
      </c>
      <c r="G59" s="9">
        <f ca="1">IF(MID($B59,1,3)=MID(G$21,1,3),"",IF($A59="1a","",COUNTIFS(OFFSET(Data!$A$1,0,MATCH($B59&amp;" qualify",Data!$1:$1,0)-1,1000,1),IF($A59="12aa","&lt;&gt;1",""),OFFSET(Data!$A$1,0,MATCH(G$21&amp;" qualify",Data!$1:$1,0)-1,1000,1),1)))</f>
        <v>6</v>
      </c>
      <c r="H59" s="9">
        <f ca="1">IF(MID($B59,1,3)=MID(H$21,1,3),"",IF($A59="1a","",COUNTIFS(OFFSET(Data!$A$1,0,MATCH($B59&amp;" qualify",Data!$1:$1,0)-1,1000,1),IF($A59="12aa","&lt;&gt;1",""),OFFSET(Data!$A$1,0,MATCH(H$21&amp;" qualify",Data!$1:$1,0)-1,1000,1),1)))</f>
        <v>6</v>
      </c>
      <c r="I59" s="9">
        <f ca="1">IF(MID($B59,1,3)=MID(I$21,1,3),"",IF($A59="1a","",COUNTIFS(OFFSET(Data!$A$1,0,MATCH($B59&amp;" qualify",Data!$1:$1,0)-1,1000,1),IF($A59="12aa","&lt;&gt;1",""),OFFSET(Data!$A$1,0,MATCH(I$21&amp;" qualify",Data!$1:$1,0)-1,1000,1),1)))</f>
        <v>7</v>
      </c>
      <c r="J59" s="9">
        <f ca="1">IF(MID($B59,1,3)=MID(J$21,1,3),"",IF($A59="1a","",COUNTIFS(OFFSET(Data!$A$1,0,MATCH($B59&amp;" qualify",Data!$1:$1,0)-1,1000,1),IF($A59="12aa","&lt;&gt;1",""),OFFSET(Data!$A$1,0,MATCH(J$21&amp;" qualify",Data!$1:$1,0)-1,1000,1),1)))</f>
        <v>7</v>
      </c>
      <c r="K59" s="9">
        <f ca="1">IF(MID($B59,1,3)=MID(K$21,1,3),"",IF($A59="1a","",COUNTIFS(OFFSET(Data!$A$1,0,MATCH($B59&amp;" qualify",Data!$1:$1,0)-1,1000,1),IF($A59="12aa","&lt;&gt;1",""),OFFSET(Data!$A$1,0,MATCH(K$21&amp;" qualify",Data!$1:$1,0)-1,1000,1),1)))</f>
        <v>7</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6</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5</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7</v>
      </c>
      <c r="W59" s="9" t="str">
        <f t="shared" si="86"/>
        <v>Vidgo</v>
      </c>
      <c r="X59" s="9">
        <f ca="1">COUNTIFS(OFFSET(Data!$A$1,0,MATCH(W59,Data!$1:$1,0)-1,1000,1),"Yes")</f>
        <v>47</v>
      </c>
      <c r="Y59" s="9">
        <f ca="1">COUNTIFS(OFFSET(Data!$A$1,0,MATCH($W59&amp;" qualify",Data!$1:$1,0)-1,1000,1),1)</f>
        <v>2</v>
      </c>
      <c r="Z59" s="14">
        <f t="shared" si="105"/>
        <v>15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0.22222222222222221</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60</v>
      </c>
      <c r="AI59" s="9">
        <f t="shared" ca="1" si="88"/>
        <v>7</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0.77777777777777779</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Essentials930</v>
      </c>
      <c r="AQ59" s="23" t="str">
        <f t="shared" ca="1" si="107"/>
        <v>Spectrum TV EssentialsVidgo930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70" t="str">
        <f t="shared" ref="AW59:AW60" ca="1" si="118">IF(AT59=0,"",IF(AT59="","",AU59/AT59))</f>
        <v/>
      </c>
      <c r="AX59" s="8">
        <f t="shared" ca="1" si="108"/>
        <v>0</v>
      </c>
      <c r="AY59" s="119" t="str">
        <f t="shared" ref="AY59:AY60" ca="1" si="119">IF($AR59="","",ABS(AU59-AY$20))</f>
        <v/>
      </c>
      <c r="AZ59" s="120" t="str">
        <f t="shared" ref="AZ59:AZ60" ca="1" si="120">IF($AR59="","",ABS(AV59-AZ$20))</f>
        <v/>
      </c>
      <c r="BA59" s="120" t="str">
        <f t="shared" ref="BA59:BA60" ca="1" si="121">IF($AR59="","",AY59/BA$20)</f>
        <v/>
      </c>
      <c r="BB59" s="120" t="str">
        <f t="shared" ref="BB59:BB60" ca="1" si="122">IF($AR59="","",AZ59/BB$20)</f>
        <v/>
      </c>
      <c r="BC59" s="120" t="str">
        <f t="shared" ref="BC59:BC60" ca="1" si="123">IF($AR59="","",AVERAGE(BA59:BB59))</f>
        <v/>
      </c>
      <c r="BD59" s="9" t="str">
        <f ca="1">IF($AR59="","",RANK(BC59,BC$22:BC$81,1)+COUNTIF(BC$22:BC59,BC59)-1)</f>
        <v/>
      </c>
      <c r="BE59" s="120" t="str">
        <f t="shared" ref="BE59:BE60" ca="1" si="124">IF($AR59="","",(BA59*(price_weight_used/100))+(BB59*(100-price_weight_used)/100))</f>
        <v/>
      </c>
      <c r="BF59" s="9" t="str">
        <f ca="1">IF($AR59="","",RANK(BE59,BE$22:BE$81,1)+COUNTIF(BE$22:BE59,BE59)-1)</f>
        <v/>
      </c>
    </row>
    <row r="60" spans="1:58" x14ac:dyDescent="0.4">
      <c r="A60" s="163" t="s">
        <v>682</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4</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127</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682</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90</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20</v>
      </c>
      <c r="AG61" s="9" t="str">
        <f t="shared" ca="1" si="87"/>
        <v>Vidgo</v>
      </c>
      <c r="AH61" s="9">
        <f ca="1">IF(AG61="",0,COUNTIFS(OFFSET(Data!$A$1,0,MATCH(W61,Data!$1:$1,0)-1,1000,1),"&lt;&gt;Yes",OFFSET(Data!$A$1,0,MATCH(AG61,Data!$1:$1,0)-1,1000,1),"Yes"))</f>
        <v>17</v>
      </c>
      <c r="AI61" s="9">
        <f t="shared" ca="1" si="88"/>
        <v>1</v>
      </c>
      <c r="AJ61" s="14">
        <f t="shared" ca="1" si="91"/>
        <v>15</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EssentialsVidgo930</v>
      </c>
      <c r="AQ61" s="23" t="str">
        <f t="shared" ca="1" si="24"/>
        <v>VidgoSpectrum TV Essentials930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683</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2.7027027027027029E-2</v>
      </c>
      <c r="BB62" s="120">
        <f t="shared" ca="1" si="102"/>
        <v>0.66666666666666674</v>
      </c>
      <c r="BC62" s="120">
        <f t="shared" ca="1" si="103"/>
        <v>0.34684684684684686</v>
      </c>
      <c r="BD62" s="9">
        <f ca="1">IF($AR62="","",RANK(BC62,BC$22:BC$81,1)+COUNTIF(BC$22:BC62,BC62)-1)</f>
        <v>24</v>
      </c>
      <c r="BE62" s="120">
        <f t="shared" ca="1" si="104"/>
        <v>0.34684684684684686</v>
      </c>
      <c r="BF62" s="9">
        <f ca="1">IF($AR62="","",RANK(BE62,BE$22:BE$81,1)+COUNTIF(BE$22:BE62,BE62)-1)</f>
        <v>24</v>
      </c>
    </row>
    <row r="63" spans="1:58" x14ac:dyDescent="0.4">
      <c r="A63" s="65" t="s">
        <v>683</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8.1081081081081086E-2</v>
      </c>
      <c r="BB63" s="120">
        <f t="shared" ca="1" si="102"/>
        <v>0.66666666666666674</v>
      </c>
      <c r="BC63" s="120">
        <f t="shared" ca="1" si="103"/>
        <v>0.37387387387387394</v>
      </c>
      <c r="BD63" s="9">
        <f ca="1">IF($AR63="","",RANK(BC63,BC$22:BC$81,1)+COUNTIF(BC$22:BC63,BC63)-1)</f>
        <v>28</v>
      </c>
      <c r="BE63" s="120">
        <f t="shared" ca="1" si="104"/>
        <v>0.37387387387387394</v>
      </c>
      <c r="BF63" s="9">
        <f ca="1">IF($AR63="","",RANK(BE63,BE$22:BE$81,1)+COUNTIF(BE$22:BE63,BE63)-1)</f>
        <v>28</v>
      </c>
    </row>
    <row r="64" spans="1:58" x14ac:dyDescent="0.4">
      <c r="A64" s="65" t="s">
        <v>683</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8.1081081081081086E-2</v>
      </c>
      <c r="BB64" s="120">
        <f t="shared" ca="1" si="102"/>
        <v>0.44444444444444442</v>
      </c>
      <c r="BC64" s="120">
        <f t="shared" ca="1" si="103"/>
        <v>0.26276276276276278</v>
      </c>
      <c r="BD64" s="9">
        <f ca="1">IF($AR64="","",RANK(BC64,BC$22:BC$81,1)+COUNTIF(BC$22:BC64,BC64)-1)</f>
        <v>14</v>
      </c>
      <c r="BE64" s="120">
        <f t="shared" ca="1" si="104"/>
        <v>0.26276276276276278</v>
      </c>
      <c r="BF64" s="9">
        <f ca="1">IF($AR64="","",RANK(BE64,BE$22:BE$81,1)+COUNTIF(BE$22:BE64,BE64)-1)</f>
        <v>14</v>
      </c>
    </row>
    <row r="65" spans="1:58" x14ac:dyDescent="0.4">
      <c r="A65" s="65" t="s">
        <v>683</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56</v>
      </c>
      <c r="Y65" s="9">
        <f ca="1">COUNTIFS(OFFSET(Data!$A$1,0,MATCH($W65&amp;" qualify",Data!$1:$1,0)-1,1000,1),1)</f>
        <v>6</v>
      </c>
      <c r="Z65" s="14">
        <f t="shared" si="22"/>
        <v>50</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Plus650</v>
      </c>
      <c r="AQ65" s="23" t="str">
        <f t="shared" ca="1" si="24"/>
        <v>AT&amp;T TV Now Plus650</v>
      </c>
      <c r="AR65" s="9" t="str">
        <f ca="1">IF(AND(Y65=0,AA65=0),"",IF(A65="1a",W65,IF(AG65="","",IF(OR(ISNUMBER(MATCH(AP65,AP$21:AP64,0)),ISNUMBER(MATCH(AQ65,AP$21:AP64,0))),"",W65&amp;"/"&amp;AG65))))</f>
        <v>AT&amp;T TV Now Plus</v>
      </c>
      <c r="AS65" s="9">
        <f t="shared" ca="1" si="94"/>
        <v>56</v>
      </c>
      <c r="AT65" s="9">
        <f t="shared" ca="1" si="95"/>
        <v>6</v>
      </c>
      <c r="AU65" s="14">
        <f t="shared" ca="1" si="96"/>
        <v>50</v>
      </c>
      <c r="AV65" s="23">
        <f t="shared" ca="1" si="97"/>
        <v>0.66666666666666663</v>
      </c>
      <c r="AW65" s="70">
        <f t="shared" ca="1" si="98"/>
        <v>8.3333333333333339</v>
      </c>
      <c r="AX65" s="8">
        <f t="shared" ca="1" si="25"/>
        <v>0</v>
      </c>
      <c r="AY65" s="119">
        <f t="shared" ca="1" si="99"/>
        <v>35</v>
      </c>
      <c r="AZ65" s="120">
        <f t="shared" ca="1" si="100"/>
        <v>0.33333333333333337</v>
      </c>
      <c r="BA65" s="120">
        <f t="shared" ca="1" si="101"/>
        <v>0.1891891891891892</v>
      </c>
      <c r="BB65" s="120">
        <f t="shared" ca="1" si="102"/>
        <v>0.33333333333333337</v>
      </c>
      <c r="BC65" s="120">
        <f t="shared" ca="1" si="103"/>
        <v>0.26126126126126126</v>
      </c>
      <c r="BD65" s="9">
        <f ca="1">IF($AR65="","",RANK(BC65,BC$22:BC$81,1)+COUNTIF(BC$22:BC65,BC65)-1)</f>
        <v>12</v>
      </c>
      <c r="BE65" s="120">
        <f t="shared" ca="1" si="104"/>
        <v>0.26126126126126126</v>
      </c>
      <c r="BF65" s="9">
        <f ca="1">IF($AR65="","",RANK(BE65,BE$22:BE$81,1)+COUNTIF(BE$22:BE65,BE65)-1)</f>
        <v>12</v>
      </c>
    </row>
    <row r="66" spans="1:58" x14ac:dyDescent="0.4">
      <c r="A66" s="65" t="s">
        <v>683</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73</v>
      </c>
      <c r="Y66" s="9">
        <f ca="1">COUNTIFS(OFFSET(Data!$A$1,0,MATCH($W66&amp;" qualify",Data!$1:$1,0)-1,1000,1),1)</f>
        <v>6</v>
      </c>
      <c r="Z66" s="14">
        <f t="shared" si="22"/>
        <v>70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Max670</v>
      </c>
      <c r="AQ66" s="23" t="str">
        <f t="shared" ca="1" si="24"/>
        <v>AT&amp;T TV Now Max670</v>
      </c>
      <c r="AR66" s="9" t="str">
        <f ca="1">IF(AND(Y66=0,AA66=0),"",IF(A66="1a",W66,IF(AG66="","",IF(OR(ISNUMBER(MATCH(AP66,AP$21:AP65,0)),ISNUMBER(MATCH(AQ66,AP$21:AP65,0))),"",W66&amp;"/"&amp;AG66))))</f>
        <v>AT&amp;T TV Now Max</v>
      </c>
      <c r="AS66" s="9">
        <f t="shared" ca="1" si="94"/>
        <v>73</v>
      </c>
      <c r="AT66" s="9">
        <f t="shared" ca="1" si="95"/>
        <v>6</v>
      </c>
      <c r="AU66" s="14">
        <f t="shared" ca="1" si="96"/>
        <v>70</v>
      </c>
      <c r="AV66" s="23">
        <f t="shared" ca="1" si="97"/>
        <v>0.66666666666666663</v>
      </c>
      <c r="AW66" s="70">
        <f t="shared" ca="1" si="98"/>
        <v>11.666666666666666</v>
      </c>
      <c r="AX66" s="8">
        <f t="shared" ca="1" si="25"/>
        <v>0</v>
      </c>
      <c r="AY66" s="119">
        <f t="shared" ca="1" si="99"/>
        <v>55</v>
      </c>
      <c r="AZ66" s="120">
        <f t="shared" ca="1" si="100"/>
        <v>0.33333333333333337</v>
      </c>
      <c r="BA66" s="120">
        <f t="shared" ca="1" si="101"/>
        <v>0.29729729729729731</v>
      </c>
      <c r="BB66" s="120">
        <f t="shared" ca="1" si="102"/>
        <v>0.33333333333333337</v>
      </c>
      <c r="BC66" s="120">
        <f t="shared" ca="1" si="103"/>
        <v>0.31531531531531531</v>
      </c>
      <c r="BD66" s="9">
        <f ca="1">IF($AR66="","",RANK(BC66,BC$22:BC$81,1)+COUNTIF(BC$22:BC66,BC66)-1)</f>
        <v>20</v>
      </c>
      <c r="BE66" s="120">
        <f t="shared" ca="1" si="104"/>
        <v>0.31531531531531531</v>
      </c>
      <c r="BF66" s="9">
        <f ca="1">IF($AR66="","",RANK(BE66,BE$22:BE$81,1)+COUNTIF(BE$22:BE66,BE66)-1)</f>
        <v>20</v>
      </c>
    </row>
    <row r="67" spans="1:58" x14ac:dyDescent="0.4">
      <c r="A67" s="65" t="s">
        <v>683</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73</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73</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0.42162162162162165</v>
      </c>
      <c r="BB67" s="120">
        <f t="shared" ca="1" si="102"/>
        <v>0.22222222222222221</v>
      </c>
      <c r="BC67" s="120">
        <f t="shared" ca="1" si="103"/>
        <v>0.32192192192192193</v>
      </c>
      <c r="BD67" s="9">
        <f ca="1">IF($AR67="","",RANK(BC67,BC$22:BC$81,1)+COUNTIF(BC$22:BC67,BC67)-1)</f>
        <v>21</v>
      </c>
      <c r="BE67" s="120">
        <f t="shared" ca="1" si="104"/>
        <v>0.32192192192192193</v>
      </c>
      <c r="BF67" s="9">
        <f ca="1">IF($AR67="","",RANK(BE67,BE$22:BE$81,1)+COUNTIF(BE$22:BE67,BE67)-1)</f>
        <v>21</v>
      </c>
    </row>
    <row r="68" spans="1:58" x14ac:dyDescent="0.4">
      <c r="A68" s="65" t="s">
        <v>683</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0.51351351351351349</v>
      </c>
      <c r="BB68" s="120">
        <f t="shared" ca="1" si="102"/>
        <v>0.11111111111111116</v>
      </c>
      <c r="BC68" s="120">
        <f t="shared" ca="1" si="103"/>
        <v>0.31231231231231232</v>
      </c>
      <c r="BD68" s="9">
        <f ca="1">IF($AR68="","",RANK(BC68,BC$22:BC$81,1)+COUNTIF(BC$22:BC68,BC68)-1)</f>
        <v>19</v>
      </c>
      <c r="BE68" s="120">
        <f t="shared" ca="1" si="104"/>
        <v>0.31231231231231232</v>
      </c>
      <c r="BF68" s="9">
        <f ca="1">IF($AR68="","",RANK(BE68,BE$22:BE$81,1)+COUNTIF(BE$22:BE68,BE68)-1)</f>
        <v>19</v>
      </c>
    </row>
    <row r="69" spans="1:58" x14ac:dyDescent="0.4">
      <c r="A69" s="65" t="s">
        <v>683</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127</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127</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0.58918918918918917</v>
      </c>
      <c r="BB69" s="120">
        <f t="shared" ca="1" si="102"/>
        <v>0</v>
      </c>
      <c r="BC69" s="120">
        <f t="shared" ca="1" si="103"/>
        <v>0.29459459459459458</v>
      </c>
      <c r="BD69" s="9">
        <f ca="1">IF($AR69="","",RANK(BC69,BC$22:BC$81,1)+COUNTIF(BC$22:BC69,BC69)-1)</f>
        <v>17</v>
      </c>
      <c r="BE69" s="120">
        <f t="shared" ca="1" si="104"/>
        <v>0.29459459459459458</v>
      </c>
      <c r="BF69" s="9">
        <f ca="1">IF($AR69="","",RANK(BE69,BE$22:BE$81,1)+COUNTIF(BE$22:BE69,BE69)-1)</f>
        <v>17</v>
      </c>
    </row>
    <row r="70" spans="1:58" x14ac:dyDescent="0.4">
      <c r="A70" s="65" t="s">
        <v>683</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138</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0.64864864864864868</v>
      </c>
      <c r="BB70" s="120">
        <f t="shared" ca="1" si="102"/>
        <v>0</v>
      </c>
      <c r="BC70" s="120">
        <f t="shared" ca="1" si="103"/>
        <v>0.32432432432432434</v>
      </c>
      <c r="BD70" s="9">
        <f ca="1">IF($AR70="","",RANK(BC70,BC$22:BC$81,1)+COUNTIF(BC$22:BC70,BC70)-1)</f>
        <v>22</v>
      </c>
      <c r="BE70" s="120">
        <f t="shared" ca="1" si="104"/>
        <v>0.32432432432432434</v>
      </c>
      <c r="BF70" s="9">
        <f ca="1">IF($AR70="","",RANK(BE70,BE$22:BE$81,1)+COUNTIF(BE$22:BE70,BE70)-1)</f>
        <v>22</v>
      </c>
    </row>
    <row r="71" spans="1:58" x14ac:dyDescent="0.4">
      <c r="A71" s="65" t="s">
        <v>683</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107</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107</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0.38378378378378381</v>
      </c>
      <c r="BB71" s="120">
        <f t="shared" ca="1" si="102"/>
        <v>0.33333333333333337</v>
      </c>
      <c r="BC71" s="120">
        <f t="shared" ca="1" si="103"/>
        <v>0.35855855855855856</v>
      </c>
      <c r="BD71" s="9">
        <f ca="1">IF($AR71="","",RANK(BC71,BC$22:BC$81,1)+COUNTIF(BC$22:BC71,BC71)-1)</f>
        <v>25</v>
      </c>
      <c r="BE71" s="120">
        <f t="shared" ca="1" si="104"/>
        <v>0.35855855855855856</v>
      </c>
      <c r="BF71" s="9">
        <f ca="1">IF($AR71="","",RANK(BE71,BE$22:BE$81,1)+COUNTIF(BE$22:BE71,BE71)-1)</f>
        <v>25</v>
      </c>
    </row>
    <row r="72" spans="1:58" x14ac:dyDescent="0.4">
      <c r="A72" s="65" t="s">
        <v>683</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88</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88</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0.1891891891891892</v>
      </c>
      <c r="BB72" s="120">
        <f t="shared" ca="1" si="102"/>
        <v>0.33333333333333337</v>
      </c>
      <c r="BC72" s="120">
        <f t="shared" ca="1" si="103"/>
        <v>0.26126126126126126</v>
      </c>
      <c r="BD72" s="9">
        <f ca="1">IF($AR72="","",RANK(BC72,BC$22:BC$81,1)+COUNTIF(BC$22:BC72,BC72)-1)</f>
        <v>13</v>
      </c>
      <c r="BE72" s="120">
        <f t="shared" ca="1" si="104"/>
        <v>0.26126126126126126</v>
      </c>
      <c r="BF72" s="9">
        <f ca="1">IF($AR72="","",RANK(BE72,BE$22:BE$81,1)+COUNTIF(BE$22:BE72,BE72)-1)</f>
        <v>13</v>
      </c>
    </row>
    <row r="73" spans="1:58" x14ac:dyDescent="0.4">
      <c r="A73" s="65" t="s">
        <v>683</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45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TV753</v>
      </c>
      <c r="AQ73" s="23" t="str">
        <f t="shared" ca="1" si="24"/>
        <v>Hulu with Live TV753</v>
      </c>
      <c r="AR73" s="9" t="str">
        <f ca="1">IF(AND(Y73=0,AA73=0),"",IF(A73="1a",W73,IF(AG73="","",IF(OR(ISNUMBER(MATCH(AP73,AP$21:AP72,0)),ISNUMBER(MATCH(AQ73,AP$21:AP72,0))),"",W73&amp;"/"&amp;AG73))))</f>
        <v>Hulu with Live TV</v>
      </c>
      <c r="AS73" s="9">
        <f t="shared" ca="1" si="94"/>
        <v>69</v>
      </c>
      <c r="AT73" s="9">
        <f t="shared" ca="1" si="95"/>
        <v>7</v>
      </c>
      <c r="AU73" s="14">
        <f t="shared" ca="1" si="96"/>
        <v>53</v>
      </c>
      <c r="AV73" s="23">
        <f t="shared" ca="1" si="97"/>
        <v>0.77777777777777779</v>
      </c>
      <c r="AW73" s="70">
        <f t="shared" ca="1" si="98"/>
        <v>7.5714285714285712</v>
      </c>
      <c r="AX73" s="8">
        <f t="shared" ca="1" si="25"/>
        <v>1</v>
      </c>
      <c r="AY73" s="119">
        <f t="shared" ca="1" si="99"/>
        <v>38</v>
      </c>
      <c r="AZ73" s="120">
        <f t="shared" ca="1" si="100"/>
        <v>0.22222222222222221</v>
      </c>
      <c r="BA73" s="120">
        <f t="shared" ca="1" si="101"/>
        <v>0.20540540540540542</v>
      </c>
      <c r="BB73" s="120">
        <f t="shared" ca="1" si="102"/>
        <v>0.22222222222222221</v>
      </c>
      <c r="BC73" s="120">
        <f t="shared" ca="1" si="103"/>
        <v>0.21381381381381381</v>
      </c>
      <c r="BD73" s="9">
        <f ca="1">IF($AR73="","",RANK(BC73,BC$22:BC$81,1)+COUNTIF(BC$22:BC73,BC73)-1)</f>
        <v>10</v>
      </c>
      <c r="BE73" s="120">
        <f t="shared" ca="1" si="104"/>
        <v>0.21381381381381381</v>
      </c>
      <c r="BF73" s="9">
        <f ca="1">IF($AR73="","",RANK(BE73,BE$22:BE$81,1)+COUNTIF(BE$22:BE73,BE73)-1)</f>
        <v>10</v>
      </c>
    </row>
    <row r="74" spans="1:58" x14ac:dyDescent="0.4">
      <c r="A74" s="65" t="s">
        <v>683</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53</v>
      </c>
      <c r="Y74" s="9">
        <f ca="1">COUNTIFS(OFFSET(Data!$A$1,0,MATCH($W74&amp;" qualify",Data!$1:$1,0)-1,1000,1),1)</f>
        <v>5</v>
      </c>
      <c r="Z74" s="14">
        <f t="shared" si="22"/>
        <v>50</v>
      </c>
      <c r="AA74" s="9">
        <f ca="1">IF(OR(A74="1a2a",AG74=""),COUNTIFS(OFFSET(Data!$A$1,0,MATCH(W74&amp;" qualify",Data!$1:$1,0)-1,1000,1),2),IF(A74="12aa",COUNTIFS(OFFSET(Data!$A$1,0,MATCH(W74&amp;" qualify",Data!$1:$1,0)-1,1000,1),2,OFFSET(Data!$A$1,0,MATCH(AG74&amp;" qualify",Data!$1:$1,0)-1,1000,1),"&lt;&gt;1"),""))</f>
        <v>2</v>
      </c>
      <c r="AB74" s="9">
        <f t="shared" ca="1" si="89"/>
        <v>1</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Core</v>
      </c>
      <c r="AE74" s="164">
        <f t="array" aca="1" ref="AE74" ca="1">SUM(IF(OFFSET(Service_DB,,,,1)=W74,IF(ISNUMBER(SEARCH(OFFSET(Service_DB,,1,,1),AD74)),OFFSET(Service_DB,,2,,1),0),0))</f>
        <v>5</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Vue755</v>
      </c>
      <c r="AQ74" s="23" t="str">
        <f t="shared" ca="1" si="24"/>
        <v>PS Vue755</v>
      </c>
      <c r="AR74" s="9" t="str">
        <f ca="1">IF(AND(Y74=0,AA74=0),"",IF(A74="1a",W74,IF(AG74="","",IF(OR(ISNUMBER(MATCH(AP74,AP$21:AP73,0)),ISNUMBER(MATCH(AQ74,AP$21:AP73,0))),"",W74&amp;"/"&amp;AG74))))</f>
        <v>PS Vue</v>
      </c>
      <c r="AS74" s="9">
        <f t="shared" ca="1" si="94"/>
        <v>53</v>
      </c>
      <c r="AT74" s="9">
        <f t="shared" ca="1" si="95"/>
        <v>7</v>
      </c>
      <c r="AU74" s="14">
        <f t="shared" ca="1" si="96"/>
        <v>55</v>
      </c>
      <c r="AV74" s="23">
        <f t="shared" ca="1" si="97"/>
        <v>0.77777777777777779</v>
      </c>
      <c r="AW74" s="70">
        <f t="shared" ca="1" si="98"/>
        <v>7.8571428571428568</v>
      </c>
      <c r="AX74" s="8">
        <f t="shared" ca="1" si="25"/>
        <v>1</v>
      </c>
      <c r="AY74" s="119">
        <f t="shared" ca="1" si="99"/>
        <v>40</v>
      </c>
      <c r="AZ74" s="120">
        <f t="shared" ca="1" si="100"/>
        <v>0.22222222222222221</v>
      </c>
      <c r="BA74" s="120">
        <f t="shared" ca="1" si="101"/>
        <v>0.21621621621621623</v>
      </c>
      <c r="BB74" s="120">
        <f t="shared" ca="1" si="102"/>
        <v>0.22222222222222221</v>
      </c>
      <c r="BC74" s="120">
        <f t="shared" ca="1" si="103"/>
        <v>0.21921921921921922</v>
      </c>
      <c r="BD74" s="9">
        <f ca="1">IF($AR74="","",RANK(BC74,BC$22:BC$81,1)+COUNTIF(BC$22:BC74,BC74)-1)</f>
        <v>11</v>
      </c>
      <c r="BE74" s="120">
        <f t="shared" ca="1" si="104"/>
        <v>0.21921921921921922</v>
      </c>
      <c r="BF74" s="9">
        <f ca="1">IF($AR74="","",RANK(BE74,BE$22:BE$81,1)+COUNTIF(BE$22:BE74,BE74)-1)</f>
        <v>11</v>
      </c>
    </row>
    <row r="75" spans="1:58" x14ac:dyDescent="0.4">
      <c r="A75" s="65" t="s">
        <v>683</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76</v>
      </c>
      <c r="Y75" s="9">
        <f ca="1">COUNTIFS(OFFSET(Data!$A$1,0,MATCH($W75&amp;" qualify",Data!$1:$1,0)-1,1000,1),1)</f>
        <v>4</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0.55555555555555558</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TV561</v>
      </c>
      <c r="AQ75" s="23" t="str">
        <f t="shared" ca="1" si="24"/>
        <v>Fubo TV561</v>
      </c>
      <c r="AR75" s="9" t="str">
        <f ca="1">IF(AND(Y75=0,AA75=0),"",IF(A75="1a",W75,IF(AG75="","",IF(OR(ISNUMBER(MATCH(AP75,AP$21:AP74,0)),ISNUMBER(MATCH(AQ75,AP$21:AP74,0))),"",W75&amp;"/"&amp;AG75))))</f>
        <v>Fubo TV</v>
      </c>
      <c r="AS75" s="9">
        <f t="shared" ca="1" si="94"/>
        <v>76</v>
      </c>
      <c r="AT75" s="9">
        <f t="shared" ca="1" si="95"/>
        <v>5</v>
      </c>
      <c r="AU75" s="14">
        <f t="shared" ca="1" si="96"/>
        <v>61</v>
      </c>
      <c r="AV75" s="23">
        <f t="shared" ca="1" si="97"/>
        <v>0.55555555555555558</v>
      </c>
      <c r="AW75" s="70">
        <f t="shared" ca="1" si="98"/>
        <v>12.2</v>
      </c>
      <c r="AX75" s="8">
        <f t="shared" ca="1" si="25"/>
        <v>1</v>
      </c>
      <c r="AY75" s="119">
        <f t="shared" ca="1" si="99"/>
        <v>46</v>
      </c>
      <c r="AZ75" s="120">
        <f t="shared" ca="1" si="100"/>
        <v>0.44444444444444442</v>
      </c>
      <c r="BA75" s="120">
        <f t="shared" ca="1" si="101"/>
        <v>0.24864864864864866</v>
      </c>
      <c r="BB75" s="120">
        <f t="shared" ca="1" si="102"/>
        <v>0.44444444444444442</v>
      </c>
      <c r="BC75" s="120">
        <f t="shared" ca="1" si="103"/>
        <v>0.34654654654654654</v>
      </c>
      <c r="BD75" s="9">
        <f ca="1">IF($AR75="","",RANK(BC75,BC$22:BC$81,1)+COUNTIF(BC$22:BC75,BC75)-1)</f>
        <v>23</v>
      </c>
      <c r="BE75" s="120">
        <f t="shared" ca="1" si="104"/>
        <v>0.34654654654654654</v>
      </c>
      <c r="BF75" s="9">
        <f ca="1">IF($AR75="","",RANK(BE75,BE$22:BE$81,1)+COUNTIF(BE$22:BE75,BE75)-1)</f>
        <v>23</v>
      </c>
    </row>
    <row r="76" spans="1:58" x14ac:dyDescent="0.4">
      <c r="A76" s="65" t="s">
        <v>683</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31</v>
      </c>
      <c r="BE76" s="120">
        <f t="shared" ca="1" si="104"/>
        <v>0.38888888888888895</v>
      </c>
      <c r="BF76" s="9">
        <f ca="1">IF($AR76="","",RANK(BE76,BE$22:BE$81,1)+COUNTIF(BE$22:BE76,BE76)-1)</f>
        <v>31</v>
      </c>
    </row>
    <row r="77" spans="1:58" x14ac:dyDescent="0.4">
      <c r="A77" s="65" t="s">
        <v>683</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6</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683</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12</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683</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47</v>
      </c>
      <c r="Y79" s="9">
        <f ca="1">COUNTIFS(OFFSET(Data!$A$1,0,MATCH($W79&amp;" qualify",Data!$1:$1,0)-1,1000,1),1)</f>
        <v>2</v>
      </c>
      <c r="Z79" s="14">
        <f t="shared" si="125"/>
        <v>15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0.22222222222222221</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4">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Vidgo215</v>
      </c>
      <c r="AQ79" s="23" t="str">
        <f t="shared" ca="1" si="132"/>
        <v>Vidgo215</v>
      </c>
      <c r="AR79" s="9" t="str">
        <f ca="1">IF(AND(Y79=0,AA79=0),"",IF(A79="1a",W79,IF(AG79="","",IF(OR(ISNUMBER(MATCH(AP79,AP$21:AP78,0)),ISNUMBER(MATCH(AQ79,AP$21:AP78,0))),"",W79&amp;"/"&amp;AG79))))</f>
        <v>Vidgo</v>
      </c>
      <c r="AS79" s="9">
        <f t="shared" ca="1" si="133"/>
        <v>47</v>
      </c>
      <c r="AT79" s="9">
        <f t="shared" ca="1" si="134"/>
        <v>2</v>
      </c>
      <c r="AU79" s="14">
        <f t="shared" ca="1" si="135"/>
        <v>15</v>
      </c>
      <c r="AV79" s="23">
        <f t="shared" ca="1" si="136"/>
        <v>0.22222222222222221</v>
      </c>
      <c r="AW79" s="70">
        <f t="shared" ca="1" si="137"/>
        <v>7.5</v>
      </c>
      <c r="AX79" s="8">
        <f t="shared" ca="1" si="138"/>
        <v>0</v>
      </c>
      <c r="AY79" s="119">
        <f t="shared" ca="1" si="139"/>
        <v>0</v>
      </c>
      <c r="AZ79" s="120">
        <f t="shared" ca="1" si="140"/>
        <v>0.77777777777777779</v>
      </c>
      <c r="BA79" s="120">
        <f t="shared" ca="1" si="141"/>
        <v>0</v>
      </c>
      <c r="BB79" s="120">
        <f t="shared" ca="1" si="142"/>
        <v>0.77777777777777779</v>
      </c>
      <c r="BC79" s="120">
        <f t="shared" ca="1" si="143"/>
        <v>0.3888888888888889</v>
      </c>
      <c r="BD79" s="9">
        <f ca="1">IF($AR79="","",RANK(BC79,BC$22:BC$81,1)+COUNTIF(BC$22:BC79,BC79)-1)</f>
        <v>32</v>
      </c>
      <c r="BE79" s="120">
        <f t="shared" ca="1" si="144"/>
        <v>0.38888888888888895</v>
      </c>
      <c r="BF79" s="9">
        <f ca="1">IF($AR79="","",RANK(BE79,BE$22:BE$81,1)+COUNTIF(BE$22:BE79,BE79)-1)</f>
        <v>32</v>
      </c>
    </row>
    <row r="80" spans="1:58" x14ac:dyDescent="0.4">
      <c r="A80" s="65" t="s">
        <v>683</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683</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90</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90</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4</v>
      </c>
      <c r="BE81" s="120">
        <f t="shared" ca="1" si="104"/>
        <v>5.555555555555558E-2</v>
      </c>
      <c r="BF81" s="9">
        <f ca="1">IF($AR81="","",RANK(BE81,BE$22:BE$81,1)+COUNTIF(BE$22:BE81,BE81)-1)</f>
        <v>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17"/>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485</v>
      </c>
      <c r="B1" s="108" t="s">
        <v>409</v>
      </c>
      <c r="C1" s="108" t="s">
        <v>186</v>
      </c>
      <c r="D1" s="127" t="s">
        <v>487</v>
      </c>
      <c r="E1" s="108" t="s">
        <v>414</v>
      </c>
      <c r="F1" s="108" t="s">
        <v>408</v>
      </c>
      <c r="G1" s="108" t="s">
        <v>618</v>
      </c>
      <c r="H1" s="25" t="s">
        <v>237</v>
      </c>
      <c r="I1" s="178" t="s">
        <v>813</v>
      </c>
      <c r="K1" s="72" t="s">
        <v>486</v>
      </c>
      <c r="L1" s="25" t="s">
        <v>86</v>
      </c>
      <c r="N1" s="41"/>
    </row>
    <row r="2" spans="1:15" ht="13.3" thickBot="1" x14ac:dyDescent="0.4">
      <c r="A2" s="73" t="str">
        <f>Services!A2</f>
        <v>Philo</v>
      </c>
      <c r="B2" s="28" t="s">
        <v>1</v>
      </c>
      <c r="C2" s="32">
        <f>Services!C2</f>
        <v>20</v>
      </c>
      <c r="D2" s="128" t="s">
        <v>406</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t="s">
        <v>240</v>
      </c>
      <c r="J2" s="29"/>
      <c r="K2" s="28" t="s">
        <v>407</v>
      </c>
      <c r="L2" s="59">
        <f>SUMIF(D$2:D$107,"x",C$2:C$107)</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t="s">
        <v>240</v>
      </c>
      <c r="K3" s="28" t="s">
        <v>414</v>
      </c>
      <c r="L3" s="117">
        <f ca="1">SUMIF(Data!D:D,1)</f>
        <v>9</v>
      </c>
      <c r="M3" s="37" t="s">
        <v>413</v>
      </c>
      <c r="N3" s="38">
        <f>COUNTA(Data!A:A,1)</f>
        <v>451</v>
      </c>
      <c r="O3" s="26" t="s">
        <v>415</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240</v>
      </c>
      <c r="K4" s="28" t="s">
        <v>424</v>
      </c>
      <c r="L4" s="60">
        <f ca="1">SUMIF(Data!AS:AS,1)</f>
        <v>9</v>
      </c>
      <c r="M4" s="37" t="s">
        <v>413</v>
      </c>
      <c r="N4" s="117">
        <f ca="1">COUNTIFS(Data!D:D,1)</f>
        <v>9</v>
      </c>
      <c r="O4" s="26" t="s">
        <v>416</v>
      </c>
    </row>
    <row r="5" spans="1:15" ht="13.3" thickBot="1" x14ac:dyDescent="0.4">
      <c r="A5" s="73" t="str">
        <f>Services!A5</f>
        <v>AT&amp;T TV Now Plus</v>
      </c>
      <c r="B5" s="28" t="s">
        <v>1</v>
      </c>
      <c r="C5" s="32">
        <f>Services!C5</f>
        <v>50</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8.3333333333333339</v>
      </c>
      <c r="H5" s="28" t="str">
        <f t="shared" si="1"/>
        <v>AT&amp;T TV Now PlusYes</v>
      </c>
      <c r="I5" s="179" t="s">
        <v>240</v>
      </c>
      <c r="K5" s="28" t="s">
        <v>501</v>
      </c>
      <c r="L5" s="61">
        <f ca="1">IF(N4=0,0,L4/N4)</f>
        <v>1</v>
      </c>
    </row>
    <row r="6" spans="1:15" ht="13.3" thickBot="1" x14ac:dyDescent="0.4">
      <c r="A6" s="73" t="str">
        <f>Services!A6</f>
        <v>AT&amp;T TV Now Max</v>
      </c>
      <c r="B6" s="28" t="s">
        <v>1</v>
      </c>
      <c r="C6" s="32">
        <f>Services!C6</f>
        <v>70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11.666666666666666</v>
      </c>
      <c r="H6" s="28" t="str">
        <f t="shared" si="1"/>
        <v>AT&amp;T TV Now MaxYes</v>
      </c>
      <c r="I6" s="179" t="s">
        <v>240</v>
      </c>
      <c r="K6" s="28" t="s">
        <v>411</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240</v>
      </c>
      <c r="K7" s="28" t="s">
        <v>412</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240</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240</v>
      </c>
      <c r="K9" s="186" t="s">
        <v>472</v>
      </c>
      <c r="L9" s="187"/>
      <c r="M9" s="187"/>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240</v>
      </c>
      <c r="K10" s="26" t="str">
        <f ca="1">Analysis!C18</f>
        <v>(#1) Vidgo with (+0 Add-Ons) / Spectrum TV Essentials (+0 Add-Ons)  [%100 of marked] for $30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240</v>
      </c>
      <c r="K11" s="26" t="str">
        <f ca="1">Analysis!D18</f>
        <v>(#2) Spectrum TV Essentials with (+0 Add-Ons) / Vidgo (+0 Add-Ons)  [%100 of marked] for $30</v>
      </c>
    </row>
    <row r="12" spans="1:15" ht="13.3" thickBot="1" x14ac:dyDescent="0.4">
      <c r="A12" s="73" t="str">
        <f>Services!A12</f>
        <v>YouTube TV</v>
      </c>
      <c r="B12" s="28" t="s">
        <v>1</v>
      </c>
      <c r="C12" s="32">
        <f>Services!C12</f>
        <v>50</v>
      </c>
      <c r="D12" s="128" t="s">
        <v>406</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240</v>
      </c>
      <c r="K12" s="26" t="str">
        <f ca="1">Analysis!E18</f>
        <v>(#3) Philo with (+0 Add-Ons) / Spectrum TV Essentials (+0 Add-Ons)  [%100 of marked] for $35</v>
      </c>
    </row>
    <row r="13" spans="1:15" ht="13.3" thickBot="1" x14ac:dyDescent="0.4">
      <c r="A13" s="73" t="str">
        <f>Services!A13</f>
        <v>Hulu with Live TV</v>
      </c>
      <c r="B13" s="28" t="s">
        <v>1</v>
      </c>
      <c r="C13" s="32">
        <f>Services!C13</f>
        <v>45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7.5</v>
      </c>
      <c r="H13" s="28" t="str">
        <f t="shared" si="1"/>
        <v>Hulu with Live TVYes</v>
      </c>
      <c r="I13" s="179" t="s">
        <v>240</v>
      </c>
    </row>
    <row r="14" spans="1:15" ht="13.3" thickBot="1" x14ac:dyDescent="0.4">
      <c r="A14" s="73" t="str">
        <f>Services!A14</f>
        <v>PS Vue</v>
      </c>
      <c r="B14" s="28" t="s">
        <v>1</v>
      </c>
      <c r="C14" s="32">
        <f>Services!C14</f>
        <v>50</v>
      </c>
      <c r="D14" s="128"/>
      <c r="E14" s="126">
        <f ca="1">COUNTIFS(Data!$D$1:$D$1000,1,OFFSET(Data!$A$1,0,MATCH($A14,Data!$1:$1,0)-1,1000,1),B14)</f>
        <v>5</v>
      </c>
      <c r="F14" s="39"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3">
        <f t="shared" ca="1" si="0"/>
        <v>10</v>
      </c>
      <c r="H14" s="28" t="str">
        <f t="shared" si="1"/>
        <v>PS VueYes</v>
      </c>
      <c r="I14" s="179" t="s">
        <v>240</v>
      </c>
    </row>
    <row r="15" spans="1:15" ht="13.3" thickBot="1" x14ac:dyDescent="0.4">
      <c r="A15" s="73" t="str">
        <f>Services!A15</f>
        <v>Fubo TV</v>
      </c>
      <c r="B15" s="28" t="s">
        <v>1</v>
      </c>
      <c r="C15" s="32">
        <f>Services!C15</f>
        <v>55</v>
      </c>
      <c r="D15" s="128"/>
      <c r="E15" s="126">
        <f ca="1">COUNTIFS(Data!$D$1:$D$1000,1,OFFSET(Data!$A$1,0,MATCH($A15,Data!$1:$1,0)-1,1000,1),B15)</f>
        <v>4</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13.75</v>
      </c>
      <c r="H15" s="28" t="str">
        <f t="shared" si="1"/>
        <v>Fubo TVYes</v>
      </c>
      <c r="I15" s="179" t="s">
        <v>240</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t="s">
        <v>240</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240</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t="s">
        <v>240</v>
      </c>
    </row>
    <row r="19" spans="1:31" ht="13.3" thickBot="1" x14ac:dyDescent="0.4">
      <c r="A19" s="73" t="str">
        <f>Services!A19</f>
        <v>Vidgo</v>
      </c>
      <c r="B19" s="28" t="s">
        <v>1</v>
      </c>
      <c r="C19" s="32">
        <f>Services!C19</f>
        <v>15</v>
      </c>
      <c r="D19" s="128"/>
      <c r="E19" s="126">
        <f ca="1">COUNTIFS(Data!$D$1:$D$1000,1,OFFSET(Data!$A$1,0,MATCH($A19,Data!$1:$1,0)-1,1000,1),B19)</f>
        <v>2</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7.5</v>
      </c>
      <c r="H19" s="28" t="str">
        <f t="shared" ref="H19" si="5">A19&amp;B19&amp;D19</f>
        <v>VidgoYes</v>
      </c>
      <c r="I19" s="179" t="s">
        <v>240</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t="s">
        <v>240</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t="s">
        <v>240</v>
      </c>
      <c r="L21" s="26"/>
    </row>
    <row r="22" spans="1:31" ht="26.15" thickBot="1" x14ac:dyDescent="0.4">
      <c r="A22" s="33" t="s">
        <v>449</v>
      </c>
      <c r="B22" s="31"/>
      <c r="C22" s="34"/>
      <c r="D22" s="129"/>
      <c r="E22" s="31"/>
      <c r="F22" s="38"/>
      <c r="G22" s="38"/>
      <c r="H22" s="31"/>
      <c r="I22" s="179" t="s">
        <v>240</v>
      </c>
      <c r="J22" s="35"/>
      <c r="K22" s="36" t="s">
        <v>701</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764</v>
      </c>
      <c r="B23" s="184" t="s">
        <v>887</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K77" si="10">A23&amp;"/"&amp;B23</f>
        <v>AT&amp;T TV Now Choice/3rd Screen</v>
      </c>
      <c r="L23" s="41" t="str">
        <f t="array" aca="1" ref="L23" ca="1">_xlfn.TEXTJOIN(", ",TRUE,IF((Data!$D$1:$D$1000=1)*(OFFSET(Data!$A$1,0,MATCH($A23,Data!$1:$1,0)-1,1000,1)=$B23),Data!$A$1:$A$1000,""))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764</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 si="11">A24&amp;"/"&amp;B24</f>
        <v>AT&amp;T TV Now Choice/Cinemax</v>
      </c>
      <c r="L24" s="41" t="str">
        <f t="array" aca="1" ref="L24" ca="1">_xlfn.TEXTJOIN(", ",TRUE,IF((Data!$D$1:$D$1000=1)*(OFFSET(Data!$A$1,0,MATCH($A24,Data!$1:$1,0)-1,1000,1)=$B24),Data!$A$1:$A$1000,""))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764</v>
      </c>
      <c r="B25" s="74" t="s">
        <v>494</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0"/>
        <v>AT&amp;T TV Now Choice/Desportes</v>
      </c>
      <c r="L25" s="41" t="str">
        <f t="array" aca="1" ref="L25" ca="1">_xlfn.TEXTJOIN(", ",TRUE,IF((Data!$D$1:$D$1000=1)*(OFFSET(Data!$A$1,0,MATCH($A25,Data!$1:$1,0)-1,1000,1)=$B25),Data!$A$1:$A$1000,""))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764</v>
      </c>
      <c r="B26" s="74" t="s">
        <v>285</v>
      </c>
      <c r="C26" s="32">
        <v>15</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ChoiceEspanol</v>
      </c>
      <c r="I26" s="179">
        <f ca="1">COUNTIF(OFFSET(Data!$A$1,0,MATCH(A26,Data!$1:$1,0)-1,1000,1),B26)</f>
        <v>50</v>
      </c>
      <c r="K26" s="26" t="str">
        <f t="shared" si="10"/>
        <v>AT&amp;T TV Now Choice/Espanol</v>
      </c>
      <c r="L26" s="41" t="str">
        <f t="array" aca="1" ref="L26" ca="1">_xlfn.TEXTJOIN(", ",TRUE,IF((Data!$D$1:$D$1000=1)*(OFFSET(Data!$A$1,0,MATCH($A26,Data!$1:$1,0)-1,1000,1)=$B26),Data!$A$1:$A$1000,""))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764</v>
      </c>
      <c r="B27" s="74" t="s">
        <v>66</v>
      </c>
      <c r="C27" s="32">
        <v>11</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ChoiceShowtime</v>
      </c>
      <c r="I27" s="179">
        <f ca="1">COUNTIF(OFFSET(Data!$A$1,0,MATCH(A27,Data!$1:$1,0)-1,1000,1),B27)</f>
        <v>1</v>
      </c>
      <c r="K27" s="26" t="str">
        <f t="shared" si="10"/>
        <v>AT&amp;T TV Now Choice/Showtime</v>
      </c>
      <c r="L27" s="41" t="str">
        <f t="array" aca="1" ref="L27" ca="1">_xlfn.TEXTJOIN(", ",TRUE,IF((Data!$D$1:$D$1000=1)*(OFFSET(Data!$A$1,0,MATCH($A27,Data!$1:$1,0)-1,1000,1)=$B27),Data!$A$1:$A$1000,""))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764</v>
      </c>
      <c r="B28" s="74" t="s">
        <v>67</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ChoiceStarz</v>
      </c>
      <c r="I28" s="179">
        <f ca="1">COUNTIF(OFFSET(Data!$A$1,0,MATCH(A28,Data!$1:$1,0)-1,1000,1),B28)</f>
        <v>1</v>
      </c>
      <c r="K28" s="26" t="str">
        <f t="shared" si="10"/>
        <v>AT&amp;T TV Now Choice/Starz</v>
      </c>
      <c r="L28" s="41" t="str">
        <f t="array" aca="1" ref="L28" ca="1">_xlfn.TEXTJOIN(", ",TRUE,IF((Data!$D$1:$D$1000=1)*(OFFSET(Data!$A$1,0,MATCH($A28,Data!$1:$1,0)-1,1000,1)=$B28),Data!$A$1:$A$1000,""))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763</v>
      </c>
      <c r="B29" s="184" t="s">
        <v>887</v>
      </c>
      <c r="C29" s="32">
        <v>5</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Entertainment3rd Screen</v>
      </c>
      <c r="I29" s="179">
        <f ca="1">COUNTIF(OFFSET(Data!$A$1,0,MATCH(A29,Data!$1:$1,0)-1,1000,1),B29)</f>
        <v>1</v>
      </c>
      <c r="K29" s="26" t="str">
        <f t="shared" si="10"/>
        <v>AT&amp;T TV Now Entertainment/3rd Screen</v>
      </c>
      <c r="L29" s="41" t="str">
        <f t="array" aca="1" ref="L29" ca="1">_xlfn.TEXTJOIN(", ",TRUE,IF((Data!$D$1:$D$1000=1)*(OFFSET(Data!$A$1,0,MATCH($A29,Data!$1:$1,0)-1,1000,1)=$B29),Data!$A$1:$A$1000,""))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763</v>
      </c>
      <c r="B30" s="74" t="s">
        <v>17</v>
      </c>
      <c r="C30" s="32">
        <v>11</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EntertainmentCinemax</v>
      </c>
      <c r="I30" s="179">
        <f ca="1">COUNTIF(OFFSET(Data!$A$1,0,MATCH(A30,Data!$1:$1,0)-1,1000,1),B30)</f>
        <v>1</v>
      </c>
      <c r="K30" s="26" t="str">
        <f t="shared" si="10"/>
        <v>AT&amp;T TV Now Entertainment/Cinemax</v>
      </c>
      <c r="L30" s="41" t="str">
        <f t="array" aca="1" ref="L30" ca="1">_xlfn.TEXTJOIN(", ",TRUE,IF((Data!$D$1:$D$1000=1)*(OFFSET(Data!$A$1,0,MATCH($A30,Data!$1:$1,0)-1,1000,1)=$B30),Data!$A$1:$A$1000,""))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763</v>
      </c>
      <c r="B31" s="74" t="s">
        <v>494</v>
      </c>
      <c r="C31" s="32">
        <v>5</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EntertainmentDesportes</v>
      </c>
      <c r="I31" s="179">
        <f ca="1">COUNTIF(OFFSET(Data!$A$1,0,MATCH(A31,Data!$1:$1,0)-1,1000,1),B31)</f>
        <v>5</v>
      </c>
      <c r="K31" s="26" t="str">
        <f t="shared" si="10"/>
        <v>AT&amp;T TV Now Entertainment/Desportes</v>
      </c>
      <c r="L31" s="41" t="str">
        <f t="array" aca="1" ref="L31" ca="1">_xlfn.TEXTJOIN(", ",TRUE,IF((Data!$D$1:$D$1000=1)*(OFFSET(Data!$A$1,0,MATCH($A31,Data!$1:$1,0)-1,1000,1)=$B31),Data!$A$1:$A$1000,""))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763</v>
      </c>
      <c r="B32" s="74" t="s">
        <v>285</v>
      </c>
      <c r="C32" s="32">
        <v>15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EntertainmentEspanol</v>
      </c>
      <c r="I32" s="179">
        <f ca="1">COUNTIF(OFFSET(Data!$A$1,0,MATCH(A32,Data!$1:$1,0)-1,1000,1),B32)</f>
        <v>51</v>
      </c>
      <c r="K32" s="26" t="str">
        <f t="shared" si="10"/>
        <v>AT&amp;T TV Now Entertainment/Espanol</v>
      </c>
      <c r="L32" s="41" t="str">
        <f t="array" aca="1" ref="L32" ca="1">_xlfn.TEXTJOIN(", ",TRUE,IF((Data!$D$1:$D$1000=1)*(OFFSET(Data!$A$1,0,MATCH($A32,Data!$1:$1,0)-1,1000,1)=$B32),Data!$A$1:$A$1000,""))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763</v>
      </c>
      <c r="B33" s="74" t="s">
        <v>66</v>
      </c>
      <c r="C33" s="32">
        <v>11</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EntertainmentShowtime</v>
      </c>
      <c r="I33" s="179">
        <f ca="1">COUNTIF(OFFSET(Data!$A$1,0,MATCH(A33,Data!$1:$1,0)-1,1000,1),B33)</f>
        <v>1</v>
      </c>
      <c r="K33" s="26" t="str">
        <f t="shared" si="10"/>
        <v>AT&amp;T TV Now Entertainment/Showtime</v>
      </c>
      <c r="L33" s="41" t="str">
        <f t="array" aca="1" ref="L33" ca="1">_xlfn.TEXTJOIN(", ",TRUE,IF((Data!$D$1:$D$1000=1)*(OFFSET(Data!$A$1,0,MATCH($A33,Data!$1:$1,0)-1,1000,1)=$B33),Data!$A$1:$A$1000,""))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763</v>
      </c>
      <c r="B34" s="74" t="s">
        <v>67</v>
      </c>
      <c r="C34" s="32">
        <v>11</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EntertainmentStarz</v>
      </c>
      <c r="I34" s="179">
        <f ca="1">COUNTIF(OFFSET(Data!$A$1,0,MATCH(A34,Data!$1:$1,0)-1,1000,1),B34)</f>
        <v>1</v>
      </c>
      <c r="K34" s="26" t="str">
        <f t="shared" si="10"/>
        <v>AT&amp;T TV Now Entertainment/Starz</v>
      </c>
      <c r="L34" s="41" t="str">
        <f t="array" aca="1" ref="L34" ca="1">_xlfn.TEXTJOIN(", ",TRUE,IF((Data!$D$1:$D$1000=1)*(OFFSET(Data!$A$1,0,MATCH($A34,Data!$1:$1,0)-1,1000,1)=$B34),Data!$A$1:$A$1000,""))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762</v>
      </c>
      <c r="B35" s="184" t="s">
        <v>887</v>
      </c>
      <c r="C35" s="32">
        <v>5</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Max3rd Screen</v>
      </c>
      <c r="I35" s="179">
        <f ca="1">COUNTIF(OFFSET(Data!$A$1,0,MATCH(A35,Data!$1:$1,0)-1,1000,1),B35)</f>
        <v>1</v>
      </c>
      <c r="K35" s="26" t="str">
        <f t="shared" si="10"/>
        <v>AT&amp;T TV Now Max/3rd Screen</v>
      </c>
      <c r="L35" s="41" t="str">
        <f t="array" aca="1" ref="L35" ca="1">_xlfn.TEXTJOIN(", ",TRUE,IF((Data!$D$1:$D$1000=1)*(OFFSET(Data!$A$1,0,MATCH($A35,Data!$1:$1,0)-1,1000,1)=$B35),Data!$A$1:$A$1000,""))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762</v>
      </c>
      <c r="B36" s="74" t="s">
        <v>494</v>
      </c>
      <c r="C36" s="32">
        <v>5</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MaxDesportes</v>
      </c>
      <c r="I36" s="179">
        <f ca="1">COUNTIF(OFFSET(Data!$A$1,0,MATCH(A36,Data!$1:$1,0)-1,1000,1),B36)</f>
        <v>5</v>
      </c>
      <c r="K36" s="26" t="str">
        <f t="shared" ref="K36" si="12">A36&amp;"/"&amp;B36</f>
        <v>AT&amp;T TV Now Max/Desportes</v>
      </c>
      <c r="L36" s="41" t="str">
        <f t="array" aca="1" ref="L36" ca="1">_xlfn.TEXTJOIN(", ",TRUE,IF((Data!$D$1:$D$1000=1)*(OFFSET(Data!$A$1,0,MATCH($A36,Data!$1:$1,0)-1,1000,1)=$B36),Data!$A$1:$A$1000,""))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762</v>
      </c>
      <c r="B37" s="74" t="s">
        <v>285</v>
      </c>
      <c r="C37" s="32">
        <v>15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MaxEspanol</v>
      </c>
      <c r="I37" s="179">
        <f ca="1">COUNTIF(OFFSET(Data!$A$1,0,MATCH(A37,Data!$1:$1,0)-1,1000,1),B37)</f>
        <v>53</v>
      </c>
      <c r="K37" s="26" t="str">
        <f t="shared" si="10"/>
        <v>AT&amp;T TV Now Max/Espanol</v>
      </c>
      <c r="L37" s="41" t="str">
        <f t="array" aca="1" ref="L37" ca="1">_xlfn.TEXTJOIN(", ",TRUE,IF((Data!$D$1:$D$1000=1)*(OFFSET(Data!$A$1,0,MATCH($A37,Data!$1:$1,0)-1,1000,1)=$B37),Data!$A$1:$A$1000,""))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762</v>
      </c>
      <c r="B38" s="74" t="s">
        <v>66</v>
      </c>
      <c r="C38" s="32">
        <v>11</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MaxShowtime</v>
      </c>
      <c r="I38" s="179">
        <f ca="1">COUNTIF(OFFSET(Data!$A$1,0,MATCH(A38,Data!$1:$1,0)-1,1000,1),B38)</f>
        <v>1</v>
      </c>
      <c r="K38" s="26" t="str">
        <f t="shared" si="10"/>
        <v>AT&amp;T TV Now Max/Showtime</v>
      </c>
      <c r="L38" s="41" t="str">
        <f t="array" aca="1" ref="L38" ca="1">_xlfn.TEXTJOIN(", ",TRUE,IF((Data!$D$1:$D$1000=1)*(OFFSET(Data!$A$1,0,MATCH($A38,Data!$1:$1,0)-1,1000,1)=$B38),Data!$A$1:$A$1000,""))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762</v>
      </c>
      <c r="B39" s="74" t="s">
        <v>67</v>
      </c>
      <c r="C39" s="32">
        <v>11</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MaxStarz</v>
      </c>
      <c r="I39" s="179">
        <f ca="1">COUNTIF(OFFSET(Data!$A$1,0,MATCH(A39,Data!$1:$1,0)-1,1000,1),B39)</f>
        <v>1</v>
      </c>
      <c r="K39" s="26" t="str">
        <f t="shared" ref="K39:K44" si="13">A39&amp;"/"&amp;B39</f>
        <v>AT&amp;T TV Now Max/Starz</v>
      </c>
      <c r="L39" s="41" t="str">
        <f t="array" aca="1" ref="L39" ca="1">_xlfn.TEXTJOIN(", ",TRUE,IF((Data!$D$1:$D$1000=1)*(OFFSET(Data!$A$1,0,MATCH($A39,Data!$1:$1,0)-1,1000,1)=$B39),Data!$A$1:$A$1000,""))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767</v>
      </c>
      <c r="B40" s="184" t="s">
        <v>887</v>
      </c>
      <c r="C40" s="32">
        <v>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Optimo Mas3rd Screen</v>
      </c>
      <c r="I40" s="179">
        <f ca="1">COUNTIF(OFFSET(Data!$A$1,0,MATCH(A40,Data!$1:$1,0)-1,1000,1),B40)</f>
        <v>1</v>
      </c>
      <c r="K40" s="26" t="str">
        <f t="shared" si="13"/>
        <v>AT&amp;T TV Now Optimo Mas/3rd Screen</v>
      </c>
      <c r="L40" s="41" t="str">
        <f t="array" aca="1" ref="L40" ca="1">_xlfn.TEXTJOIN(", ",TRUE,IF((Data!$D$1:$D$1000=1)*(OFFSET(Data!$A$1,0,MATCH($A40,Data!$1:$1,0)-1,1000,1)=$B40),Data!$A$1:$A$1000,""))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767</v>
      </c>
      <c r="B41" s="74" t="s">
        <v>17</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Optimo MasCinemax</v>
      </c>
      <c r="I41" s="179">
        <f ca="1">COUNTIF(OFFSET(Data!$A$1,0,MATCH(A41,Data!$1:$1,0)-1,1000,1),B41)</f>
        <v>1</v>
      </c>
      <c r="K41" s="26" t="str">
        <f t="shared" si="13"/>
        <v>AT&amp;T TV Now Optimo Mas/Cinemax</v>
      </c>
      <c r="L41" s="41" t="str">
        <f t="array" aca="1" ref="L41" ca="1">_xlfn.TEXTJOIN(", ",TRUE,IF((Data!$D$1:$D$1000=1)*(OFFSET(Data!$A$1,0,MATCH($A41,Data!$1:$1,0)-1,1000,1)=$B41),Data!$A$1:$A$1000,""))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767</v>
      </c>
      <c r="B42" s="74" t="s">
        <v>494</v>
      </c>
      <c r="C42" s="32">
        <v>5</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Optimo MasDesportes</v>
      </c>
      <c r="I42" s="179">
        <f ca="1">COUNTIF(OFFSET(Data!$A$1,0,MATCH(A42,Data!$1:$1,0)-1,1000,1),B42)</f>
        <v>0</v>
      </c>
      <c r="K42" s="26" t="str">
        <f t="shared" si="13"/>
        <v>AT&amp;T TV Now Optimo Mas/Desportes</v>
      </c>
      <c r="L42" s="41" t="str">
        <f t="array" aca="1" ref="L42" ca="1">_xlfn.TEXTJOIN(", ",TRUE,IF((Data!$D$1:$D$1000=1)*(OFFSET(Data!$A$1,0,MATCH($A42,Data!$1:$1,0)-1,1000,1)=$B42),Data!$A$1:$A$1000,""))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767</v>
      </c>
      <c r="B43" s="74" t="s">
        <v>285</v>
      </c>
      <c r="C43" s="32">
        <v>15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MasEspanol</v>
      </c>
      <c r="I43" s="179">
        <f ca="1">COUNTIF(OFFSET(Data!$A$1,0,MATCH(A43,Data!$1:$1,0)-1,1000,1),B43)</f>
        <v>0</v>
      </c>
      <c r="K43" s="26" t="str">
        <f t="shared" si="13"/>
        <v>AT&amp;T TV Now Optimo Mas/Espanol</v>
      </c>
      <c r="L43" s="41" t="str">
        <f t="array" aca="1" ref="L43" ca="1">_xlfn.TEXTJOIN(", ",TRUE,IF((Data!$D$1:$D$1000=1)*(OFFSET(Data!$A$1,0,MATCH($A43,Data!$1:$1,0)-1,1000,1)=$B43),Data!$A$1:$A$1000,""))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767</v>
      </c>
      <c r="B44" s="74" t="s">
        <v>66</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MasShowtime</v>
      </c>
      <c r="I44" s="179">
        <f ca="1">COUNTIF(OFFSET(Data!$A$1,0,MATCH(A44,Data!$1:$1,0)-1,1000,1),B44)</f>
        <v>1</v>
      </c>
      <c r="K44" s="26" t="str">
        <f t="shared" si="13"/>
        <v>AT&amp;T TV Now Optimo Mas/Showtime</v>
      </c>
      <c r="L44" s="41" t="str">
        <f t="array" aca="1" ref="L44" ca="1">_xlfn.TEXTJOIN(", ",TRUE,IF((Data!$D$1:$D$1000=1)*(OFFSET(Data!$A$1,0,MATCH($A44,Data!$1:$1,0)-1,1000,1)=$B44),Data!$A$1:$A$1000,""))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767</v>
      </c>
      <c r="B45" s="74" t="s">
        <v>67</v>
      </c>
      <c r="C45" s="32">
        <v>11</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MasStarz</v>
      </c>
      <c r="I45" s="179">
        <f ca="1">COUNTIF(OFFSET(Data!$A$1,0,MATCH(A45,Data!$1:$1,0)-1,1000,1),B45)</f>
        <v>1</v>
      </c>
      <c r="K45" s="26" t="str">
        <f t="shared" ref="K45:K62" si="14">A45&amp;"/"&amp;B45</f>
        <v>AT&amp;T TV Now Optimo Mas/Starz</v>
      </c>
      <c r="L45" s="41" t="str">
        <f t="array" aca="1" ref="L45" ca="1">_xlfn.TEXTJOIN(", ",TRUE,IF((Data!$D$1:$D$1000=1)*(OFFSET(Data!$A$1,0,MATCH($A45,Data!$1:$1,0)-1,1000,1)=$B45),Data!$A$1:$A$1000,""))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761</v>
      </c>
      <c r="B46" s="184" t="s">
        <v>887</v>
      </c>
      <c r="C46" s="32">
        <v>5</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Plus3rd Screen</v>
      </c>
      <c r="I46" s="179">
        <f ca="1">COUNTIF(OFFSET(Data!$A$1,0,MATCH(A46,Data!$1:$1,0)-1,1000,1),B46)</f>
        <v>1</v>
      </c>
      <c r="K46" s="26" t="str">
        <f t="shared" si="14"/>
        <v>AT&amp;T TV Now Plus/3rd Screen</v>
      </c>
      <c r="L46" s="41" t="str">
        <f t="array" aca="1" ref="L46" ca="1">_xlfn.TEXTJOIN(", ",TRUE,IF((Data!$D$1:$D$1000=1)*(OFFSET(Data!$A$1,0,MATCH($A46,Data!$1:$1,0)-1,1000,1)=$B46),Data!$A$1:$A$1000,""))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761</v>
      </c>
      <c r="B47" s="74" t="s">
        <v>17</v>
      </c>
      <c r="C47" s="32">
        <v>11</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PlusCinemax</v>
      </c>
      <c r="I47" s="179">
        <f ca="1">COUNTIF(OFFSET(Data!$A$1,0,MATCH(A47,Data!$1:$1,0)-1,1000,1),B47)</f>
        <v>1</v>
      </c>
      <c r="K47" s="26" t="str">
        <f t="shared" si="14"/>
        <v>AT&amp;T TV Now Plus/Cinemax</v>
      </c>
      <c r="L47" s="41" t="str">
        <f t="array" aca="1" ref="L47" ca="1">_xlfn.TEXTJOIN(", ",TRUE,IF((Data!$D$1:$D$1000=1)*(OFFSET(Data!$A$1,0,MATCH($A47,Data!$1:$1,0)-1,1000,1)=$B47),Data!$A$1:$A$1000,""))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761</v>
      </c>
      <c r="B48" s="74" t="s">
        <v>494</v>
      </c>
      <c r="C48" s="32">
        <v>5</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PlusDesportes</v>
      </c>
      <c r="I48" s="179">
        <f ca="1">COUNTIF(OFFSET(Data!$A$1,0,MATCH(A48,Data!$1:$1,0)-1,1000,1),B48)</f>
        <v>5</v>
      </c>
      <c r="K48" s="26" t="str">
        <f t="shared" si="14"/>
        <v>AT&amp;T TV Now Plus/Desportes</v>
      </c>
      <c r="L48" s="41" t="str">
        <f t="array" aca="1" ref="L48" ca="1">_xlfn.TEXTJOIN(", ",TRUE,IF((Data!$D$1:$D$1000=1)*(OFFSET(Data!$A$1,0,MATCH($A48,Data!$1:$1,0)-1,1000,1)=$B48),Data!$A$1:$A$1000,""))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761</v>
      </c>
      <c r="B49" s="74" t="s">
        <v>285</v>
      </c>
      <c r="C49" s="32">
        <v>15</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PlusEspanol</v>
      </c>
      <c r="I49" s="179">
        <f ca="1">COUNTIF(OFFSET(Data!$A$1,0,MATCH(A49,Data!$1:$1,0)-1,1000,1),B49)</f>
        <v>53</v>
      </c>
      <c r="K49" s="26" t="str">
        <f t="shared" si="14"/>
        <v>AT&amp;T TV Now Plus/Espanol</v>
      </c>
      <c r="L49" s="41" t="str">
        <f t="array" aca="1" ref="L49" ca="1">_xlfn.TEXTJOIN(", ",TRUE,IF((Data!$D$1:$D$1000=1)*(OFFSET(Data!$A$1,0,MATCH($A49,Data!$1:$1,0)-1,1000,1)=$B49),Data!$A$1:$A$1000,""))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761</v>
      </c>
      <c r="B50" s="74" t="s">
        <v>66</v>
      </c>
      <c r="C50" s="32">
        <v>11</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PlusShowtime</v>
      </c>
      <c r="I50" s="179">
        <f ca="1">COUNTIF(OFFSET(Data!$A$1,0,MATCH(A50,Data!$1:$1,0)-1,1000,1),B50)</f>
        <v>1</v>
      </c>
      <c r="K50" s="26" t="str">
        <f t="shared" si="14"/>
        <v>AT&amp;T TV Now Plus/Showtime</v>
      </c>
      <c r="L50" s="41" t="str">
        <f t="array" aca="1" ref="L50" ca="1">_xlfn.TEXTJOIN(", ",TRUE,IF((Data!$D$1:$D$1000=1)*(OFFSET(Data!$A$1,0,MATCH($A50,Data!$1:$1,0)-1,1000,1)=$B50),Data!$A$1:$A$1000,""))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761</v>
      </c>
      <c r="B51" s="74" t="s">
        <v>67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PlusStarz</v>
      </c>
      <c r="I51" s="179">
        <f ca="1">COUNTIF(OFFSET(Data!$A$1,0,MATCH(A51,Data!$1:$1,0)-1,1000,1),B51)</f>
        <v>1</v>
      </c>
      <c r="K51" s="26" t="str">
        <f t="shared" si="14"/>
        <v>AT&amp;T TV Now Plus/Starz</v>
      </c>
      <c r="L51" s="41" t="str">
        <f t="array" aca="1" ref="L51" ca="1">_xlfn.TEXTJOIN(", ",TRUE,IF((Data!$D$1:$D$1000=1)*(OFFSET(Data!$A$1,0,MATCH($A51,Data!$1:$1,0)-1,1000,1)=$B51),Data!$A$1:$A$1000,""))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766</v>
      </c>
      <c r="B52" s="184" t="s">
        <v>887</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Ultimate3rd Screen</v>
      </c>
      <c r="I52" s="179">
        <f ca="1">COUNTIF(OFFSET(Data!$A$1,0,MATCH(A52,Data!$1:$1,0)-1,1000,1),B52)</f>
        <v>1</v>
      </c>
      <c r="K52" s="26" t="str">
        <f t="shared" si="14"/>
        <v>AT&amp;T TV Now Ultimate/3rd Screen</v>
      </c>
      <c r="L52" s="41" t="str">
        <f t="array" aca="1" ref="L52" ca="1">_xlfn.TEXTJOIN(", ",TRUE,IF((Data!$D$1:$D$1000=1)*(OFFSET(Data!$A$1,0,MATCH($A52,Data!$1:$1,0)-1,1000,1)=$B52),Data!$A$1:$A$1000,""))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766</v>
      </c>
      <c r="B53" s="74" t="s">
        <v>17</v>
      </c>
      <c r="C53" s="32">
        <v>11</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UltimateCinemax</v>
      </c>
      <c r="I53" s="179">
        <f ca="1">COUNTIF(OFFSET(Data!$A$1,0,MATCH(A53,Data!$1:$1,0)-1,1000,1),B53)</f>
        <v>1</v>
      </c>
      <c r="K53" s="26" t="str">
        <f t="shared" ref="K53" si="15">A53&amp;"/"&amp;B53</f>
        <v>AT&amp;T TV Now Ultimate/Cinemax</v>
      </c>
      <c r="L53" s="41" t="str">
        <f t="array" aca="1" ref="L53" ca="1">_xlfn.TEXTJOIN(", ",TRUE,IF((Data!$D$1:$D$1000=1)*(OFFSET(Data!$A$1,0,MATCH($A53,Data!$1:$1,0)-1,1000,1)=$B53),Data!$A$1:$A$1000,""))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766</v>
      </c>
      <c r="B54" s="74" t="s">
        <v>494</v>
      </c>
      <c r="C54" s="32">
        <v>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UltimateDesportes</v>
      </c>
      <c r="I54" s="179">
        <f ca="1">COUNTIF(OFFSET(Data!$A$1,0,MATCH(A54,Data!$1:$1,0)-1,1000,1),B54)</f>
        <v>4</v>
      </c>
      <c r="K54" s="26" t="str">
        <f t="shared" si="14"/>
        <v>AT&amp;T TV Now Ultimate/Desportes</v>
      </c>
      <c r="L54" s="41" t="str">
        <f t="array" aca="1" ref="L54" ca="1">_xlfn.TEXTJOIN(", ",TRUE,IF((Data!$D$1:$D$1000=1)*(OFFSET(Data!$A$1,0,MATCH($A54,Data!$1:$1,0)-1,1000,1)=$B54),Data!$A$1:$A$1000,""))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766</v>
      </c>
      <c r="B55" s="74" t="s">
        <v>285</v>
      </c>
      <c r="C55" s="32">
        <v>15</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6">IF(E55=0,"",C55/E55)</f>
        <v/>
      </c>
      <c r="H55" s="28" t="str">
        <f t="shared" ref="H55:H86" si="17">A55&amp;B55&amp;D55</f>
        <v>AT&amp;T TV Now UltimateEspanol</v>
      </c>
      <c r="I55" s="179">
        <f ca="1">COUNTIF(OFFSET(Data!$A$1,0,MATCH(A55,Data!$1:$1,0)-1,1000,1),B55)</f>
        <v>49</v>
      </c>
      <c r="K55" s="26" t="str">
        <f t="shared" si="14"/>
        <v>AT&amp;T TV Now Ultimate/Espanol</v>
      </c>
      <c r="L55" s="41" t="str">
        <f t="array" aca="1" ref="L55" ca="1">_xlfn.TEXTJOIN(", ",TRUE,IF((Data!$D$1:$D$1000=1)*(OFFSET(Data!$A$1,0,MATCH($A55,Data!$1:$1,0)-1,1000,1)=$B55),Data!$A$1:$A$1000,""))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766</v>
      </c>
      <c r="B56" s="74" t="s">
        <v>66</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6"/>
        <v/>
      </c>
      <c r="H56" s="28" t="str">
        <f t="shared" si="17"/>
        <v>AT&amp;T TV Now UltimateShowtime</v>
      </c>
      <c r="I56" s="179">
        <f ca="1">COUNTIF(OFFSET(Data!$A$1,0,MATCH(A56,Data!$1:$1,0)-1,1000,1),B56)</f>
        <v>1</v>
      </c>
      <c r="K56" s="26" t="str">
        <f t="shared" si="14"/>
        <v>AT&amp;T TV Now Ultimate/Showtime</v>
      </c>
      <c r="L56" s="41" t="str">
        <f t="array" aca="1" ref="L56" ca="1">_xlfn.TEXTJOIN(", ",TRUE,IF((Data!$D$1:$D$1000=1)*(OFFSET(Data!$A$1,0,MATCH($A56,Data!$1:$1,0)-1,1000,1)=$B56),Data!$A$1:$A$1000,""))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766</v>
      </c>
      <c r="B57" s="74" t="s">
        <v>67</v>
      </c>
      <c r="C57" s="32">
        <v>11</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6"/>
        <v/>
      </c>
      <c r="H57" s="28" t="str">
        <f t="shared" si="17"/>
        <v>AT&amp;T TV Now UltimateStarz</v>
      </c>
      <c r="I57" s="179">
        <f ca="1">COUNTIF(OFFSET(Data!$A$1,0,MATCH(A57,Data!$1:$1,0)-1,1000,1),B57)</f>
        <v>1</v>
      </c>
      <c r="K57" s="26" t="str">
        <f t="shared" si="14"/>
        <v>AT&amp;T TV Now Ultimate/Starz</v>
      </c>
      <c r="L57" s="41" t="str">
        <f t="array" aca="1" ref="L57" ca="1">_xlfn.TEXTJOIN(", ",TRUE,IF((Data!$D$1:$D$1000=1)*(OFFSET(Data!$A$1,0,MATCH($A57,Data!$1:$1,0)-1,1000,1)=$B57),Data!$A$1:$A$1000,""))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765</v>
      </c>
      <c r="B58" s="184" t="s">
        <v>887</v>
      </c>
      <c r="C58" s="32">
        <v>5</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6"/>
        <v/>
      </c>
      <c r="H58" s="28" t="str">
        <f t="shared" si="17"/>
        <v>AT&amp;T TV Now Xtra3rd Screen</v>
      </c>
      <c r="I58" s="179">
        <f ca="1">COUNTIF(OFFSET(Data!$A$1,0,MATCH(A58,Data!$1:$1,0)-1,1000,1),B58)</f>
        <v>1</v>
      </c>
      <c r="K58" s="26" t="str">
        <f t="shared" si="14"/>
        <v>AT&amp;T TV Now Xtra/3rd Screen</v>
      </c>
      <c r="L58" s="41" t="str">
        <f t="array" aca="1" ref="L58" ca="1">_xlfn.TEXTJOIN(", ",TRUE,IF((Data!$D$1:$D$1000=1)*(OFFSET(Data!$A$1,0,MATCH($A58,Data!$1:$1,0)-1,1000,1)=$B58),Data!$A$1:$A$1000,""))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765</v>
      </c>
      <c r="B59" s="74" t="s">
        <v>17</v>
      </c>
      <c r="C59" s="32">
        <v>11</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6"/>
        <v/>
      </c>
      <c r="H59" s="28" t="str">
        <f t="shared" si="17"/>
        <v>AT&amp;T TV Now XtraCinemax</v>
      </c>
      <c r="I59" s="179">
        <f ca="1">COUNTIF(OFFSET(Data!$A$1,0,MATCH(A59,Data!$1:$1,0)-1,1000,1),B59)</f>
        <v>1</v>
      </c>
      <c r="K59" s="26" t="str">
        <f t="shared" si="14"/>
        <v>AT&amp;T TV Now Xtra/Cinemax</v>
      </c>
      <c r="L59" s="41" t="str">
        <f t="array" aca="1" ref="L59" ca="1">_xlfn.TEXTJOIN(", ",TRUE,IF((Data!$D$1:$D$1000=1)*(OFFSET(Data!$A$1,0,MATCH($A59,Data!$1:$1,0)-1,1000,1)=$B59),Data!$A$1:$A$1000,""))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765</v>
      </c>
      <c r="B60" s="74" t="s">
        <v>494</v>
      </c>
      <c r="C60" s="32">
        <v>5</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6"/>
        <v/>
      </c>
      <c r="H60" s="28" t="str">
        <f t="shared" si="17"/>
        <v>AT&amp;T TV Now XtraDesportes</v>
      </c>
      <c r="I60" s="179">
        <f ca="1">COUNTIF(OFFSET(Data!$A$1,0,MATCH(A60,Data!$1:$1,0)-1,1000,1),B60)</f>
        <v>5</v>
      </c>
      <c r="K60" s="26" t="str">
        <f t="shared" si="14"/>
        <v>AT&amp;T TV Now Xtra/Desportes</v>
      </c>
      <c r="L60" s="41" t="str">
        <f t="array" aca="1" ref="L60" ca="1">_xlfn.TEXTJOIN(", ",TRUE,IF((Data!$D$1:$D$1000=1)*(OFFSET(Data!$A$1,0,MATCH($A60,Data!$1:$1,0)-1,1000,1)=$B60),Data!$A$1:$A$1000,""))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765</v>
      </c>
      <c r="B61" s="74" t="s">
        <v>285</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6"/>
        <v/>
      </c>
      <c r="H61" s="28" t="str">
        <f t="shared" si="17"/>
        <v>AT&amp;T TV Now XtraEspanol</v>
      </c>
      <c r="I61" s="179">
        <f ca="1">COUNTIF(OFFSET(Data!$A$1,0,MATCH(A61,Data!$1:$1,0)-1,1000,1),B61)</f>
        <v>49</v>
      </c>
      <c r="K61" s="26" t="str">
        <f t="shared" si="14"/>
        <v>AT&amp;T TV Now Xtra/Espanol</v>
      </c>
      <c r="L61" s="41" t="str">
        <f t="array" aca="1" ref="L61" ca="1">_xlfn.TEXTJOIN(", ",TRUE,IF((Data!$D$1:$D$1000=1)*(OFFSET(Data!$A$1,0,MATCH($A61,Data!$1:$1,0)-1,1000,1)=$B61),Data!$A$1:$A$1000,""))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765</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6"/>
        <v/>
      </c>
      <c r="H62" s="28" t="str">
        <f t="shared" si="17"/>
        <v>AT&amp;T TV Now XtraShowtime</v>
      </c>
      <c r="I62" s="179">
        <f ca="1">COUNTIF(OFFSET(Data!$A$1,0,MATCH(A62,Data!$1:$1,0)-1,1000,1),B62)</f>
        <v>1</v>
      </c>
      <c r="K62" s="26" t="str">
        <f t="shared" si="14"/>
        <v>AT&amp;T TV Now Xtra/Showtime</v>
      </c>
      <c r="L62" s="41" t="str">
        <f t="array" aca="1" ref="L62" ca="1">_xlfn.TEXTJOIN(", ",TRUE,IF((Data!$D$1:$D$1000=1)*(OFFSET(Data!$A$1,0,MATCH($A62,Data!$1:$1,0)-1,1000,1)=$B62),Data!$A$1:$A$1000,""))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765</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6"/>
        <v/>
      </c>
      <c r="H63" s="28" t="str">
        <f t="shared" si="17"/>
        <v>AT&amp;T TV Now XtraStarz</v>
      </c>
      <c r="I63" s="179">
        <f ca="1">COUNTIF(OFFSET(Data!$A$1,0,MATCH(A63,Data!$1:$1,0)-1,1000,1),B63)</f>
        <v>1</v>
      </c>
      <c r="K63" s="26" t="str">
        <f t="shared" ref="K63:K67" si="18">A63&amp;"/"&amp;B63</f>
        <v>AT&amp;T TV Now Xtra/Starz</v>
      </c>
      <c r="L63" s="41" t="str">
        <f t="array" aca="1" ref="L63" ca="1">_xlfn.TEXTJOIN(", ",TRUE,IF((Data!$D$1:$D$1000=1)*(OFFSET(Data!$A$1,0,MATCH($A63,Data!$1:$1,0)-1,1000,1)=$B63),Data!$A$1:$A$1000,""))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236</v>
      </c>
      <c r="B64" s="74" t="s">
        <v>17</v>
      </c>
      <c r="C64" s="32">
        <v>14</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6"/>
        <v/>
      </c>
      <c r="H64" s="28" t="str">
        <f t="shared" si="17"/>
        <v>AT&amp;T Watch TVCinemax</v>
      </c>
      <c r="I64" s="179">
        <f ca="1">COUNTIF(OFFSET(Data!$A$1,0,MATCH(A64,Data!$1:$1,0)-1,1000,1),B64)</f>
        <v>1</v>
      </c>
      <c r="K64" s="26" t="str">
        <f t="shared" si="18"/>
        <v>AT&amp;T Watch TV/Cinemax</v>
      </c>
      <c r="L64" s="41" t="str">
        <f t="array" aca="1" ref="L64" ca="1">_xlfn.TEXTJOIN(", ",TRUE,IF((Data!$D$1:$D$1000=1)*(OFFSET(Data!$A$1,0,MATCH($A64,Data!$1:$1,0)-1,1000,1)=$B64),Data!$A$1:$A$1000,""))</f>
        <v/>
      </c>
      <c r="M64" s="41"/>
      <c r="N64" s="41"/>
      <c r="O64" s="41"/>
      <c r="P64" s="41"/>
      <c r="Q64" s="41"/>
      <c r="R64" s="41"/>
      <c r="S64" s="41"/>
      <c r="T64" s="41"/>
      <c r="U64" s="41"/>
      <c r="V64" s="41"/>
      <c r="W64" s="41"/>
      <c r="X64" s="41"/>
      <c r="Y64" s="41"/>
      <c r="Z64" s="41"/>
      <c r="AA64" s="41"/>
      <c r="AB64" s="41"/>
      <c r="AC64" s="41"/>
      <c r="AD64" s="41"/>
      <c r="AE64" s="41"/>
    </row>
    <row r="65" spans="1:31" ht="13.3" thickBot="1" x14ac:dyDescent="0.4">
      <c r="A65" s="73" t="s">
        <v>236</v>
      </c>
      <c r="B65" s="74" t="s">
        <v>41</v>
      </c>
      <c r="C65" s="32">
        <v>18</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6"/>
        <v/>
      </c>
      <c r="H65" s="28" t="str">
        <f t="shared" si="17"/>
        <v>AT&amp;T Watch TVHBO</v>
      </c>
      <c r="I65" s="179">
        <f ca="1">COUNTIF(OFFSET(Data!$A$1,0,MATCH(A65,Data!$1:$1,0)-1,1000,1),B65)</f>
        <v>3</v>
      </c>
      <c r="K65" s="26" t="str">
        <f t="shared" si="18"/>
        <v>AT&amp;T Watch TV/HBO</v>
      </c>
      <c r="L65" s="41" t="str">
        <f t="array" aca="1" ref="L65" ca="1">_xlfn.TEXTJOIN(", ",TRUE,IF((Data!$D$1:$D$1000=1)*(OFFSET(Data!$A$1,0,MATCH($A65,Data!$1:$1,0)-1,1000,1)=$B65),Data!$A$1:$A$1000,""))</f>
        <v/>
      </c>
      <c r="M65" s="41"/>
      <c r="N65" s="41"/>
      <c r="O65" s="41"/>
      <c r="P65" s="41"/>
      <c r="Q65" s="41"/>
      <c r="R65" s="41"/>
      <c r="S65" s="41"/>
      <c r="T65" s="41"/>
      <c r="U65" s="41"/>
      <c r="V65" s="41"/>
      <c r="W65" s="41"/>
      <c r="X65" s="41"/>
      <c r="Y65" s="41"/>
      <c r="Z65" s="41"/>
      <c r="AA65" s="41"/>
      <c r="AB65" s="41"/>
      <c r="AC65" s="41"/>
      <c r="AD65" s="41"/>
      <c r="AE65" s="41"/>
    </row>
    <row r="66" spans="1:31" ht="13.3" thickBot="1" x14ac:dyDescent="0.4">
      <c r="A66" s="73" t="s">
        <v>236</v>
      </c>
      <c r="B66" s="74" t="s">
        <v>66</v>
      </c>
      <c r="C66" s="32">
        <v>14</v>
      </c>
      <c r="D66" s="128"/>
      <c r="E66" s="126">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6"/>
        <v/>
      </c>
      <c r="H66" s="28" t="str">
        <f t="shared" si="17"/>
        <v>AT&amp;T Watch TVShowtime</v>
      </c>
      <c r="I66" s="179">
        <f ca="1">COUNTIF(OFFSET(Data!$A$1,0,MATCH(A66,Data!$1:$1,0)-1,1000,1),B66)</f>
        <v>1</v>
      </c>
      <c r="K66" s="26" t="str">
        <f t="shared" si="18"/>
        <v>AT&amp;T Watch TV/Showtime</v>
      </c>
      <c r="L66" s="41" t="str">
        <f t="array" aca="1" ref="L66" ca="1">_xlfn.TEXTJOIN(", ",TRUE,IF((Data!$D$1:$D$1000=1)*(OFFSET(Data!$A$1,0,MATCH($A66,Data!$1:$1,0)-1,1000,1)=$B66),Data!$A$1:$A$1000,""))</f>
        <v/>
      </c>
      <c r="M66" s="41"/>
      <c r="N66" s="41"/>
      <c r="O66" s="41"/>
      <c r="P66" s="41"/>
      <c r="Q66" s="41"/>
      <c r="R66" s="41"/>
      <c r="S66" s="41"/>
      <c r="T66" s="41"/>
      <c r="U66" s="41"/>
      <c r="V66" s="41"/>
      <c r="W66" s="41"/>
      <c r="X66" s="41"/>
      <c r="Y66" s="41"/>
      <c r="Z66" s="41"/>
      <c r="AA66" s="41"/>
      <c r="AB66" s="41"/>
      <c r="AC66" s="41"/>
      <c r="AD66" s="41"/>
      <c r="AE66" s="41"/>
    </row>
    <row r="67" spans="1:31" ht="13.3" thickBot="1" x14ac:dyDescent="0.4">
      <c r="A67" s="73" t="s">
        <v>236</v>
      </c>
      <c r="B67" s="74" t="s">
        <v>67</v>
      </c>
      <c r="C67" s="32">
        <v>14</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6"/>
        <v/>
      </c>
      <c r="H67" s="28" t="str">
        <f t="shared" si="17"/>
        <v>AT&amp;T Watch TVStarz</v>
      </c>
      <c r="I67" s="179">
        <f ca="1">COUNTIF(OFFSET(Data!$A$1,0,MATCH(A67,Data!$1:$1,0)-1,1000,1),B67)</f>
        <v>3</v>
      </c>
      <c r="K67" s="26" t="str">
        <f t="shared" si="18"/>
        <v>AT&amp;T Watch TV/Starz</v>
      </c>
      <c r="L67" s="41" t="str">
        <f t="array" aca="1" ref="L67" ca="1">_xlfn.TEXTJOIN(", ",TRUE,IF((Data!$D$1:$D$1000=1)*(OFFSET(Data!$A$1,0,MATCH($A67,Data!$1:$1,0)-1,1000,1)=$B67),Data!$A$1:$A$1000,""))</f>
        <v/>
      </c>
      <c r="M67" s="41"/>
      <c r="N67" s="41"/>
      <c r="O67" s="41"/>
      <c r="P67" s="41"/>
      <c r="Q67" s="41"/>
      <c r="R67" s="41"/>
      <c r="S67" s="41"/>
      <c r="T67" s="41"/>
      <c r="U67" s="41"/>
      <c r="V67" s="41"/>
      <c r="W67" s="41"/>
      <c r="X67" s="41"/>
      <c r="Y67" s="41"/>
      <c r="Z67" s="41"/>
      <c r="AA67" s="41"/>
      <c r="AB67" s="41"/>
      <c r="AC67" s="41"/>
      <c r="AD67" s="41"/>
      <c r="AE67" s="41"/>
    </row>
    <row r="68" spans="1:31" ht="13.3" thickBot="1" x14ac:dyDescent="0.4">
      <c r="A68" s="73" t="s">
        <v>893</v>
      </c>
      <c r="B68" s="74" t="s">
        <v>917</v>
      </c>
      <c r="C68" s="110">
        <v>2</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6"/>
        <v/>
      </c>
      <c r="H68" s="28" t="str">
        <f t="shared" si="17"/>
        <v>Frndly TVClassic</v>
      </c>
      <c r="I68" s="179">
        <f ca="1">COUNTIF(OFFSET(Data!$A$1,0,MATCH(A68,Data!$1:$1,0)-1,1000,1),B68)</f>
        <v>2</v>
      </c>
      <c r="K68" s="26" t="str">
        <f t="shared" ref="K68" si="19">A68&amp;"/"&amp;B68</f>
        <v>Frndly TV/Classic</v>
      </c>
      <c r="L68" s="41" t="str">
        <f t="array" aca="1" ref="L68" ca="1">_xlfn.TEXTJOIN(", ",TRUE,IF((Data!$D$1:$D$1000=1)*(OFFSET(Data!$A$1,0,MATCH($A68,Data!$1:$1,0)-1,1000,1)=$B68),Data!$A$1:$A$1000,""))</f>
        <v/>
      </c>
      <c r="M68" s="41"/>
      <c r="N68" s="41"/>
      <c r="O68" s="41"/>
      <c r="P68" s="41"/>
      <c r="Q68" s="41"/>
      <c r="R68" s="41"/>
      <c r="S68" s="41"/>
      <c r="T68" s="41"/>
      <c r="U68" s="41"/>
      <c r="V68" s="41"/>
      <c r="W68" s="41"/>
      <c r="X68" s="41"/>
      <c r="Y68" s="41"/>
      <c r="Z68" s="41"/>
      <c r="AA68" s="41"/>
      <c r="AB68" s="41"/>
      <c r="AC68" s="41"/>
      <c r="AD68" s="41"/>
      <c r="AE68" s="41"/>
    </row>
    <row r="69" spans="1:31" ht="13.3" thickBot="1" x14ac:dyDescent="0.4">
      <c r="A69" s="73" t="s">
        <v>893</v>
      </c>
      <c r="B69" s="74" t="s">
        <v>247</v>
      </c>
      <c r="C69" s="110">
        <v>4</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6"/>
        <v/>
      </c>
      <c r="H69" s="28" t="str">
        <f t="shared" si="17"/>
        <v>Frndly TVPremium</v>
      </c>
      <c r="I69" s="179">
        <f ca="1">COUNTIF(OFFSET(Data!$A$1,0,MATCH(A69,Data!$1:$1,0)-1,1000,1),B69)</f>
        <v>1</v>
      </c>
      <c r="K69" s="26" t="str">
        <f t="shared" si="10"/>
        <v>Frndly TV/Premium</v>
      </c>
      <c r="L69" s="41" t="str">
        <f t="array" aca="1" ref="L69" ca="1">_xlfn.TEXTJOIN(", ",TRUE,IF((Data!$D$1:$D$1000=1)*(OFFSET(Data!$A$1,0,MATCH($A69,Data!$1:$1,0)-1,1000,1)=$B69),Data!$A$1:$A$1000,""))</f>
        <v/>
      </c>
      <c r="M69" s="41"/>
      <c r="N69" s="41"/>
      <c r="O69" s="41"/>
      <c r="P69" s="41"/>
      <c r="Q69" s="41"/>
      <c r="R69" s="41"/>
      <c r="S69" s="41"/>
      <c r="T69" s="41"/>
      <c r="U69" s="41"/>
      <c r="V69" s="41"/>
      <c r="W69" s="41"/>
      <c r="X69" s="41"/>
      <c r="Y69" s="41"/>
      <c r="Z69" s="41"/>
      <c r="AA69" s="41"/>
      <c r="AB69" s="41"/>
      <c r="AC69" s="41"/>
      <c r="AD69" s="41"/>
      <c r="AE69" s="41"/>
    </row>
    <row r="70" spans="1:31" ht="13.3" thickBot="1" x14ac:dyDescent="0.4">
      <c r="A70" s="73" t="s">
        <v>316</v>
      </c>
      <c r="B70" s="74" t="s">
        <v>923</v>
      </c>
      <c r="C70" s="32">
        <v>5</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6"/>
        <v/>
      </c>
      <c r="H70" s="28" t="str">
        <f t="shared" si="17"/>
        <v>FUBO TVAdventure Plus</v>
      </c>
      <c r="I70" s="179">
        <f ca="1">COUNTIF(OFFSET(Data!$A$1,0,MATCH(A70,Data!$1:$1,0)-1,1000,1),B70)</f>
        <v>5</v>
      </c>
      <c r="K70" s="26" t="str">
        <f t="shared" ref="K70:K76" si="20">A70&amp;"/"&amp;B70</f>
        <v>FUBO TV/Adventure Plus</v>
      </c>
      <c r="L70" s="41" t="str">
        <f t="array" aca="1" ref="L70" ca="1">_xlfn.TEXTJOIN(", ",TRUE,IF((Data!$D$1:$D$1000=1)*(OFFSET(Data!$A$1,0,MATCH($A70,Data!$1:$1,0)-1,1000,1)=$B70),Data!$A$1:$A$1000,""))</f>
        <v/>
      </c>
      <c r="M70" s="41"/>
      <c r="N70" s="41"/>
      <c r="O70" s="41"/>
      <c r="P70" s="41"/>
      <c r="Q70" s="41"/>
      <c r="R70" s="41"/>
      <c r="S70" s="41"/>
      <c r="T70" s="41"/>
      <c r="U70" s="41"/>
      <c r="V70" s="41"/>
      <c r="W70" s="41"/>
      <c r="X70" s="41"/>
      <c r="Y70" s="41"/>
      <c r="Z70" s="41"/>
      <c r="AA70" s="41"/>
      <c r="AB70" s="41"/>
      <c r="AC70" s="41"/>
      <c r="AD70" s="41"/>
      <c r="AE70" s="41"/>
    </row>
    <row r="71" spans="1:31" ht="13.3" thickBot="1" x14ac:dyDescent="0.4">
      <c r="A71" s="73" t="s">
        <v>316</v>
      </c>
      <c r="B71" s="74" t="s">
        <v>163</v>
      </c>
      <c r="C71" s="32">
        <v>5</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6"/>
        <v/>
      </c>
      <c r="H71" s="28" t="str">
        <f t="shared" si="17"/>
        <v>FUBO TVAMC Premiere</v>
      </c>
      <c r="I71" s="179">
        <f ca="1">COUNTIF(OFFSET(Data!$A$1,0,MATCH(A71,Data!$1:$1,0)-1,1000,1),B71)</f>
        <v>0</v>
      </c>
      <c r="K71" s="26" t="str">
        <f t="shared" ref="K71" si="21">A71&amp;"/"&amp;B71</f>
        <v>FUBO TV/AMC Premiere</v>
      </c>
      <c r="L71" s="41" t="str">
        <f t="array" aca="1" ref="L71" ca="1">_xlfn.TEXTJOIN(", ",TRUE,IF((Data!$D$1:$D$1000=1)*(OFFSET(Data!$A$1,0,MATCH($A71,Data!$1:$1,0)-1,1000,1)=$B71),Data!$A$1:$A$1000,""))</f>
        <v/>
      </c>
      <c r="M71" s="41"/>
      <c r="N71" s="41"/>
      <c r="O71" s="41"/>
      <c r="P71" s="41"/>
      <c r="Q71" s="41"/>
      <c r="R71" s="41"/>
      <c r="S71" s="41"/>
      <c r="T71" s="41"/>
      <c r="U71" s="41"/>
      <c r="V71" s="41"/>
      <c r="W71" s="41"/>
      <c r="X71" s="41"/>
      <c r="Y71" s="41"/>
      <c r="Z71" s="41"/>
      <c r="AA71" s="41"/>
      <c r="AB71" s="41"/>
      <c r="AC71" s="41"/>
      <c r="AD71" s="41"/>
      <c r="AE71" s="41"/>
    </row>
    <row r="72" spans="1:31" ht="13.3" thickBot="1" x14ac:dyDescent="0.4">
      <c r="A72" s="73" t="s">
        <v>316</v>
      </c>
      <c r="B72" s="184" t="s">
        <v>866</v>
      </c>
      <c r="C72" s="32">
        <v>10</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6"/>
        <v/>
      </c>
      <c r="H72" s="28" t="str">
        <f t="shared" si="17"/>
        <v>FUBO TVCloud DVR Plus</v>
      </c>
      <c r="I72" s="179">
        <f ca="1">COUNTIF(OFFSET(Data!$A$1,0,MATCH(A72,Data!$1:$1,0)-1,1000,1),B72)</f>
        <v>1</v>
      </c>
      <c r="K72" s="26" t="str">
        <f t="shared" si="20"/>
        <v>FUBO TV/Cloud DVR Plus</v>
      </c>
      <c r="L72" s="41" t="str">
        <f t="array" aca="1" ref="L72" ca="1">_xlfn.TEXTJOIN(", ",TRUE,IF((Data!$D$1:$D$1000=1)*(OFFSET(Data!$A$1,0,MATCH($A72,Data!$1:$1,0)-1,1000,1)=$B72),Data!$A$1:$A$1000,""))</f>
        <v/>
      </c>
      <c r="M72" s="41"/>
      <c r="N72" s="41"/>
      <c r="O72" s="41"/>
      <c r="P72" s="41"/>
      <c r="Q72" s="41"/>
      <c r="R72" s="41"/>
      <c r="S72" s="41"/>
      <c r="T72" s="41"/>
      <c r="U72" s="41"/>
      <c r="V72" s="41"/>
      <c r="W72" s="41"/>
      <c r="X72" s="41"/>
      <c r="Y72" s="41"/>
      <c r="Z72" s="41"/>
      <c r="AA72" s="41"/>
      <c r="AB72" s="41"/>
      <c r="AC72" s="41"/>
      <c r="AD72" s="41"/>
      <c r="AE72" s="41"/>
    </row>
    <row r="73" spans="1:31" ht="13.3" thickBot="1" x14ac:dyDescent="0.4">
      <c r="A73" s="73" t="s">
        <v>316</v>
      </c>
      <c r="B73" s="184" t="s">
        <v>867</v>
      </c>
      <c r="C73" s="32">
        <v>6</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6"/>
        <v/>
      </c>
      <c r="H73" s="28" t="str">
        <f t="shared" si="17"/>
        <v>FUBO TVFamily Share</v>
      </c>
      <c r="I73" s="179">
        <f ca="1">COUNTIF(OFFSET(Data!$A$1,0,MATCH(A73,Data!$1:$1,0)-1,1000,1),B73)</f>
        <v>1</v>
      </c>
      <c r="K73" s="26" t="str">
        <f t="shared" ref="K73" si="22">A73&amp;"/"&amp;B73</f>
        <v>FUBO TV/Family Share</v>
      </c>
      <c r="L73" s="41" t="str">
        <f t="array" aca="1" ref="L73" ca="1">_xlfn.TEXTJOIN(", ",TRUE,IF((Data!$D$1:$D$1000=1)*(OFFSET(Data!$A$1,0,MATCH($A73,Data!$1:$1,0)-1,1000,1)=$B73),Data!$A$1:$A$1000,""))</f>
        <v/>
      </c>
      <c r="M73" s="41"/>
      <c r="N73" s="41"/>
      <c r="O73" s="41"/>
      <c r="P73" s="41"/>
      <c r="Q73" s="41"/>
      <c r="R73" s="41"/>
      <c r="S73" s="41"/>
      <c r="T73" s="41"/>
      <c r="U73" s="41"/>
      <c r="V73" s="41"/>
      <c r="W73" s="41"/>
      <c r="X73" s="41"/>
      <c r="Y73" s="41"/>
      <c r="Z73" s="41"/>
      <c r="AA73" s="41"/>
      <c r="AB73" s="41"/>
      <c r="AC73" s="41"/>
      <c r="AD73" s="41"/>
      <c r="AE73" s="41"/>
    </row>
    <row r="74" spans="1:31" ht="13.3" thickBot="1" x14ac:dyDescent="0.4">
      <c r="A74" s="73" t="s">
        <v>316</v>
      </c>
      <c r="B74" s="74" t="s">
        <v>921</v>
      </c>
      <c r="C74" s="32">
        <v>12</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6"/>
        <v/>
      </c>
      <c r="H74" s="28" t="str">
        <f t="shared" si="17"/>
        <v>FUBO TVFubo Cycling</v>
      </c>
      <c r="I74" s="179">
        <f ca="1">COUNTIF(OFFSET(Data!$A$1,0,MATCH(A74,Data!$1:$1,0)-1,1000,1),B74)</f>
        <v>1</v>
      </c>
      <c r="K74" s="26" t="str">
        <f t="shared" si="20"/>
        <v>FUBO TV/Fubo Cycling</v>
      </c>
      <c r="L74" s="41" t="str">
        <f t="array" aca="1" ref="L74" ca="1">_xlfn.TEXTJOIN(", ",TRUE,IF((Data!$D$1:$D$1000=1)*(OFFSET(Data!$A$1,0,MATCH($A74,Data!$1:$1,0)-1,1000,1)=$B74),Data!$A$1:$A$1000,""))</f>
        <v/>
      </c>
      <c r="M74" s="41"/>
      <c r="N74" s="41"/>
      <c r="O74" s="41"/>
      <c r="P74" s="41"/>
      <c r="Q74" s="41"/>
      <c r="R74" s="41"/>
      <c r="S74" s="41"/>
      <c r="T74" s="41"/>
      <c r="U74" s="41"/>
      <c r="V74" s="41"/>
      <c r="W74" s="41"/>
      <c r="X74" s="41"/>
      <c r="Y74" s="41"/>
      <c r="Z74" s="41"/>
      <c r="AA74" s="41"/>
      <c r="AB74" s="41"/>
      <c r="AC74" s="41"/>
      <c r="AD74" s="41"/>
      <c r="AE74" s="41"/>
    </row>
    <row r="75" spans="1:31" ht="13.3" thickBot="1" x14ac:dyDescent="0.4">
      <c r="A75" s="73" t="s">
        <v>316</v>
      </c>
      <c r="B75" s="74" t="s">
        <v>829</v>
      </c>
      <c r="C75" s="32">
        <v>6</v>
      </c>
      <c r="D75" s="128"/>
      <c r="E75" s="126">
        <f ca="1">COUNTIFS(Data!$D$1:$D$1000,1,OFFSET(Data!$A$1,0,MATCH($A75,Data!$1:$1,0)-1,1000,1),B75)</f>
        <v>1</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f t="shared" ca="1" si="16"/>
        <v>6</v>
      </c>
      <c r="H75" s="28" t="str">
        <f t="shared" si="17"/>
        <v>FUBO TVFubo Extra</v>
      </c>
      <c r="I75" s="179">
        <f ca="1">COUNTIF(OFFSET(Data!$A$1,0,MATCH(A75,Data!$1:$1,0)-1,1000,1),B75)</f>
        <v>36</v>
      </c>
      <c r="K75" s="26" t="str">
        <f t="shared" ref="K75" si="23">A75&amp;"/"&amp;B75</f>
        <v>FUBO TV/Fubo Extra</v>
      </c>
      <c r="L75" s="41" t="str">
        <f t="array" aca="1" ref="L75" ca="1">_xlfn.TEXTJOIN(", ",TRUE,IF((Data!$D$1:$D$1000=1)*(OFFSET(Data!$A$1,0,MATCH($A75,Data!$1:$1,0)-1,1000,1)=$B75),Data!$A$1:$A$1000,""))</f>
        <v>Cooking Channel</v>
      </c>
      <c r="M75" s="41"/>
      <c r="N75" s="41"/>
      <c r="O75" s="41"/>
      <c r="P75" s="41"/>
      <c r="Q75" s="41"/>
      <c r="R75" s="41"/>
      <c r="S75" s="41"/>
      <c r="T75" s="41"/>
      <c r="U75" s="41"/>
      <c r="V75" s="41"/>
      <c r="W75" s="41"/>
      <c r="X75" s="41"/>
      <c r="Y75" s="41"/>
      <c r="Z75" s="41"/>
      <c r="AA75" s="41"/>
      <c r="AB75" s="41"/>
      <c r="AC75" s="41"/>
      <c r="AD75" s="41"/>
      <c r="AE75" s="41"/>
    </row>
    <row r="76" spans="1:31" ht="13.3" thickBot="1" x14ac:dyDescent="0.4">
      <c r="A76" s="73" t="s">
        <v>316</v>
      </c>
      <c r="B76" s="74" t="s">
        <v>922</v>
      </c>
      <c r="C76" s="32">
        <v>6</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6"/>
        <v/>
      </c>
      <c r="H76" s="28" t="str">
        <f t="shared" si="17"/>
        <v>FUBO TVInternational Sports Plus</v>
      </c>
      <c r="I76" s="179">
        <f ca="1">COUNTIF(OFFSET(Data!$A$1,0,MATCH(A76,Data!$1:$1,0)-1,1000,1),B76)</f>
        <v>2</v>
      </c>
      <c r="K76" s="26" t="str">
        <f t="shared" si="20"/>
        <v>FUBO TV/International Sports Plus</v>
      </c>
      <c r="L76" s="41" t="str">
        <f t="array" aca="1" ref="L76" ca="1">_xlfn.TEXTJOIN(", ",TRUE,IF((Data!$D$1:$D$1000=1)*(OFFSET(Data!$A$1,0,MATCH($A76,Data!$1:$1,0)-1,1000,1)=$B76),Data!$A$1:$A$1000,""))</f>
        <v/>
      </c>
      <c r="M76" s="41"/>
      <c r="N76" s="41"/>
      <c r="O76" s="41"/>
      <c r="P76" s="41"/>
      <c r="Q76" s="41"/>
      <c r="R76" s="41"/>
      <c r="S76" s="41"/>
      <c r="T76" s="41"/>
      <c r="U76" s="41"/>
      <c r="V76" s="41"/>
      <c r="W76" s="41"/>
      <c r="X76" s="41"/>
      <c r="Y76" s="41"/>
      <c r="Z76" s="41"/>
      <c r="AA76" s="41"/>
      <c r="AB76" s="41"/>
      <c r="AC76" s="41"/>
      <c r="AD76" s="41"/>
      <c r="AE76" s="41"/>
    </row>
    <row r="77" spans="1:31" ht="13.3" thickBot="1" x14ac:dyDescent="0.4">
      <c r="A77" s="73" t="s">
        <v>316</v>
      </c>
      <c r="B77" s="74" t="s">
        <v>925</v>
      </c>
      <c r="C77" s="32">
        <v>8</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6"/>
        <v/>
      </c>
      <c r="H77" s="28" t="str">
        <f t="shared" si="17"/>
        <v>FUBO TVLatino Plus</v>
      </c>
      <c r="I77" s="179">
        <f ca="1">COUNTIF(OFFSET(Data!$A$1,0,MATCH(A77,Data!$1:$1,0)-1,1000,1),B77)</f>
        <v>11</v>
      </c>
      <c r="K77" s="26" t="str">
        <f t="shared" si="10"/>
        <v>FUBO TV/Latino Plus</v>
      </c>
      <c r="L77" s="41" t="str">
        <f t="array" aca="1" ref="L77" ca="1">_xlfn.TEXTJOIN(", ",TRUE,IF((Data!$D$1:$D$1000=1)*(OFFSET(Data!$A$1,0,MATCH($A77,Data!$1:$1,0)-1,1000,1)=$B77),Data!$A$1:$A$1000,""))</f>
        <v/>
      </c>
      <c r="M77" s="41"/>
      <c r="N77" s="41"/>
      <c r="O77" s="41"/>
      <c r="P77" s="41"/>
      <c r="Q77" s="41"/>
      <c r="R77" s="41"/>
      <c r="S77" s="41"/>
      <c r="T77" s="41"/>
      <c r="U77" s="41"/>
      <c r="V77" s="41"/>
      <c r="W77" s="41"/>
      <c r="X77" s="41"/>
      <c r="Y77" s="41"/>
      <c r="Z77" s="41"/>
      <c r="AA77" s="41"/>
      <c r="AB77" s="41"/>
      <c r="AC77" s="41"/>
      <c r="AD77" s="41"/>
      <c r="AE77" s="41"/>
    </row>
    <row r="78" spans="1:31" ht="13.3" thickBot="1" x14ac:dyDescent="0.4">
      <c r="A78" s="73" t="s">
        <v>316</v>
      </c>
      <c r="B78" s="74" t="s">
        <v>931</v>
      </c>
      <c r="C78" s="32">
        <v>15</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6"/>
        <v/>
      </c>
      <c r="H78" s="28" t="str">
        <f t="shared" si="17"/>
        <v>FUBO TVPortuguese Plus</v>
      </c>
      <c r="I78" s="179">
        <f ca="1">COUNTIF(OFFSET(Data!$A$1,0,MATCH(A78,Data!$1:$1,0)-1,1000,1),B78)</f>
        <v>2</v>
      </c>
      <c r="K78" s="26" t="str">
        <f t="shared" ref="K78:K80" si="24">A78&amp;"/"&amp;B78</f>
        <v>FUBO TV/Portuguese Plus</v>
      </c>
      <c r="L78" s="41" t="str">
        <f t="array" aca="1" ref="L78" ca="1">_xlfn.TEXTJOIN(", ",TRUE,IF((Data!$D$1:$D$1000=1)*(OFFSET(Data!$A$1,0,MATCH($A78,Data!$1:$1,0)-1,1000,1)=$B78),Data!$A$1:$A$1000,""))</f>
        <v/>
      </c>
      <c r="M78" s="41"/>
      <c r="N78" s="41"/>
      <c r="O78" s="41"/>
      <c r="P78" s="41"/>
      <c r="Q78" s="41"/>
      <c r="R78" s="41"/>
      <c r="S78" s="41"/>
      <c r="T78" s="41"/>
      <c r="U78" s="41"/>
      <c r="V78" s="41"/>
      <c r="W78" s="41"/>
      <c r="X78" s="41"/>
      <c r="Y78" s="41"/>
      <c r="Z78" s="41"/>
      <c r="AA78" s="41"/>
      <c r="AB78" s="41"/>
      <c r="AC78" s="41"/>
      <c r="AD78" s="41"/>
      <c r="AE78" s="41"/>
    </row>
    <row r="79" spans="1:31" ht="13.3" thickBot="1" x14ac:dyDescent="0.4">
      <c r="A79" s="73" t="s">
        <v>316</v>
      </c>
      <c r="B79" s="74" t="s">
        <v>928</v>
      </c>
      <c r="C79" s="32">
        <v>8</v>
      </c>
      <c r="D79" s="128"/>
      <c r="E79" s="126">
        <f ca="1">COUNTIFS(Data!$D$1:$D$1000,1,OFFSET(Data!$A$1,0,MATCH($A79,Data!$1:$1,0)-1,1000,1),B79)</f>
        <v>0</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t="str">
        <f t="shared" ca="1" si="16"/>
        <v/>
      </c>
      <c r="H79" s="28" t="str">
        <f t="shared" si="17"/>
        <v>FUBO TVRAI Italia</v>
      </c>
      <c r="I79" s="179">
        <f ca="1">COUNTIF(OFFSET(Data!$A$1,0,MATCH(A79,Data!$1:$1,0)-1,1000,1),B79)</f>
        <v>1</v>
      </c>
      <c r="K79" s="26" t="str">
        <f t="shared" si="24"/>
        <v>FUBO TV/RAI Italia</v>
      </c>
      <c r="L79" s="41" t="str">
        <f t="array" aca="1" ref="L79" ca="1">_xlfn.TEXTJOIN(", ",TRUE,IF((Data!$D$1:$D$1000=1)*(OFFSET(Data!$A$1,0,MATCH($A79,Data!$1:$1,0)-1,1000,1)=$B79),Data!$A$1:$A$1000,""))</f>
        <v/>
      </c>
      <c r="M79" s="41"/>
      <c r="N79" s="41"/>
      <c r="O79" s="41"/>
      <c r="P79" s="41"/>
      <c r="Q79" s="41"/>
      <c r="R79" s="41"/>
      <c r="S79" s="41"/>
      <c r="T79" s="41"/>
      <c r="U79" s="41"/>
      <c r="V79" s="41"/>
      <c r="W79" s="41"/>
      <c r="X79" s="41"/>
      <c r="Y79" s="41"/>
      <c r="Z79" s="41"/>
      <c r="AA79" s="41"/>
      <c r="AB79" s="41"/>
      <c r="AC79" s="41"/>
      <c r="AD79" s="41"/>
      <c r="AE79" s="41"/>
    </row>
    <row r="80" spans="1:31" ht="13.3" thickBot="1" x14ac:dyDescent="0.4">
      <c r="A80" s="73" t="s">
        <v>316</v>
      </c>
      <c r="B80" s="74" t="s">
        <v>774</v>
      </c>
      <c r="C80" s="32">
        <v>11</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6"/>
        <v/>
      </c>
      <c r="H80" s="28" t="str">
        <f t="shared" si="17"/>
        <v>FUBO TVSHOWTIME®</v>
      </c>
      <c r="I80" s="179">
        <f ca="1">COUNTIF(OFFSET(Data!$A$1,0,MATCH(A80,Data!$1:$1,0)-1,1000,1),B80)</f>
        <v>9</v>
      </c>
      <c r="K80" s="26" t="str">
        <f t="shared" si="24"/>
        <v>FUBO TV/SHOWTIME®</v>
      </c>
      <c r="L80" s="41" t="str">
        <f t="array" aca="1" ref="L80" ca="1">_xlfn.TEXTJOIN(", ",TRUE,IF((Data!$D$1:$D$1000=1)*(OFFSET(Data!$A$1,0,MATCH($A80,Data!$1:$1,0)-1,1000,1)=$B80),Data!$A$1:$A$1000,""))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316</v>
      </c>
      <c r="B81" s="74" t="s">
        <v>920</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6"/>
        <v/>
      </c>
      <c r="H81" s="28" t="str">
        <f t="shared" si="17"/>
        <v>FUBO TVSports Plus with NFL Redzone</v>
      </c>
      <c r="I81" s="179">
        <f ca="1">COUNTIF(OFFSET(Data!$A$1,0,MATCH(A81,Data!$1:$1,0)-1,1000,1),B81)</f>
        <v>16</v>
      </c>
      <c r="K81" s="26" t="str">
        <f t="shared" ref="K81" si="25">A81&amp;"/"&amp;B81</f>
        <v>FUBO TV/Sports Plus with NFL Redzone</v>
      </c>
      <c r="L81" s="41" t="str">
        <f t="array" aca="1" ref="L81" ca="1">_xlfn.TEXTJOIN(", ",TRUE,IF((Data!$D$1:$D$1000=1)*(OFFSET(Data!$A$1,0,MATCH($A81,Data!$1:$1,0)-1,1000,1)=$B81),Data!$A$1:$A$1000,""))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172</v>
      </c>
      <c r="B82" s="74" t="s">
        <v>17</v>
      </c>
      <c r="C82" s="32">
        <v>10</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6"/>
        <v/>
      </c>
      <c r="H82" s="28" t="str">
        <f t="shared" si="17"/>
        <v>Hulu with Live TVCinemax</v>
      </c>
      <c r="I82" s="179">
        <f ca="1">COUNTIF(OFFSET(Data!$A$1,0,MATCH(A82,Data!$1:$1,0)-1,1000,1),B82)</f>
        <v>1</v>
      </c>
      <c r="K82" s="26" t="str">
        <f t="shared" ref="K82:K102" si="26">A82&amp;"/"&amp;B82</f>
        <v>Hulu with Live TV/Cinemax</v>
      </c>
      <c r="L82" s="41" t="str">
        <f t="array" aca="1" ref="L82" ca="1">_xlfn.TEXTJOIN(", ",TRUE,IF((Data!$D$1:$D$1000=1)*(OFFSET(Data!$A$1,0,MATCH($A82,Data!$1:$1,0)-1,1000,1)=$B82),Data!$A$1:$A$1000,""))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172</v>
      </c>
      <c r="B83" s="184" t="s">
        <v>884</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6"/>
        <v/>
      </c>
      <c r="H83" s="28" t="str">
        <f t="shared" si="17"/>
        <v>Hulu with Live TVEnhanced Cloud DVR</v>
      </c>
      <c r="I83" s="179">
        <f ca="1">COUNTIF(OFFSET(Data!$A$1,0,MATCH(A83,Data!$1:$1,0)-1,1000,1),B83)</f>
        <v>1</v>
      </c>
      <c r="K83" s="26" t="str">
        <f t="shared" si="26"/>
        <v>Hulu with Live TV/Enhanced Cloud DVR</v>
      </c>
      <c r="L83" s="41" t="str">
        <f t="array" aca="1" ref="L83" ca="1">_xlfn.TEXTJOIN(", ",TRUE,IF((Data!$D$1:$D$1000=1)*(OFFSET(Data!$A$1,0,MATCH($A83,Data!$1:$1,0)-1,1000,1)=$B83),Data!$A$1:$A$1000,""))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172</v>
      </c>
      <c r="B84" s="74" t="s">
        <v>283</v>
      </c>
      <c r="C84" s="32">
        <v>8</v>
      </c>
      <c r="D84" s="128"/>
      <c r="E84" s="126">
        <f ca="1">COUNTIFS(Data!$D$1:$D$1000,1,OFFSET(Data!$A$1,0,MATCH($A84,Data!$1:$1,0)-1,1000,1),B84)</f>
        <v>1</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f t="shared" ca="1" si="16"/>
        <v>8</v>
      </c>
      <c r="H84" s="28" t="str">
        <f t="shared" si="17"/>
        <v>Hulu with Live TVEntertainment</v>
      </c>
      <c r="I84" s="179">
        <f ca="1">COUNTIF(OFFSET(Data!$A$1,0,MATCH(A84,Data!$1:$1,0)-1,1000,1),B84)</f>
        <v>10</v>
      </c>
      <c r="K84" s="26" t="str">
        <f t="shared" si="26"/>
        <v>Hulu with Live TV/Entertainment</v>
      </c>
      <c r="L84" s="41" t="str">
        <f t="array" aca="1" ref="L84" ca="1">_xlfn.TEXTJOIN(", ",TRUE,IF((Data!$D$1:$D$1000=1)*(OFFSET(Data!$A$1,0,MATCH($A84,Data!$1:$1,0)-1,1000,1)=$B84),Data!$A$1:$A$1000,""))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172</v>
      </c>
      <c r="B85" s="74" t="s">
        <v>285</v>
      </c>
      <c r="C85" s="32">
        <v>5</v>
      </c>
      <c r="D85" s="128"/>
      <c r="E85" s="126">
        <f ca="1">COUNTIFS(Data!$D$1:$D$1000,1,OFFSET(Data!$A$1,0,MATCH($A85,Data!$1:$1,0)-1,1000,1),B85)</f>
        <v>0</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t="str">
        <f t="shared" ca="1" si="16"/>
        <v/>
      </c>
      <c r="H85" s="28" t="str">
        <f t="shared" si="17"/>
        <v>Hulu with Live TVEspanol</v>
      </c>
      <c r="I85" s="179">
        <f ca="1">COUNTIF(OFFSET(Data!$A$1,0,MATCH(A85,Data!$1:$1,0)-1,1000,1),B85)</f>
        <v>6</v>
      </c>
      <c r="K85" s="26" t="str">
        <f t="shared" si="26"/>
        <v>Hulu with Live TV/Espanol</v>
      </c>
      <c r="L85" s="41" t="str">
        <f t="array" aca="1" ref="L85" ca="1">_xlfn.TEXTJOIN(", ",TRUE,IF((Data!$D$1:$D$1000=1)*(OFFSET(Data!$A$1,0,MATCH($A85,Data!$1:$1,0)-1,1000,1)=$B85),Data!$A$1:$A$1000,""))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172</v>
      </c>
      <c r="B86" s="74" t="s">
        <v>41</v>
      </c>
      <c r="C86" s="32">
        <v>15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6"/>
        <v/>
      </c>
      <c r="H86" s="28" t="str">
        <f t="shared" si="17"/>
        <v>Hulu with Live TVHBO</v>
      </c>
      <c r="I86" s="179">
        <f ca="1">COUNTIF(OFFSET(Data!$A$1,0,MATCH(A86,Data!$1:$1,0)-1,1000,1),B86)</f>
        <v>1</v>
      </c>
      <c r="K86" s="26" t="str">
        <f t="shared" si="26"/>
        <v>Hulu with Live TV/HBO</v>
      </c>
      <c r="L86" s="41" t="str">
        <f t="array" aca="1" ref="L86" ca="1">_xlfn.TEXTJOIN(", ",TRUE,IF((Data!$D$1:$D$1000=1)*(OFFSET(Data!$A$1,0,MATCH($A86,Data!$1:$1,0)-1,1000,1)=$B86),Data!$A$1:$A$1000,""))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172</v>
      </c>
      <c r="B87" s="74" t="s">
        <v>66</v>
      </c>
      <c r="C87" s="32">
        <v>11</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27">IF(E87=0,"",C87/E87)</f>
        <v/>
      </c>
      <c r="H87" s="28" t="str">
        <f t="shared" ref="H87:H118" si="28">A87&amp;B87&amp;D87</f>
        <v>Hulu with Live TVShowtime</v>
      </c>
      <c r="I87" s="179">
        <f ca="1">COUNTIF(OFFSET(Data!$A$1,0,MATCH(A87,Data!$1:$1,0)-1,1000,1),B87)</f>
        <v>1</v>
      </c>
      <c r="K87" s="26" t="str">
        <f t="shared" si="26"/>
        <v>Hulu with Live TV/Showtime</v>
      </c>
      <c r="L87" s="41" t="str">
        <f t="array" aca="1" ref="L87" ca="1">_xlfn.TEXTJOIN(", ",TRUE,IF((Data!$D$1:$D$1000=1)*(OFFSET(Data!$A$1,0,MATCH($A87,Data!$1:$1,0)-1,1000,1)=$B87),Data!$A$1:$A$1000,""))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172</v>
      </c>
      <c r="B88" s="74" t="s">
        <v>67</v>
      </c>
      <c r="C88" s="32">
        <v>9</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27"/>
        <v/>
      </c>
      <c r="H88" s="28" t="str">
        <f t="shared" si="28"/>
        <v>Hulu with Live TVStarz</v>
      </c>
      <c r="I88" s="179">
        <f ca="1">COUNTIF(OFFSET(Data!$A$1,0,MATCH(A88,Data!$1:$1,0)-1,1000,1),B88)</f>
        <v>1</v>
      </c>
      <c r="K88" s="26" t="str">
        <f t="shared" ref="K88" si="29">A88&amp;"/"&amp;B88</f>
        <v>Hulu with Live TV/Starz</v>
      </c>
      <c r="L88" s="41" t="str">
        <f t="array" aca="1" ref="L88" ca="1">_xlfn.TEXTJOIN(", ",TRUE,IF((Data!$D$1:$D$1000=1)*(OFFSET(Data!$A$1,0,MATCH($A88,Data!$1:$1,0)-1,1000,1)=$B88),Data!$A$1:$A$1000,""))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172</v>
      </c>
      <c r="B89" s="184" t="s">
        <v>883</v>
      </c>
      <c r="C89" s="32">
        <v>10</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27"/>
        <v/>
      </c>
      <c r="H89" s="28" t="str">
        <f t="shared" si="28"/>
        <v>Hulu with Live TVUnlimited Screens</v>
      </c>
      <c r="I89" s="179">
        <f ca="1">COUNTIF(OFFSET(Data!$A$1,0,MATCH(A89,Data!$1:$1,0)-1,1000,1),B89)</f>
        <v>1</v>
      </c>
      <c r="K89" s="26" t="str">
        <f t="shared" si="26"/>
        <v>Hulu with Live TV/Unlimited Screens</v>
      </c>
      <c r="L89" s="41" t="str">
        <f t="array" aca="1" ref="L89" ca="1">_xlfn.TEXTJOIN(", ",TRUE,IF((Data!$D$1:$D$1000=1)*(OFFSET(Data!$A$1,0,MATCH($A89,Data!$1:$1,0)-1,1000,1)=$B89),Data!$A$1:$A$1000,""))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640</v>
      </c>
      <c r="B90" s="74" t="s">
        <v>247</v>
      </c>
      <c r="C90" s="32">
        <v>5</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27"/>
        <v/>
      </c>
      <c r="H90" s="28" t="str">
        <f t="shared" si="28"/>
        <v>KlowdTVPremium</v>
      </c>
      <c r="I90" s="179">
        <f ca="1">COUNTIF(OFFSET(Data!$A$1,0,MATCH(A90,Data!$1:$1,0)-1,1000,1),B90)</f>
        <v>31</v>
      </c>
      <c r="K90" s="26" t="str">
        <f t="shared" ref="K90" si="30">A90&amp;"/"&amp;B90</f>
        <v>KlowdTV/Premium</v>
      </c>
      <c r="L90" s="41" t="str">
        <f t="array" aca="1" ref="L90" ca="1">_xlfn.TEXTJOIN(", ",TRUE,IF((Data!$D$1:$D$1000=1)*(OFFSET(Data!$A$1,0,MATCH($A90,Data!$1:$1,0)-1,1000,1)=$B90),Data!$A$1:$A$1000,""))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190</v>
      </c>
      <c r="B91" s="74" t="s">
        <v>17</v>
      </c>
      <c r="C91" s="32">
        <v>15</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27"/>
        <v/>
      </c>
      <c r="H91" s="28" t="str">
        <f t="shared" si="28"/>
        <v>PS VueCinemax</v>
      </c>
      <c r="I91" s="179">
        <f ca="1">COUNTIF(OFFSET(Data!$A$1,0,MATCH(A91,Data!$1:$1,0)-1,1000,1),B91)</f>
        <v>1</v>
      </c>
      <c r="K91" s="26" t="str">
        <f t="shared" si="26"/>
        <v>PS Vue/Cinemax</v>
      </c>
      <c r="L91" s="41" t="str">
        <f t="array" aca="1" ref="L91" ca="1">_xlfn.TEXTJOIN(", ",TRUE,IF((Data!$D$1:$D$1000=1)*(OFFSET(Data!$A$1,0,MATCH($A91,Data!$1:$1,0)-1,1000,1)=$B91),Data!$A$1:$A$1000,""))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190</v>
      </c>
      <c r="B92" s="74" t="s">
        <v>308</v>
      </c>
      <c r="C92" s="32">
        <v>5</v>
      </c>
      <c r="D92" s="128"/>
      <c r="E92" s="126">
        <f ca="1">COUNTIFS(Data!$D$1:$D$1000,1,OFFSET(Data!$A$1,0,MATCH($A92,Data!$1:$1,0)-1,1000,1),B92)</f>
        <v>2</v>
      </c>
      <c r="F92" s="39"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3">
        <f t="shared" ca="1" si="27"/>
        <v>2.5</v>
      </c>
      <c r="H92" s="28" t="str">
        <f t="shared" si="28"/>
        <v>PS VueCore</v>
      </c>
      <c r="I92" s="179">
        <f ca="1">COUNTIF(OFFSET(Data!$A$1,0,MATCH(A92,Data!$1:$1,0)-1,1000,1),B92)</f>
        <v>28</v>
      </c>
      <c r="K92" s="26" t="str">
        <f t="shared" si="26"/>
        <v>PS Vue/Core</v>
      </c>
      <c r="L92" s="41" t="str">
        <f t="array" aca="1" ref="L92" ca="1">_xlfn.TEXTJOIN(", ",TRUE,IF((Data!$D$1:$D$1000=1)*(OFFSET(Data!$A$1,0,MATCH($A92,Data!$1:$1,0)-1,1000,1)=$B92),Data!$A$1:$A$1000,""))</f>
        <v>Cooking Channel, Fox Sports Regionals</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190</v>
      </c>
      <c r="B93" s="74" t="s">
        <v>512</v>
      </c>
      <c r="C93" s="32">
        <v>3</v>
      </c>
      <c r="D93" s="128"/>
      <c r="E93" s="126">
        <f ca="1">COUNTIFS(Data!$D$1:$D$1000,1,OFFSET(Data!$A$1,0,MATCH($A93,Data!$1:$1,0)-1,1000,1),B93)</f>
        <v>0</v>
      </c>
      <c r="F93" s="39"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3" t="str">
        <f t="shared" ca="1" si="27"/>
        <v/>
      </c>
      <c r="H93" s="28" t="str">
        <f t="shared" si="28"/>
        <v>PS VueCuriosityStream</v>
      </c>
      <c r="I93" s="179">
        <f ca="1">COUNTIF(OFFSET(Data!$A$1,0,MATCH(A93,Data!$1:$1,0)-1,1000,1),B93)</f>
        <v>1</v>
      </c>
      <c r="K93" s="26" t="str">
        <f t="shared" si="26"/>
        <v>PS Vue/CuriosityStream</v>
      </c>
      <c r="L93" s="41" t="str">
        <f t="array" aca="1" ref="L93" ca="1">_xlfn.TEXTJOIN(", ",TRUE,IF((Data!$D$1:$D$1000=1)*(OFFSET(Data!$A$1,0,MATCH($A93,Data!$1:$1,0)-1,1000,1)=$B93),Data!$A$1:$A$1000,""))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190</v>
      </c>
      <c r="B94" s="74" t="s">
        <v>309</v>
      </c>
      <c r="C94" s="32">
        <v>15</v>
      </c>
      <c r="D94" s="128"/>
      <c r="E94" s="126">
        <f ca="1">COUNTIFS(Data!$D$1:$D$1000,1,OFFSET(Data!$A$1,0,MATCH($A94,Data!$1:$1,0)-1,1000,1),B94)</f>
        <v>0</v>
      </c>
      <c r="F94" s="39"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3" t="str">
        <f t="shared" ca="1" si="27"/>
        <v/>
      </c>
      <c r="H94" s="28" t="str">
        <f t="shared" si="28"/>
        <v>PS VueElite</v>
      </c>
      <c r="I94" s="179">
        <f ca="1">COUNTIF(OFFSET(Data!$A$1,0,MATCH(A94,Data!$1:$1,0)-1,1000,1),B94)</f>
        <v>20</v>
      </c>
      <c r="K94" s="26" t="str">
        <f t="shared" si="26"/>
        <v>PS Vue/Elite</v>
      </c>
      <c r="L94" s="41" t="str">
        <f t="array" aca="1" ref="L94" ca="1">_xlfn.TEXTJOIN(", ",TRUE,IF((Data!$D$1:$D$1000=1)*(OFFSET(Data!$A$1,0,MATCH($A94,Data!$1:$1,0)-1,1000,1)=$B94),Data!$A$1:$A$1000,""))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190</v>
      </c>
      <c r="B95" s="74" t="s">
        <v>770</v>
      </c>
      <c r="C95" s="32">
        <v>4</v>
      </c>
      <c r="D95" s="128"/>
      <c r="E95" s="126">
        <f ca="1">COUNTIFS(Data!$D$1:$D$1000,1,OFFSET(Data!$A$1,0,MATCH($A95,Data!$1:$1,0)-1,1000,1),B95)</f>
        <v>0</v>
      </c>
      <c r="F95" s="39"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3" t="str">
        <f t="shared" ca="1" si="27"/>
        <v/>
      </c>
      <c r="H95" s="28" t="str">
        <f t="shared" si="28"/>
        <v>PS VueEPIX Hits</v>
      </c>
      <c r="I95" s="179">
        <f ca="1">COUNTIF(OFFSET(Data!$A$1,0,MATCH(A95,Data!$1:$1,0)-1,1000,1),B95)</f>
        <v>1</v>
      </c>
      <c r="K95" s="26" t="str">
        <f t="shared" si="26"/>
        <v>PS Vue/EPIX Hits</v>
      </c>
      <c r="L95" s="41" t="str">
        <f t="array" aca="1" ref="L95" ca="1">_xlfn.TEXTJOIN(", ",TRUE,IF((Data!$D$1:$D$1000=1)*(OFFSET(Data!$A$1,0,MATCH($A95,Data!$1:$1,0)-1,1000,1)=$B95),Data!$A$1:$A$1000,""))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190</v>
      </c>
      <c r="B96" s="74" t="s">
        <v>827</v>
      </c>
      <c r="C96" s="32">
        <v>5</v>
      </c>
      <c r="D96" s="128"/>
      <c r="E96" s="126">
        <f ca="1">COUNTIFS(Data!$D$1:$D$1000,1,OFFSET(Data!$A$1,0,MATCH($A96,Data!$1:$1,0)-1,1000,1),B96)</f>
        <v>0</v>
      </c>
      <c r="F96" s="39"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3" t="str">
        <f t="shared" ca="1" si="27"/>
        <v/>
      </c>
      <c r="H96" s="28" t="str">
        <f t="shared" si="28"/>
        <v>PS VueEspanol Pack</v>
      </c>
      <c r="I96" s="179">
        <f ca="1">COUNTIF(OFFSET(Data!$A$1,0,MATCH(A96,Data!$1:$1,0)-1,1000,1),B96)</f>
        <v>7</v>
      </c>
      <c r="K96" s="26" t="str">
        <f t="shared" si="26"/>
        <v>PS Vue/Espanol Pack</v>
      </c>
      <c r="L96" s="41" t="str">
        <f t="array" aca="1" ref="L96" ca="1">_xlfn.TEXTJOIN(", ",TRUE,IF((Data!$D$1:$D$1000=1)*(OFFSET(Data!$A$1,0,MATCH($A96,Data!$1:$1,0)-1,1000,1)=$B96),Data!$A$1:$A$1000,""))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190</v>
      </c>
      <c r="B97" s="74" t="s">
        <v>110</v>
      </c>
      <c r="C97" s="32">
        <v>15</v>
      </c>
      <c r="D97" s="128"/>
      <c r="E97" s="126">
        <f ca="1">COUNTIFS(Data!$D$1:$D$1000,1,OFFSET(Data!$A$1,0,MATCH($A97,Data!$1:$1,0)-1,1000,1),B97)</f>
        <v>0</v>
      </c>
      <c r="F97" s="39"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3" t="str">
        <f t="shared" ca="1" si="27"/>
        <v/>
      </c>
      <c r="H97" s="28" t="str">
        <f t="shared" si="28"/>
        <v>PS VueFox Soccer Plus</v>
      </c>
      <c r="I97" s="179">
        <f ca="1">COUNTIF(OFFSET(Data!$A$1,0,MATCH(A97,Data!$1:$1,0)-1,1000,1),B97)</f>
        <v>1</v>
      </c>
      <c r="K97" s="26" t="str">
        <f t="shared" si="26"/>
        <v>PS Vue/Fox Soccer Plus</v>
      </c>
      <c r="L97" s="41" t="str">
        <f t="array" aca="1" ref="L97" ca="1">_xlfn.TEXTJOIN(", ",TRUE,IF((Data!$D$1:$D$1000=1)*(OFFSET(Data!$A$1,0,MATCH($A97,Data!$1:$1,0)-1,1000,1)=$B97),Data!$A$1:$A$1000,""))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190</v>
      </c>
      <c r="B98" s="74" t="s">
        <v>41</v>
      </c>
      <c r="C98" s="32">
        <v>15</v>
      </c>
      <c r="D98" s="128"/>
      <c r="E98" s="126">
        <f ca="1">COUNTIFS(Data!$D$1:$D$1000,1,OFFSET(Data!$A$1,0,MATCH($A98,Data!$1:$1,0)-1,1000,1),B98)</f>
        <v>0</v>
      </c>
      <c r="F98" s="39"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3" t="str">
        <f t="shared" ca="1" si="27"/>
        <v/>
      </c>
      <c r="H98" s="28" t="str">
        <f t="shared" si="28"/>
        <v>PS VueHBO</v>
      </c>
      <c r="I98" s="179">
        <f ca="1">COUNTIF(OFFSET(Data!$A$1,0,MATCH(A98,Data!$1:$1,0)-1,1000,1),B98)</f>
        <v>1</v>
      </c>
      <c r="K98" s="26" t="str">
        <f t="shared" si="26"/>
        <v>PS Vue/HBO</v>
      </c>
      <c r="L98" s="41" t="str">
        <f t="array" aca="1" ref="L98" ca="1">_xlfn.TEXTJOIN(", ",TRUE,IF((Data!$D$1:$D$1000=1)*(OFFSET(Data!$A$1,0,MATCH($A98,Data!$1:$1,0)-1,1000,1)=$B98),Data!$A$1:$A$1000,""))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190</v>
      </c>
      <c r="B99" s="74" t="s">
        <v>248</v>
      </c>
      <c r="C99" s="32">
        <v>22</v>
      </c>
      <c r="D99" s="128"/>
      <c r="E99" s="126">
        <f ca="1">COUNTIFS(Data!$D$1:$D$1000,1,OFFSET(Data!$A$1,0,MATCH($A99,Data!$1:$1,0)-1,1000,1),B99)</f>
        <v>0</v>
      </c>
      <c r="F99" s="39"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3" t="str">
        <f t="shared" ca="1" si="27"/>
        <v/>
      </c>
      <c r="H99" s="28" t="str">
        <f t="shared" si="28"/>
        <v>PS VueHBO Cinemax</v>
      </c>
      <c r="I99" s="179">
        <f ca="1">COUNTIF(OFFSET(Data!$A$1,0,MATCH(A99,Data!$1:$1,0)-1,1000,1),B99)</f>
        <v>1</v>
      </c>
      <c r="K99" s="26" t="str">
        <f t="shared" si="26"/>
        <v>PS Vue/HBO Cinemax</v>
      </c>
      <c r="L99" s="41" t="str">
        <f t="array" aca="1" ref="L99" ca="1">_xlfn.TEXTJOIN(", ",TRUE,IF((Data!$D$1:$D$1000=1)*(OFFSET(Data!$A$1,0,MATCH($A99,Data!$1:$1,0)-1,1000,1)=$B99),Data!$A$1:$A$1000,""))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190</v>
      </c>
      <c r="B100" s="74" t="s">
        <v>769</v>
      </c>
      <c r="C100" s="32">
        <v>3</v>
      </c>
      <c r="D100" s="128"/>
      <c r="E100" s="126">
        <f ca="1">COUNTIFS(Data!$D$1:$D$1000,1,OFFSET(Data!$A$1,0,MATCH($A100,Data!$1:$1,0)-1,1000,1),B100)</f>
        <v>0</v>
      </c>
      <c r="F100" s="39"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3" t="str">
        <f t="shared" ca="1" si="27"/>
        <v/>
      </c>
      <c r="H100" s="28" t="str">
        <f t="shared" si="28"/>
        <v>PS VueHi-YAH!</v>
      </c>
      <c r="I100" s="179">
        <f ca="1">COUNTIF(OFFSET(Data!$A$1,0,MATCH(A100,Data!$1:$1,0)-1,1000,1),B100)</f>
        <v>1</v>
      </c>
      <c r="K100" s="26" t="str">
        <f t="shared" si="26"/>
        <v>PS Vue/Hi-YAH!</v>
      </c>
      <c r="L100" s="41" t="str">
        <f t="array" aca="1" ref="L100" ca="1">_xlfn.TEXTJOIN(", ",TRUE,IF((Data!$D$1:$D$1000=1)*(OFFSET(Data!$A$1,0,MATCH($A100,Data!$1:$1,0)-1,1000,1)=$B100),Data!$A$1:$A$1000,""))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190</v>
      </c>
      <c r="B101" s="74" t="s">
        <v>247</v>
      </c>
      <c r="C101" s="32">
        <v>14</v>
      </c>
      <c r="D101" s="128"/>
      <c r="E101" s="126">
        <f ca="1">COUNTIFS(Data!$D$1:$D$1000,1,OFFSET(Data!$A$1,0,MATCH($A101,Data!$1:$1,0)-1,1000,1),B101)</f>
        <v>0</v>
      </c>
      <c r="F101" s="39"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3" t="str">
        <f t="shared" ca="1" si="27"/>
        <v/>
      </c>
      <c r="H101" s="28" t="str">
        <f t="shared" si="28"/>
        <v>PS VuePremium</v>
      </c>
      <c r="I101" s="179">
        <f ca="1">COUNTIF(OFFSET(Data!$A$1,0,MATCH(A101,Data!$1:$1,0)-1,1000,1),B101)</f>
        <v>1</v>
      </c>
      <c r="K101" s="26" t="str">
        <f t="shared" si="26"/>
        <v>PS Vue/Premium</v>
      </c>
      <c r="L101" s="41" t="str">
        <f t="array" aca="1" ref="L101" ca="1">_xlfn.TEXTJOIN(", ",TRUE,IF((Data!$D$1:$D$1000=1)*(OFFSET(Data!$A$1,0,MATCH($A101,Data!$1:$1,0)-1,1000,1)=$B101),Data!$A$1:$A$1000,""))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190</v>
      </c>
      <c r="B102" s="74" t="s">
        <v>771</v>
      </c>
      <c r="C102" s="32">
        <v>11</v>
      </c>
      <c r="D102" s="128"/>
      <c r="E102" s="126">
        <f ca="1">COUNTIFS(Data!$D$1:$D$1000,1,OFFSET(Data!$A$1,0,MATCH($A102,Data!$1:$1,0)-1,1000,1),B102)</f>
        <v>0</v>
      </c>
      <c r="F102" s="39"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3" t="str">
        <f t="shared" ca="1" si="27"/>
        <v/>
      </c>
      <c r="H102" s="28" t="str">
        <f t="shared" si="28"/>
        <v>PS VueSHOWTIME</v>
      </c>
      <c r="I102" s="179">
        <f ca="1">COUNTIF(OFFSET(Data!$A$1,0,MATCH(A102,Data!$1:$1,0)-1,1000,1),B102)</f>
        <v>1</v>
      </c>
      <c r="K102" s="26" t="str">
        <f t="shared" si="26"/>
        <v>PS Vue/SHOWTIME</v>
      </c>
      <c r="L102" s="41" t="str">
        <f t="array" aca="1" ref="L102" ca="1">_xlfn.TEXTJOIN(", ",TRUE,IF((Data!$D$1:$D$1000=1)*(OFFSET(Data!$A$1,0,MATCH($A102,Data!$1:$1,0)-1,1000,1)=$B102),Data!$A$1:$A$1000,""))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190</v>
      </c>
      <c r="B103" s="74" t="s">
        <v>828</v>
      </c>
      <c r="C103" s="32">
        <v>10</v>
      </c>
      <c r="D103" s="128"/>
      <c r="E103" s="126">
        <f ca="1">COUNTIFS(Data!$D$1:$D$1000,1,OFFSET(Data!$A$1,0,MATCH($A103,Data!$1:$1,0)-1,1000,1),B103)</f>
        <v>0</v>
      </c>
      <c r="F103" s="39"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3" t="str">
        <f t="shared" ca="1" si="27"/>
        <v/>
      </c>
      <c r="H103" s="28" t="str">
        <f t="shared" si="28"/>
        <v>PS VueSports Pack</v>
      </c>
      <c r="I103" s="179">
        <f ca="1">COUNTIF(OFFSET(Data!$A$1,0,MATCH(A103,Data!$1:$1,0)-1,1000,1),B103)</f>
        <v>14</v>
      </c>
      <c r="K103" s="26" t="str">
        <f t="shared" ref="K103:K106" si="31">A103&amp;"/"&amp;B103</f>
        <v>PS Vue/Sports Pack</v>
      </c>
      <c r="L103" s="41" t="str">
        <f t="array" aca="1" ref="L103" ca="1">_xlfn.TEXTJOIN(", ",TRUE,IF((Data!$D$1:$D$1000=1)*(OFFSET(Data!$A$1,0,MATCH($A103,Data!$1:$1,0)-1,1000,1)=$B103),Data!$A$1:$A$1000,""))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190</v>
      </c>
      <c r="B104" s="74" t="s">
        <v>310</v>
      </c>
      <c r="C104" s="32">
        <v>35</v>
      </c>
      <c r="D104" s="128"/>
      <c r="E104" s="126">
        <f ca="1">COUNTIFS(Data!$D$1:$D$1000,1,OFFSET(Data!$A$1,0,MATCH($A104,Data!$1:$1,0)-1,1000,1),B104)</f>
        <v>0</v>
      </c>
      <c r="F104" s="39"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3" t="str">
        <f t="shared" ca="1" si="27"/>
        <v/>
      </c>
      <c r="H104" s="28" t="str">
        <f t="shared" si="28"/>
        <v>PS VueUltra</v>
      </c>
      <c r="I104" s="179">
        <f ca="1">COUNTIF(OFFSET(Data!$A$1,0,MATCH(A104,Data!$1:$1,0)-1,1000,1),B104)</f>
        <v>0</v>
      </c>
      <c r="K104" s="26" t="str">
        <f t="shared" si="31"/>
        <v>PS Vue/Ultra</v>
      </c>
      <c r="L104" s="41" t="str">
        <f t="array" aca="1" ref="L104" ca="1">_xlfn.TEXTJOIN(", ",TRUE,IF((Data!$D$1:$D$1000=1)*(OFFSET(Data!$A$1,0,MATCH($A104,Data!$1:$1,0)-1,1000,1)=$B104),Data!$A$1:$A$1000,""))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189</v>
      </c>
      <c r="B105" s="184" t="s">
        <v>738</v>
      </c>
      <c r="C105" s="110">
        <v>10</v>
      </c>
      <c r="D105" s="128"/>
      <c r="E105" s="126">
        <f ca="1">COUNTIFS(Data!$D$1:$D$1000,1,OFFSET(Data!$A$1,0,MATCH($A105,Data!$1:$1,0)-1,1000,1),B105)</f>
        <v>0</v>
      </c>
      <c r="F105" s="39"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3" t="str">
        <f t="shared" ca="1" si="27"/>
        <v/>
      </c>
      <c r="H105" s="28" t="str">
        <f t="shared" si="28"/>
        <v>Sling Blue4 for $10 Deal</v>
      </c>
      <c r="I105" s="179">
        <f ca="1">COUNTIF(OFFSET(Data!$A$1,0,MATCH(A105,Data!$1:$1,0)-1,1000,1),B105)</f>
        <v>1</v>
      </c>
      <c r="K105" s="26" t="str">
        <f t="shared" si="31"/>
        <v>Sling Blue/4 for $10 Deal</v>
      </c>
      <c r="L105" s="41" t="str">
        <f t="array" aca="1" ref="L105" ca="1">_xlfn.TEXTJOIN(", ",TRUE,IF((Data!$D$1:$D$1000=1)*(OFFSET(Data!$A$1,0,MATCH($A105,Data!$1:$1,0)-1,1000,1)=$B105),Data!$A$1:$A$1000,""))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189</v>
      </c>
      <c r="B106" s="74" t="s">
        <v>814</v>
      </c>
      <c r="C106" s="110">
        <v>10</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27"/>
        <v/>
      </c>
      <c r="H106" s="28" t="str">
        <f t="shared" si="28"/>
        <v>Sling BlueBest of Spanish</v>
      </c>
      <c r="I106" s="179">
        <f ca="1">COUNTIF(OFFSET(Data!$A$1,0,MATCH(A106,Data!$1:$1,0)-1,1000,1),B106)</f>
        <v>24</v>
      </c>
      <c r="K106" s="26" t="str">
        <f t="shared" si="31"/>
        <v>Sling Blue/Best of Spanish</v>
      </c>
      <c r="L106" s="41" t="str">
        <f t="array" aca="1" ref="L106" ca="1">_xlfn.TEXTJOIN(", ",TRUE,IF((Data!$D$1:$D$1000=1)*(OFFSET(Data!$A$1,0,MATCH($A106,Data!$1:$1,0)-1,1000,1)=$B106),Data!$A$1:$A$1000,""))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189</v>
      </c>
      <c r="B107" s="74" t="s">
        <v>821</v>
      </c>
      <c r="C107" s="110">
        <v>5</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27"/>
        <v/>
      </c>
      <c r="H107" s="28" t="str">
        <f t="shared" si="28"/>
        <v>Sling BlueCaribe Extra</v>
      </c>
      <c r="I107" s="179">
        <f ca="1">COUNTIF(OFFSET(Data!$A$1,0,MATCH(A107,Data!$1:$1,0)-1,1000,1),B107)</f>
        <v>7</v>
      </c>
      <c r="K107" s="26" t="str">
        <f t="shared" ref="K107:K108" si="32">A107&amp;"/"&amp;B107</f>
        <v>Sling Blue/Caribe Extra</v>
      </c>
      <c r="L107" s="41" t="str">
        <f t="array" aca="1" ref="L107" ca="1">_xlfn.TEXTJOIN(", ",TRUE,IF((Data!$D$1:$D$1000=1)*(OFFSET(Data!$A$1,0,MATCH($A107,Data!$1:$1,0)-1,1000,1)=$B107),Data!$A$1:$A$1000,""))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189</v>
      </c>
      <c r="B108" s="74" t="s">
        <v>822</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27"/>
        <v/>
      </c>
      <c r="H108" s="28" t="str">
        <f t="shared" si="28"/>
        <v>Sling BlueCentroamérica Extra</v>
      </c>
      <c r="I108" s="179">
        <f ca="1">COUNTIF(OFFSET(Data!$A$1,0,MATCH(A108,Data!$1:$1,0)-1,1000,1),B108)</f>
        <v>3</v>
      </c>
      <c r="K108" s="26" t="str">
        <f t="shared" si="32"/>
        <v>Sling Blue/Centroamérica Extra</v>
      </c>
      <c r="L108" s="41" t="str">
        <f t="array" aca="1" ref="L108" ca="1">_xlfn.TEXTJOIN(", ",TRUE,IF((Data!$D$1:$D$1000=1)*(OFFSET(Data!$A$1,0,MATCH($A108,Data!$1:$1,0)-1,1000,1)=$B108),Data!$A$1:$A$1000,""))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189</v>
      </c>
      <c r="B109" s="74" t="s">
        <v>509</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27"/>
        <v/>
      </c>
      <c r="H109" s="28" t="str">
        <f t="shared" si="28"/>
        <v>Sling BlueCineFest</v>
      </c>
      <c r="I109" s="179">
        <f ca="1">COUNTIF(OFFSET(Data!$A$1,0,MATCH(A109,Data!$1:$1,0)-1,1000,1),B109)</f>
        <v>1</v>
      </c>
      <c r="K109" s="26" t="str">
        <f t="shared" ref="K109" si="33">A109&amp;"/"&amp;B109</f>
        <v>Sling Blue/CineFest</v>
      </c>
      <c r="L109" s="41" t="str">
        <f t="array" aca="1" ref="L109" ca="1">_xlfn.TEXTJOIN(", ",TRUE,IF((Data!$D$1:$D$1000=1)*(OFFSET(Data!$A$1,0,MATCH($A109,Data!$1:$1,0)-1,1000,1)=$B109),Data!$A$1:$A$1000,""))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189</v>
      </c>
      <c r="B110" s="74" t="s">
        <v>218</v>
      </c>
      <c r="C110" s="110">
        <v>3</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27"/>
        <v/>
      </c>
      <c r="H110" s="28" t="str">
        <f t="shared" si="28"/>
        <v>Sling BlueCinemoi</v>
      </c>
      <c r="I110" s="179">
        <f ca="1">COUNTIF(OFFSET(Data!$A$1,0,MATCH(A110,Data!$1:$1,0)-1,1000,1),B110)</f>
        <v>1</v>
      </c>
      <c r="K110" s="26" t="str">
        <f t="shared" ref="K110:K170" si="34">A110&amp;"/"&amp;B110</f>
        <v>Sling Blue/Cinemoi</v>
      </c>
      <c r="L110" s="41" t="str">
        <f t="array" aca="1" ref="L110" ca="1">_xlfn.TEXTJOIN(", ",TRUE,IF((Data!$D$1:$D$1000=1)*(OFFSET(Data!$A$1,0,MATCH($A110,Data!$1:$1,0)-1,1000,1)=$B110),Data!$A$1:$A$1000,""))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189</v>
      </c>
      <c r="B111" s="184" t="s">
        <v>871</v>
      </c>
      <c r="C111" s="110">
        <v>5</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27"/>
        <v/>
      </c>
      <c r="H111" s="28" t="str">
        <f t="shared" si="28"/>
        <v>Sling BlueCloud DVR</v>
      </c>
      <c r="I111" s="179">
        <f ca="1">COUNTIF(OFFSET(Data!$A$1,0,MATCH(A111,Data!$1:$1,0)-1,1000,1),B111)</f>
        <v>1</v>
      </c>
      <c r="K111" s="26" t="str">
        <f t="shared" si="34"/>
        <v>Sling Blue/Cloud DVR</v>
      </c>
      <c r="L111" s="41" t="str">
        <f t="array" aca="1" ref="L111" ca="1">_xlfn.TEXTJOIN(", ",TRUE,IF((Data!$D$1:$D$1000=1)*(OFFSET(Data!$A$1,0,MATCH($A111,Data!$1:$1,0)-1,1000,1)=$B111),Data!$A$1:$A$1000,""))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189</v>
      </c>
      <c r="B112" s="74" t="s">
        <v>510</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27"/>
        <v/>
      </c>
      <c r="H112" s="28" t="str">
        <f t="shared" si="28"/>
        <v>Sling BlueComedy Dynamics</v>
      </c>
      <c r="I112" s="179">
        <f ca="1">COUNTIF(OFFSET(Data!$A$1,0,MATCH(A112,Data!$1:$1,0)-1,1000,1),B112)</f>
        <v>1</v>
      </c>
      <c r="K112" s="26" t="str">
        <f t="shared" si="34"/>
        <v>Sling Blue/Comedy Dynamics</v>
      </c>
      <c r="L112" s="41" t="str">
        <f t="array" aca="1" ref="L112" ca="1">_xlfn.TEXTJOIN(", ",TRUE,IF((Data!$D$1:$D$1000=1)*(OFFSET(Data!$A$1,0,MATCH($A112,Data!$1:$1,0)-1,1000,1)=$B112),Data!$A$1:$A$1000,""))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189</v>
      </c>
      <c r="B113" s="74" t="s">
        <v>503</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27"/>
        <v/>
      </c>
      <c r="H113" s="28" t="str">
        <f t="shared" si="28"/>
        <v>Sling BlueComedy Extra</v>
      </c>
      <c r="I113" s="179">
        <f ca="1">COUNTIF(OFFSET(Data!$A$1,0,MATCH(A113,Data!$1:$1,0)-1,1000,1),B113)</f>
        <v>7</v>
      </c>
      <c r="K113" s="26" t="str">
        <f t="shared" si="34"/>
        <v>Sling Blue/Comedy Extra</v>
      </c>
      <c r="L113" s="41" t="str">
        <f t="array" aca="1" ref="L113" ca="1">_xlfn.TEXTJOIN(", ",TRUE,IF((Data!$D$1:$D$1000=1)*(OFFSET(Data!$A$1,0,MATCH($A113,Data!$1:$1,0)-1,1000,1)=$B113),Data!$A$1:$A$1000,""))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189</v>
      </c>
      <c r="B114" s="74" t="s">
        <v>511</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27"/>
        <v/>
      </c>
      <c r="H114" s="28" t="str">
        <f t="shared" si="28"/>
        <v>Sling BlueCONtv</v>
      </c>
      <c r="I114" s="179">
        <f ca="1">COUNTIF(OFFSET(Data!$A$1,0,MATCH(A114,Data!$1:$1,0)-1,1000,1),B114)</f>
        <v>1</v>
      </c>
      <c r="K114" s="26" t="str">
        <f t="shared" si="34"/>
        <v>Sling Blue/CONtv</v>
      </c>
      <c r="L114" s="41" t="str">
        <f t="array" aca="1" ref="L114" ca="1">_xlfn.TEXTJOIN(", ",TRUE,IF((Data!$D$1:$D$1000=1)*(OFFSET(Data!$A$1,0,MATCH($A114,Data!$1:$1,0)-1,1000,1)=$B114),Data!$A$1:$A$1000,""))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189</v>
      </c>
      <c r="B115" s="74" t="s">
        <v>512</v>
      </c>
      <c r="C115" s="110">
        <v>3</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27"/>
        <v/>
      </c>
      <c r="H115" s="28" t="str">
        <f t="shared" si="28"/>
        <v>Sling BlueCuriosityStream</v>
      </c>
      <c r="I115" s="179">
        <f ca="1">COUNTIF(OFFSET(Data!$A$1,0,MATCH(A115,Data!$1:$1,0)-1,1000,1),B115)</f>
        <v>1</v>
      </c>
      <c r="K115" s="26" t="str">
        <f t="shared" si="34"/>
        <v>Sling Blue/CuriosityStream</v>
      </c>
      <c r="L115" s="41" t="str">
        <f t="array" aca="1" ref="L115" ca="1">_xlfn.TEXTJOIN(", ",TRUE,IF((Data!$D$1:$D$1000=1)*(OFFSET(Data!$A$1,0,MATCH($A115,Data!$1:$1,0)-1,1000,1)=$B115),Data!$A$1:$A$1000,""))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189</v>
      </c>
      <c r="B116" s="74" t="s">
        <v>513</v>
      </c>
      <c r="C116" s="110">
        <v>5</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27"/>
        <v/>
      </c>
      <c r="H116" s="28" t="str">
        <f t="shared" si="28"/>
        <v>Sling BlueDocurama</v>
      </c>
      <c r="I116" s="179">
        <f ca="1">COUNTIF(OFFSET(Data!$A$1,0,MATCH(A116,Data!$1:$1,0)-1,1000,1),B116)</f>
        <v>1</v>
      </c>
      <c r="K116" s="26" t="str">
        <f t="shared" si="34"/>
        <v>Sling Blue/Docurama</v>
      </c>
      <c r="L116" s="41" t="str">
        <f t="array" aca="1" ref="L116" ca="1">_xlfn.TEXTJOIN(", ",TRUE,IF((Data!$D$1:$D$1000=1)*(OFFSET(Data!$A$1,0,MATCH($A116,Data!$1:$1,0)-1,1000,1)=$B116),Data!$A$1:$A$1000,""))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189</v>
      </c>
      <c r="B117" s="74" t="s">
        <v>514</v>
      </c>
      <c r="C117" s="110">
        <v>5</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27"/>
        <v/>
      </c>
      <c r="H117" s="28" t="str">
        <f t="shared" si="28"/>
        <v>Sling BlueDOGTV</v>
      </c>
      <c r="I117" s="179">
        <f ca="1">COUNTIF(OFFSET(Data!$A$1,0,MATCH(A117,Data!$1:$1,0)-1,1000,1),B117)</f>
        <v>1</v>
      </c>
      <c r="K117" s="26" t="str">
        <f t="shared" si="34"/>
        <v>Sling Blue/DOGTV</v>
      </c>
      <c r="L117" s="41" t="str">
        <f t="array" aca="1" ref="L117" ca="1">_xlfn.TEXTJOIN(", ",TRUE,IF((Data!$D$1:$D$1000=1)*(OFFSET(Data!$A$1,0,MATCH($A117,Data!$1:$1,0)-1,1000,1)=$B117),Data!$A$1:$A$1000,""))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189</v>
      </c>
      <c r="B118" s="74" t="s">
        <v>515</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27"/>
        <v/>
      </c>
      <c r="H118" s="28" t="str">
        <f t="shared" si="28"/>
        <v>Sling BlueDove Channel</v>
      </c>
      <c r="I118" s="179">
        <f ca="1">COUNTIF(OFFSET(Data!$A$1,0,MATCH(A118,Data!$1:$1,0)-1,1000,1),B118)</f>
        <v>1</v>
      </c>
      <c r="K118" s="26" t="str">
        <f t="shared" si="34"/>
        <v>Sling Blue/Dove Channel</v>
      </c>
      <c r="L118" s="41" t="str">
        <f t="array" aca="1" ref="L118" ca="1">_xlfn.TEXTJOIN(", ",TRUE,IF((Data!$D$1:$D$1000=1)*(OFFSET(Data!$A$1,0,MATCH($A118,Data!$1:$1,0)-1,1000,1)=$B118),Data!$A$1:$A$1000,""))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189</v>
      </c>
      <c r="B119" s="74" t="s">
        <v>752</v>
      </c>
      <c r="C119" s="110">
        <v>3</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35">IF(E119=0,"",C119/E119)</f>
        <v/>
      </c>
      <c r="H119" s="28" t="str">
        <f t="shared" ref="H119:H150" si="36">A119&amp;B119&amp;D119</f>
        <v>Sling BlueDOX</v>
      </c>
      <c r="I119" s="179">
        <f ca="1">COUNTIF(OFFSET(Data!$A$1,0,MATCH(A119,Data!$1:$1,0)-1,1000,1),B119)</f>
        <v>1</v>
      </c>
      <c r="K119" s="26" t="str">
        <f t="shared" si="34"/>
        <v>Sling Blue/DOX</v>
      </c>
      <c r="L119" s="41" t="str">
        <f t="array" aca="1" ref="L119" ca="1">_xlfn.TEXTJOIN(", ",TRUE,IF((Data!$D$1:$D$1000=1)*(OFFSET(Data!$A$1,0,MATCH($A119,Data!$1:$1,0)-1,1000,1)=$B119),Data!$A$1:$A$1000,""))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189</v>
      </c>
      <c r="B120" s="74" t="s">
        <v>891</v>
      </c>
      <c r="C120" s="110">
        <v>6</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35"/>
        <v/>
      </c>
      <c r="H120" s="28" t="str">
        <f t="shared" si="36"/>
        <v>Sling BlueEchoboom Sports</v>
      </c>
      <c r="I120" s="179">
        <f ca="1">COUNTIF(OFFSET(Data!$A$1,0,MATCH(A120,Data!$1:$1,0)-1,1000,1),B120)</f>
        <v>1</v>
      </c>
      <c r="K120" s="26" t="str">
        <f t="shared" ref="K120" si="37">A120&amp;"/"&amp;B120</f>
        <v>Sling Blue/Echoboom Sports</v>
      </c>
      <c r="L120" s="41" t="str">
        <f t="array" aca="1" ref="L120" ca="1">_xlfn.TEXTJOIN(", ",TRUE,IF((Data!$D$1:$D$1000=1)*(OFFSET(Data!$A$1,0,MATCH($A120,Data!$1:$1,0)-1,1000,1)=$B120),Data!$A$1:$A$1000,""))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189</v>
      </c>
      <c r="B121" s="74" t="s">
        <v>32</v>
      </c>
      <c r="C121" s="110">
        <v>5</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35"/>
        <v/>
      </c>
      <c r="H121" s="28" t="str">
        <f t="shared" si="36"/>
        <v>Sling BlueEPIX</v>
      </c>
      <c r="I121" s="179">
        <f ca="1">COUNTIF(OFFSET(Data!$A$1,0,MATCH(A121,Data!$1:$1,0)-1,1000,1),B121)</f>
        <v>3</v>
      </c>
      <c r="K121" s="26" t="str">
        <f t="shared" ref="K121" si="38">A121&amp;"/"&amp;B121</f>
        <v>Sling Blue/EPIX</v>
      </c>
      <c r="L121" s="41" t="str">
        <f t="array" aca="1" ref="L121" ca="1">_xlfn.TEXTJOIN(", ",TRUE,IF((Data!$D$1:$D$1000=1)*(OFFSET(Data!$A$1,0,MATCH($A121,Data!$1:$1,0)-1,1000,1)=$B121),Data!$A$1:$A$1000,""))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189</v>
      </c>
      <c r="B122" s="74" t="s">
        <v>823</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35"/>
        <v/>
      </c>
      <c r="H122" s="28" t="str">
        <f t="shared" si="36"/>
        <v>Sling BlueEspaña Extra</v>
      </c>
      <c r="I122" s="179">
        <f ca="1">COUNTIF(OFFSET(Data!$A$1,0,MATCH(A122,Data!$1:$1,0)-1,1000,1),B122)</f>
        <v>3</v>
      </c>
      <c r="K122" s="26" t="str">
        <f t="shared" si="34"/>
        <v>Sling Blue/España Extra</v>
      </c>
      <c r="L122" s="41" t="str">
        <f t="array" aca="1" ref="L122" ca="1">_xlfn.TEXTJOIN(", ",TRUE,IF((Data!$D$1:$D$1000=1)*(OFFSET(Data!$A$1,0,MATCH($A122,Data!$1:$1,0)-1,1000,1)=$B122),Data!$A$1:$A$1000,""))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189</v>
      </c>
      <c r="B123" s="74" t="s">
        <v>733</v>
      </c>
      <c r="C123" s="110">
        <v>3</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35"/>
        <v/>
      </c>
      <c r="H123" s="28" t="str">
        <f t="shared" si="36"/>
        <v>Sling BlueFlixLatino</v>
      </c>
      <c r="I123" s="179">
        <f ca="1">COUNTIF(OFFSET(Data!$A$1,0,MATCH(A123,Data!$1:$1,0)-1,1000,1),B123)</f>
        <v>1</v>
      </c>
      <c r="K123" s="26" t="str">
        <f t="shared" si="34"/>
        <v>Sling Blue/FlixLatino</v>
      </c>
      <c r="L123" s="41" t="str">
        <f t="array" aca="1" ref="L123" ca="1">_xlfn.TEXTJOIN(", ",TRUE,IF((Data!$D$1:$D$1000=1)*(OFFSET(Data!$A$1,0,MATCH($A123,Data!$1:$1,0)-1,1000,1)=$B123),Data!$A$1:$A$1000,""))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189</v>
      </c>
      <c r="B124" s="74" t="s">
        <v>731</v>
      </c>
      <c r="C124" s="110">
        <v>4</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35"/>
        <v/>
      </c>
      <c r="H124" s="28" t="str">
        <f t="shared" si="36"/>
        <v>Sling BlueGenius Brands Network</v>
      </c>
      <c r="I124" s="179">
        <f ca="1">COUNTIF(OFFSET(Data!$A$1,0,MATCH(A124,Data!$1:$1,0)-1,1000,1),B124)</f>
        <v>1</v>
      </c>
      <c r="K124" s="26" t="str">
        <f t="shared" ref="K124" si="39">A124&amp;"/"&amp;B124</f>
        <v>Sling Blue/Genius Brands Network</v>
      </c>
      <c r="L124" s="41" t="str">
        <f t="array" aca="1" ref="L124" ca="1">_xlfn.TEXTJOIN(", ",TRUE,IF((Data!$D$1:$D$1000=1)*(OFFSET(Data!$A$1,0,MATCH($A124,Data!$1:$1,0)-1,1000,1)=$B124),Data!$A$1:$A$1000,""))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189</v>
      </c>
      <c r="B125" s="74" t="s">
        <v>516</v>
      </c>
      <c r="C125" s="110">
        <v>7</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35"/>
        <v/>
      </c>
      <c r="H125" s="28" t="str">
        <f t="shared" si="36"/>
        <v>Sling BlueGrokker</v>
      </c>
      <c r="I125" s="179">
        <f ca="1">COUNTIF(OFFSET(Data!$A$1,0,MATCH(A125,Data!$1:$1,0)-1,1000,1),B125)</f>
        <v>1</v>
      </c>
      <c r="K125" s="26" t="str">
        <f t="shared" si="34"/>
        <v>Sling Blue/Grokker</v>
      </c>
      <c r="L125" s="41" t="str">
        <f t="array" aca="1" ref="L125" ca="1">_xlfn.TEXTJOIN(", ",TRUE,IF((Data!$D$1:$D$1000=1)*(OFFSET(Data!$A$1,0,MATCH($A125,Data!$1:$1,0)-1,1000,1)=$B125),Data!$A$1:$A$1000,""))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189</v>
      </c>
      <c r="B126" s="74" t="s">
        <v>715</v>
      </c>
      <c r="C126" s="110">
        <v>6</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35"/>
        <v/>
      </c>
      <c r="H126" s="28" t="str">
        <f t="shared" si="36"/>
        <v>Sling BlueHallmark Movies Now</v>
      </c>
      <c r="I126" s="179">
        <f ca="1">COUNTIF(OFFSET(Data!$A$1,0,MATCH(A126,Data!$1:$1,0)-1,1000,1),B126)</f>
        <v>1</v>
      </c>
      <c r="K126" s="26" t="str">
        <f t="shared" si="34"/>
        <v>Sling Blue/Hallmark Movies Now</v>
      </c>
      <c r="L126" s="41" t="str">
        <f t="array" aca="1" ref="L126" ca="1">_xlfn.TEXTJOIN(", ",TRUE,IF((Data!$D$1:$D$1000=1)*(OFFSET(Data!$A$1,0,MATCH($A126,Data!$1:$1,0)-1,1000,1)=$B126),Data!$A$1:$A$1000,""))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189</v>
      </c>
      <c r="B127" s="74" t="s">
        <v>508</v>
      </c>
      <c r="C127" s="110">
        <v>5</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35"/>
        <v/>
      </c>
      <c r="H127" s="28" t="str">
        <f t="shared" si="36"/>
        <v>Sling BlueHeartland Extra</v>
      </c>
      <c r="I127" s="179">
        <f ca="1">COUNTIF(OFFSET(Data!$A$1,0,MATCH(A127,Data!$1:$1,0)-1,1000,1),B127)</f>
        <v>9</v>
      </c>
      <c r="K127" s="26" t="str">
        <f t="shared" si="34"/>
        <v>Sling Blue/Heartland Extra</v>
      </c>
      <c r="L127" s="41" t="str">
        <f t="array" aca="1" ref="L127" ca="1">_xlfn.TEXTJOIN(", ",TRUE,IF((Data!$D$1:$D$1000=1)*(OFFSET(Data!$A$1,0,MATCH($A127,Data!$1:$1,0)-1,1000,1)=$B127),Data!$A$1:$A$1000,""))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189</v>
      </c>
      <c r="B128" s="74" t="s">
        <v>517</v>
      </c>
      <c r="C128" s="110">
        <v>8</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35"/>
        <v/>
      </c>
      <c r="H128" s="28" t="str">
        <f t="shared" si="36"/>
        <v>Sling BlueHere TV</v>
      </c>
      <c r="I128" s="179">
        <f ca="1">COUNTIF(OFFSET(Data!$A$1,0,MATCH(A128,Data!$1:$1,0)-1,1000,1),B128)</f>
        <v>1</v>
      </c>
      <c r="K128" s="26" t="str">
        <f t="shared" si="34"/>
        <v>Sling Blue/Here TV</v>
      </c>
      <c r="L128" s="41" t="str">
        <f t="array" aca="1" ref="L128" ca="1">_xlfn.TEXTJOIN(", ",TRUE,IF((Data!$D$1:$D$1000=1)*(OFFSET(Data!$A$1,0,MATCH($A128,Data!$1:$1,0)-1,1000,1)=$B128),Data!$A$1:$A$1000,""))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189</v>
      </c>
      <c r="B129" s="74" t="s">
        <v>507</v>
      </c>
      <c r="C129" s="110">
        <v>5</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35"/>
        <v/>
      </c>
      <c r="H129" s="28" t="str">
        <f t="shared" si="36"/>
        <v>Sling BlueHollywood Extra</v>
      </c>
      <c r="I129" s="179">
        <f ca="1">COUNTIF(OFFSET(Data!$A$1,0,MATCH(A129,Data!$1:$1,0)-1,1000,1),B129)</f>
        <v>5</v>
      </c>
      <c r="K129" s="26" t="str">
        <f t="shared" si="34"/>
        <v>Sling Blue/Hollywood Extra</v>
      </c>
      <c r="L129" s="41" t="str">
        <f t="array" aca="1" ref="L129" ca="1">_xlfn.TEXTJOIN(", ",TRUE,IF((Data!$D$1:$D$1000=1)*(OFFSET(Data!$A$1,0,MATCH($A129,Data!$1:$1,0)-1,1000,1)=$B129),Data!$A$1:$A$1000,""))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189</v>
      </c>
      <c r="B130" s="74" t="s">
        <v>518</v>
      </c>
      <c r="C130" s="110">
        <v>5</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35"/>
        <v/>
      </c>
      <c r="H130" s="28" t="str">
        <f t="shared" si="36"/>
        <v>Sling BlueHopster</v>
      </c>
      <c r="I130" s="179">
        <f ca="1">COUNTIF(OFFSET(Data!$A$1,0,MATCH(A130,Data!$1:$1,0)-1,1000,1),B130)</f>
        <v>1</v>
      </c>
      <c r="K130" s="26" t="str">
        <f t="shared" si="34"/>
        <v>Sling Blue/Hopster</v>
      </c>
      <c r="L130" s="41" t="str">
        <f t="array" aca="1" ref="L130" ca="1">_xlfn.TEXTJOIN(", ",TRUE,IF((Data!$D$1:$D$1000=1)*(OFFSET(Data!$A$1,0,MATCH($A130,Data!$1:$1,0)-1,1000,1)=$B130),Data!$A$1:$A$1000,""))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189</v>
      </c>
      <c r="B131" s="74" t="s">
        <v>504</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35"/>
        <v/>
      </c>
      <c r="H131" s="28" t="str">
        <f t="shared" si="36"/>
        <v>Sling BlueKids Extra</v>
      </c>
      <c r="I131" s="179">
        <f ca="1">COUNTIF(OFFSET(Data!$A$1,0,MATCH(A131,Data!$1:$1,0)-1,1000,1),B131)</f>
        <v>6</v>
      </c>
      <c r="K131" s="26" t="str">
        <f t="shared" si="34"/>
        <v>Sling Blue/Kids Extra</v>
      </c>
      <c r="L131" s="41" t="str">
        <f t="array" aca="1" ref="L131" ca="1">_xlfn.TEXTJOIN(", ",TRUE,IF((Data!$D$1:$D$1000=1)*(OFFSET(Data!$A$1,0,MATCH($A131,Data!$1:$1,0)-1,1000,1)=$B131),Data!$A$1:$A$1000,""))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189</v>
      </c>
      <c r="B132" s="74" t="s">
        <v>506</v>
      </c>
      <c r="C132" s="110">
        <v>5</v>
      </c>
      <c r="D132" s="128"/>
      <c r="E132" s="126">
        <f ca="1">COUNTIFS(Data!$D$1:$D$1000,1,OFFSET(Data!$A$1,0,MATCH($A132,Data!$1:$1,0)-1,1000,1),B132)</f>
        <v>1</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f t="shared" ca="1" si="35"/>
        <v>5</v>
      </c>
      <c r="H132" s="28" t="str">
        <f t="shared" si="36"/>
        <v>Sling BlueLifestyle Extra</v>
      </c>
      <c r="I132" s="179">
        <f ca="1">COUNTIF(OFFSET(Data!$A$1,0,MATCH(A132,Data!$1:$1,0)-1,1000,1),B132)</f>
        <v>11</v>
      </c>
      <c r="K132" s="26" t="str">
        <f t="shared" si="34"/>
        <v>Sling Blue/Lifestyle Extra</v>
      </c>
      <c r="L132" s="41" t="str">
        <f t="array" aca="1" ref="L132" ca="1">_xlfn.TEXTJOIN(", ",TRUE,IF((Data!$D$1:$D$1000=1)*(OFFSET(Data!$A$1,0,MATCH($A132,Data!$1:$1,0)-1,1000,1)=$B132),Data!$A$1:$A$1000,""))</f>
        <v>Cooking Channel</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189</v>
      </c>
      <c r="B133" s="74" t="s">
        <v>892</v>
      </c>
      <c r="C133" s="110">
        <v>3</v>
      </c>
      <c r="D133" s="128"/>
      <c r="E133" s="126">
        <f ca="1">COUNTIFS(Data!$D$1:$D$1000,1,OFFSET(Data!$A$1,0,MATCH($A133,Data!$1:$1,0)-1,1000,1),B133)</f>
        <v>0</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t="str">
        <f t="shared" ca="1" si="35"/>
        <v/>
      </c>
      <c r="H133" s="28" t="str">
        <f t="shared" si="36"/>
        <v>Sling BlueLion Mountain TV</v>
      </c>
      <c r="I133" s="179">
        <f ca="1">COUNTIF(OFFSET(Data!$A$1,0,MATCH(A133,Data!$1:$1,0)-1,1000,1),B133)</f>
        <v>1</v>
      </c>
      <c r="K133" s="26" t="str">
        <f t="shared" si="34"/>
        <v>Sling Blue/Lion Mountain TV</v>
      </c>
      <c r="L133" s="41" t="str">
        <f t="array" aca="1" ref="L133" ca="1">_xlfn.TEXTJOIN(", ",TRUE,IF((Data!$D$1:$D$1000=1)*(OFFSET(Data!$A$1,0,MATCH($A133,Data!$1:$1,0)-1,1000,1)=$B133),Data!$A$1:$A$1000,""))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189</v>
      </c>
      <c r="B134" s="74" t="s">
        <v>749</v>
      </c>
      <c r="C134" s="110">
        <v>5</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35"/>
        <v/>
      </c>
      <c r="H134" s="28" t="str">
        <f t="shared" si="36"/>
        <v>Sling BlueMagnolia Selects</v>
      </c>
      <c r="I134" s="179">
        <f ca="1">COUNTIF(OFFSET(Data!$A$1,0,MATCH(A134,Data!$1:$1,0)-1,1000,1),B134)</f>
        <v>1</v>
      </c>
      <c r="K134" s="26" t="str">
        <f t="shared" si="34"/>
        <v>Sling Blue/Magnolia Selects</v>
      </c>
      <c r="L134" s="41" t="str">
        <f t="array" aca="1" ref="L134" ca="1">_xlfn.TEXTJOIN(", ",TRUE,IF((Data!$D$1:$D$1000=1)*(OFFSET(Data!$A$1,0,MATCH($A134,Data!$1:$1,0)-1,1000,1)=$B134),Data!$A$1:$A$1000,""))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189</v>
      </c>
      <c r="B135" s="74" t="s">
        <v>824</v>
      </c>
      <c r="C135" s="110">
        <v>5</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35"/>
        <v/>
      </c>
      <c r="H135" s="28" t="str">
        <f t="shared" si="36"/>
        <v>Sling BlueMéxico Extra</v>
      </c>
      <c r="I135" s="179">
        <f ca="1">COUNTIF(OFFSET(Data!$A$1,0,MATCH(A135,Data!$1:$1,0)-1,1000,1),B135)</f>
        <v>11</v>
      </c>
      <c r="K135" s="26" t="str">
        <f t="shared" si="34"/>
        <v>Sling Blue/México Extra</v>
      </c>
      <c r="L135" s="41" t="str">
        <f t="array" aca="1" ref="L135" ca="1">_xlfn.TEXTJOIN(", ",TRUE,IF((Data!$D$1:$D$1000=1)*(OFFSET(Data!$A$1,0,MATCH($A135,Data!$1:$1,0)-1,1000,1)=$B135),Data!$A$1:$A$1000,""))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189</v>
      </c>
      <c r="B136" s="74" t="s">
        <v>750</v>
      </c>
      <c r="C136" s="110">
        <v>3</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35"/>
        <v/>
      </c>
      <c r="H136" s="28" t="str">
        <f t="shared" si="36"/>
        <v>Sling BlueMonsters &amp; Nightmares</v>
      </c>
      <c r="I136" s="179">
        <f ca="1">COUNTIF(OFFSET(Data!$A$1,0,MATCH(A136,Data!$1:$1,0)-1,1000,1),B136)</f>
        <v>1</v>
      </c>
      <c r="K136" s="26" t="str">
        <f t="shared" si="34"/>
        <v>Sling Blue/Monsters &amp; Nightmares</v>
      </c>
      <c r="L136" s="41" t="str">
        <f t="array" aca="1" ref="L136" ca="1">_xlfn.TEXTJOIN(", ",TRUE,IF((Data!$D$1:$D$1000=1)*(OFFSET(Data!$A$1,0,MATCH($A136,Data!$1:$1,0)-1,1000,1)=$B136),Data!$A$1:$A$1000,""))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189</v>
      </c>
      <c r="B137" s="74" t="s">
        <v>505</v>
      </c>
      <c r="C137" s="110">
        <v>5</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35"/>
        <v/>
      </c>
      <c r="H137" s="28" t="str">
        <f t="shared" si="36"/>
        <v>Sling BlueNews Extra</v>
      </c>
      <c r="I137" s="179">
        <f ca="1">COUNTIF(OFFSET(Data!$A$1,0,MATCH(A137,Data!$1:$1,0)-1,1000,1),B137)</f>
        <v>16</v>
      </c>
      <c r="K137" s="26" t="str">
        <f t="shared" si="34"/>
        <v>Sling Blue/News Extra</v>
      </c>
      <c r="L137" s="41" t="str">
        <f t="array" aca="1" ref="L137" ca="1">_xlfn.TEXTJOIN(", ",TRUE,IF((Data!$D$1:$D$1000=1)*(OFFSET(Data!$A$1,0,MATCH($A137,Data!$1:$1,0)-1,1000,1)=$B137),Data!$A$1:$A$1000,""))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189</v>
      </c>
      <c r="B138" s="74" t="s">
        <v>519</v>
      </c>
      <c r="C138" s="110">
        <v>5</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35"/>
        <v/>
      </c>
      <c r="H138" s="28" t="str">
        <f t="shared" si="36"/>
        <v>Sling BlueOutside TV Features</v>
      </c>
      <c r="I138" s="179">
        <f ca="1">COUNTIF(OFFSET(Data!$A$1,0,MATCH(A138,Data!$1:$1,0)-1,1000,1),B138)</f>
        <v>1</v>
      </c>
      <c r="K138" s="26" t="str">
        <f t="shared" si="34"/>
        <v>Sling Blue/Outside TV Features</v>
      </c>
      <c r="L138" s="41" t="str">
        <f t="array" aca="1" ref="L138" ca="1">_xlfn.TEXTJOIN(", ",TRUE,IF((Data!$D$1:$D$1000=1)*(OFFSET(Data!$A$1,0,MATCH($A138,Data!$1:$1,0)-1,1000,1)=$B138),Data!$A$1:$A$1000,""))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189</v>
      </c>
      <c r="B139" s="74" t="s">
        <v>520</v>
      </c>
      <c r="C139" s="110">
        <v>6</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35"/>
        <v/>
      </c>
      <c r="H139" s="28" t="str">
        <f t="shared" si="36"/>
        <v>Sling BluePantaya</v>
      </c>
      <c r="I139" s="179">
        <f ca="1">COUNTIF(OFFSET(Data!$A$1,0,MATCH(A139,Data!$1:$1,0)-1,1000,1),B139)</f>
        <v>1</v>
      </c>
      <c r="K139" s="26" t="str">
        <f t="shared" si="34"/>
        <v>Sling Blue/Pantaya</v>
      </c>
      <c r="L139" s="41" t="str">
        <f t="array" aca="1" ref="L139" ca="1">_xlfn.TEXTJOIN(", ",TRUE,IF((Data!$D$1:$D$1000=1)*(OFFSET(Data!$A$1,0,MATCH($A139,Data!$1:$1,0)-1,1000,1)=$B139),Data!$A$1:$A$1000,""))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189</v>
      </c>
      <c r="B140" s="74" t="s">
        <v>66</v>
      </c>
      <c r="C140" s="110">
        <v>10</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35"/>
        <v/>
      </c>
      <c r="H140" s="28" t="str">
        <f t="shared" si="36"/>
        <v>Sling BlueShowtime</v>
      </c>
      <c r="I140" s="179">
        <f ca="1">COUNTIF(OFFSET(Data!$A$1,0,MATCH(A140,Data!$1:$1,0)-1,1000,1),B140)</f>
        <v>9</v>
      </c>
      <c r="K140" s="26" t="str">
        <f t="shared" si="34"/>
        <v>Sling Blue/Showtime</v>
      </c>
      <c r="L140" s="41" t="str">
        <f t="array" aca="1" ref="L140" ca="1">_xlfn.TEXTJOIN(", ",TRUE,IF((Data!$D$1:$D$1000=1)*(OFFSET(Data!$A$1,0,MATCH($A140,Data!$1:$1,0)-1,1000,1)=$B140),Data!$A$1:$A$1000,""))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189</v>
      </c>
      <c r="B141" s="74" t="s">
        <v>502</v>
      </c>
      <c r="C141" s="110">
        <v>10</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35"/>
        <v/>
      </c>
      <c r="H141" s="28" t="str">
        <f t="shared" si="36"/>
        <v>Sling BlueSports Extra</v>
      </c>
      <c r="I141" s="179">
        <f ca="1">COUNTIF(OFFSET(Data!$A$1,0,MATCH(A141,Data!$1:$1,0)-1,1000,1),B141)</f>
        <v>15</v>
      </c>
      <c r="K141" s="26" t="str">
        <f t="shared" si="34"/>
        <v>Sling Blue/Sports Extra</v>
      </c>
      <c r="L141" s="41" t="str">
        <f t="array" aca="1" ref="L141" ca="1">_xlfn.TEXTJOIN(", ",TRUE,IF((Data!$D$1:$D$1000=1)*(OFFSET(Data!$A$1,0,MATCH($A141,Data!$1:$1,0)-1,1000,1)=$B141),Data!$A$1:$A$1000,""))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189</v>
      </c>
      <c r="B142" s="74" t="s">
        <v>67</v>
      </c>
      <c r="C142" s="110">
        <v>9</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35"/>
        <v/>
      </c>
      <c r="H142" s="28" t="str">
        <f t="shared" si="36"/>
        <v>Sling BlueStarz</v>
      </c>
      <c r="I142" s="179">
        <f ca="1">COUNTIF(OFFSET(Data!$A$1,0,MATCH(A142,Data!$1:$1,0)-1,1000,1),B142)</f>
        <v>6</v>
      </c>
      <c r="K142" s="26" t="str">
        <f t="shared" si="34"/>
        <v>Sling Blue/Starz</v>
      </c>
      <c r="L142" s="41" t="str">
        <f t="array" aca="1" ref="L142" ca="1">_xlfn.TEXTJOIN(", ",TRUE,IF((Data!$D$1:$D$1000=1)*(OFFSET(Data!$A$1,0,MATCH($A142,Data!$1:$1,0)-1,1000,1)=$B142),Data!$A$1:$A$1000,""))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189</v>
      </c>
      <c r="B143" s="74" t="s">
        <v>521</v>
      </c>
      <c r="C143" s="110">
        <v>7</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35"/>
        <v/>
      </c>
      <c r="H143" s="28" t="str">
        <f t="shared" si="36"/>
        <v>Sling BlueStingray Karaoke</v>
      </c>
      <c r="I143" s="179">
        <f ca="1">COUNTIF(OFFSET(Data!$A$1,0,MATCH(A143,Data!$1:$1,0)-1,1000,1),B143)</f>
        <v>1</v>
      </c>
      <c r="K143" s="26" t="str">
        <f t="shared" si="34"/>
        <v>Sling Blue/Stingray Karaoke</v>
      </c>
      <c r="L143" s="41" t="str">
        <f t="array" aca="1" ref="L143" ca="1">_xlfn.TEXTJOIN(", ",TRUE,IF((Data!$D$1:$D$1000=1)*(OFFSET(Data!$A$1,0,MATCH($A143,Data!$1:$1,0)-1,1000,1)=$B143),Data!$A$1:$A$1000,""))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189</v>
      </c>
      <c r="B144" s="74" t="s">
        <v>753</v>
      </c>
      <c r="C144" s="110">
        <v>8</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35"/>
        <v/>
      </c>
      <c r="H144" s="28" t="str">
        <f t="shared" si="36"/>
        <v>Sling BlueStingray Qello</v>
      </c>
      <c r="I144" s="179">
        <f ca="1">COUNTIF(OFFSET(Data!$A$1,0,MATCH(A144,Data!$1:$1,0)-1,1000,1),B144)</f>
        <v>1</v>
      </c>
      <c r="K144" s="26" t="str">
        <f t="shared" si="34"/>
        <v>Sling Blue/Stingray Qello</v>
      </c>
      <c r="L144" s="41" t="str">
        <f t="array" aca="1" ref="L144" ca="1">_xlfn.TEXTJOIN(", ",TRUE,IF((Data!$D$1:$D$1000=1)*(OFFSET(Data!$A$1,0,MATCH($A144,Data!$1:$1,0)-1,1000,1)=$B144),Data!$A$1:$A$1000,""))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189</v>
      </c>
      <c r="B145" s="74" t="s">
        <v>825</v>
      </c>
      <c r="C145" s="110">
        <v>5</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35"/>
        <v/>
      </c>
      <c r="H145" s="28" t="str">
        <f t="shared" si="36"/>
        <v xml:space="preserve">Sling BlueSudamérica Extra </v>
      </c>
      <c r="I145" s="179">
        <f ca="1">COUNTIF(OFFSET(Data!$A$1,0,MATCH(A145,Data!$1:$1,0)-1,1000,1),B145)</f>
        <v>13</v>
      </c>
      <c r="K145" s="26" t="str">
        <f t="shared" si="34"/>
        <v xml:space="preserve">Sling Blue/Sudamérica Extra </v>
      </c>
      <c r="L145" s="41" t="str">
        <f t="array" aca="1" ref="L145" ca="1">_xlfn.TEXTJOIN(", ",TRUE,IF((Data!$D$1:$D$1000=1)*(OFFSET(Data!$A$1,0,MATCH($A145,Data!$1:$1,0)-1,1000,1)=$B145),Data!$A$1:$A$1000,""))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189</v>
      </c>
      <c r="B146" s="74" t="s">
        <v>523</v>
      </c>
      <c r="C146" s="110">
        <v>3</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35"/>
        <v/>
      </c>
      <c r="H146" s="28" t="str">
        <f t="shared" si="36"/>
        <v>Sling BlueThe Country Network</v>
      </c>
      <c r="I146" s="179">
        <f ca="1">COUNTIF(OFFSET(Data!$A$1,0,MATCH(A146,Data!$1:$1,0)-1,1000,1),B146)</f>
        <v>1</v>
      </c>
      <c r="K146" s="26" t="str">
        <f t="shared" si="34"/>
        <v>Sling Blue/The Country Network</v>
      </c>
      <c r="L146" s="41" t="str">
        <f t="array" aca="1" ref="L146" ca="1">_xlfn.TEXTJOIN(", ",TRUE,IF((Data!$D$1:$D$1000=1)*(OFFSET(Data!$A$1,0,MATCH($A146,Data!$1:$1,0)-1,1000,1)=$B146),Data!$A$1:$A$1000,""))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189</v>
      </c>
      <c r="B147" s="184" t="s">
        <v>737</v>
      </c>
      <c r="C147" s="110">
        <v>20</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35"/>
        <v/>
      </c>
      <c r="H147" s="28" t="str">
        <f t="shared" si="36"/>
        <v>Sling BlueTotal TV Deal</v>
      </c>
      <c r="I147" s="179">
        <f ca="1">COUNTIF(OFFSET(Data!$A$1,0,MATCH(A147,Data!$1:$1,0)-1,1000,1),B147)</f>
        <v>1</v>
      </c>
      <c r="K147" s="26" t="str">
        <f t="shared" si="34"/>
        <v>Sling Blue/Total TV Deal</v>
      </c>
      <c r="L147" s="41" t="str">
        <f t="array" aca="1" ref="L147" ca="1">_xlfn.TEXTJOIN(", ",TRUE,IF((Data!$D$1:$D$1000=1)*(OFFSET(Data!$A$1,0,MATCH($A147,Data!$1:$1,0)-1,1000,1)=$B147),Data!$A$1:$A$1000,""))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189</v>
      </c>
      <c r="B148" s="74" t="s">
        <v>522</v>
      </c>
      <c r="C148" s="110">
        <v>5</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35"/>
        <v/>
      </c>
      <c r="H148" s="28" t="str">
        <f t="shared" si="36"/>
        <v>Sling BlueUP Faith &amp; Family</v>
      </c>
      <c r="I148" s="179">
        <f ca="1">COUNTIF(OFFSET(Data!$A$1,0,MATCH(A148,Data!$1:$1,0)-1,1000,1),B148)</f>
        <v>1</v>
      </c>
      <c r="K148" s="26" t="str">
        <f t="shared" ref="K148" si="40">A148&amp;"/"&amp;B148</f>
        <v>Sling Blue/UP Faith &amp; Family</v>
      </c>
      <c r="L148" s="41" t="str">
        <f t="array" aca="1" ref="L148" ca="1">_xlfn.TEXTJOIN(", ",TRUE,IF((Data!$D$1:$D$1000=1)*(OFFSET(Data!$A$1,0,MATCH($A148,Data!$1:$1,0)-1,1000,1)=$B148),Data!$A$1:$A$1000,""))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189</v>
      </c>
      <c r="B149" s="74" t="s">
        <v>318</v>
      </c>
      <c r="C149" s="110">
        <v>4</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35"/>
        <v/>
      </c>
      <c r="H149" s="28" t="str">
        <f t="shared" si="36"/>
        <v>Sling BlueVSIN</v>
      </c>
      <c r="I149" s="179">
        <f ca="1">COUNTIF(OFFSET(Data!$A$1,0,MATCH(A149,Data!$1:$1,0)-1,1000,1),B149)</f>
        <v>1</v>
      </c>
      <c r="K149" s="26" t="str">
        <f t="shared" ref="K149" si="41">A149&amp;"/"&amp;B149</f>
        <v>Sling Blue/VSIN</v>
      </c>
      <c r="L149" s="41" t="str">
        <f t="array" aca="1" ref="L149" ca="1">_xlfn.TEXTJOIN(", ",TRUE,IF((Data!$D$1:$D$1000=1)*(OFFSET(Data!$A$1,0,MATCH($A149,Data!$1:$1,0)-1,1000,1)=$B149),Data!$A$1:$A$1000,""))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189</v>
      </c>
      <c r="B150" s="74" t="s">
        <v>751</v>
      </c>
      <c r="C150" s="110">
        <v>3</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35"/>
        <v/>
      </c>
      <c r="H150" s="28" t="str">
        <f t="shared" si="36"/>
        <v>Sling BlueWarriors &amp; Gangsters</v>
      </c>
      <c r="I150" s="179">
        <f ca="1">COUNTIF(OFFSET(Data!$A$1,0,MATCH(A150,Data!$1:$1,0)-1,1000,1),B150)</f>
        <v>1</v>
      </c>
      <c r="K150" s="26" t="str">
        <f t="shared" si="34"/>
        <v>Sling Blue/Warriors &amp; Gangsters</v>
      </c>
      <c r="L150" s="41" t="str">
        <f t="array" aca="1" ref="L150" ca="1">_xlfn.TEXTJOIN(", ",TRUE,IF((Data!$D$1:$D$1000=1)*(OFFSET(Data!$A$1,0,MATCH($A150,Data!$1:$1,0)-1,1000,1)=$B150),Data!$A$1:$A$1000,""))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188</v>
      </c>
      <c r="B151" s="184" t="s">
        <v>738</v>
      </c>
      <c r="C151" s="110">
        <v>10</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42">IF(E151=0,"",C151/E151)</f>
        <v/>
      </c>
      <c r="H151" s="28" t="str">
        <f t="shared" ref="H151:H182" si="43">A151&amp;B151&amp;D151</f>
        <v>Sling Orange4 for $10 Deal</v>
      </c>
      <c r="I151" s="179">
        <f ca="1">COUNTIF(OFFSET(Data!$A$1,0,MATCH(A151,Data!$1:$1,0)-1,1000,1),B151)</f>
        <v>1</v>
      </c>
      <c r="K151" s="26" t="str">
        <f t="shared" si="34"/>
        <v>Sling Orange/4 for $10 Deal</v>
      </c>
      <c r="L151" s="41" t="str">
        <f t="array" aca="1" ref="L151" ca="1">_xlfn.TEXTJOIN(", ",TRUE,IF((Data!$D$1:$D$1000=1)*(OFFSET(Data!$A$1,0,MATCH($A151,Data!$1:$1,0)-1,1000,1)=$B151),Data!$A$1:$A$1000,""))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188</v>
      </c>
      <c r="B152" s="74" t="s">
        <v>814</v>
      </c>
      <c r="C152" s="110">
        <v>10</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42"/>
        <v/>
      </c>
      <c r="H152" s="28" t="str">
        <f t="shared" si="43"/>
        <v>Sling OrangeBest of Spanish</v>
      </c>
      <c r="I152" s="179">
        <f ca="1">COUNTIF(OFFSET(Data!$A$1,0,MATCH(A152,Data!$1:$1,0)-1,1000,1),B152)</f>
        <v>24</v>
      </c>
      <c r="K152" s="26" t="str">
        <f t="shared" si="34"/>
        <v>Sling Orange/Best of Spanish</v>
      </c>
      <c r="L152" s="41" t="str">
        <f t="array" aca="1" ref="L152" ca="1">_xlfn.TEXTJOIN(", ",TRUE,IF((Data!$D$1:$D$1000=1)*(OFFSET(Data!$A$1,0,MATCH($A152,Data!$1:$1,0)-1,1000,1)=$B152),Data!$A$1:$A$1000,""))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188</v>
      </c>
      <c r="B153" s="74" t="s">
        <v>821</v>
      </c>
      <c r="C153" s="110">
        <v>5</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42"/>
        <v/>
      </c>
      <c r="H153" s="28" t="str">
        <f t="shared" si="43"/>
        <v>Sling OrangeCaribe Extra</v>
      </c>
      <c r="I153" s="179">
        <f ca="1">COUNTIF(OFFSET(Data!$A$1,0,MATCH(A153,Data!$1:$1,0)-1,1000,1),B153)</f>
        <v>7</v>
      </c>
      <c r="K153" s="26" t="str">
        <f t="shared" si="34"/>
        <v>Sling Orange/Caribe Extra</v>
      </c>
      <c r="L153" s="41" t="str">
        <f t="array" aca="1" ref="L153" ca="1">_xlfn.TEXTJOIN(", ",TRUE,IF((Data!$D$1:$D$1000=1)*(OFFSET(Data!$A$1,0,MATCH($A153,Data!$1:$1,0)-1,1000,1)=$B153),Data!$A$1:$A$1000,""))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188</v>
      </c>
      <c r="B154" s="74" t="s">
        <v>822</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42"/>
        <v/>
      </c>
      <c r="H154" s="28" t="str">
        <f t="shared" si="43"/>
        <v>Sling OrangeCentroamérica Extra</v>
      </c>
      <c r="I154" s="179">
        <f ca="1">COUNTIF(OFFSET(Data!$A$1,0,MATCH(A154,Data!$1:$1,0)-1,1000,1),B154)</f>
        <v>3</v>
      </c>
      <c r="K154" s="26" t="str">
        <f t="shared" si="34"/>
        <v>Sling Orange/Centroamérica Extra</v>
      </c>
      <c r="L154" s="41" t="str">
        <f t="array" aca="1" ref="L154" ca="1">_xlfn.TEXTJOIN(", ",TRUE,IF((Data!$D$1:$D$1000=1)*(OFFSET(Data!$A$1,0,MATCH($A154,Data!$1:$1,0)-1,1000,1)=$B154),Data!$A$1:$A$1000,""))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188</v>
      </c>
      <c r="B155" s="74" t="s">
        <v>509</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42"/>
        <v/>
      </c>
      <c r="H155" s="28" t="str">
        <f t="shared" si="43"/>
        <v>Sling OrangeCineFest</v>
      </c>
      <c r="I155" s="179">
        <f ca="1">COUNTIF(OFFSET(Data!$A$1,0,MATCH(A155,Data!$1:$1,0)-1,1000,1),B155)</f>
        <v>1</v>
      </c>
      <c r="K155" s="26" t="str">
        <f t="shared" si="34"/>
        <v>Sling Orange/CineFest</v>
      </c>
      <c r="L155" s="41" t="str">
        <f t="array" aca="1" ref="L155" ca="1">_xlfn.TEXTJOIN(", ",TRUE,IF((Data!$D$1:$D$1000=1)*(OFFSET(Data!$A$1,0,MATCH($A155,Data!$1:$1,0)-1,1000,1)=$B155),Data!$A$1:$A$1000,""))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188</v>
      </c>
      <c r="B156" s="74" t="s">
        <v>218</v>
      </c>
      <c r="C156" s="110">
        <v>3</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42"/>
        <v/>
      </c>
      <c r="H156" s="28" t="str">
        <f t="shared" si="43"/>
        <v>Sling OrangeCinemoi</v>
      </c>
      <c r="I156" s="179">
        <f ca="1">COUNTIF(OFFSET(Data!$A$1,0,MATCH(A156,Data!$1:$1,0)-1,1000,1),B156)</f>
        <v>1</v>
      </c>
      <c r="K156" s="26" t="str">
        <f t="shared" si="34"/>
        <v>Sling Orange/Cinemoi</v>
      </c>
      <c r="L156" s="41" t="str">
        <f t="array" aca="1" ref="L156" ca="1">_xlfn.TEXTJOIN(", ",TRUE,IF((Data!$D$1:$D$1000=1)*(OFFSET(Data!$A$1,0,MATCH($A156,Data!$1:$1,0)-1,1000,1)=$B156),Data!$A$1:$A$1000,""))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188</v>
      </c>
      <c r="B157" s="184" t="s">
        <v>871</v>
      </c>
      <c r="C157" s="110">
        <v>5</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42"/>
        <v/>
      </c>
      <c r="H157" s="28" t="str">
        <f t="shared" si="43"/>
        <v>Sling OrangeCloud DVR</v>
      </c>
      <c r="I157" s="179">
        <f ca="1">COUNTIF(OFFSET(Data!$A$1,0,MATCH(A157,Data!$1:$1,0)-1,1000,1),B157)</f>
        <v>1</v>
      </c>
      <c r="K157" s="26" t="str">
        <f t="shared" si="34"/>
        <v>Sling Orange/Cloud DVR</v>
      </c>
      <c r="L157" s="41" t="str">
        <f t="array" aca="1" ref="L157" ca="1">_xlfn.TEXTJOIN(", ",TRUE,IF((Data!$D$1:$D$1000=1)*(OFFSET(Data!$A$1,0,MATCH($A157,Data!$1:$1,0)-1,1000,1)=$B157),Data!$A$1:$A$1000,""))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188</v>
      </c>
      <c r="B158" s="74" t="s">
        <v>510</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42"/>
        <v/>
      </c>
      <c r="H158" s="28" t="str">
        <f t="shared" si="43"/>
        <v>Sling OrangeComedy Dynamics</v>
      </c>
      <c r="I158" s="179">
        <f ca="1">COUNTIF(OFFSET(Data!$A$1,0,MATCH(A158,Data!$1:$1,0)-1,1000,1),B158)</f>
        <v>1</v>
      </c>
      <c r="K158" s="26" t="str">
        <f t="shared" ref="K158" si="44">A158&amp;"/"&amp;B158</f>
        <v>Sling Orange/Comedy Dynamics</v>
      </c>
      <c r="L158" s="41" t="str">
        <f t="array" aca="1" ref="L158" ca="1">_xlfn.TEXTJOIN(", ",TRUE,IF((Data!$D$1:$D$1000=1)*(OFFSET(Data!$A$1,0,MATCH($A158,Data!$1:$1,0)-1,1000,1)=$B158),Data!$A$1:$A$1000,""))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188</v>
      </c>
      <c r="B159" s="74" t="s">
        <v>503</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42"/>
        <v/>
      </c>
      <c r="H159" s="28" t="str">
        <f t="shared" si="43"/>
        <v>Sling OrangeComedy Extra</v>
      </c>
      <c r="I159" s="179">
        <f ca="1">COUNTIF(OFFSET(Data!$A$1,0,MATCH(A159,Data!$1:$1,0)-1,1000,1),B159)</f>
        <v>9</v>
      </c>
      <c r="K159" s="26" t="str">
        <f t="shared" si="34"/>
        <v>Sling Orange/Comedy Extra</v>
      </c>
      <c r="L159" s="41" t="str">
        <f t="array" aca="1" ref="L159" ca="1">_xlfn.TEXTJOIN(", ",TRUE,IF((Data!$D$1:$D$1000=1)*(OFFSET(Data!$A$1,0,MATCH($A159,Data!$1:$1,0)-1,1000,1)=$B159),Data!$A$1:$A$1000,""))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188</v>
      </c>
      <c r="B160" s="74" t="s">
        <v>511</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42"/>
        <v/>
      </c>
      <c r="H160" s="28" t="str">
        <f t="shared" si="43"/>
        <v>Sling OrangeCONtv</v>
      </c>
      <c r="I160" s="179">
        <f ca="1">COUNTIF(OFFSET(Data!$A$1,0,MATCH(A160,Data!$1:$1,0)-1,1000,1),B160)</f>
        <v>1</v>
      </c>
      <c r="K160" s="26" t="str">
        <f t="shared" si="34"/>
        <v>Sling Orange/CONtv</v>
      </c>
      <c r="L160" s="41" t="str">
        <f t="array" aca="1" ref="L160" ca="1">_xlfn.TEXTJOIN(", ",TRUE,IF((Data!$D$1:$D$1000=1)*(OFFSET(Data!$A$1,0,MATCH($A160,Data!$1:$1,0)-1,1000,1)=$B160),Data!$A$1:$A$1000,""))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188</v>
      </c>
      <c r="B161" s="74" t="s">
        <v>512</v>
      </c>
      <c r="C161" s="110">
        <v>3</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42"/>
        <v/>
      </c>
      <c r="H161" s="28" t="str">
        <f t="shared" si="43"/>
        <v>Sling OrangeCuriosityStream</v>
      </c>
      <c r="I161" s="179">
        <f ca="1">COUNTIF(OFFSET(Data!$A$1,0,MATCH(A161,Data!$1:$1,0)-1,1000,1),B161)</f>
        <v>1</v>
      </c>
      <c r="K161" s="26" t="str">
        <f t="shared" ref="K161" si="45">A161&amp;"/"&amp;B161</f>
        <v>Sling Orange/CuriosityStream</v>
      </c>
      <c r="L161" s="41" t="str">
        <f t="array" aca="1" ref="L161" ca="1">_xlfn.TEXTJOIN(", ",TRUE,IF((Data!$D$1:$D$1000=1)*(OFFSET(Data!$A$1,0,MATCH($A161,Data!$1:$1,0)-1,1000,1)=$B161),Data!$A$1:$A$1000,""))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188</v>
      </c>
      <c r="B162" s="74" t="s">
        <v>513</v>
      </c>
      <c r="C162" s="110">
        <v>5</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42"/>
        <v/>
      </c>
      <c r="H162" s="28" t="str">
        <f t="shared" si="43"/>
        <v>Sling OrangeDocurama</v>
      </c>
      <c r="I162" s="179">
        <f ca="1">COUNTIF(OFFSET(Data!$A$1,0,MATCH(A162,Data!$1:$1,0)-1,1000,1),B162)</f>
        <v>1</v>
      </c>
      <c r="K162" s="26" t="str">
        <f t="shared" si="34"/>
        <v>Sling Orange/Docurama</v>
      </c>
      <c r="L162" s="41" t="str">
        <f t="array" aca="1" ref="L162" ca="1">_xlfn.TEXTJOIN(", ",TRUE,IF((Data!$D$1:$D$1000=1)*(OFFSET(Data!$A$1,0,MATCH($A162,Data!$1:$1,0)-1,1000,1)=$B162),Data!$A$1:$A$1000,""))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188</v>
      </c>
      <c r="B163" s="74" t="s">
        <v>514</v>
      </c>
      <c r="C163" s="110">
        <v>5</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42"/>
        <v/>
      </c>
      <c r="H163" s="28" t="str">
        <f t="shared" si="43"/>
        <v>Sling OrangeDOGTV</v>
      </c>
      <c r="I163" s="179">
        <f ca="1">COUNTIF(OFFSET(Data!$A$1,0,MATCH(A163,Data!$1:$1,0)-1,1000,1),B163)</f>
        <v>1</v>
      </c>
      <c r="K163" s="26" t="str">
        <f t="shared" si="34"/>
        <v>Sling Orange/DOGTV</v>
      </c>
      <c r="L163" s="41" t="str">
        <f t="array" aca="1" ref="L163" ca="1">_xlfn.TEXTJOIN(", ",TRUE,IF((Data!$D$1:$D$1000=1)*(OFFSET(Data!$A$1,0,MATCH($A163,Data!$1:$1,0)-1,1000,1)=$B163),Data!$A$1:$A$1000,""))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188</v>
      </c>
      <c r="B164" s="74" t="s">
        <v>515</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42"/>
        <v/>
      </c>
      <c r="H164" s="28" t="str">
        <f t="shared" si="43"/>
        <v>Sling OrangeDove Channel</v>
      </c>
      <c r="I164" s="179">
        <f ca="1">COUNTIF(OFFSET(Data!$A$1,0,MATCH(A164,Data!$1:$1,0)-1,1000,1),B164)</f>
        <v>1</v>
      </c>
      <c r="K164" s="26" t="str">
        <f t="shared" ref="K164" si="46">A164&amp;"/"&amp;B164</f>
        <v>Sling Orange/Dove Channel</v>
      </c>
      <c r="L164" s="41" t="str">
        <f t="array" aca="1" ref="L164" ca="1">_xlfn.TEXTJOIN(", ",TRUE,IF((Data!$D$1:$D$1000=1)*(OFFSET(Data!$A$1,0,MATCH($A164,Data!$1:$1,0)-1,1000,1)=$B164),Data!$A$1:$A$1000,""))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188</v>
      </c>
      <c r="B165" s="74" t="s">
        <v>752</v>
      </c>
      <c r="C165" s="110">
        <v>3</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42"/>
        <v/>
      </c>
      <c r="H165" s="28" t="str">
        <f t="shared" si="43"/>
        <v>Sling OrangeDOX</v>
      </c>
      <c r="I165" s="179">
        <f ca="1">COUNTIF(OFFSET(Data!$A$1,0,MATCH(A165,Data!$1:$1,0)-1,1000,1),B165)</f>
        <v>1</v>
      </c>
      <c r="K165" s="26" t="str">
        <f t="shared" si="34"/>
        <v>Sling Orange/DOX</v>
      </c>
      <c r="L165" s="41" t="str">
        <f t="array" aca="1" ref="L165" ca="1">_xlfn.TEXTJOIN(", ",TRUE,IF((Data!$D$1:$D$1000=1)*(OFFSET(Data!$A$1,0,MATCH($A165,Data!$1:$1,0)-1,1000,1)=$B165),Data!$A$1:$A$1000,""))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188</v>
      </c>
      <c r="B166" s="74" t="s">
        <v>891</v>
      </c>
      <c r="C166" s="110">
        <v>6</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42"/>
        <v/>
      </c>
      <c r="H166" s="28" t="str">
        <f t="shared" si="43"/>
        <v>Sling OrangeEchoboom Sports</v>
      </c>
      <c r="I166" s="179">
        <f ca="1">COUNTIF(OFFSET(Data!$A$1,0,MATCH(A166,Data!$1:$1,0)-1,1000,1),B166)</f>
        <v>1</v>
      </c>
      <c r="K166" s="26" t="str">
        <f t="shared" si="34"/>
        <v>Sling Orange/Echoboom Sports</v>
      </c>
      <c r="L166" s="41" t="str">
        <f t="array" aca="1" ref="L166" ca="1">_xlfn.TEXTJOIN(", ",TRUE,IF((Data!$D$1:$D$1000=1)*(OFFSET(Data!$A$1,0,MATCH($A166,Data!$1:$1,0)-1,1000,1)=$B166),Data!$A$1:$A$1000,""))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188</v>
      </c>
      <c r="B167" s="74" t="s">
        <v>32</v>
      </c>
      <c r="C167" s="110">
        <v>5</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42"/>
        <v/>
      </c>
      <c r="H167" s="28" t="str">
        <f t="shared" si="43"/>
        <v>Sling OrangeEPIX</v>
      </c>
      <c r="I167" s="179">
        <f ca="1">COUNTIF(OFFSET(Data!$A$1,0,MATCH(A167,Data!$1:$1,0)-1,1000,1),B167)</f>
        <v>3</v>
      </c>
      <c r="K167" s="26" t="str">
        <f t="shared" si="34"/>
        <v>Sling Orange/EPIX</v>
      </c>
      <c r="L167" s="41" t="str">
        <f t="array" aca="1" ref="L167" ca="1">_xlfn.TEXTJOIN(", ",TRUE,IF((Data!$D$1:$D$1000=1)*(OFFSET(Data!$A$1,0,MATCH($A167,Data!$1:$1,0)-1,1000,1)=$B167),Data!$A$1:$A$1000,""))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188</v>
      </c>
      <c r="B168" s="74" t="s">
        <v>823</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42"/>
        <v/>
      </c>
      <c r="H168" s="28" t="str">
        <f t="shared" si="43"/>
        <v>Sling OrangeEspaña Extra</v>
      </c>
      <c r="I168" s="179">
        <f ca="1">COUNTIF(OFFSET(Data!$A$1,0,MATCH(A168,Data!$1:$1,0)-1,1000,1),B168)</f>
        <v>3</v>
      </c>
      <c r="K168" s="26" t="str">
        <f t="shared" si="34"/>
        <v>Sling Orange/España Extra</v>
      </c>
      <c r="L168" s="41" t="str">
        <f t="array" aca="1" ref="L168" ca="1">_xlfn.TEXTJOIN(", ",TRUE,IF((Data!$D$1:$D$1000=1)*(OFFSET(Data!$A$1,0,MATCH($A168,Data!$1:$1,0)-1,1000,1)=$B168),Data!$A$1:$A$1000,""))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188</v>
      </c>
      <c r="B169" s="74" t="s">
        <v>733</v>
      </c>
      <c r="C169" s="110">
        <v>3</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42"/>
        <v/>
      </c>
      <c r="H169" s="28" t="str">
        <f t="shared" si="43"/>
        <v>Sling OrangeFlixLatino</v>
      </c>
      <c r="I169" s="179">
        <f ca="1">COUNTIF(OFFSET(Data!$A$1,0,MATCH(A169,Data!$1:$1,0)-1,1000,1),B169)</f>
        <v>1</v>
      </c>
      <c r="K169" s="26" t="str">
        <f t="shared" si="34"/>
        <v>Sling Orange/FlixLatino</v>
      </c>
      <c r="L169" s="41" t="str">
        <f t="array" aca="1" ref="L169" ca="1">_xlfn.TEXTJOIN(", ",TRUE,IF((Data!$D$1:$D$1000=1)*(OFFSET(Data!$A$1,0,MATCH($A169,Data!$1:$1,0)-1,1000,1)=$B169),Data!$A$1:$A$1000,""))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188</v>
      </c>
      <c r="B170" s="74" t="s">
        <v>731</v>
      </c>
      <c r="C170" s="110">
        <v>4</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42"/>
        <v/>
      </c>
      <c r="H170" s="28" t="str">
        <f t="shared" si="43"/>
        <v>Sling OrangeGenius Brands Network</v>
      </c>
      <c r="I170" s="179">
        <f ca="1">COUNTIF(OFFSET(Data!$A$1,0,MATCH(A170,Data!$1:$1,0)-1,1000,1),B170)</f>
        <v>1</v>
      </c>
      <c r="K170" s="26" t="str">
        <f t="shared" si="34"/>
        <v>Sling Orange/Genius Brands Network</v>
      </c>
      <c r="L170" s="41" t="str">
        <f t="array" aca="1" ref="L170" ca="1">_xlfn.TEXTJOIN(", ",TRUE,IF((Data!$D$1:$D$1000=1)*(OFFSET(Data!$A$1,0,MATCH($A170,Data!$1:$1,0)-1,1000,1)=$B170),Data!$A$1:$A$1000,""))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188</v>
      </c>
      <c r="B171" s="74" t="s">
        <v>516</v>
      </c>
      <c r="C171" s="110">
        <v>7</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42"/>
        <v/>
      </c>
      <c r="H171" s="28" t="str">
        <f t="shared" si="43"/>
        <v>Sling OrangeGrokker</v>
      </c>
      <c r="I171" s="179">
        <f ca="1">COUNTIF(OFFSET(Data!$A$1,0,MATCH(A171,Data!$1:$1,0)-1,1000,1),B171)</f>
        <v>1</v>
      </c>
      <c r="K171" s="26" t="str">
        <f t="shared" ref="K171:K208" si="47">A171&amp;"/"&amp;B171</f>
        <v>Sling Orange/Grokker</v>
      </c>
      <c r="L171" s="41" t="str">
        <f t="array" aca="1" ref="L171" ca="1">_xlfn.TEXTJOIN(", ",TRUE,IF((Data!$D$1:$D$1000=1)*(OFFSET(Data!$A$1,0,MATCH($A171,Data!$1:$1,0)-1,1000,1)=$B171),Data!$A$1:$A$1000,""))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188</v>
      </c>
      <c r="B172" s="74" t="s">
        <v>715</v>
      </c>
      <c r="C172" s="110">
        <v>6</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42"/>
        <v/>
      </c>
      <c r="H172" s="28" t="str">
        <f t="shared" si="43"/>
        <v>Sling OrangeHallmark Movies Now</v>
      </c>
      <c r="I172" s="179">
        <f ca="1">COUNTIF(OFFSET(Data!$A$1,0,MATCH(A172,Data!$1:$1,0)-1,1000,1),B172)</f>
        <v>1</v>
      </c>
      <c r="K172" s="26" t="str">
        <f t="shared" si="47"/>
        <v>Sling Orange/Hallmark Movies Now</v>
      </c>
      <c r="L172" s="41" t="str">
        <f t="array" aca="1" ref="L172" ca="1">_xlfn.TEXTJOIN(", ",TRUE,IF((Data!$D$1:$D$1000=1)*(OFFSET(Data!$A$1,0,MATCH($A172,Data!$1:$1,0)-1,1000,1)=$B172),Data!$A$1:$A$1000,""))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188</v>
      </c>
      <c r="B173" s="74" t="s">
        <v>508</v>
      </c>
      <c r="C173" s="110">
        <v>5</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42"/>
        <v/>
      </c>
      <c r="H173" s="28" t="str">
        <f t="shared" si="43"/>
        <v>Sling OrangeHeartland Extra</v>
      </c>
      <c r="I173" s="179">
        <f ca="1">COUNTIF(OFFSET(Data!$A$1,0,MATCH(A173,Data!$1:$1,0)-1,1000,1),B173)</f>
        <v>9</v>
      </c>
      <c r="K173" s="26" t="str">
        <f t="shared" si="47"/>
        <v>Sling Orange/Heartland Extra</v>
      </c>
      <c r="L173" s="41" t="str">
        <f t="array" aca="1" ref="L173" ca="1">_xlfn.TEXTJOIN(", ",TRUE,IF((Data!$D$1:$D$1000=1)*(OFFSET(Data!$A$1,0,MATCH($A173,Data!$1:$1,0)-1,1000,1)=$B173),Data!$A$1:$A$1000,""))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188</v>
      </c>
      <c r="B174" s="74" t="s">
        <v>517</v>
      </c>
      <c r="C174" s="110">
        <v>8</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42"/>
        <v/>
      </c>
      <c r="H174" s="28" t="str">
        <f t="shared" si="43"/>
        <v>Sling OrangeHere TV</v>
      </c>
      <c r="I174" s="179">
        <f ca="1">COUNTIF(OFFSET(Data!$A$1,0,MATCH(A174,Data!$1:$1,0)-1,1000,1),B174)</f>
        <v>1</v>
      </c>
      <c r="K174" s="26" t="str">
        <f t="shared" si="47"/>
        <v>Sling Orange/Here TV</v>
      </c>
      <c r="L174" s="41" t="str">
        <f t="array" aca="1" ref="L174" ca="1">_xlfn.TEXTJOIN(", ",TRUE,IF((Data!$D$1:$D$1000=1)*(OFFSET(Data!$A$1,0,MATCH($A174,Data!$1:$1,0)-1,1000,1)=$B174),Data!$A$1:$A$1000,""))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188</v>
      </c>
      <c r="B175" s="74" t="s">
        <v>507</v>
      </c>
      <c r="C175" s="110">
        <v>5</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42"/>
        <v/>
      </c>
      <c r="H175" s="28" t="str">
        <f t="shared" si="43"/>
        <v>Sling OrangeHollywood Extra</v>
      </c>
      <c r="I175" s="179">
        <f ca="1">COUNTIF(OFFSET(Data!$A$1,0,MATCH(A175,Data!$1:$1,0)-1,1000,1),B175)</f>
        <v>5</v>
      </c>
      <c r="K175" s="26" t="str">
        <f t="shared" si="47"/>
        <v>Sling Orange/Hollywood Extra</v>
      </c>
      <c r="L175" s="41" t="str">
        <f t="array" aca="1" ref="L175" ca="1">_xlfn.TEXTJOIN(", ",TRUE,IF((Data!$D$1:$D$1000=1)*(OFFSET(Data!$A$1,0,MATCH($A175,Data!$1:$1,0)-1,1000,1)=$B175),Data!$A$1:$A$1000,""))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188</v>
      </c>
      <c r="B176" s="74" t="s">
        <v>518</v>
      </c>
      <c r="C176" s="110">
        <v>5</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42"/>
        <v/>
      </c>
      <c r="H176" s="28" t="str">
        <f t="shared" si="43"/>
        <v>Sling OrangeHopster</v>
      </c>
      <c r="I176" s="179">
        <f ca="1">COUNTIF(OFFSET(Data!$A$1,0,MATCH(A176,Data!$1:$1,0)-1,1000,1),B176)</f>
        <v>1</v>
      </c>
      <c r="K176" s="26" t="str">
        <f t="shared" si="47"/>
        <v>Sling Orange/Hopster</v>
      </c>
      <c r="L176" s="41" t="str">
        <f t="array" aca="1" ref="L176" ca="1">_xlfn.TEXTJOIN(", ",TRUE,IF((Data!$D$1:$D$1000=1)*(OFFSET(Data!$A$1,0,MATCH($A176,Data!$1:$1,0)-1,1000,1)=$B176),Data!$A$1:$A$1000,""))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188</v>
      </c>
      <c r="B177" s="74" t="s">
        <v>504</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42"/>
        <v/>
      </c>
      <c r="H177" s="28" t="str">
        <f t="shared" si="43"/>
        <v>Sling OrangeKids Extra</v>
      </c>
      <c r="I177" s="179">
        <f ca="1">COUNTIF(OFFSET(Data!$A$1,0,MATCH(A177,Data!$1:$1,0)-1,1000,1),B177)</f>
        <v>7</v>
      </c>
      <c r="K177" s="26" t="str">
        <f t="shared" si="47"/>
        <v>Sling Orange/Kids Extra</v>
      </c>
      <c r="L177" s="41" t="str">
        <f t="array" aca="1" ref="L177" ca="1">_xlfn.TEXTJOIN(", ",TRUE,IF((Data!$D$1:$D$1000=1)*(OFFSET(Data!$A$1,0,MATCH($A177,Data!$1:$1,0)-1,1000,1)=$B177),Data!$A$1:$A$1000,""))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188</v>
      </c>
      <c r="B178" s="74" t="s">
        <v>506</v>
      </c>
      <c r="C178" s="110">
        <v>5</v>
      </c>
      <c r="D178" s="128"/>
      <c r="E178" s="126">
        <f ca="1">COUNTIFS(Data!$D$1:$D$1000,1,OFFSET(Data!$A$1,0,MATCH($A178,Data!$1:$1,0)-1,1000,1),B178)</f>
        <v>1</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f t="shared" ca="1" si="42"/>
        <v>5</v>
      </c>
      <c r="H178" s="28" t="str">
        <f t="shared" si="43"/>
        <v>Sling OrangeLifestyle Extra</v>
      </c>
      <c r="I178" s="179">
        <f ca="1">COUNTIF(OFFSET(Data!$A$1,0,MATCH(A178,Data!$1:$1,0)-1,1000,1),B178)</f>
        <v>12</v>
      </c>
      <c r="K178" s="26" t="str">
        <f t="shared" si="47"/>
        <v>Sling Orange/Lifestyle Extra</v>
      </c>
      <c r="L178" s="41" t="str">
        <f t="array" aca="1" ref="L178" ca="1">_xlfn.TEXTJOIN(", ",TRUE,IF((Data!$D$1:$D$1000=1)*(OFFSET(Data!$A$1,0,MATCH($A178,Data!$1:$1,0)-1,1000,1)=$B178),Data!$A$1:$A$1000,""))</f>
        <v>Cooking Channel</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188</v>
      </c>
      <c r="B179" s="74" t="s">
        <v>892</v>
      </c>
      <c r="C179" s="110">
        <v>3</v>
      </c>
      <c r="D179" s="128"/>
      <c r="E179" s="126">
        <f ca="1">COUNTIFS(Data!$D$1:$D$1000,1,OFFSET(Data!$A$1,0,MATCH($A179,Data!$1:$1,0)-1,1000,1),B179)</f>
        <v>0</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t="str">
        <f t="shared" ca="1" si="42"/>
        <v/>
      </c>
      <c r="H179" s="28" t="str">
        <f t="shared" si="43"/>
        <v>Sling OrangeLion Mountain TV</v>
      </c>
      <c r="I179" s="179">
        <f ca="1">COUNTIF(OFFSET(Data!$A$1,0,MATCH(A179,Data!$1:$1,0)-1,1000,1),B179)</f>
        <v>1</v>
      </c>
      <c r="K179" s="26" t="str">
        <f t="shared" si="47"/>
        <v>Sling Orange/Lion Mountain TV</v>
      </c>
      <c r="L179" s="41" t="str">
        <f t="array" aca="1" ref="L179" ca="1">_xlfn.TEXTJOIN(", ",TRUE,IF((Data!$D$1:$D$1000=1)*(OFFSET(Data!$A$1,0,MATCH($A179,Data!$1:$1,0)-1,1000,1)=$B179),Data!$A$1:$A$1000,""))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188</v>
      </c>
      <c r="B180" s="74" t="s">
        <v>749</v>
      </c>
      <c r="C180" s="110">
        <v>5</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42"/>
        <v/>
      </c>
      <c r="H180" s="28" t="str">
        <f t="shared" si="43"/>
        <v>Sling OrangeMagnolia Selects</v>
      </c>
      <c r="I180" s="179">
        <f ca="1">COUNTIF(OFFSET(Data!$A$1,0,MATCH(A180,Data!$1:$1,0)-1,1000,1),B180)</f>
        <v>1</v>
      </c>
      <c r="K180" s="26" t="str">
        <f t="shared" si="47"/>
        <v>Sling Orange/Magnolia Selects</v>
      </c>
      <c r="L180" s="41" t="str">
        <f t="array" aca="1" ref="L180" ca="1">_xlfn.TEXTJOIN(", ",TRUE,IF((Data!$D$1:$D$1000=1)*(OFFSET(Data!$A$1,0,MATCH($A180,Data!$1:$1,0)-1,1000,1)=$B180),Data!$A$1:$A$1000,""))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188</v>
      </c>
      <c r="B181" s="74" t="s">
        <v>824</v>
      </c>
      <c r="C181" s="110">
        <v>5</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42"/>
        <v/>
      </c>
      <c r="H181" s="28" t="str">
        <f t="shared" si="43"/>
        <v>Sling OrangeMéxico Extra</v>
      </c>
      <c r="I181" s="179">
        <f ca="1">COUNTIF(OFFSET(Data!$A$1,0,MATCH(A181,Data!$1:$1,0)-1,1000,1),B181)</f>
        <v>11</v>
      </c>
      <c r="K181" s="26" t="str">
        <f t="shared" si="47"/>
        <v>Sling Orange/México Extra</v>
      </c>
      <c r="L181" s="41" t="str">
        <f t="array" aca="1" ref="L181" ca="1">_xlfn.TEXTJOIN(", ",TRUE,IF((Data!$D$1:$D$1000=1)*(OFFSET(Data!$A$1,0,MATCH($A181,Data!$1:$1,0)-1,1000,1)=$B181),Data!$A$1:$A$1000,""))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188</v>
      </c>
      <c r="B182" s="74" t="s">
        <v>750</v>
      </c>
      <c r="C182" s="110">
        <v>3</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42"/>
        <v/>
      </c>
      <c r="H182" s="28" t="str">
        <f t="shared" si="43"/>
        <v>Sling OrangeMonsters &amp; Nightmares</v>
      </c>
      <c r="I182" s="179">
        <f ca="1">COUNTIF(OFFSET(Data!$A$1,0,MATCH(A182,Data!$1:$1,0)-1,1000,1),B182)</f>
        <v>1</v>
      </c>
      <c r="K182" s="26" t="str">
        <f t="shared" si="47"/>
        <v>Sling Orange/Monsters &amp; Nightmares</v>
      </c>
      <c r="L182" s="41" t="str">
        <f t="array" aca="1" ref="L182" ca="1">_xlfn.TEXTJOIN(", ",TRUE,IF((Data!$D$1:$D$1000=1)*(OFFSET(Data!$A$1,0,MATCH($A182,Data!$1:$1,0)-1,1000,1)=$B182),Data!$A$1:$A$1000,""))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188</v>
      </c>
      <c r="B183" s="74" t="s">
        <v>505</v>
      </c>
      <c r="C183" s="110">
        <v>5</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17" ca="1" si="48">IF(E183=0,"",C183/E183)</f>
        <v/>
      </c>
      <c r="H183" s="28" t="str">
        <f t="shared" ref="H183:H217" si="49">A183&amp;B183&amp;D183</f>
        <v>Sling OrangeNews Extra</v>
      </c>
      <c r="I183" s="179">
        <f ca="1">COUNTIF(OFFSET(Data!$A$1,0,MATCH(A183,Data!$1:$1,0)-1,1000,1),B183)</f>
        <v>16</v>
      </c>
      <c r="K183" s="26" t="str">
        <f t="shared" ref="K183" si="50">A183&amp;"/"&amp;B183</f>
        <v>Sling Orange/News Extra</v>
      </c>
      <c r="L183" s="41" t="str">
        <f t="array" aca="1" ref="L183" ca="1">_xlfn.TEXTJOIN(", ",TRUE,IF((Data!$D$1:$D$1000=1)*(OFFSET(Data!$A$1,0,MATCH($A183,Data!$1:$1,0)-1,1000,1)=$B183),Data!$A$1:$A$1000,""))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188</v>
      </c>
      <c r="B184" s="74" t="s">
        <v>519</v>
      </c>
      <c r="C184" s="110">
        <v>5</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48"/>
        <v/>
      </c>
      <c r="H184" s="28" t="str">
        <f t="shared" si="49"/>
        <v>Sling OrangeOutside TV Features</v>
      </c>
      <c r="I184" s="179">
        <f ca="1">COUNTIF(OFFSET(Data!$A$1,0,MATCH(A184,Data!$1:$1,0)-1,1000,1),B184)</f>
        <v>1</v>
      </c>
      <c r="K184" s="26" t="str">
        <f t="shared" ref="K184" si="51">A184&amp;"/"&amp;B184</f>
        <v>Sling Orange/Outside TV Features</v>
      </c>
      <c r="L184" s="41" t="str">
        <f t="array" aca="1" ref="L184" ca="1">_xlfn.TEXTJOIN(", ",TRUE,IF((Data!$D$1:$D$1000=1)*(OFFSET(Data!$A$1,0,MATCH($A184,Data!$1:$1,0)-1,1000,1)=$B184),Data!$A$1:$A$1000,""))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188</v>
      </c>
      <c r="B185" s="74" t="s">
        <v>520</v>
      </c>
      <c r="C185" s="110">
        <v>6</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48"/>
        <v/>
      </c>
      <c r="H185" s="28" t="str">
        <f t="shared" si="49"/>
        <v>Sling OrangePantaya</v>
      </c>
      <c r="I185" s="179">
        <f ca="1">COUNTIF(OFFSET(Data!$A$1,0,MATCH(A185,Data!$1:$1,0)-1,1000,1),B185)</f>
        <v>1</v>
      </c>
      <c r="K185" s="26" t="str">
        <f t="shared" ref="K185" si="52">A185&amp;"/"&amp;B185</f>
        <v>Sling Orange/Pantaya</v>
      </c>
      <c r="L185" s="41" t="str">
        <f t="array" aca="1" ref="L185" ca="1">_xlfn.TEXTJOIN(", ",TRUE,IF((Data!$D$1:$D$1000=1)*(OFFSET(Data!$A$1,0,MATCH($A185,Data!$1:$1,0)-1,1000,1)=$B185),Data!$A$1:$A$1000,""))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188</v>
      </c>
      <c r="B186" s="74" t="s">
        <v>66</v>
      </c>
      <c r="C186" s="110">
        <v>10</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48"/>
        <v/>
      </c>
      <c r="H186" s="28" t="str">
        <f t="shared" si="49"/>
        <v>Sling OrangeShowtime</v>
      </c>
      <c r="I186" s="179">
        <f ca="1">COUNTIF(OFFSET(Data!$A$1,0,MATCH(A186,Data!$1:$1,0)-1,1000,1),B186)</f>
        <v>9</v>
      </c>
      <c r="K186" s="26" t="str">
        <f t="shared" si="47"/>
        <v>Sling Orange/Showtime</v>
      </c>
      <c r="L186" s="41" t="str">
        <f t="array" aca="1" ref="L186" ca="1">_xlfn.TEXTJOIN(", ",TRUE,IF((Data!$D$1:$D$1000=1)*(OFFSET(Data!$A$1,0,MATCH($A186,Data!$1:$1,0)-1,1000,1)=$B186),Data!$A$1:$A$1000,""))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188</v>
      </c>
      <c r="B187" s="74" t="s">
        <v>502</v>
      </c>
      <c r="C187" s="110">
        <v>10</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48"/>
        <v/>
      </c>
      <c r="H187" s="28" t="str">
        <f t="shared" si="49"/>
        <v>Sling OrangeSports Extra</v>
      </c>
      <c r="I187" s="179">
        <f ca="1">COUNTIF(OFFSET(Data!$A$1,0,MATCH(A187,Data!$1:$1,0)-1,1000,1),B187)</f>
        <v>15</v>
      </c>
      <c r="K187" s="26" t="str">
        <f t="shared" si="47"/>
        <v>Sling Orange/Sports Extra</v>
      </c>
      <c r="L187" s="41" t="str">
        <f t="array" aca="1" ref="L187" ca="1">_xlfn.TEXTJOIN(", ",TRUE,IF((Data!$D$1:$D$1000=1)*(OFFSET(Data!$A$1,0,MATCH($A187,Data!$1:$1,0)-1,1000,1)=$B187),Data!$A$1:$A$1000,""))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188</v>
      </c>
      <c r="B188" s="74" t="s">
        <v>67</v>
      </c>
      <c r="C188" s="110">
        <v>9</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48"/>
        <v/>
      </c>
      <c r="H188" s="28" t="str">
        <f t="shared" si="49"/>
        <v>Sling OrangeStarz</v>
      </c>
      <c r="I188" s="179">
        <f ca="1">COUNTIF(OFFSET(Data!$A$1,0,MATCH(A188,Data!$1:$1,0)-1,1000,1),B188)</f>
        <v>6</v>
      </c>
      <c r="K188" s="26" t="str">
        <f t="shared" ref="K188" si="53">A188&amp;"/"&amp;B188</f>
        <v>Sling Orange/Starz</v>
      </c>
      <c r="L188" s="41" t="str">
        <f t="array" aca="1" ref="L188" ca="1">_xlfn.TEXTJOIN(", ",TRUE,IF((Data!$D$1:$D$1000=1)*(OFFSET(Data!$A$1,0,MATCH($A188,Data!$1:$1,0)-1,1000,1)=$B188),Data!$A$1:$A$1000,""))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188</v>
      </c>
      <c r="B189" s="74" t="s">
        <v>521</v>
      </c>
      <c r="C189" s="110">
        <v>7</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48"/>
        <v/>
      </c>
      <c r="H189" s="28" t="str">
        <f t="shared" si="49"/>
        <v>Sling OrangeStingray Karaoke</v>
      </c>
      <c r="I189" s="179">
        <f ca="1">COUNTIF(OFFSET(Data!$A$1,0,MATCH(A189,Data!$1:$1,0)-1,1000,1),B189)</f>
        <v>1</v>
      </c>
      <c r="K189" s="26" t="str">
        <f t="shared" si="47"/>
        <v>Sling Orange/Stingray Karaoke</v>
      </c>
      <c r="L189" s="41" t="str">
        <f t="array" aca="1" ref="L189" ca="1">_xlfn.TEXTJOIN(", ",TRUE,IF((Data!$D$1:$D$1000=1)*(OFFSET(Data!$A$1,0,MATCH($A189,Data!$1:$1,0)-1,1000,1)=$B189),Data!$A$1:$A$1000,""))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188</v>
      </c>
      <c r="B190" s="74" t="s">
        <v>753</v>
      </c>
      <c r="C190" s="110">
        <v>8</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48"/>
        <v/>
      </c>
      <c r="H190" s="28" t="str">
        <f t="shared" si="49"/>
        <v>Sling OrangeStingray Qello</v>
      </c>
      <c r="I190" s="179">
        <f ca="1">COUNTIF(OFFSET(Data!$A$1,0,MATCH(A190,Data!$1:$1,0)-1,1000,1),B190)</f>
        <v>1</v>
      </c>
      <c r="K190" s="26" t="str">
        <f t="shared" si="47"/>
        <v>Sling Orange/Stingray Qello</v>
      </c>
      <c r="L190" s="41" t="str">
        <f t="array" aca="1" ref="L190" ca="1">_xlfn.TEXTJOIN(", ",TRUE,IF((Data!$D$1:$D$1000=1)*(OFFSET(Data!$A$1,0,MATCH($A190,Data!$1:$1,0)-1,1000,1)=$B190),Data!$A$1:$A$1000,""))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188</v>
      </c>
      <c r="B191" s="74" t="s">
        <v>825</v>
      </c>
      <c r="C191" s="110">
        <v>5</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48"/>
        <v/>
      </c>
      <c r="H191" s="28" t="str">
        <f t="shared" si="49"/>
        <v xml:space="preserve">Sling OrangeSudamérica Extra </v>
      </c>
      <c r="I191" s="179">
        <f ca="1">COUNTIF(OFFSET(Data!$A$1,0,MATCH(A191,Data!$1:$1,0)-1,1000,1),B191)</f>
        <v>13</v>
      </c>
      <c r="K191" s="26" t="str">
        <f t="shared" ref="K191" si="54">A191&amp;"/"&amp;B191</f>
        <v xml:space="preserve">Sling Orange/Sudamérica Extra </v>
      </c>
      <c r="L191" s="41" t="str">
        <f t="array" aca="1" ref="L191" ca="1">_xlfn.TEXTJOIN(", ",TRUE,IF((Data!$D$1:$D$1000=1)*(OFFSET(Data!$A$1,0,MATCH($A191,Data!$1:$1,0)-1,1000,1)=$B191),Data!$A$1:$A$1000,""))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188</v>
      </c>
      <c r="B192" s="74" t="s">
        <v>523</v>
      </c>
      <c r="C192" s="110">
        <v>3</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48"/>
        <v/>
      </c>
      <c r="H192" s="28" t="str">
        <f t="shared" si="49"/>
        <v>Sling OrangeThe Country Network</v>
      </c>
      <c r="I192" s="179">
        <f ca="1">COUNTIF(OFFSET(Data!$A$1,0,MATCH(A192,Data!$1:$1,0)-1,1000,1),B192)</f>
        <v>1</v>
      </c>
      <c r="K192" s="26" t="str">
        <f t="shared" ref="K192:K196" si="55">A192&amp;"/"&amp;B192</f>
        <v>Sling Orange/The Country Network</v>
      </c>
      <c r="L192" s="41" t="str">
        <f t="array" aca="1" ref="L192" ca="1">_xlfn.TEXTJOIN(", ",TRUE,IF((Data!$D$1:$D$1000=1)*(OFFSET(Data!$A$1,0,MATCH($A192,Data!$1:$1,0)-1,1000,1)=$B192),Data!$A$1:$A$1000,""))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188</v>
      </c>
      <c r="B193" s="184" t="s">
        <v>737</v>
      </c>
      <c r="C193" s="110">
        <v>20</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48"/>
        <v/>
      </c>
      <c r="H193" s="28" t="str">
        <f t="shared" si="49"/>
        <v>Sling OrangeTotal TV Deal</v>
      </c>
      <c r="I193" s="179">
        <f ca="1">COUNTIF(OFFSET(Data!$A$1,0,MATCH(A193,Data!$1:$1,0)-1,1000,1),B193)</f>
        <v>1</v>
      </c>
      <c r="K193" s="26" t="str">
        <f t="shared" si="55"/>
        <v>Sling Orange/Total TV Deal</v>
      </c>
      <c r="L193" s="41" t="str">
        <f t="array" aca="1" ref="L193" ca="1">_xlfn.TEXTJOIN(", ",TRUE,IF((Data!$D$1:$D$1000=1)*(OFFSET(Data!$A$1,0,MATCH($A193,Data!$1:$1,0)-1,1000,1)=$B193),Data!$A$1:$A$1000,""))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188</v>
      </c>
      <c r="B194" s="74" t="s">
        <v>522</v>
      </c>
      <c r="C194" s="110">
        <v>5</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48"/>
        <v/>
      </c>
      <c r="H194" s="28" t="str">
        <f t="shared" si="49"/>
        <v>Sling OrangeUP Faith &amp; Family</v>
      </c>
      <c r="I194" s="179">
        <f ca="1">COUNTIF(OFFSET(Data!$A$1,0,MATCH(A194,Data!$1:$1,0)-1,1000,1),B194)</f>
        <v>1</v>
      </c>
      <c r="K194" s="26" t="str">
        <f t="shared" si="55"/>
        <v>Sling Orange/UP Faith &amp; Family</v>
      </c>
      <c r="L194" s="41" t="str">
        <f t="array" aca="1" ref="L194" ca="1">_xlfn.TEXTJOIN(", ",TRUE,IF((Data!$D$1:$D$1000=1)*(OFFSET(Data!$A$1,0,MATCH($A194,Data!$1:$1,0)-1,1000,1)=$B194),Data!$A$1:$A$1000,""))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188</v>
      </c>
      <c r="B195" s="74" t="s">
        <v>318</v>
      </c>
      <c r="C195" s="110">
        <v>4</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48"/>
        <v/>
      </c>
      <c r="H195" s="28" t="str">
        <f t="shared" si="49"/>
        <v>Sling OrangeVSIN</v>
      </c>
      <c r="I195" s="179">
        <f ca="1">COUNTIF(OFFSET(Data!$A$1,0,MATCH(A195,Data!$1:$1,0)-1,1000,1),B195)</f>
        <v>1</v>
      </c>
      <c r="K195" s="26" t="str">
        <f t="shared" si="55"/>
        <v>Sling Orange/VSIN</v>
      </c>
      <c r="L195" s="41" t="str">
        <f t="array" aca="1" ref="L195" ca="1">_xlfn.TEXTJOIN(", ",TRUE,IF((Data!$D$1:$D$1000=1)*(OFFSET(Data!$A$1,0,MATCH($A195,Data!$1:$1,0)-1,1000,1)=$B195),Data!$A$1:$A$1000,""))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188</v>
      </c>
      <c r="B196" s="74" t="s">
        <v>751</v>
      </c>
      <c r="C196" s="110">
        <v>3</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48"/>
        <v/>
      </c>
      <c r="H196" s="28" t="str">
        <f t="shared" si="49"/>
        <v>Sling OrangeWarriors &amp; Gangsters</v>
      </c>
      <c r="I196" s="179">
        <f ca="1">COUNTIF(OFFSET(Data!$A$1,0,MATCH(A196,Data!$1:$1,0)-1,1000,1),B196)</f>
        <v>1</v>
      </c>
      <c r="K196" s="26" t="str">
        <f t="shared" si="55"/>
        <v>Sling Orange/Warriors &amp; Gangsters</v>
      </c>
      <c r="L196" s="41" t="str">
        <f t="array" aca="1" ref="L196" ca="1">_xlfn.TEXTJOIN(", ",TRUE,IF((Data!$D$1:$D$1000=1)*(OFFSET(Data!$A$1,0,MATCH($A196,Data!$1:$1,0)-1,1000,1)=$B196),Data!$A$1:$A$1000,""))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192</v>
      </c>
      <c r="B197" s="184" t="s">
        <v>880</v>
      </c>
      <c r="C197" s="110">
        <v>5</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48"/>
        <v/>
      </c>
      <c r="H197" s="28" t="str">
        <f t="shared" si="49"/>
        <v>Spectrum TV EssentialscDVR</v>
      </c>
      <c r="I197" s="179">
        <f ca="1">COUNTIF(OFFSET(Data!$A$1,0,MATCH(A197,Data!$1:$1,0)-1,1000,1),B197)</f>
        <v>1</v>
      </c>
      <c r="K197" s="26" t="str">
        <f t="shared" si="47"/>
        <v>Spectrum TV Essentials/cDVR</v>
      </c>
      <c r="L197" s="41" t="str">
        <f t="array" aca="1" ref="L197" ca="1">_xlfn.TEXTJOIN(", ",TRUE,IF((Data!$D$1:$D$1000=1)*(OFFSET(Data!$A$1,0,MATCH($A197,Data!$1:$1,0)-1,1000,1)=$B197),Data!$A$1:$A$1000,""))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192</v>
      </c>
      <c r="B198" s="74" t="s">
        <v>17</v>
      </c>
      <c r="C198" s="110">
        <v>10</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48"/>
        <v/>
      </c>
      <c r="H198" s="28" t="str">
        <f t="shared" si="49"/>
        <v>Spectrum TV EssentialsCinemax</v>
      </c>
      <c r="I198" s="179">
        <f ca="1">COUNTIF(OFFSET(Data!$A$1,0,MATCH(A198,Data!$1:$1,0)-1,1000,1),B198)</f>
        <v>1</v>
      </c>
      <c r="K198" s="26" t="str">
        <f t="shared" si="47"/>
        <v>Spectrum TV Essentials/Cinemax</v>
      </c>
      <c r="L198" s="41" t="str">
        <f t="array" aca="1" ref="L198" ca="1">_xlfn.TEXTJOIN(", ",TRUE,IF((Data!$D$1:$D$1000=1)*(OFFSET(Data!$A$1,0,MATCH($A198,Data!$1:$1,0)-1,1000,1)=$B198),Data!$A$1:$A$1000,""))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192</v>
      </c>
      <c r="B199" s="74" t="s">
        <v>41</v>
      </c>
      <c r="C199" s="110">
        <v>15</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ca="1" si="48"/>
        <v/>
      </c>
      <c r="H199" s="28" t="str">
        <f t="shared" si="49"/>
        <v>Spectrum TV EssentialsHBO</v>
      </c>
      <c r="I199" s="179">
        <f ca="1">COUNTIF(OFFSET(Data!$A$1,0,MATCH(A199,Data!$1:$1,0)-1,1000,1),B199)</f>
        <v>1</v>
      </c>
      <c r="K199" s="26" t="str">
        <f t="shared" ref="K199" si="56">A199&amp;"/"&amp;B199</f>
        <v>Spectrum TV Essentials/HBO</v>
      </c>
      <c r="L199" s="41" t="str">
        <f t="array" aca="1" ref="L199" ca="1">_xlfn.TEXTJOIN(", ",TRUE,IF((Data!$D$1:$D$1000=1)*(OFFSET(Data!$A$1,0,MATCH($A199,Data!$1:$1,0)-1,1000,1)=$B199),Data!$A$1:$A$1000,""))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192</v>
      </c>
      <c r="B200" s="74" t="s">
        <v>747</v>
      </c>
      <c r="C200" s="110">
        <v>10</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ca="1" si="48"/>
        <v/>
      </c>
      <c r="H200" s="28" t="str">
        <f t="shared" si="49"/>
        <v>Spectrum TV EssentialsMLB at Bat</v>
      </c>
      <c r="I200" s="179">
        <f ca="1">COUNTIF(OFFSET(Data!$A$1,0,MATCH(A200,Data!$1:$1,0)-1,1000,1),B200)</f>
        <v>1</v>
      </c>
      <c r="K200" s="26" t="str">
        <f t="shared" si="47"/>
        <v>Spectrum TV Essentials/MLB at Bat</v>
      </c>
      <c r="L200" s="41" t="str">
        <f t="array" aca="1" ref="L200" ca="1">_xlfn.TEXTJOIN(", ",TRUE,IF((Data!$D$1:$D$1000=1)*(OFFSET(Data!$A$1,0,MATCH($A200,Data!$1:$1,0)-1,1000,1)=$B200),Data!$A$1:$A$1000,""))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192</v>
      </c>
      <c r="B201" s="74" t="s">
        <v>165</v>
      </c>
      <c r="C201" s="110">
        <v>40</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48"/>
        <v/>
      </c>
      <c r="H201" s="28" t="str">
        <f t="shared" si="49"/>
        <v>Spectrum TV EssentialsNBA League Pass</v>
      </c>
      <c r="I201" s="179">
        <f ca="1">COUNTIF(OFFSET(Data!$A$1,0,MATCH(A201,Data!$1:$1,0)-1,1000,1),B201)</f>
        <v>1</v>
      </c>
      <c r="K201" s="26" t="str">
        <f t="shared" si="47"/>
        <v>Spectrum TV Essentials/NBA League Pass</v>
      </c>
      <c r="L201" s="41" t="str">
        <f t="array" aca="1" ref="L201" ca="1">_xlfn.TEXTJOIN(", ",TRUE,IF((Data!$D$1:$D$1000=1)*(OFFSET(Data!$A$1,0,MATCH($A201,Data!$1:$1,0)-1,1000,1)=$B201),Data!$A$1:$A$1000,""))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192</v>
      </c>
      <c r="B202" s="74" t="s">
        <v>57</v>
      </c>
      <c r="C202" s="110">
        <f>100/12</f>
        <v>8.3333333333333339</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48"/>
        <v/>
      </c>
      <c r="H202" s="28" t="str">
        <f t="shared" si="49"/>
        <v>Spectrum TV EssentialsNFL Network</v>
      </c>
      <c r="I202" s="179">
        <f ca="1">COUNTIF(OFFSET(Data!$A$1,0,MATCH(A202,Data!$1:$1,0)-1,1000,1),B202)</f>
        <v>1</v>
      </c>
      <c r="K202" s="26" t="str">
        <f t="shared" ref="K202:K204" si="57">A202&amp;"/"&amp;B202</f>
        <v>Spectrum TV Essentials/NFL Network</v>
      </c>
      <c r="L202" s="41" t="str">
        <f t="array" aca="1" ref="L202" ca="1">_xlfn.TEXTJOIN(", ",TRUE,IF((Data!$D$1:$D$1000=1)*(OFFSET(Data!$A$1,0,MATCH($A202,Data!$1:$1,0)-1,1000,1)=$B202),Data!$A$1:$A$1000,""))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192</v>
      </c>
      <c r="B203" s="74" t="s">
        <v>66</v>
      </c>
      <c r="C203" s="110">
        <v>11</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48"/>
        <v/>
      </c>
      <c r="H203" s="28" t="str">
        <f t="shared" si="49"/>
        <v>Spectrum TV EssentialsShowtime</v>
      </c>
      <c r="I203" s="179">
        <f ca="1">COUNTIF(OFFSET(Data!$A$1,0,MATCH(A203,Data!$1:$1,0)-1,1000,1),B203)</f>
        <v>1</v>
      </c>
      <c r="K203" s="26" t="str">
        <f t="shared" si="57"/>
        <v>Spectrum TV Essentials/Showtime</v>
      </c>
      <c r="L203" s="41" t="str">
        <f t="array" aca="1" ref="L203" ca="1">_xlfn.TEXTJOIN(", ",TRUE,IF((Data!$D$1:$D$1000=1)*(OFFSET(Data!$A$1,0,MATCH($A203,Data!$1:$1,0)-1,1000,1)=$B203),Data!$A$1:$A$1000,""))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192</v>
      </c>
      <c r="B204" s="74" t="s">
        <v>67</v>
      </c>
      <c r="C204" s="110">
        <v>9</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48"/>
        <v/>
      </c>
      <c r="H204" s="28" t="str">
        <f t="shared" si="49"/>
        <v>Spectrum TV EssentialsStarz</v>
      </c>
      <c r="I204" s="179">
        <f ca="1">COUNTIF(OFFSET(Data!$A$1,0,MATCH(A204,Data!$1:$1,0)-1,1000,1),B204)</f>
        <v>1</v>
      </c>
      <c r="K204" s="26" t="str">
        <f t="shared" si="57"/>
        <v>Spectrum TV Essentials/Starz</v>
      </c>
      <c r="L204" s="41" t="str">
        <f t="array" aca="1" ref="L204" ca="1">_xlfn.TEXTJOIN(", ",TRUE,IF((Data!$D$1:$D$1000=1)*(OFFSET(Data!$A$1,0,MATCH($A204,Data!$1:$1,0)-1,1000,1)=$B204),Data!$A$1:$A$1000,""))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192</v>
      </c>
      <c r="B205" s="74" t="s">
        <v>755</v>
      </c>
      <c r="C205" s="110">
        <f>100/12</f>
        <v>8.3333333333333339</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48"/>
        <v/>
      </c>
      <c r="H205" s="28" t="str">
        <f t="shared" si="49"/>
        <v>Spectrum TV EssentialsWatch NFL</v>
      </c>
      <c r="I205" s="179">
        <f ca="1">COUNTIF(OFFSET(Data!$A$1,0,MATCH(A205,Data!$1:$1,0)-1,1000,1),B205)</f>
        <v>1</v>
      </c>
      <c r="K205" s="26" t="str">
        <f t="shared" ref="K205" si="58">A205&amp;"/"&amp;B205</f>
        <v>Spectrum TV Essentials/Watch NFL</v>
      </c>
      <c r="L205" s="41" t="str">
        <f t="array" aca="1" ref="L205" ca="1">_xlfn.TEXTJOIN(", ",TRUE,IF((Data!$D$1:$D$1000=1)*(OFFSET(Data!$A$1,0,MATCH($A205,Data!$1:$1,0)-1,1000,1)=$B205),Data!$A$1:$A$1000,""))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914</v>
      </c>
      <c r="B206" s="74" t="s">
        <v>910</v>
      </c>
      <c r="C206" s="110">
        <v>10</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48"/>
        <v/>
      </c>
      <c r="H206" s="28" t="str">
        <f t="shared" si="49"/>
        <v>Vidgo LatinoLatino MAS</v>
      </c>
      <c r="I206" s="179">
        <f ca="1">COUNTIF(OFFSET(Data!$A$1,0,MATCH(A206,Data!$1:$1,0)-1,1000,1),B206)</f>
        <v>2</v>
      </c>
      <c r="K206" s="26" t="str">
        <f t="shared" ref="K206" si="59">A206&amp;"/"&amp;B206</f>
        <v>Vidgo Latino/Latino MAS</v>
      </c>
      <c r="L206" s="41" t="str">
        <f t="array" aca="1" ref="L206" ca="1">_xlfn.TEXTJOIN(", ",TRUE,IF((Data!$D$1:$D$1000=1)*(OFFSET(Data!$A$1,0,MATCH($A206,Data!$1:$1,0)-1,1000,1)=$B206),Data!$A$1:$A$1000,""))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173</v>
      </c>
      <c r="B207" s="74" t="s">
        <v>811</v>
      </c>
      <c r="C207" s="110">
        <v>6</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48"/>
        <v/>
      </c>
      <c r="H207" s="28" t="str">
        <f t="shared" si="49"/>
        <v>YouTube TVAcorn TV</v>
      </c>
      <c r="I207" s="179">
        <f ca="1">COUNTIF(OFFSET(Data!$A$1,0,MATCH(A207,Data!$1:$1,0)-1,1000,1),B207)</f>
        <v>1</v>
      </c>
      <c r="K207" s="26" t="str">
        <f t="shared" si="47"/>
        <v>YouTube TV/Acorn TV</v>
      </c>
      <c r="L207" s="41" t="str">
        <f t="array" aca="1" ref="L207" ca="1">_xlfn.TEXTJOIN(", ",TRUE,IF((Data!$D$1:$D$1000=1)*(OFFSET(Data!$A$1,0,MATCH($A207,Data!$1:$1,0)-1,1000,1)=$B207),Data!$A$1:$A$1000,""))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173</v>
      </c>
      <c r="B208" s="74" t="s">
        <v>163</v>
      </c>
      <c r="C208" s="110">
        <v>5</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48"/>
        <v/>
      </c>
      <c r="H208" s="28" t="str">
        <f t="shared" si="49"/>
        <v>YouTube TVAMC Premiere</v>
      </c>
      <c r="I208" s="179">
        <f ca="1">COUNTIF(OFFSET(Data!$A$1,0,MATCH(A208,Data!$1:$1,0)-1,1000,1),B208)</f>
        <v>1</v>
      </c>
      <c r="K208" s="26" t="str">
        <f t="shared" si="47"/>
        <v>YouTube TV/AMC Premiere</v>
      </c>
      <c r="L208" s="41" t="str">
        <f t="array" aca="1" ref="L208" ca="1">_xlfn.TEXTJOIN(", ",TRUE,IF((Data!$D$1:$D$1000=1)*(OFFSET(Data!$A$1,0,MATCH($A208,Data!$1:$1,0)-1,1000,1)=$B208),Data!$A$1:$A$1000,""))</f>
        <v/>
      </c>
      <c r="M208" s="41"/>
      <c r="N208" s="41"/>
      <c r="O208" s="41"/>
      <c r="P208" s="41"/>
      <c r="Q208" s="41"/>
      <c r="R208" s="41"/>
      <c r="S208" s="41"/>
      <c r="T208" s="41"/>
      <c r="U208" s="41"/>
      <c r="V208" s="41"/>
      <c r="W208" s="41"/>
      <c r="X208" s="41"/>
      <c r="Y208" s="41"/>
      <c r="Z208" s="41"/>
      <c r="AA208" s="41"/>
      <c r="AB208" s="41"/>
      <c r="AC208" s="41"/>
      <c r="AD208" s="41"/>
      <c r="AE208" s="41"/>
    </row>
    <row r="209" spans="1:12" ht="13.3" thickBot="1" x14ac:dyDescent="0.4">
      <c r="A209" s="73" t="s">
        <v>173</v>
      </c>
      <c r="B209" s="74" t="s">
        <v>512</v>
      </c>
      <c r="C209" s="110">
        <v>3</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48"/>
        <v/>
      </c>
      <c r="H209" s="28" t="str">
        <f t="shared" si="49"/>
        <v>YouTube TVCuriosityStream</v>
      </c>
      <c r="I209" s="179">
        <f ca="1">COUNTIF(OFFSET(Data!$A$1,0,MATCH(A209,Data!$1:$1,0)-1,1000,1),B209)</f>
        <v>1</v>
      </c>
      <c r="K209" s="26" t="str">
        <f t="shared" ref="K209:K217" si="60">A209&amp;"/"&amp;B209</f>
        <v>YouTube TV/CuriosityStream</v>
      </c>
      <c r="L209" s="41" t="str">
        <f t="array" aca="1" ref="L209" ca="1">_xlfn.TEXTJOIN(", ",TRUE,IF((Data!$D$1:$D$1000=1)*(OFFSET(Data!$A$1,0,MATCH($A209,Data!$1:$1,0)-1,1000,1)=$B209),Data!$A$1:$A$1000,""))</f>
        <v/>
      </c>
    </row>
    <row r="210" spans="1:12" ht="13.3" thickBot="1" x14ac:dyDescent="0.4">
      <c r="A210" s="73" t="s">
        <v>173</v>
      </c>
      <c r="B210" s="74" t="s">
        <v>32</v>
      </c>
      <c r="C210" s="110">
        <v>6</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48"/>
        <v/>
      </c>
      <c r="H210" s="28" t="str">
        <f t="shared" si="49"/>
        <v>YouTube TVEPIX</v>
      </c>
      <c r="I210" s="179">
        <f ca="1">COUNTIF(OFFSET(Data!$A$1,0,MATCH(A210,Data!$1:$1,0)-1,1000,1),B210)</f>
        <v>1</v>
      </c>
      <c r="K210" s="26" t="str">
        <f t="shared" si="60"/>
        <v>YouTube TV/EPIX</v>
      </c>
      <c r="L210" s="41" t="str">
        <f t="array" aca="1" ref="L210" ca="1">_xlfn.TEXTJOIN(", ",TRUE,IF((Data!$D$1:$D$1000=1)*(OFFSET(Data!$A$1,0,MATCH($A210,Data!$1:$1,0)-1,1000,1)=$B210),Data!$A$1:$A$1000,""))</f>
        <v/>
      </c>
    </row>
    <row r="211" spans="1:12" ht="13.3" thickBot="1" x14ac:dyDescent="0.4">
      <c r="A211" s="73" t="s">
        <v>173</v>
      </c>
      <c r="B211" s="74" t="s">
        <v>246</v>
      </c>
      <c r="C211" s="110">
        <v>15</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48"/>
        <v/>
      </c>
      <c r="H211" s="28" t="str">
        <f t="shared" si="49"/>
        <v>YouTube TVFOX Soccer Plus</v>
      </c>
      <c r="I211" s="179">
        <f ca="1">COUNTIF(OFFSET(Data!$A$1,0,MATCH(A211,Data!$1:$1,0)-1,1000,1),B211)</f>
        <v>1</v>
      </c>
      <c r="K211" s="26" t="str">
        <f t="shared" si="60"/>
        <v>YouTube TV/FOX Soccer Plus</v>
      </c>
      <c r="L211" s="41" t="str">
        <f t="array" aca="1" ref="L211" ca="1">_xlfn.TEXTJOIN(", ",TRUE,IF((Data!$D$1:$D$1000=1)*(OFFSET(Data!$A$1,0,MATCH($A211,Data!$1:$1,0)-1,1000,1)=$B211),Data!$A$1:$A$1000,""))</f>
        <v/>
      </c>
    </row>
    <row r="212" spans="1:12" ht="13.3" thickBot="1" x14ac:dyDescent="0.4">
      <c r="A212" s="73" t="s">
        <v>173</v>
      </c>
      <c r="B212" s="74" t="s">
        <v>165</v>
      </c>
      <c r="C212" s="110">
        <v>40</v>
      </c>
      <c r="D212" s="128"/>
      <c r="E212" s="126">
        <f ca="1">COUNTIFS(Data!$D$1:$D$1000,1,OFFSET(Data!$A$1,0,MATCH($A212,Data!$1:$1,0)-1,1000,1),B212)</f>
        <v>0</v>
      </c>
      <c r="F212" s="39"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3" t="str">
        <f t="shared" ca="1" si="48"/>
        <v/>
      </c>
      <c r="H212" s="28" t="str">
        <f t="shared" si="49"/>
        <v>YouTube TVNBA League Pass</v>
      </c>
      <c r="I212" s="179">
        <f ca="1">COUNTIF(OFFSET(Data!$A$1,0,MATCH(A212,Data!$1:$1,0)-1,1000,1),B212)</f>
        <v>1</v>
      </c>
      <c r="K212" s="26" t="str">
        <f t="shared" si="60"/>
        <v>YouTube TV/NBA League Pass</v>
      </c>
      <c r="L212" s="41" t="str">
        <f t="array" aca="1" ref="L212" ca="1">_xlfn.TEXTJOIN(", ",TRUE,IF((Data!$D$1:$D$1000=1)*(OFFSET(Data!$A$1,0,MATCH($A212,Data!$1:$1,0)-1,1000,1)=$B212),Data!$A$1:$A$1000,""))</f>
        <v/>
      </c>
    </row>
    <row r="213" spans="1:12" ht="13.3" thickBot="1" x14ac:dyDescent="0.4">
      <c r="A213" s="73" t="s">
        <v>173</v>
      </c>
      <c r="B213" s="74" t="s">
        <v>66</v>
      </c>
      <c r="C213" s="110">
        <v>7</v>
      </c>
      <c r="D213" s="128"/>
      <c r="E213" s="126">
        <f ca="1">COUNTIFS(Data!$D$1:$D$1000,1,OFFSET(Data!$A$1,0,MATCH($A213,Data!$1:$1,0)-1,1000,1),B213)</f>
        <v>0</v>
      </c>
      <c r="F213" s="39"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3" t="str">
        <f t="shared" ca="1" si="48"/>
        <v/>
      </c>
      <c r="H213" s="28" t="str">
        <f t="shared" si="49"/>
        <v>YouTube TVShowtime</v>
      </c>
      <c r="I213" s="179">
        <f ca="1">COUNTIF(OFFSET(Data!$A$1,0,MATCH(A213,Data!$1:$1,0)-1,1000,1),B213)</f>
        <v>1</v>
      </c>
      <c r="K213" s="26" t="str">
        <f t="shared" si="60"/>
        <v>YouTube TV/Showtime</v>
      </c>
      <c r="L213" s="41" t="str">
        <f t="array" aca="1" ref="L213" ca="1">_xlfn.TEXTJOIN(", ",TRUE,IF((Data!$D$1:$D$1000=1)*(OFFSET(Data!$A$1,0,MATCH($A213,Data!$1:$1,0)-1,1000,1)=$B213),Data!$A$1:$A$1000,""))</f>
        <v/>
      </c>
    </row>
    <row r="214" spans="1:12" ht="13.3" thickBot="1" x14ac:dyDescent="0.4">
      <c r="A214" s="73" t="s">
        <v>173</v>
      </c>
      <c r="B214" s="74" t="s">
        <v>166</v>
      </c>
      <c r="C214" s="110">
        <v>6</v>
      </c>
      <c r="D214" s="128"/>
      <c r="E214" s="126">
        <f ca="1">COUNTIFS(Data!$D$1:$D$1000,1,OFFSET(Data!$A$1,0,MATCH($A214,Data!$1:$1,0)-1,1000,1),B214)</f>
        <v>0</v>
      </c>
      <c r="F214" s="39"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3" t="str">
        <f t="shared" ca="1" si="48"/>
        <v/>
      </c>
      <c r="H214" s="28" t="str">
        <f t="shared" si="49"/>
        <v>YouTube TVShudder</v>
      </c>
      <c r="I214" s="179">
        <f ca="1">COUNTIF(OFFSET(Data!$A$1,0,MATCH(A214,Data!$1:$1,0)-1,1000,1),B214)</f>
        <v>1</v>
      </c>
      <c r="K214" s="26" t="str">
        <f t="shared" si="60"/>
        <v>YouTube TV/Shudder</v>
      </c>
      <c r="L214" s="41" t="str">
        <f t="array" aca="1" ref="L214" ca="1">_xlfn.TEXTJOIN(", ",TRUE,IF((Data!$D$1:$D$1000=1)*(OFFSET(Data!$A$1,0,MATCH($A214,Data!$1:$1,0)-1,1000,1)=$B214),Data!$A$1:$A$1000,""))</f>
        <v/>
      </c>
    </row>
    <row r="215" spans="1:12" ht="13.3" thickBot="1" x14ac:dyDescent="0.4">
      <c r="A215" s="73" t="s">
        <v>173</v>
      </c>
      <c r="B215" s="74" t="s">
        <v>67</v>
      </c>
      <c r="C215" s="110">
        <v>9</v>
      </c>
      <c r="D215" s="128"/>
      <c r="E215" s="126">
        <f ca="1">COUNTIFS(Data!$D$1:$D$1000,1,OFFSET(Data!$A$1,0,MATCH($A215,Data!$1:$1,0)-1,1000,1),B215)</f>
        <v>0</v>
      </c>
      <c r="F215" s="39"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3" t="str">
        <f t="shared" ca="1" si="48"/>
        <v/>
      </c>
      <c r="H215" s="28" t="str">
        <f t="shared" si="49"/>
        <v>YouTube TVStarz</v>
      </c>
      <c r="I215" s="179">
        <f ca="1">COUNTIF(OFFSET(Data!$A$1,0,MATCH(A215,Data!$1:$1,0)-1,1000,1),B215)</f>
        <v>1</v>
      </c>
      <c r="K215" s="26" t="str">
        <f t="shared" si="60"/>
        <v>YouTube TV/Starz</v>
      </c>
      <c r="L215" s="41" t="str">
        <f t="array" aca="1" ref="L215" ca="1">_xlfn.TEXTJOIN(", ",TRUE,IF((Data!$D$1:$D$1000=1)*(OFFSET(Data!$A$1,0,MATCH($A215,Data!$1:$1,0)-1,1000,1)=$B215),Data!$A$1:$A$1000,""))</f>
        <v/>
      </c>
    </row>
    <row r="216" spans="1:12" ht="13.3" thickBot="1" x14ac:dyDescent="0.4">
      <c r="A216" s="73" t="s">
        <v>173</v>
      </c>
      <c r="B216" s="74" t="s">
        <v>167</v>
      </c>
      <c r="C216" s="110">
        <v>7</v>
      </c>
      <c r="D216" s="128"/>
      <c r="E216" s="126">
        <f ca="1">COUNTIFS(Data!$D$1:$D$1000,1,OFFSET(Data!$A$1,0,MATCH($A216,Data!$1:$1,0)-1,1000,1),B216)</f>
        <v>0</v>
      </c>
      <c r="F216" s="39"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3" t="str">
        <f t="shared" ca="1" si="48"/>
        <v/>
      </c>
      <c r="H216" s="28" t="str">
        <f t="shared" si="49"/>
        <v>YouTube TVSundance Now</v>
      </c>
      <c r="I216" s="179">
        <f ca="1">COUNTIF(OFFSET(Data!$A$1,0,MATCH(A216,Data!$1:$1,0)-1,1000,1),B216)</f>
        <v>1</v>
      </c>
      <c r="K216" s="26" t="str">
        <f t="shared" si="60"/>
        <v>YouTube TV/Sundance Now</v>
      </c>
      <c r="L216" s="41" t="str">
        <f t="array" aca="1" ref="L216" ca="1">_xlfn.TEXTJOIN(", ",TRUE,IF((Data!$D$1:$D$1000=1)*(OFFSET(Data!$A$1,0,MATCH($A216,Data!$1:$1,0)-1,1000,1)=$B216),Data!$A$1:$A$1000,""))</f>
        <v/>
      </c>
    </row>
    <row r="217" spans="1:12" ht="13.3" thickBot="1" x14ac:dyDescent="0.4">
      <c r="A217" s="73" t="s">
        <v>173</v>
      </c>
      <c r="B217" s="74" t="s">
        <v>807</v>
      </c>
      <c r="C217" s="110">
        <v>5</v>
      </c>
      <c r="D217" s="128"/>
      <c r="E217" s="126">
        <f ca="1">COUNTIFS(Data!$D$1:$D$1000,1,OFFSET(Data!$A$1,0,MATCH($A217,Data!$1:$1,0)-1,1000,1),B217)</f>
        <v>0</v>
      </c>
      <c r="F217" s="39"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3" t="str">
        <f t="shared" ca="1" si="48"/>
        <v/>
      </c>
      <c r="H217" s="28" t="str">
        <f t="shared" si="49"/>
        <v>YouTube TVUrban Movie Channel</v>
      </c>
      <c r="I217" s="179">
        <f ca="1">COUNTIF(OFFSET(Data!$A$1,0,MATCH(A217,Data!$1:$1,0)-1,1000,1),B217)</f>
        <v>1</v>
      </c>
      <c r="K217" s="26" t="str">
        <f t="shared" si="60"/>
        <v>YouTube TV/Urban Movie Channel</v>
      </c>
      <c r="L217" s="41" t="str">
        <f t="array" aca="1" ref="L217" ca="1">_xlfn.TEXTJOIN(", ",TRUE,IF((Data!$D$1:$D$1000=1)*(OFFSET(Data!$A$1,0,MATCH($A217,Data!$1:$1,0)-1,1000,1)=$B217),Data!$A$1:$A$1000,""))</f>
        <v/>
      </c>
    </row>
  </sheetData>
  <autoFilter ref="A1:I217" xr:uid="{EBBEB83C-FFA8-4368-811C-6068DE51748D}"/>
  <sortState xmlns:xlrd2="http://schemas.microsoft.com/office/spreadsheetml/2017/richdata2" ref="A23:I217">
    <sortCondition ref="A23:A217"/>
    <sortCondition ref="B23:B217"/>
  </sortState>
  <mergeCells count="1">
    <mergeCell ref="K9:M9"/>
  </mergeCells>
  <conditionalFormatting sqref="D23:D70 D72:D217">
    <cfRule type="expression" dxfId="815" priority="1851">
      <formula>IF(ISNUMBER(MATCH(A23&amp;"Yesx",$H:$H,0)),FALSE,TRUE)</formula>
    </cfRule>
  </conditionalFormatting>
  <conditionalFormatting sqref="D71">
    <cfRule type="expression" dxfId="814" priority="2">
      <formula>IF(ISNUMBER(MATCH(A71&amp;"Yesx",$H:$H,0)),FALSE,TRUE)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27" id="{4B752B0D-01CE-4809-8501-DB0A18F50CC8}">
            <xm:f>VLOOKUP(A2,Services!$A$1:$B$22,2,0)="Exclude"</xm:f>
            <x14:dxf>
              <font>
                <strike/>
                <color theme="0"/>
              </font>
              <fill>
                <patternFill>
                  <bgColor rgb="FFFF0000"/>
                </patternFill>
              </fill>
            </x14:dxf>
          </x14:cfRule>
          <xm:sqref>A21:A23 A189 A89 A2:A16 A162:A163 A123 A186:A187 A197:A198 A126:A144 A110:A117 A91:A105 A150:A157 A192:A194 A165:A182 A200:A201 A159:A160 A69 A207:A208 A82:A87 A25:A29 A31:A35 A37:A41 A43:A48 A50:A52 A54:A59 A61:A67 A77</xm:sqref>
        </x14:conditionalFormatting>
        <x14:conditionalFormatting xmlns:xm="http://schemas.microsoft.com/office/excel/2006/main">
          <x14:cfRule type="expression" priority="126"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24" id="{EDDB24DC-FC50-45AA-99D3-6256B5683C1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122" id="{B8384930-7B48-4F9E-BED0-DCFAB99512D9}">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120" id="{0FABB777-DF2B-45BD-B82A-043A3F273755}">
            <xm:f>VLOOKUP(A164,Services!$A$1:$B$22,2,0)="Exclude"</xm:f>
            <x14:dxf>
              <font>
                <strike/>
                <color theme="0"/>
              </font>
              <fill>
                <patternFill>
                  <bgColor rgb="FFFF0000"/>
                </patternFill>
              </fill>
            </x14:dxf>
          </x14:cfRule>
          <xm:sqref>A164</xm:sqref>
        </x14:conditionalFormatting>
        <x14:conditionalFormatting xmlns:xm="http://schemas.microsoft.com/office/excel/2006/main">
          <x14:cfRule type="expression" priority="118" id="{94FF4AE9-6290-4046-9C31-A6916C269356}">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16" id="{CEA3AE51-BD0D-4840-A296-9CDEC630DA67}">
            <xm:f>VLOOKUP(A188,Services!$A$1:$B$22,2,0)="Exclude"</xm:f>
            <x14:dxf>
              <font>
                <strike/>
                <color theme="0"/>
              </font>
              <fill>
                <patternFill>
                  <bgColor rgb="FFFF0000"/>
                </patternFill>
              </fill>
            </x14:dxf>
          </x14:cfRule>
          <xm:sqref>A188</xm:sqref>
        </x14:conditionalFormatting>
        <x14:conditionalFormatting xmlns:xm="http://schemas.microsoft.com/office/excel/2006/main">
          <x14:cfRule type="expression" priority="114" id="{2CD95AEC-DE51-46B2-899A-7B1A5D4E1C32}">
            <xm:f>VLOOKUP(A145,Services!$A$1:$B$22,2,0)="Exclude"</xm:f>
            <x14:dxf>
              <font>
                <strike/>
                <color theme="0"/>
              </font>
              <fill>
                <patternFill>
                  <bgColor rgb="FFFF0000"/>
                </patternFill>
              </fill>
            </x14:dxf>
          </x14:cfRule>
          <xm:sqref>A145</xm:sqref>
        </x14:conditionalFormatting>
        <x14:conditionalFormatting xmlns:xm="http://schemas.microsoft.com/office/excel/2006/main">
          <x14:cfRule type="expression" priority="112" id="{21EF8FB0-DA6C-45B8-B2DB-FC49DDDA64C2}">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108" id="{363364AA-6D5D-4B49-B02A-F08361C3D832}">
            <xm:f>VLOOKUP(A68,Services!$A$1:$B$22,2,0)="Exclude"</xm:f>
            <x14:dxf>
              <font>
                <strike/>
                <color theme="0"/>
              </font>
              <fill>
                <patternFill>
                  <bgColor rgb="FFFF0000"/>
                </patternFill>
              </fill>
            </x14:dxf>
          </x14:cfRule>
          <xm:sqref>A68</xm:sqref>
        </x14:conditionalFormatting>
        <x14:conditionalFormatting xmlns:xm="http://schemas.microsoft.com/office/excel/2006/main">
          <x14:cfRule type="expression" priority="106" id="{87AC8F9C-783A-420C-8973-432E02A685F8}">
            <xm:f>VLOOKUP(A124,Services!$A$1:$B$22,2,0)="Exclude"</xm:f>
            <x14:dxf>
              <font>
                <strike/>
                <color theme="0"/>
              </font>
              <fill>
                <patternFill>
                  <bgColor rgb="FFFF0000"/>
                </patternFill>
              </fill>
            </x14:dxf>
          </x14:cfRule>
          <xm:sqref>A124</xm:sqref>
        </x14:conditionalFormatting>
        <x14:conditionalFormatting xmlns:xm="http://schemas.microsoft.com/office/excel/2006/main">
          <x14:cfRule type="expression" priority="102" id="{90D1B623-489E-45D3-905E-F551D0CBFB0D}">
            <xm:f>VLOOKUP(A161,Services!$A$1:$B$22,2,0)="Exclude"</xm:f>
            <x14:dxf>
              <font>
                <strike/>
                <color theme="0"/>
              </font>
              <fill>
                <patternFill>
                  <bgColor rgb="FFFF0000"/>
                </patternFill>
              </fill>
            </x14:dxf>
          </x14:cfRule>
          <xm:sqref>A161</xm:sqref>
        </x14:conditionalFormatting>
        <x14:conditionalFormatting xmlns:xm="http://schemas.microsoft.com/office/excel/2006/main">
          <x14:cfRule type="expression" priority="100" id="{43C840BF-78FC-4BCD-91D7-55E38BBA0AD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98" id="{647376C7-A9AB-41A4-B64F-1549AD168EF9}">
            <xm:f>VLOOKUP(A183,Services!$A$1:$B$22,2,0)="Exclude"</xm:f>
            <x14:dxf>
              <font>
                <strike/>
                <color theme="0"/>
              </font>
              <fill>
                <patternFill>
                  <bgColor rgb="FFFF0000"/>
                </patternFill>
              </fill>
            </x14:dxf>
          </x14:cfRule>
          <xm:sqref>A183</xm:sqref>
        </x14:conditionalFormatting>
        <x14:conditionalFormatting xmlns:xm="http://schemas.microsoft.com/office/excel/2006/main">
          <x14:cfRule type="expression" priority="96" id="{F4F27D85-16F2-450D-A5DD-B4AE7BA3940A}">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93" id="{EE4CCFB0-7330-4B7C-B303-45A6D701A2A7}">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91" id="{29987252-2024-4C21-AC92-53BC24B6C2AE}">
            <xm:f>VLOOKUP(A90,Services!$A$1:$B$22,2,0)="Exclude"</xm:f>
            <x14:dxf>
              <font>
                <strike/>
                <color theme="0"/>
              </font>
              <fill>
                <patternFill>
                  <bgColor rgb="FFFF0000"/>
                </patternFill>
              </fill>
            </x14:dxf>
          </x14:cfRule>
          <xm:sqref>A90</xm:sqref>
        </x14:conditionalFormatting>
        <x14:conditionalFormatting xmlns:xm="http://schemas.microsoft.com/office/excel/2006/main">
          <x14:cfRule type="expression" priority="89" id="{7E77CE85-67DA-4997-825D-87B3702E1DA3}">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87" id="{F59A3F0B-A0FF-4B31-A9A2-79812974575B}">
            <xm:f>VLOOKUP(A190,Services!$A$1:$B$22,2,0)="Exclude"</xm:f>
            <x14:dxf>
              <font>
                <strike/>
                <color theme="0"/>
              </font>
              <fill>
                <patternFill>
                  <bgColor rgb="FFFF0000"/>
                </patternFill>
              </fill>
            </x14:dxf>
          </x14:cfRule>
          <xm:sqref>A190</xm:sqref>
        </x14:conditionalFormatting>
        <x14:conditionalFormatting xmlns:xm="http://schemas.microsoft.com/office/excel/2006/main">
          <x14:cfRule type="expression" priority="85" id="{3B1165EC-4F9B-4DAE-AF9C-34E1AF68B1E8}">
            <xm:f>VLOOKUP(A192,Services!$A$1:$B$22,2,0)="Exclude"</xm:f>
            <x14:dxf>
              <font>
                <strike/>
                <color theme="0"/>
              </font>
              <fill>
                <patternFill>
                  <bgColor rgb="FFFF0000"/>
                </patternFill>
              </fill>
            </x14:dxf>
          </x14:cfRule>
          <xm:sqref>A192:A193</xm:sqref>
        </x14:conditionalFormatting>
        <x14:conditionalFormatting xmlns:xm="http://schemas.microsoft.com/office/excel/2006/main">
          <x14:cfRule type="expression" priority="84" id="{647A169D-DD5C-4DB8-8D3D-0FD2BCD92F4C}">
            <xm:f>VLOOKUP(A194,Services!$A$1:$B$22,2,0)="Exclude"</xm:f>
            <x14:dxf>
              <font>
                <strike/>
                <color theme="0"/>
              </font>
              <fill>
                <patternFill>
                  <bgColor rgb="FFFF0000"/>
                </patternFill>
              </fill>
            </x14:dxf>
          </x14:cfRule>
          <xm:sqref>A194</xm:sqref>
        </x14:conditionalFormatting>
        <x14:conditionalFormatting xmlns:xm="http://schemas.microsoft.com/office/excel/2006/main">
          <x14:cfRule type="expression" priority="81" id="{D78BBB1D-1C9C-4CDF-B7C9-7BE619F6FECF}">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77" id="{878C6B51-5DDC-4DA0-8D7A-F681CEC3788B}">
            <xm:f>VLOOKUP(A209,Services!$A$1:$B$22,2,0)="Exclude"</xm:f>
            <x14:dxf>
              <font>
                <strike/>
                <color theme="0"/>
              </font>
              <fill>
                <patternFill>
                  <bgColor rgb="FFFF0000"/>
                </patternFill>
              </fill>
            </x14:dxf>
          </x14:cfRule>
          <xm:sqref>A209:A217</xm:sqref>
        </x14:conditionalFormatting>
        <x14:conditionalFormatting xmlns:xm="http://schemas.microsoft.com/office/excel/2006/main">
          <x14:cfRule type="expression" priority="75" id="{9BCDD1B8-2435-45BE-9CF4-946ADA9E73CF}">
            <xm:f>VLOOKUP(A106,Services!$A$1:$B$22,2,0)="Exclude"</xm:f>
            <x14:dxf>
              <font>
                <strike/>
                <color theme="0"/>
              </font>
              <fill>
                <patternFill>
                  <bgColor rgb="FFFF0000"/>
                </patternFill>
              </fill>
            </x14:dxf>
          </x14:cfRule>
          <xm:sqref>A106</xm:sqref>
        </x14:conditionalFormatting>
        <x14:conditionalFormatting xmlns:xm="http://schemas.microsoft.com/office/excel/2006/main">
          <x14:cfRule type="expression" priority="73" id="{CCAD8E22-530C-4FB8-B304-553E3C3C92CB}">
            <xm:f>VLOOKUP(A158,Services!$A$1:$B$22,2,0)="Exclude"</xm:f>
            <x14:dxf>
              <font>
                <strike/>
                <color theme="0"/>
              </font>
              <fill>
                <patternFill>
                  <bgColor rgb="FFFF0000"/>
                </patternFill>
              </fill>
            </x14:dxf>
          </x14:cfRule>
          <xm:sqref>A158</xm:sqref>
        </x14:conditionalFormatting>
        <x14:conditionalFormatting xmlns:xm="http://schemas.microsoft.com/office/excel/2006/main">
          <x14:cfRule type="expression" priority="71" id="{7FE06268-67F9-4E25-91FD-B7142214B77E}">
            <xm:f>VLOOKUP(A202,Services!$A$1:$B$22,2,0)="Exclude"</xm:f>
            <x14:dxf>
              <font>
                <strike/>
                <color theme="0"/>
              </font>
              <fill>
                <patternFill>
                  <bgColor rgb="FFFF0000"/>
                </patternFill>
              </fill>
            </x14:dxf>
          </x14:cfRule>
          <xm:sqref>A202:A203</xm:sqref>
        </x14:conditionalFormatting>
        <x14:conditionalFormatting xmlns:xm="http://schemas.microsoft.com/office/excel/2006/main">
          <x14:cfRule type="expression" priority="69" id="{6B508ECD-EC4B-4DAD-B80B-C63D065367AC}">
            <xm:f>VLOOKUP(A78,Services!$A$1:$B$22,2,0)="Exclude"</xm:f>
            <x14:dxf>
              <font>
                <strike/>
                <color theme="0"/>
              </font>
              <fill>
                <patternFill>
                  <bgColor rgb="FFFF0000"/>
                </patternFill>
              </fill>
            </x14:dxf>
          </x14:cfRule>
          <xm:sqref>A78:A79</xm:sqref>
        </x14:conditionalFormatting>
        <x14:conditionalFormatting xmlns:xm="http://schemas.microsoft.com/office/excel/2006/main">
          <x14:cfRule type="expression" priority="67" id="{57A84BFC-EF89-498D-93B1-99721C1E0786}">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65" id="{E21DCD4F-4C3D-49FC-A1E6-3975FFD797C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62" id="{49212709-199E-4EBF-9B3F-67686DCDABE9}">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60" id="{F3FE1B23-5442-445B-BC27-7856D4D680FC}">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58" id="{D4DA8959-C996-4C1F-B107-1001F53DEF1E}">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56" id="{9F367635-055C-409E-AF9C-B027364E5B3F}">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55" id="{41BC885B-4A69-42B2-B894-A54A897FB8B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53" id="{D4422828-6F11-4F03-A86B-EF65DC1A6C2B}">
            <xm:f>VLOOKUP(A80,Services!$A$1:$B$22,2,0)="Exclude"</xm:f>
            <x14:dxf>
              <font>
                <strike/>
                <color theme="0"/>
              </font>
              <fill>
                <patternFill>
                  <bgColor rgb="FFFF0000"/>
                </patternFill>
              </fill>
            </x14:dxf>
          </x14:cfRule>
          <xm:sqref>A80</xm:sqref>
        </x14:conditionalFormatting>
        <x14:conditionalFormatting xmlns:xm="http://schemas.microsoft.com/office/excel/2006/main">
          <x14:cfRule type="expression" priority="51" id="{545945D2-49DC-4853-A313-2320E8A6A1C7}">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49"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46" id="{4EDE6105-8C43-49B8-B535-DBEFF948A78C}">
            <xm:f>VLOOKUP(A30,Services!$A$1:$B$22,2,0)="Exclude"</xm:f>
            <x14:dxf>
              <font>
                <strike/>
                <color theme="0"/>
              </font>
              <fill>
                <patternFill>
                  <bgColor rgb="FFFF0000"/>
                </patternFill>
              </fill>
            </x14:dxf>
          </x14:cfRule>
          <xm:sqref>A30</xm:sqref>
        </x14:conditionalFormatting>
        <x14:conditionalFormatting xmlns:xm="http://schemas.microsoft.com/office/excel/2006/main">
          <x14:cfRule type="expression" priority="43" id="{3B4B10F4-E3C0-479A-804F-10A3D7CD3976}">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40" id="{C603CEC7-ED12-428E-A54A-E622FBF6CB93}">
            <xm:f>VLOOKUP(A42,Services!$A$1:$B$22,2,0)="Exclude"</xm:f>
            <x14:dxf>
              <font>
                <strike/>
                <color theme="0"/>
              </font>
              <fill>
                <patternFill>
                  <bgColor rgb="FFFF0000"/>
                </patternFill>
              </fill>
            </x14:dxf>
          </x14:cfRule>
          <xm:sqref>A42</xm:sqref>
        </x14:conditionalFormatting>
        <x14:conditionalFormatting xmlns:xm="http://schemas.microsoft.com/office/excel/2006/main">
          <x14:cfRule type="expression" priority="37" id="{4B0592DC-B10E-4BE2-AF90-1193137FC345}">
            <xm:f>VLOOKUP(A49,Services!$A$1:$B$22,2,0)="Exclude"</xm:f>
            <x14:dxf>
              <font>
                <strike/>
                <color theme="0"/>
              </font>
              <fill>
                <patternFill>
                  <bgColor rgb="FFFF0000"/>
                </patternFill>
              </fill>
            </x14:dxf>
          </x14:cfRule>
          <xm:sqref>A49</xm:sqref>
        </x14:conditionalFormatting>
        <x14:conditionalFormatting xmlns:xm="http://schemas.microsoft.com/office/excel/2006/main">
          <x14:cfRule type="expression" priority="34" id="{810705CE-FCAE-48C6-8661-CED7B23D8308}">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31" id="{A99BD96D-0D61-4471-9698-788D2284F84E}">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29" id="{5344D776-043D-4E37-B4E0-C283F9198812}">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27" id="{A433813F-119C-4528-87A1-CB32E329D311}">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25" id="{3DAFC144-F818-4C32-953E-9B91A5286FBB}">
            <xm:f>VLOOKUP(A118,Services!$A$1:$B$22,2,0)="Exclude"</xm:f>
            <x14:dxf>
              <font>
                <strike/>
                <color theme="0"/>
              </font>
              <fill>
                <patternFill>
                  <bgColor rgb="FFFF0000"/>
                </patternFill>
              </fill>
            </x14:dxf>
          </x14:cfRule>
          <xm:sqref>A118</xm:sqref>
        </x14:conditionalFormatting>
        <x14:conditionalFormatting xmlns:xm="http://schemas.microsoft.com/office/excel/2006/main">
          <x14:cfRule type="expression" priority="24" id="{9DA0E82F-CE36-4BA6-8C85-FAFEDE55BF18}">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23"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22"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21"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19" id="{6ADDF1EC-A0BF-4998-A0D6-CFFF18961309}">
            <xm:f>VLOOKUP(A204,Services!$A$1:$B$22,2,0)="Exclude"</xm:f>
            <x14:dxf>
              <font>
                <strike/>
                <color theme="0"/>
              </font>
              <fill>
                <patternFill>
                  <bgColor rgb="FFFF0000"/>
                </patternFill>
              </fill>
            </x14:dxf>
          </x14:cfRule>
          <xm:sqref>A204</xm:sqref>
        </x14:conditionalFormatting>
        <x14:conditionalFormatting xmlns:xm="http://schemas.microsoft.com/office/excel/2006/main">
          <x14:cfRule type="expression" priority="17" id="{2B24D37B-68B3-49A4-B37F-4E34AA2DE86D}">
            <xm:f>VLOOKUP(A205,Services!$A$1:$B$22,2,0)="Exclude"</xm:f>
            <x14:dxf>
              <font>
                <strike/>
                <color theme="0"/>
              </font>
              <fill>
                <patternFill>
                  <bgColor rgb="FFFF0000"/>
                </patternFill>
              </fill>
            </x14:dxf>
          </x14:cfRule>
          <xm:sqref>A205</xm:sqref>
        </x14:conditionalFormatting>
        <x14:conditionalFormatting xmlns:xm="http://schemas.microsoft.com/office/excel/2006/main">
          <x14:cfRule type="expression" priority="15" id="{F02F7429-CA9E-4E3D-95BD-6F182CCC2B2A}">
            <xm:f>VLOOKUP(A206,Services!$A$1:$B$22,2,0)="Exclude"</xm:f>
            <x14:dxf>
              <font>
                <strike/>
                <color theme="0"/>
              </font>
              <fill>
                <patternFill>
                  <bgColor rgb="FFFF0000"/>
                </patternFill>
              </fill>
            </x14:dxf>
          </x14:cfRule>
          <xm:sqref>A206</xm:sqref>
        </x14:conditionalFormatting>
        <x14:conditionalFormatting xmlns:xm="http://schemas.microsoft.com/office/excel/2006/main">
          <x14:cfRule type="expression" priority="13" id="{8A7DFD88-D3EC-4324-A839-0410391EF8B9}">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1" id="{24869553-3126-4CDF-A748-6DD8079B313B}">
            <xm:f>VLOOKUP(A76,Services!$A$1:$B$22,2,0)="Exclude"</xm:f>
            <x14:dxf>
              <font>
                <strike/>
                <color theme="0"/>
              </font>
              <fill>
                <patternFill>
                  <bgColor rgb="FFFF0000"/>
                </patternFill>
              </fill>
            </x14:dxf>
          </x14:cfRule>
          <xm:sqref>A76</xm:sqref>
        </x14:conditionalFormatting>
        <x14:conditionalFormatting xmlns:xm="http://schemas.microsoft.com/office/excel/2006/main">
          <x14:cfRule type="expression" priority="9" id="{DF13E7E8-8373-4B3A-A675-42F830D1A328}">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7" id="{EFE380D6-C2C0-4FCB-AED3-246336B7F8E5}">
            <xm:f>VLOOKUP(A74,Services!$A$1:$B$22,2,0)="Exclude"</xm:f>
            <x14:dxf>
              <font>
                <strike/>
                <color theme="0"/>
              </font>
              <fill>
                <patternFill>
                  <bgColor rgb="FFFF0000"/>
                </patternFill>
              </fill>
            </x14:dxf>
          </x14:cfRule>
          <xm:sqref>A74</xm:sqref>
        </x14:conditionalFormatting>
        <x14:conditionalFormatting xmlns:xm="http://schemas.microsoft.com/office/excel/2006/main">
          <x14:cfRule type="expression" priority="5" id="{EB8BD782-955F-4F50-B62F-B2DECC3520E2}">
            <xm:f>VLOOKUP(A73,Services!$A$1:$B$22,2,0)="Exclude"</xm:f>
            <x14:dxf>
              <font>
                <strike/>
                <color theme="0"/>
              </font>
              <fill>
                <patternFill>
                  <bgColor rgb="FFFF0000"/>
                </patternFill>
              </fill>
            </x14:dxf>
          </x14:cfRule>
          <xm:sqref>A73</xm:sqref>
        </x14:conditionalFormatting>
        <x14:conditionalFormatting xmlns:xm="http://schemas.microsoft.com/office/excel/2006/main">
          <x14:cfRule type="expression" priority="3" id="{31010A42-347C-4817-BD1A-F67D94ADEFF8}">
            <xm:f>VLOOKUP(A72,Services!$A$1:$B$22,2,0)="Exclude"</xm:f>
            <x14:dxf>
              <font>
                <strike/>
                <color theme="0"/>
              </font>
              <fill>
                <patternFill>
                  <bgColor rgb="FFFF0000"/>
                </patternFill>
              </fill>
            </x14:dxf>
          </x14:cfRule>
          <xm:sqref>A72</xm:sqref>
        </x14:conditionalFormatting>
        <x14:conditionalFormatting xmlns:xm="http://schemas.microsoft.com/office/excel/2006/main">
          <x14:cfRule type="expression" priority="1" id="{3D5C537B-766B-47B4-AFCD-B701B587B53C}">
            <xm:f>VLOOKUP(A71,Services!$A$1:$B$22,2,0)="Exclude"</xm:f>
            <x14:dxf>
              <font>
                <strike/>
                <color theme="0"/>
              </font>
              <fill>
                <patternFill>
                  <bgColor rgb="FFFF0000"/>
                </patternFill>
              </fill>
            </x14:dxf>
          </x14:cfRule>
          <xm:sqref>A71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0"/>
  <sheetViews>
    <sheetView workbookViewId="0">
      <pane xSplit="2" ySplit="1" topLeftCell="BL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320</v>
      </c>
      <c r="B1" s="15" t="s">
        <v>222</v>
      </c>
      <c r="C1" s="15" t="s">
        <v>458</v>
      </c>
      <c r="D1" s="16" t="s">
        <v>417</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410</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480</v>
      </c>
      <c r="BO1" s="116" t="s">
        <v>477</v>
      </c>
      <c r="BP1" s="116" t="s">
        <v>478</v>
      </c>
      <c r="BQ1" s="116" t="s">
        <v>479</v>
      </c>
      <c r="BR1" s="116" t="s">
        <v>468</v>
      </c>
    </row>
    <row r="2" spans="1:70" x14ac:dyDescent="0.3">
      <c r="A2" s="19" t="s">
        <v>870</v>
      </c>
      <c r="C2" s="4" t="s">
        <v>865</v>
      </c>
      <c r="E2" s="5" t="s">
        <v>1</v>
      </c>
      <c r="F2" s="5" t="s">
        <v>871</v>
      </c>
      <c r="G2" s="5" t="s">
        <v>871</v>
      </c>
      <c r="H2" s="5" t="s">
        <v>1</v>
      </c>
      <c r="I2" s="5" t="s">
        <v>1</v>
      </c>
      <c r="J2" s="5" t="s">
        <v>1</v>
      </c>
      <c r="K2" s="5" t="s">
        <v>1</v>
      </c>
      <c r="L2" s="5" t="s">
        <v>1</v>
      </c>
      <c r="M2" s="5" t="s">
        <v>1</v>
      </c>
      <c r="N2" s="5" t="s">
        <v>1</v>
      </c>
      <c r="O2" s="5" t="s">
        <v>1</v>
      </c>
      <c r="P2" s="5" t="s">
        <v>1</v>
      </c>
      <c r="Q2" s="5" t="s">
        <v>1</v>
      </c>
      <c r="R2" s="5" t="s">
        <v>1</v>
      </c>
      <c r="U2" s="5" t="s">
        <v>917</v>
      </c>
      <c r="X2" s="5" t="s">
        <v>880</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376</v>
      </c>
      <c r="B3" s="4" t="s">
        <v>268</v>
      </c>
      <c r="C3" s="4" t="s">
        <v>208</v>
      </c>
      <c r="D3" s="3" t="str">
        <f t="shared" ref="D3:D10" ca="1" si="6">IF(BR3=0,"",IF(BR3&lt;=VALUE(MID(marker_pick,1,1)),1,""))</f>
        <v/>
      </c>
      <c r="F3" s="5" t="s">
        <v>814</v>
      </c>
      <c r="G3" s="5" t="s">
        <v>814</v>
      </c>
      <c r="H3" s="5" t="s">
        <v>285</v>
      </c>
      <c r="I3" s="5" t="s">
        <v>285</v>
      </c>
      <c r="J3" s="5" t="s">
        <v>285</v>
      </c>
      <c r="K3" s="5" t="s">
        <v>285</v>
      </c>
      <c r="L3" s="5" t="s">
        <v>285</v>
      </c>
      <c r="M3" s="5" t="s">
        <v>285</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580</v>
      </c>
      <c r="B4" s="4" t="s">
        <v>655</v>
      </c>
      <c r="C4" s="4" t="s">
        <v>283</v>
      </c>
      <c r="D4" s="3" t="str">
        <f t="shared" ca="1" si="6"/>
        <v/>
      </c>
      <c r="K4" s="5" t="s">
        <v>1</v>
      </c>
      <c r="L4" s="5" t="s">
        <v>1</v>
      </c>
      <c r="M4" s="5" t="s">
        <v>1</v>
      </c>
      <c r="T4" s="5" t="s">
        <v>247</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280</v>
      </c>
      <c r="C5" s="4" t="s">
        <v>283</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240</v>
      </c>
      <c r="C6" s="4" t="s">
        <v>451</v>
      </c>
      <c r="D6" s="3">
        <f t="shared" ca="1" si="6"/>
        <v>1</v>
      </c>
      <c r="H6" s="6" t="s">
        <v>1</v>
      </c>
      <c r="I6" s="6" t="s">
        <v>1</v>
      </c>
      <c r="J6" s="5" t="s">
        <v>1</v>
      </c>
      <c r="K6" s="5" t="s">
        <v>1</v>
      </c>
      <c r="L6" s="5" t="s">
        <v>1</v>
      </c>
      <c r="M6" s="5" t="s">
        <v>1</v>
      </c>
      <c r="N6" s="5" t="s">
        <v>1</v>
      </c>
      <c r="O6" s="6" t="s">
        <v>1</v>
      </c>
      <c r="P6" s="6" t="s">
        <v>1</v>
      </c>
      <c r="Q6" s="6" t="s">
        <v>1</v>
      </c>
      <c r="R6" s="6"/>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f ca="1">IF(OR(Q6="",VLOOKUP(Q$1,Services!$A$1:$B$22,2,0)="Exclude"),"",IF($D6=1,IF(OR(price_limit="",price_limit="No Limit"),IF(Q6="Yes",1,2),IF(SUMIFS(WhatIf!$G:$G,WhatIf!$A:$A,Q$1,WhatIf!$B:$B,Q6)&lt;=price_limit,IF(Q6="Yes",1,2),"")),""))</f>
        <v>1</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t="str">
        <f>IF(OR(V6="",VLOOKUP(V$1,Services!$A$1:$B$22,2,0)="Exclude"),"",IF($D6=1,IF(OR(price_limit="",price_limit="No Limit"),IF(V6="Yes",1,2),IF(SUMIFS(WhatIf!$G:$G,WhatIf!$A:$A,V$1,WhatIf!$B:$B,V6)&lt;=price_limit,IF(V6="Yes",1,2),"")),""))</f>
        <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375</v>
      </c>
      <c r="B7" s="4" t="s">
        <v>240</v>
      </c>
      <c r="C7" s="4" t="s">
        <v>216</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 ca="1">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800</v>
      </c>
      <c r="B8" s="4" t="s">
        <v>801</v>
      </c>
      <c r="C8" s="4" t="s">
        <v>209</v>
      </c>
      <c r="D8" s="3" t="str">
        <f t="shared" ca="1" si="6"/>
        <v/>
      </c>
      <c r="I8" s="5" t="s">
        <v>1</v>
      </c>
      <c r="K8" s="5" t="s">
        <v>1</v>
      </c>
      <c r="L8" s="5" t="s">
        <v>1</v>
      </c>
      <c r="M8" s="5" t="s">
        <v>1</v>
      </c>
      <c r="O8" s="5" t="s">
        <v>1</v>
      </c>
      <c r="P8" s="5" t="s">
        <v>1</v>
      </c>
      <c r="Q8" s="5" t="s">
        <v>308</v>
      </c>
      <c r="X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IF(OR(F8="",VLOOKUP(F$1,Services!$A$1:$B$22,2,0)="Exclude"),"",IF($D8=1,IF(OR(price_limit="",price_limit="No Limit"),IF(F8="Yes",1,2),IF(SUMIFS(WhatIf!$G:$G,WhatIf!$A:$A,F$1,WhatIf!$B:$B,F8)&lt;=price_limit,IF(F8="Yes",1,2),"")),""))</f>
        <v/>
      </c>
      <c r="AV8" s="69" t="str">
        <f>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 ca="1">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 ca="1">IF(OR(K8="",VLOOKUP(K$1,Services!$A$1:$B$22,2,0)="Exclude"),"",IF($D8=1,IF(OR(price_limit="",price_limit="No Limit"),IF(K8="Yes",1,2),IF(SUMIFS(WhatIf!$G:$G,WhatIf!$A:$A,K$1,WhatIf!$B:$B,K8)&lt;=price_limit,IF(K8="Yes",1,2),"")),""))</f>
        <v/>
      </c>
      <c r="BA8" s="69" t="str">
        <f ca="1">IF(OR(L8="",VLOOKUP(L$1,Services!$A$1:$B$22,2,0)="Exclude"),"",IF($D8=1,IF(OR(price_limit="",price_limit="No Limit"),IF(L8="Yes",1,2),IF(SUMIFS(WhatIf!$G:$G,WhatIf!$A:$A,L$1,WhatIf!$B:$B,L8)&lt;=price_limit,IF(L8="Yes",1,2),"")),""))</f>
        <v/>
      </c>
      <c r="BB8" s="69" t="str">
        <f ca="1">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 ca="1">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 ca="1">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x14ac:dyDescent="0.3">
      <c r="A9" s="19" t="s">
        <v>171</v>
      </c>
      <c r="B9" s="4" t="s">
        <v>240</v>
      </c>
      <c r="C9" s="4" t="s">
        <v>216</v>
      </c>
      <c r="D9" s="3" t="str">
        <f t="shared" ca="1" si="6"/>
        <v/>
      </c>
      <c r="H9" s="5" t="s">
        <v>1</v>
      </c>
      <c r="I9" s="5" t="s">
        <v>1</v>
      </c>
      <c r="J9" s="5" t="s">
        <v>1</v>
      </c>
      <c r="K9" s="5" t="s">
        <v>1</v>
      </c>
      <c r="L9" s="5" t="s">
        <v>1</v>
      </c>
      <c r="M9" s="5" t="s">
        <v>1</v>
      </c>
      <c r="N9" s="5" t="s">
        <v>1</v>
      </c>
      <c r="O9" s="6"/>
      <c r="P9" s="6"/>
      <c r="Q9" s="6"/>
      <c r="R9" s="6"/>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IF(OR(F9="",VLOOKUP(F$1,Services!$A$1:$B$22,2,0)="Exclude"),"",IF($D9=1,IF(OR(price_limit="",price_limit="No Limit"),IF(F9="Yes",1,2),IF(SUMIFS(WhatIf!$G:$G,WhatIf!$A:$A,F$1,WhatIf!$B:$B,F9)&lt;=price_limit,IF(F9="Yes",1,2),"")),""))</f>
        <v/>
      </c>
      <c r="AV9" s="69" t="str">
        <f>IF(OR(G9="",VLOOKUP(G$1,Services!$A$1:$B$22,2,0)="Exclude"),"",IF($D9=1,IF(OR(price_limit="",price_limit="No Limit"),IF(G9="Yes",1,2),IF(SUMIFS(WhatIf!$G:$G,WhatIf!$A:$A,G$1,WhatIf!$B:$B,G9)&lt;=price_limit,IF(G9="Yes",1,2),"")),""))</f>
        <v/>
      </c>
      <c r="AW9" s="69" t="str">
        <f ca="1">IF(OR(H9="",VLOOKUP(H$1,Services!$A$1:$B$22,2,0)="Exclude"),"",IF($D9=1,IF(OR(price_limit="",price_limit="No Limit"),IF(H9="Yes",1,2),IF(SUMIFS(WhatIf!$G:$G,WhatIf!$A:$A,H$1,WhatIf!$B:$B,H9)&lt;=price_limit,IF(H9="Yes",1,2),"")),""))</f>
        <v/>
      </c>
      <c r="AX9" s="69" t="str">
        <f ca="1">IF(OR(I9="",VLOOKUP(I$1,Services!$A$1:$B$22,2,0)="Exclude"),"",IF($D9=1,IF(OR(price_limit="",price_limit="No Limit"),IF(I9="Yes",1,2),IF(SUMIFS(WhatIf!$G:$G,WhatIf!$A:$A,I$1,WhatIf!$B:$B,I9)&lt;=price_limit,IF(I9="Yes",1,2),"")),""))</f>
        <v/>
      </c>
      <c r="AY9" s="69" t="str">
        <f ca="1">IF(OR(J9="",VLOOKUP(J$1,Services!$A$1:$B$22,2,0)="Exclude"),"",IF($D9=1,IF(OR(price_limit="",price_limit="No Limit"),IF(J9="Yes",1,2),IF(SUMIFS(WhatIf!$G:$G,WhatIf!$A:$A,J$1,WhatIf!$B:$B,J9)&lt;=price_limit,IF(J9="Yes",1,2),"")),""))</f>
        <v/>
      </c>
      <c r="AZ9" s="69" t="str">
        <f ca="1">IF(OR(K9="",VLOOKUP(K$1,Services!$A$1:$B$22,2,0)="Exclude"),"",IF($D9=1,IF(OR(price_limit="",price_limit="No Limit"),IF(K9="Yes",1,2),IF(SUMIFS(WhatIf!$G:$G,WhatIf!$A:$A,K$1,WhatIf!$B:$B,K9)&lt;=price_limit,IF(K9="Yes",1,2),"")),""))</f>
        <v/>
      </c>
      <c r="BA9" s="69" t="str">
        <f ca="1">IF(OR(L9="",VLOOKUP(L$1,Services!$A$1:$B$22,2,0)="Exclude"),"",IF($D9=1,IF(OR(price_limit="",price_limit="No Limit"),IF(L9="Yes",1,2),IF(SUMIFS(WhatIf!$G:$G,WhatIf!$A:$A,L$1,WhatIf!$B:$B,L9)&lt;=price_limit,IF(L9="Yes",1,2),"")),""))</f>
        <v/>
      </c>
      <c r="BB9" s="69" t="str">
        <f ca="1">IF(OR(M9="",VLOOKUP(M$1,Services!$A$1:$B$22,2,0)="Exclude"),"",IF($D9=1,IF(OR(price_limit="",price_limit="No Limit"),IF(M9="Yes",1,2),IF(SUMIFS(WhatIf!$G:$G,WhatIf!$A:$A,M$1,WhatIf!$B:$B,M9)&lt;=price_limit,IF(M9="Yes",1,2),"")),""))</f>
        <v/>
      </c>
      <c r="BC9" s="69" t="str">
        <f ca="1">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810</v>
      </c>
      <c r="C10" s="4" t="s">
        <v>283</v>
      </c>
      <c r="D10" s="3" t="str">
        <f t="shared" ca="1" si="6"/>
        <v/>
      </c>
      <c r="O10" s="5" t="s">
        <v>811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IF(OR(H10="",VLOOKUP(H$1,Services!$A$1:$B$22,2,0)="Exclude"),"",IF($D10=1,IF(OR(price_limit="",price_limit="No Limit"),IF(H10="Yes",1,2),IF(SUMIFS(WhatIf!$G:$G,WhatIf!$A:$A,H$1,WhatIf!$B:$B,H10)&lt;=price_limit,IF(H10="Yes",1,2),"")),""))</f>
        <v/>
      </c>
      <c r="AX10" s="69" t="str">
        <f>IF(OR(I10="",VLOOKUP(I$1,Services!$A$1:$B$22,2,0)="Exclude"),"",IF($D10=1,IF(OR(price_limit="",price_limit="No Limit"),IF(I10="Yes",1,2),IF(SUMIFS(WhatIf!$G:$G,WhatIf!$A:$A,I$1,WhatIf!$B:$B,I10)&lt;=price_limit,IF(I10="Yes",1,2),"")),""))</f>
        <v/>
      </c>
      <c r="AY10" s="69" t="str">
        <f>IF(OR(J10="",VLOOKUP(J$1,Services!$A$1:$B$22,2,0)="Exclude"),"",IF($D10=1,IF(OR(price_limit="",price_limit="No Limit"),IF(J10="Yes",1,2),IF(SUMIFS(WhatIf!$G:$G,WhatIf!$A:$A,J$1,WhatIf!$B:$B,J10)&lt;=price_limit,IF(J10="Yes",1,2),"")),""))</f>
        <v/>
      </c>
      <c r="AZ10" s="69" t="str">
        <f>IF(OR(K10="",VLOOKUP(K$1,Services!$A$1:$B$22,2,0)="Exclude"),"",IF($D10=1,IF(OR(price_limit="",price_limit="No Limit"),IF(K10="Yes",1,2),IF(SUMIFS(WhatIf!$G:$G,WhatIf!$A:$A,K$1,WhatIf!$B:$B,K10)&lt;=price_limit,IF(K10="Yes",1,2),"")),""))</f>
        <v/>
      </c>
      <c r="BA10" s="69" t="str">
        <f>IF(OR(L10="",VLOOKUP(L$1,Services!$A$1:$B$22,2,0)="Exclude"),"",IF($D10=1,IF(OR(price_limit="",price_limit="No Limit"),IF(L10="Yes",1,2),IF(SUMIFS(WhatIf!$G:$G,WhatIf!$A:$A,L$1,WhatIf!$B:$B,L10)&lt;=price_limit,IF(L10="Yes",1,2),"")),""))</f>
        <v/>
      </c>
      <c r="BB10" s="69" t="str">
        <f>IF(OR(M10="",VLOOKUP(M$1,Services!$A$1:$B$22,2,0)="Exclude"),"",IF($D10=1,IF(OR(price_limit="",price_limit="No Limit"),IF(M10="Yes",1,2),IF(SUMIFS(WhatIf!$G:$G,WhatIf!$A:$A,M$1,WhatIf!$B:$B,M10)&lt;=price_limit,IF(M10="Yes",1,2),"")),""))</f>
        <v/>
      </c>
      <c r="BC10" s="69" t="str">
        <f>IF(OR(N10="",VLOOKUP(N$1,Services!$A$1:$B$22,2,0)="Exclude"),"",IF($D10=1,IF(OR(price_limit="",price_limit="No Limit"),IF(N10="Yes",1,2),IF(SUMIFS(WhatIf!$G:$G,WhatIf!$A:$A,N$1,WhatIf!$B:$B,N10)&lt;=price_limit,IF(N10="Yes",1,2),"")),""))</f>
        <v/>
      </c>
      <c r="BD10" s="69" t="str">
        <f ca="1">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908</v>
      </c>
      <c r="C11" s="4" t="s">
        <v>208</v>
      </c>
      <c r="W11" s="5" t="s">
        <v>1</v>
      </c>
      <c r="Y11" s="3" t="str">
        <f>IF(AND($D11=1,ISNUMBER(MATCH(E$1&amp;E11&amp;"x",WhatIf!$H:$H,0))),1,"")</f>
        <v/>
      </c>
      <c r="Z11" s="3" t="str">
        <f>IF(AND($D11=1,ISNUMBER(MATCH(F$1&amp;F11&amp;"x",WhatIf!$H:$H,0))),1,"")</f>
        <v/>
      </c>
      <c r="AA11" s="3" t="str">
        <f>IF(AND($D11=1,ISNUMBER(MATCH(G$1&amp;G11&amp;"x",WhatIf!$H:$H,0))),1,"")</f>
        <v/>
      </c>
      <c r="AB11" s="3" t="str">
        <f>IF(AND($D11=1,ISNUMBER(MATCH(H$1&amp;H11&amp;"x",WhatIf!$H:$H,0))),1,"")</f>
        <v/>
      </c>
      <c r="AC11" s="3" t="str">
        <f>IF(AND($D11=1,ISNUMBER(MATCH(I$1&amp;I11&amp;"x",WhatIf!$H:$H,0))),1,"")</f>
        <v/>
      </c>
      <c r="AD11" s="3" t="str">
        <f>IF(AND($D11=1,ISNUMBER(MATCH(J$1&amp;J11&amp;"x",WhatIf!$H:$H,0))),1,"")</f>
        <v/>
      </c>
      <c r="AE11" s="3" t="str">
        <f>IF(AND($D11=1,ISNUMBER(MATCH(K$1&amp;K11&amp;"x",WhatIf!$H:$H,0))),1,"")</f>
        <v/>
      </c>
      <c r="AF11" s="3" t="str">
        <f>IF(AND($D11=1,ISNUMBER(MATCH(L$1&amp;L11&amp;"x",WhatIf!$H:$H,0))),1,"")</f>
        <v/>
      </c>
      <c r="AG11" s="3" t="str">
        <f>IF(AND($D11=1,ISNUMBER(MATCH(M$1&amp;M11&amp;"x",WhatIf!$H:$H,0))),1,"")</f>
        <v/>
      </c>
      <c r="AH11" s="3" t="str">
        <f>IF(AND($D11=1,ISNUMBER(MATCH(N$1&amp;N11&amp;"x",WhatIf!$H:$H,0))),1,"")</f>
        <v/>
      </c>
      <c r="AI11" s="3" t="str">
        <f>IF(AND($D11=1,ISNUMBER(MATCH(O$1&amp;O11&amp;"x",WhatIf!$H:$H,0))),1,"")</f>
        <v/>
      </c>
      <c r="AJ11" s="3" t="str">
        <f>IF(AND($D11=1,ISNUMBER(MATCH(P$1&amp;P11&amp;"x",WhatIf!$H:$H,0))),1,"")</f>
        <v/>
      </c>
      <c r="AK11" s="3" t="str">
        <f>IF(AND($D11=1,ISNUMBER(MATCH(Q$1&amp;Q11&amp;"x",WhatIf!$H:$H,0))),1,"")</f>
        <v/>
      </c>
      <c r="AL11" s="3" t="str">
        <f>IF(AND($D11=1,ISNUMBER(MATCH(R$1&amp;R11&amp;"x",WhatIf!$H:$H,0))),1,"")</f>
        <v/>
      </c>
      <c r="AM11" s="3" t="str">
        <f>IF(AND($D11=1,ISNUMBER(MATCH(S$1&amp;S11&amp;"x",WhatIf!$H:$H,0))),1,"")</f>
        <v/>
      </c>
      <c r="AN11" s="3" t="str">
        <f>IF(AND($D11=1,ISNUMBER(MATCH(T$1&amp;T11&amp;"x",WhatIf!$H:$H,0))),1,"")</f>
        <v/>
      </c>
      <c r="AO11" s="3" t="str">
        <f>IF(AND($D11=1,ISNUMBER(MATCH(U$1&amp;U11&amp;"x",WhatIf!$H:$H,0))),1,"")</f>
        <v/>
      </c>
      <c r="AP11" s="3" t="str">
        <f>IF(AND($D11=1,ISNUMBER(MATCH(V$1&amp;V11&amp;"x",WhatIf!$H:$H,0))),1,"")</f>
        <v/>
      </c>
      <c r="AQ11" s="3" t="str">
        <f>IF(AND($D11=1,ISNUMBER(MATCH(W$1&amp;W11&amp;"x",WhatIf!$H:$H,0))),1,"")</f>
        <v/>
      </c>
      <c r="AR11" s="3" t="str">
        <f>IF(AND($D11=1,ISNUMBER(MATCH(X$1&amp;X11&amp;"x",WhatIf!$H:$H,0))),1,"")</f>
        <v/>
      </c>
      <c r="AS11" s="3" t="str">
        <f t="shared"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6</v>
      </c>
      <c r="B12" s="4" t="s">
        <v>240</v>
      </c>
      <c r="C12" s="4" t="s">
        <v>283</v>
      </c>
      <c r="D12" s="3" t="str">
        <f t="shared" ref="D12:D17" ca="1" si="7">IF(BR12=0,"",IF(BR12&lt;=VALUE(MID(marker_pick,1,1)),1,""))</f>
        <v/>
      </c>
      <c r="E12" s="5" t="s">
        <v>1</v>
      </c>
      <c r="F12" s="5" t="s">
        <v>1</v>
      </c>
      <c r="G12" s="5" t="s">
        <v>1</v>
      </c>
      <c r="J12" s="5" t="s">
        <v>1</v>
      </c>
      <c r="K12" s="5" t="s">
        <v>1</v>
      </c>
      <c r="L12" s="5" t="s">
        <v>1</v>
      </c>
      <c r="M12" s="5" t="s">
        <v>1</v>
      </c>
      <c r="N12" s="5" t="s">
        <v>1</v>
      </c>
      <c r="O12" s="6" t="s">
        <v>1</v>
      </c>
      <c r="P12" s="6"/>
      <c r="Q12" s="6" t="s">
        <v>1</v>
      </c>
      <c r="R12" s="6" t="s">
        <v>1</v>
      </c>
      <c r="S12" s="5" t="s">
        <v>1</v>
      </c>
      <c r="X12" s="5" t="s">
        <v>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4"/>
        <v/>
      </c>
      <c r="AT12" s="69" t="str">
        <f ca="1">IF(OR(E12="",VLOOKUP(E$1,Services!$A$1:$B$22,2,0)="Exclude"),"",IF($D12=1,IF(OR(price_limit="",price_limit="No Limit"),IF(E12="Yes",1,2),IF(SUMIFS(WhatIf!$G:$G,WhatIf!$A:$A,E$1,WhatIf!$B:$B,E12)&lt;=price_limit,IF(E12="Yes",1,2),"")),""))</f>
        <v/>
      </c>
      <c r="AU12" s="69" t="str">
        <f ca="1">IF(OR(F12="",VLOOKUP(F$1,Services!$A$1:$B$22,2,0)="Exclude"),"",IF($D12=1,IF(OR(price_limit="",price_limit="No Limit"),IF(F12="Yes",1,2),IF(SUMIFS(WhatIf!$G:$G,WhatIf!$A:$A,F$1,WhatIf!$B:$B,F12)&lt;=price_limit,IF(F12="Yes",1,2),"")),""))</f>
        <v/>
      </c>
      <c r="AV12" s="69" t="str">
        <f ca="1">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 ca="1">IF(OR(J12="",VLOOKUP(J$1,Services!$A$1:$B$22,2,0)="Exclude"),"",IF($D12=1,IF(OR(price_limit="",price_limit="No Limit"),IF(J12="Yes",1,2),IF(SUMIFS(WhatIf!$G:$G,WhatIf!$A:$A,J$1,WhatIf!$B:$B,J12)&lt;=price_limit,IF(J12="Yes",1,2),"")),""))</f>
        <v/>
      </c>
      <c r="AZ12" s="69" t="str">
        <f ca="1">IF(OR(K12="",VLOOKUP(K$1,Services!$A$1:$B$22,2,0)="Exclude"),"",IF($D12=1,IF(OR(price_limit="",price_limit="No Limit"),IF(K12="Yes",1,2),IF(SUMIFS(WhatIf!$G:$G,WhatIf!$A:$A,K$1,WhatIf!$B:$B,K12)&lt;=price_limit,IF(K12="Yes",1,2),"")),""))</f>
        <v/>
      </c>
      <c r="BA12" s="69" t="str">
        <f ca="1">IF(OR(L12="",VLOOKUP(L$1,Services!$A$1:$B$22,2,0)="Exclude"),"",IF($D12=1,IF(OR(price_limit="",price_limit="No Limit"),IF(L12="Yes",1,2),IF(SUMIFS(WhatIf!$G:$G,WhatIf!$A:$A,L$1,WhatIf!$B:$B,L12)&lt;=price_limit,IF(L12="Yes",1,2),"")),""))</f>
        <v/>
      </c>
      <c r="BB12" s="69" t="str">
        <f ca="1">IF(OR(M12="",VLOOKUP(M$1,Services!$A$1:$B$22,2,0)="Exclude"),"",IF($D12=1,IF(OR(price_limit="",price_limit="No Limit"),IF(M12="Yes",1,2),IF(SUMIFS(WhatIf!$G:$G,WhatIf!$A:$A,M$1,WhatIf!$B:$B,M12)&lt;=price_limit,IF(M12="Yes",1,2),"")),""))</f>
        <v/>
      </c>
      <c r="BC12" s="69" t="str">
        <f ca="1">IF(OR(N12="",VLOOKUP(N$1,Services!$A$1:$B$22,2,0)="Exclude"),"",IF($D12=1,IF(OR(price_limit="",price_limit="No Limit"),IF(N12="Yes",1,2),IF(SUMIFS(WhatIf!$G:$G,WhatIf!$A:$A,N$1,WhatIf!$B:$B,N12)&lt;=price_limit,IF(N12="Yes",1,2),"")),""))</f>
        <v/>
      </c>
      <c r="BD12" s="69" t="str">
        <f ca="1">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 ca="1">IF(OR(Q12="",VLOOKUP(Q$1,Services!$A$1:$B$22,2,0)="Exclude"),"",IF($D12=1,IF(OR(price_limit="",price_limit="No Limit"),IF(Q12="Yes",1,2),IF(SUMIFS(WhatIf!$G:$G,WhatIf!$A:$A,Q$1,WhatIf!$B:$B,Q12)&lt;=price_limit,IF(Q12="Yes",1,2),"")),""))</f>
        <v/>
      </c>
      <c r="BG12" s="69" t="str">
        <f ca="1">IF(OR(R12="",VLOOKUP(R$1,Services!$A$1:$B$22,2,0)="Exclude"),"",IF($D12=1,IF(OR(price_limit="",price_limit="No Limit"),IF(R12="Yes",1,2),IF(SUMIFS(WhatIf!$G:$G,WhatIf!$A:$A,R$1,WhatIf!$B:$B,R12)&lt;=price_limit,IF(R12="Yes",1,2),"")),""))</f>
        <v/>
      </c>
      <c r="BH12" s="69" t="str">
        <f ca="1">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 ca="1">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ht="24.9" x14ac:dyDescent="0.3">
      <c r="A13" s="19" t="s">
        <v>163</v>
      </c>
      <c r="B13" s="4" t="s">
        <v>240</v>
      </c>
      <c r="C13" s="4" t="s">
        <v>453</v>
      </c>
      <c r="D13" s="3" t="str">
        <f t="shared" ca="1" si="7"/>
        <v/>
      </c>
      <c r="O13" s="13" t="s">
        <v>163</v>
      </c>
      <c r="P13" s="6"/>
      <c r="Q13" s="6"/>
      <c r="R13" s="13" t="s">
        <v>924</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IF(OR(E13="",VLOOKUP(E$1,Services!$A$1:$B$22,2,0)="Exclude"),"",IF($D13=1,IF(OR(price_limit="",price_limit="No Limit"),IF(E13="Yes",1,2),IF(SUMIFS(WhatIf!$G:$G,WhatIf!$A:$A,E$1,WhatIf!$B:$B,E13)&lt;=price_limit,IF(E13="Yes",1,2),"")),""))</f>
        <v/>
      </c>
      <c r="AU13" s="69" t="str">
        <f>IF(OR(F13="",VLOOKUP(F$1,Services!$A$1:$B$22,2,0)="Exclude"),"",IF($D13=1,IF(OR(price_limit="",price_limit="No Limit"),IF(F13="Yes",1,2),IF(SUMIFS(WhatIf!$G:$G,WhatIf!$A:$A,F$1,WhatIf!$B:$B,F13)&lt;=price_limit,IF(F13="Yes",1,2),"")),""))</f>
        <v/>
      </c>
      <c r="AV13" s="69" t="str">
        <f>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IF(OR(J13="",VLOOKUP(J$1,Services!$A$1:$B$22,2,0)="Exclude"),"",IF($D13=1,IF(OR(price_limit="",price_limit="No Limit"),IF(J13="Yes",1,2),IF(SUMIFS(WhatIf!$G:$G,WhatIf!$A:$A,J$1,WhatIf!$B:$B,J13)&lt;=price_limit,IF(J13="Yes",1,2),"")),""))</f>
        <v/>
      </c>
      <c r="AZ13" s="69" t="str">
        <f>IF(OR(K13="",VLOOKUP(K$1,Services!$A$1:$B$22,2,0)="Exclude"),"",IF($D13=1,IF(OR(price_limit="",price_limit="No Limit"),IF(K13="Yes",1,2),IF(SUMIFS(WhatIf!$G:$G,WhatIf!$A:$A,K$1,WhatIf!$B:$B,K13)&lt;=price_limit,IF(K13="Yes",1,2),"")),""))</f>
        <v/>
      </c>
      <c r="BA13" s="69" t="str">
        <f>IF(OR(L13="",VLOOKUP(L$1,Services!$A$1:$B$22,2,0)="Exclude"),"",IF($D13=1,IF(OR(price_limit="",price_limit="No Limit"),IF(L13="Yes",1,2),IF(SUMIFS(WhatIf!$G:$G,WhatIf!$A:$A,L$1,WhatIf!$B:$B,L13)&lt;=price_limit,IF(L13="Yes",1,2),"")),""))</f>
        <v/>
      </c>
      <c r="BB13" s="69" t="str">
        <f>IF(OR(M13="",VLOOKUP(M$1,Services!$A$1:$B$22,2,0)="Exclude"),"",IF($D13=1,IF(OR(price_limit="",price_limit="No Limit"),IF(M13="Yes",1,2),IF(SUMIFS(WhatIf!$G:$G,WhatIf!$A:$A,M$1,WhatIf!$B:$B,M13)&lt;=price_limit,IF(M13="Yes",1,2),"")),""))</f>
        <v/>
      </c>
      <c r="BC13" s="69" t="str">
        <f>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49.75" x14ac:dyDescent="0.3">
      <c r="A14" s="19" t="s">
        <v>87</v>
      </c>
      <c r="B14" s="4" t="s">
        <v>242</v>
      </c>
      <c r="C14" s="4" t="s">
        <v>283</v>
      </c>
      <c r="D14" s="3" t="str">
        <f t="shared" ca="1" si="7"/>
        <v/>
      </c>
      <c r="E14" s="5" t="s">
        <v>1</v>
      </c>
      <c r="F14" s="5" t="s">
        <v>508</v>
      </c>
      <c r="G14" s="5" t="s">
        <v>508</v>
      </c>
      <c r="H14" s="6"/>
      <c r="I14" s="6"/>
      <c r="L14" s="5" t="s">
        <v>1</v>
      </c>
      <c r="M14" s="5" t="s">
        <v>1</v>
      </c>
      <c r="O14" s="6"/>
      <c r="P14" s="6" t="s">
        <v>283</v>
      </c>
      <c r="Q14" s="6" t="s">
        <v>309</v>
      </c>
      <c r="R14" s="6" t="s">
        <v>829</v>
      </c>
      <c r="V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 ca="1">IF(OR(E14="",VLOOKUP(E$1,Services!$A$1:$B$22,2,0)="Exclude"),"",IF($D14=1,IF(OR(price_limit="",price_limit="No Limit"),IF(E14="Yes",1,2),IF(SUMIFS(WhatIf!$G:$G,WhatIf!$A:$A,E$1,WhatIf!$B:$B,E14)&lt;=price_limit,IF(E14="Yes",1,2),"")),""))</f>
        <v/>
      </c>
      <c r="AU14" s="69" t="str">
        <f ca="1">IF(OR(F14="",VLOOKUP(F$1,Services!$A$1:$B$22,2,0)="Exclude"),"",IF($D14=1,IF(OR(price_limit="",price_limit="No Limit"),IF(F14="Yes",1,2),IF(SUMIFS(WhatIf!$G:$G,WhatIf!$A:$A,F$1,WhatIf!$B:$B,F14)&lt;=price_limit,IF(F14="Yes",1,2),"")),""))</f>
        <v/>
      </c>
      <c r="AV14" s="69" t="str">
        <f ca="1">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 ca="1">IF(OR(L14="",VLOOKUP(L$1,Services!$A$1:$B$22,2,0)="Exclude"),"",IF($D14=1,IF(OR(price_limit="",price_limit="No Limit"),IF(L14="Yes",1,2),IF(SUMIFS(WhatIf!$G:$G,WhatIf!$A:$A,L$1,WhatIf!$B:$B,L14)&lt;=price_limit,IF(L14="Yes",1,2),"")),""))</f>
        <v/>
      </c>
      <c r="BB14" s="69" t="str">
        <f ca="1">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IF(OR(O14="",VLOOKUP(O$1,Services!$A$1:$B$22,2,0)="Exclude"),"",IF($D14=1,IF(OR(price_limit="",price_limit="No Limit"),IF(O14="Yes",1,2),IF(SUMIFS(WhatIf!$G:$G,WhatIf!$A:$A,O$1,WhatIf!$B:$B,O14)&lt;=price_limit,IF(O14="Yes",1,2),"")),""))</f>
        <v/>
      </c>
      <c r="BE14" s="69" t="str">
        <f ca="1">IF(OR(P14="",VLOOKUP(P$1,Services!$A$1:$B$22,2,0)="Exclude"),"",IF($D14=1,IF(OR(price_limit="",price_limit="No Limit"),IF(P14="Yes",1,2),IF(SUMIFS(WhatIf!$G:$G,WhatIf!$A:$A,P$1,WhatIf!$B:$B,P14)&lt;=price_limit,IF(P14="Yes",1,2),"")),""))</f>
        <v/>
      </c>
      <c r="BF14" s="69" t="str">
        <f ca="1">IF(OR(Q14="",VLOOKUP(Q$1,Services!$A$1:$B$22,2,0)="Exclude"),"",IF($D14=1,IF(OR(price_limit="",price_limit="No Limit"),IF(Q14="Yes",1,2),IF(SUMIFS(WhatIf!$G:$G,WhatIf!$A:$A,Q$1,WhatIf!$B:$B,Q14)&lt;=price_limit,IF(Q14="Yes",1,2),"")),""))</f>
        <v/>
      </c>
      <c r="BG14" s="69" t="str">
        <f ca="1">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 ca="1">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 ca="1">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7</v>
      </c>
      <c r="B15" s="4" t="s">
        <v>289</v>
      </c>
      <c r="C15" s="4" t="s">
        <v>200</v>
      </c>
      <c r="D15" s="3" t="str">
        <f t="shared" ca="1" si="7"/>
        <v/>
      </c>
      <c r="E15" s="5" t="s">
        <v>1</v>
      </c>
      <c r="J15" s="5" t="s">
        <v>1</v>
      </c>
      <c r="K15" s="5" t="s">
        <v>1</v>
      </c>
      <c r="L15" s="5" t="s">
        <v>1</v>
      </c>
      <c r="M15" s="5" t="s">
        <v>1</v>
      </c>
      <c r="N15" s="5" t="s">
        <v>1</v>
      </c>
      <c r="O15" s="6" t="s">
        <v>1</v>
      </c>
      <c r="P15" s="6" t="s">
        <v>1</v>
      </c>
      <c r="Q15" s="6" t="s">
        <v>1</v>
      </c>
      <c r="R15" s="6"/>
      <c r="S15" s="5" t="s">
        <v>1</v>
      </c>
      <c r="V15" s="5"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IF(OR(F15="",VLOOKUP(F$1,Services!$A$1:$B$22,2,0)="Exclude"),"",IF($D15=1,IF(OR(price_limit="",price_limit="No Limit"),IF(F15="Yes",1,2),IF(SUMIFS(WhatIf!$G:$G,WhatIf!$A:$A,F$1,WhatIf!$B:$B,F15)&lt;=price_limit,IF(F15="Yes",1,2),"")),""))</f>
        <v/>
      </c>
      <c r="AV15" s="69" t="str">
        <f>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 ca="1">IF(OR(J15="",VLOOKUP(J$1,Services!$A$1:$B$22,2,0)="Exclude"),"",IF($D15=1,IF(OR(price_limit="",price_limit="No Limit"),IF(J15="Yes",1,2),IF(SUMIFS(WhatIf!$G:$G,WhatIf!$A:$A,J$1,WhatIf!$B:$B,J15)&lt;=price_limit,IF(J15="Yes",1,2),"")),""))</f>
        <v/>
      </c>
      <c r="AZ15" s="69" t="str">
        <f ca="1">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 ca="1">IF(OR(N15="",VLOOKUP(N$1,Services!$A$1:$B$22,2,0)="Exclude"),"",IF($D15=1,IF(OR(price_limit="",price_limit="No Limit"),IF(N15="Yes",1,2),IF(SUMIFS(WhatIf!$G:$G,WhatIf!$A:$A,N$1,WhatIf!$B:$B,N15)&lt;=price_limit,IF(N15="Yes",1,2),"")),""))</f>
        <v/>
      </c>
      <c r="BD15" s="69" t="str">
        <f ca="1">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 ca="1">IF(OR(Q15="",VLOOKUP(Q$1,Services!$A$1:$B$22,2,0)="Exclude"),"",IF($D15=1,IF(OR(price_limit="",price_limit="No Limit"),IF(Q15="Yes",1,2),IF(SUMIFS(WhatIf!$G:$G,WhatIf!$A:$A,Q$1,WhatIf!$B:$B,Q15)&lt;=price_limit,IF(Q15="Yes",1,2),"")),""))</f>
        <v/>
      </c>
      <c r="BG15" s="69" t="str">
        <f>IF(OR(R15="",VLOOKUP(R$1,Services!$A$1:$B$22,2,0)="Exclude"),"",IF($D15=1,IF(OR(price_limit="",price_limit="No Limit"),IF(R15="Yes",1,2),IF(SUMIFS(WhatIf!$G:$G,WhatIf!$A:$A,R$1,WhatIf!$B:$B,R15)&lt;=price_limit,IF(R15="Yes",1,2),"")),""))</f>
        <v/>
      </c>
      <c r="BH15" s="69" t="str">
        <f ca="1">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 ca="1">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249</v>
      </c>
      <c r="B16" s="4" t="s">
        <v>240</v>
      </c>
      <c r="C16" s="4" t="s">
        <v>208</v>
      </c>
      <c r="D16" s="3" t="str">
        <f t="shared" ca="1" si="7"/>
        <v/>
      </c>
      <c r="F16" s="5" t="s">
        <v>823</v>
      </c>
      <c r="G16" s="5" t="s">
        <v>823</v>
      </c>
      <c r="H16" s="5" t="s">
        <v>285</v>
      </c>
      <c r="I16" s="5" t="s">
        <v>285</v>
      </c>
      <c r="J16" s="5" t="s">
        <v>285</v>
      </c>
      <c r="K16" s="5" t="s">
        <v>285</v>
      </c>
      <c r="L16" s="5" t="s">
        <v>285</v>
      </c>
      <c r="M16" s="5" t="s">
        <v>285</v>
      </c>
      <c r="N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IF(OR(E16="",VLOOKUP(E$1,Services!$A$1:$B$22,2,0)="Exclude"),"",IF($D16=1,IF(OR(price_limit="",price_limit="No Limit"),IF(E16="Yes",1,2),IF(SUMIFS(WhatIf!$G:$G,WhatIf!$A:$A,E$1,WhatIf!$B:$B,E16)&lt;=price_limit,IF(E16="Yes",1,2),"")),""))</f>
        <v/>
      </c>
      <c r="AU16" s="69" t="str">
        <f ca="1">IF(OR(F16="",VLOOKUP(F$1,Services!$A$1:$B$22,2,0)="Exclude"),"",IF($D16=1,IF(OR(price_limit="",price_limit="No Limit"),IF(F16="Yes",1,2),IF(SUMIFS(WhatIf!$G:$G,WhatIf!$A:$A,F$1,WhatIf!$B:$B,F16)&lt;=price_limit,IF(F16="Yes",1,2),"")),""))</f>
        <v/>
      </c>
      <c r="AV16" s="69" t="str">
        <f ca="1">IF(OR(G16="",VLOOKUP(G$1,Services!$A$1:$B$22,2,0)="Exclude"),"",IF($D16=1,IF(OR(price_limit="",price_limit="No Limit"),IF(G16="Yes",1,2),IF(SUMIFS(WhatIf!$G:$G,WhatIf!$A:$A,G$1,WhatIf!$B:$B,G16)&lt;=price_limit,IF(G16="Yes",1,2),"")),""))</f>
        <v/>
      </c>
      <c r="AW16" s="69" t="str">
        <f ca="1">IF(OR(H16="",VLOOKUP(H$1,Services!$A$1:$B$22,2,0)="Exclude"),"",IF($D16=1,IF(OR(price_limit="",price_limit="No Limit"),IF(H16="Yes",1,2),IF(SUMIFS(WhatIf!$G:$G,WhatIf!$A:$A,H$1,WhatIf!$B:$B,H16)&lt;=price_limit,IF(H16="Yes",1,2),"")),""))</f>
        <v/>
      </c>
      <c r="AX16" s="69" t="str">
        <f ca="1">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IF(OR(O16="",VLOOKUP(O$1,Services!$A$1:$B$22,2,0)="Exclude"),"",IF($D16=1,IF(OR(price_limit="",price_limit="No Limit"),IF(O16="Yes",1,2),IF(SUMIFS(WhatIf!$G:$G,WhatIf!$A:$A,O$1,WhatIf!$B:$B,O16)&lt;=price_limit,IF(O16="Yes",1,2),"")),""))</f>
        <v/>
      </c>
      <c r="BE16" s="69" t="str">
        <f>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IF(OR(R16="",VLOOKUP(R$1,Services!$A$1:$B$22,2,0)="Exclude"),"",IF($D16=1,IF(OR(price_limit="",price_limit="No Limit"),IF(R16="Yes",1,2),IF(SUMIFS(WhatIf!$G:$G,WhatIf!$A:$A,R$1,WhatIf!$B:$B,R16)&lt;=price_limit,IF(R16="Yes",1,2),"")),""))</f>
        <v/>
      </c>
      <c r="BH16" s="69" t="str">
        <f>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x14ac:dyDescent="0.3">
      <c r="A17" s="19" t="s">
        <v>297</v>
      </c>
      <c r="B17" s="4" t="s">
        <v>720</v>
      </c>
      <c r="C17" s="4" t="s">
        <v>200</v>
      </c>
      <c r="D17" s="3">
        <f t="shared" ca="1" si="7"/>
        <v>1</v>
      </c>
      <c r="E17" s="5" t="s">
        <v>1</v>
      </c>
      <c r="L17" s="5" t="s">
        <v>1</v>
      </c>
      <c r="M17" s="5" t="s">
        <v>1</v>
      </c>
      <c r="V17" s="5" t="s">
        <v>1</v>
      </c>
      <c r="Y17" s="3">
        <f ca="1">IF(AND($D17=1,ISNUMBER(MATCH(E$1&amp;E17&amp;"x",WhatIf!$H:$H,0))),1,"")</f>
        <v>1</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f t="shared" ca="1" si="4"/>
        <v>1</v>
      </c>
      <c r="AT17" s="69">
        <f ca="1">IF(OR(E17="",VLOOKUP(E$1,Services!$A$1:$B$22,2,0)="Exclude"),"",IF($D17=1,IF(OR(price_limit="",price_limit="No Limit"),IF(E17="Yes",1,2),IF(SUMIFS(WhatIf!$G:$G,WhatIf!$A:$A,E$1,WhatIf!$B:$B,E17)&lt;=price_limit,IF(E17="Yes",1,2),"")),""))</f>
        <v>1</v>
      </c>
      <c r="AU17" s="69" t="str">
        <f>IF(OR(F17="",VLOOKUP(F$1,Services!$A$1:$B$22,2,0)="Exclude"),"",IF($D17=1,IF(OR(price_limit="",price_limit="No Limit"),IF(F17="Yes",1,2),IF(SUMIFS(WhatIf!$G:$G,WhatIf!$A:$A,F$1,WhatIf!$B:$B,F17)&lt;=price_limit,IF(F17="Yes",1,2),"")),""))</f>
        <v/>
      </c>
      <c r="AV17" s="69" t="str">
        <f>IF(OR(G17="",VLOOKUP(G$1,Services!$A$1:$B$22,2,0)="Exclude"),"",IF($D17=1,IF(OR(price_limit="",price_limit="No Limit"),IF(G17="Yes",1,2),IF(SUMIFS(WhatIf!$G:$G,WhatIf!$A:$A,G$1,WhatIf!$B:$B,G17)&lt;=price_limit,IF(G17="Yes",1,2),"")),""))</f>
        <v/>
      </c>
      <c r="AW17" s="69" t="str">
        <f>IF(OR(H17="",VLOOKUP(H$1,Services!$A$1:$B$22,2,0)="Exclude"),"",IF($D17=1,IF(OR(price_limit="",price_limit="No Limit"),IF(H17="Yes",1,2),IF(SUMIFS(WhatIf!$G:$G,WhatIf!$A:$A,H$1,WhatIf!$B:$B,H17)&lt;=price_limit,IF(H17="Yes",1,2),"")),""))</f>
        <v/>
      </c>
      <c r="AX17" s="69" t="str">
        <f>IF(OR(I17="",VLOOKUP(I$1,Services!$A$1:$B$22,2,0)="Exclude"),"",IF($D17=1,IF(OR(price_limit="",price_limit="No Limit"),IF(I17="Yes",1,2),IF(SUMIFS(WhatIf!$G:$G,WhatIf!$A:$A,I$1,WhatIf!$B:$B,I17)&lt;=price_limit,IF(I17="Yes",1,2),"")),""))</f>
        <v/>
      </c>
      <c r="AY17" s="69" t="str">
        <f>IF(OR(J17="",VLOOKUP(J$1,Services!$A$1:$B$22,2,0)="Exclude"),"",IF($D17=1,IF(OR(price_limit="",price_limit="No Limit"),IF(J17="Yes",1,2),IF(SUMIFS(WhatIf!$G:$G,WhatIf!$A:$A,J$1,WhatIf!$B:$B,J17)&lt;=price_limit,IF(J17="Yes",1,2),"")),""))</f>
        <v/>
      </c>
      <c r="AZ17" s="69" t="str">
        <f>IF(OR(K17="",VLOOKUP(K$1,Services!$A$1:$B$22,2,0)="Exclude"),"",IF($D17=1,IF(OR(price_limit="",price_limit="No Limit"),IF(K17="Yes",1,2),IF(SUMIFS(WhatIf!$G:$G,WhatIf!$A:$A,K$1,WhatIf!$B:$B,K17)&lt;=price_limit,IF(K17="Yes",1,2),"")),""))</f>
        <v/>
      </c>
      <c r="BA17" s="69">
        <f ca="1">IF(OR(L17="",VLOOKUP(L$1,Services!$A$1:$B$22,2,0)="Exclude"),"",IF($D17=1,IF(OR(price_limit="",price_limit="No Limit"),IF(L17="Yes",1,2),IF(SUMIFS(WhatIf!$G:$G,WhatIf!$A:$A,L$1,WhatIf!$B:$B,L17)&lt;=price_limit,IF(L17="Yes",1,2),"")),""))</f>
        <v>1</v>
      </c>
      <c r="BB17" s="69">
        <f ca="1">IF(OR(M17="",VLOOKUP(M$1,Services!$A$1:$B$22,2,0)="Exclude"),"",IF($D17=1,IF(OR(price_limit="",price_limit="No Limit"),IF(M17="Yes",1,2),IF(SUMIFS(WhatIf!$G:$G,WhatIf!$A:$A,M$1,WhatIf!$B:$B,M17)&lt;=price_limit,IF(M17="Yes",1,2),"")),""))</f>
        <v>1</v>
      </c>
      <c r="BC17" s="69" t="str">
        <f>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f ca="1">IF(OR(V17="",VLOOKUP(V$1,Services!$A$1:$B$22,2,0)="Exclude"),"",IF($D17=1,IF(OR(price_limit="",price_limit="No Limit"),IF(V17="Yes",1,2),IF(SUMIFS(WhatIf!$G:$G,WhatIf!$A:$A,V$1,WhatIf!$B:$B,V17)&lt;=price_limit,IF(V17="Yes",1,2),"")),""))</f>
        <v>1</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2</v>
      </c>
    </row>
    <row r="18" spans="1:70" ht="24.9" x14ac:dyDescent="0.3">
      <c r="A18" s="19" t="s">
        <v>888</v>
      </c>
      <c r="C18" s="4" t="s">
        <v>865</v>
      </c>
      <c r="H18" s="5" t="s">
        <v>887</v>
      </c>
      <c r="I18" s="5" t="s">
        <v>887</v>
      </c>
      <c r="J18" s="5" t="s">
        <v>887</v>
      </c>
      <c r="K18" s="5" t="s">
        <v>887</v>
      </c>
      <c r="L18" s="5" t="s">
        <v>887</v>
      </c>
      <c r="M18" s="5" t="s">
        <v>887</v>
      </c>
      <c r="N18" s="5" t="s">
        <v>887</v>
      </c>
      <c r="Y18" s="3" t="str">
        <f>IF(AND($D18=1,ISNUMBER(MATCH(E$1&amp;E18&amp;"x",WhatIf!$H:$H,0))),1,"")</f>
        <v/>
      </c>
      <c r="Z18" s="3" t="str">
        <f>IF(AND($D18=1,ISNUMBER(MATCH(F$1&amp;F18&amp;"x",WhatIf!$H:$H,0))),1,"")</f>
        <v/>
      </c>
      <c r="AA18" s="3" t="str">
        <f>IF(AND($D18=1,ISNUMBER(MATCH(G$1&amp;G18&amp;"x",WhatIf!$H:$H,0))),1,"")</f>
        <v/>
      </c>
      <c r="AB18" s="3" t="str">
        <f>IF(AND($D18=1,ISNUMBER(MATCH(H$1&amp;H18&amp;"x",WhatIf!$H:$H,0))),1,"")</f>
        <v/>
      </c>
      <c r="AC18" s="3" t="str">
        <f>IF(AND($D18=1,ISNUMBER(MATCH(I$1&amp;I18&amp;"x",WhatIf!$H:$H,0))),1,"")</f>
        <v/>
      </c>
      <c r="AD18" s="3" t="str">
        <f>IF(AND($D18=1,ISNUMBER(MATCH(J$1&amp;J18&amp;"x",WhatIf!$H:$H,0))),1,"")</f>
        <v/>
      </c>
      <c r="AE18" s="3" t="str">
        <f>IF(AND($D18=1,ISNUMBER(MATCH(K$1&amp;K18&amp;"x",WhatIf!$H:$H,0))),1,"")</f>
        <v/>
      </c>
      <c r="AF18" s="3" t="str">
        <f>IF(AND($D18=1,ISNUMBER(MATCH(L$1&amp;L18&amp;"x",WhatIf!$H:$H,0))),1,"")</f>
        <v/>
      </c>
      <c r="AG18" s="3" t="str">
        <f>IF(AND($D18=1,ISNUMBER(MATCH(M$1&amp;M18&amp;"x",WhatIf!$H:$H,0))),1,"")</f>
        <v/>
      </c>
      <c r="AH18" s="3" t="str">
        <f>IF(AND($D18=1,ISNUMBER(MATCH(N$1&amp;N18&amp;"x",WhatIf!$H:$H,0))),1,"")</f>
        <v/>
      </c>
      <c r="AI18" s="3" t="str">
        <f>IF(AND($D18=1,ISNUMBER(MATCH(O$1&amp;O18&amp;"x",WhatIf!$H:$H,0))),1,"")</f>
        <v/>
      </c>
      <c r="AJ18" s="3" t="str">
        <f>IF(AND($D18=1,ISNUMBER(MATCH(P$1&amp;P18&amp;"x",WhatIf!$H:$H,0))),1,"")</f>
        <v/>
      </c>
      <c r="AK18" s="3" t="str">
        <f>IF(AND($D18=1,ISNUMBER(MATCH(Q$1&amp;Q18&amp;"x",WhatIf!$H:$H,0))),1,"")</f>
        <v/>
      </c>
      <c r="AL18" s="3" t="str">
        <f>IF(AND($D18=1,ISNUMBER(MATCH(R$1&amp;R18&amp;"x",WhatIf!$H:$H,0))),1,"")</f>
        <v/>
      </c>
      <c r="AM18" s="3" t="str">
        <f>IF(AND($D18=1,ISNUMBER(MATCH(S$1&amp;S18&amp;"x",WhatIf!$H:$H,0))),1,"")</f>
        <v/>
      </c>
      <c r="AN18" s="3" t="str">
        <f>IF(AND($D18=1,ISNUMBER(MATCH(T$1&amp;T18&amp;"x",WhatIf!$H:$H,0))),1,"")</f>
        <v/>
      </c>
      <c r="AO18" s="3" t="str">
        <f>IF(AND($D18=1,ISNUMBER(MATCH(U$1&amp;U18&amp;"x",WhatIf!$H:$H,0))),1,"")</f>
        <v/>
      </c>
      <c r="AP18" s="3" t="str">
        <f>IF(AND($D18=1,ISNUMBER(MATCH(V$1&amp;V18&amp;"x",WhatIf!$H:$H,0))),1,"")</f>
        <v/>
      </c>
      <c r="AQ18" s="3" t="str">
        <f>IF(AND($D18=1,ISNUMBER(MATCH(W$1&amp;W18&amp;"x",WhatIf!$H:$H,0))),1,"")</f>
        <v/>
      </c>
      <c r="AR18" s="3" t="str">
        <f>IF(AND($D18=1,ISNUMBER(MATCH(X$1&amp;X18&amp;"x",WhatIf!$H:$H,0))),1,"")</f>
        <v/>
      </c>
      <c r="AS18" s="3" t="str">
        <f t="shared" si="4"/>
        <v/>
      </c>
      <c r="AT18" s="69" t="str">
        <f>IF(OR(E18="",VLOOKUP(E$1,Services!$A$1:$B$22,2,0)="Exclude"),"",IF($D18=1,IF(OR(price_limit="",price_limit="No Limit"),IF(E18="Yes",1,2),IF(SUMIFS(WhatIf!$G:$G,WhatIf!$A:$A,E$1,WhatIf!$B:$B,E18)&lt;=price_limit,IF(E18="Yes",1,2),"")),""))</f>
        <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t="str">
        <f>IF(OR(L18="",VLOOKUP(L$1,Services!$A$1:$B$22,2,0)="Exclude"),"",IF($D18=1,IF(OR(price_limit="",price_limit="No Limit"),IF(L18="Yes",1,2),IF(SUMIFS(WhatIf!$G:$G,WhatIf!$A:$A,L$1,WhatIf!$B:$B,L18)&lt;=price_limit,IF(L18="Yes",1,2),"")),""))</f>
        <v/>
      </c>
      <c r="BB18" s="69" t="str">
        <f>IF(OR(M18="",VLOOKUP(M$1,Services!$A$1:$B$22,2,0)="Exclude"),"",IF($D18=1,IF(OR(price_limit="",price_limit="No Limit"),IF(M18="Yes",1,2),IF(SUMIFS(WhatIf!$G:$G,WhatIf!$A:$A,M$1,WhatIf!$B:$B,M18)&lt;=price_limit,IF(M18="Yes",1,2),"")),""))</f>
        <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t="str">
        <f>IF(OR(V18="",VLOOKUP(V$1,Services!$A$1:$B$22,2,0)="Exclude"),"",IF($D18=1,IF(OR(price_limit="",price_limit="No Limit"),IF(V18="Yes",1,2),IF(SUMIFS(WhatIf!$G:$G,WhatIf!$A:$A,V$1,WhatIf!$B:$B,V18)&lt;=price_limit,IF(V18="Yes",1,2),"")),""))</f>
        <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x14ac:dyDescent="0.3">
      <c r="A19" s="19" t="s">
        <v>907</v>
      </c>
      <c r="C19" s="4" t="s">
        <v>208</v>
      </c>
      <c r="W19" s="5" t="s">
        <v>1</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322</v>
      </c>
      <c r="B20" s="4" t="s">
        <v>240</v>
      </c>
      <c r="C20" s="4" t="s">
        <v>208</v>
      </c>
      <c r="D20" s="3" t="str">
        <f t="shared" ref="D20:D52" ca="1" si="8">IF(BR20=0,"",IF(BR20&lt;=VALUE(MID(marker_pick,1,1)),1,""))</f>
        <v/>
      </c>
      <c r="H20" s="5" t="s">
        <v>285</v>
      </c>
      <c r="I20" s="5" t="s">
        <v>285</v>
      </c>
      <c r="J20" s="5" t="s">
        <v>285</v>
      </c>
      <c r="K20" s="5" t="s">
        <v>285</v>
      </c>
      <c r="L20" s="5" t="s">
        <v>285</v>
      </c>
      <c r="M20" s="5" t="s">
        <v>285</v>
      </c>
      <c r="N20" s="5" t="s">
        <v>1</v>
      </c>
      <c r="Y20" s="3" t="str">
        <f ca="1">IF(AND($D20=1,ISNUMBER(MATCH(E$1&amp;E20&amp;"x",WhatIf!$H:$H,0))),1,"")</f>
        <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t="str">
        <f t="shared" ca="1"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 ca="1">IF(OR(H20="",VLOOKUP(H$1,Services!$A$1:$B$22,2,0)="Exclude"),"",IF($D20=1,IF(OR(price_limit="",price_limit="No Limit"),IF(H20="Yes",1,2),IF(SUMIFS(WhatIf!$G:$G,WhatIf!$A:$A,H$1,WhatIf!$B:$B,H20)&lt;=price_limit,IF(H20="Yes",1,2),"")),""))</f>
        <v/>
      </c>
      <c r="AX20" s="69" t="str">
        <f ca="1">IF(OR(I20="",VLOOKUP(I$1,Services!$A$1:$B$22,2,0)="Exclude"),"",IF($D20=1,IF(OR(price_limit="",price_limit="No Limit"),IF(I20="Yes",1,2),IF(SUMIFS(WhatIf!$G:$G,WhatIf!$A:$A,I$1,WhatIf!$B:$B,I20)&lt;=price_limit,IF(I20="Yes",1,2),"")),""))</f>
        <v/>
      </c>
      <c r="AY20" s="69" t="str">
        <f ca="1">IF(OR(J20="",VLOOKUP(J$1,Services!$A$1:$B$22,2,0)="Exclude"),"",IF($D20=1,IF(OR(price_limit="",price_limit="No Limit"),IF(J20="Yes",1,2),IF(SUMIFS(WhatIf!$G:$G,WhatIf!$A:$A,J$1,WhatIf!$B:$B,J20)&lt;=price_limit,IF(J20="Yes",1,2),"")),""))</f>
        <v/>
      </c>
      <c r="AZ20" s="69" t="str">
        <f ca="1">IF(OR(K20="",VLOOKUP(K$1,Services!$A$1:$B$22,2,0)="Exclude"),"",IF($D20=1,IF(OR(price_limit="",price_limit="No Limit"),IF(K20="Yes",1,2),IF(SUMIFS(WhatIf!$G:$G,WhatIf!$A:$A,K$1,WhatIf!$B:$B,K20)&lt;=price_limit,IF(K20="Yes",1,2),"")),""))</f>
        <v/>
      </c>
      <c r="BA20" s="69" t="str">
        <f ca="1">IF(OR(L20="",VLOOKUP(L$1,Services!$A$1:$B$22,2,0)="Exclude"),"",IF($D20=1,IF(OR(price_limit="",price_limit="No Limit"),IF(L20="Yes",1,2),IF(SUMIFS(WhatIf!$G:$G,WhatIf!$A:$A,L$1,WhatIf!$B:$B,L20)&lt;=price_limit,IF(L20="Yes",1,2),"")),""))</f>
        <v/>
      </c>
      <c r="BB20" s="69" t="str">
        <f ca="1">IF(OR(M20="",VLOOKUP(M$1,Services!$A$1:$B$22,2,0)="Exclude"),"",IF($D20=1,IF(OR(price_limit="",price_limit="No Limit"),IF(M20="Yes",1,2),IF(SUMIFS(WhatIf!$G:$G,WhatIf!$A:$A,M$1,WhatIf!$B:$B,M20)&lt;=price_limit,IF(M20="Yes",1,2),"")),""))</f>
        <v/>
      </c>
      <c r="BC20" s="69" t="str">
        <f ca="1">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88</v>
      </c>
      <c r="B21" s="4" t="s">
        <v>240</v>
      </c>
      <c r="C21" s="4" t="s">
        <v>283</v>
      </c>
      <c r="D21" s="3" t="str">
        <f t="shared" ca="1" si="8"/>
        <v/>
      </c>
      <c r="E21" s="6"/>
      <c r="F21" s="6"/>
      <c r="G21" s="6"/>
      <c r="H21" s="6" t="s">
        <v>1</v>
      </c>
      <c r="I21" s="6" t="s">
        <v>1</v>
      </c>
      <c r="J21" s="5" t="s">
        <v>1</v>
      </c>
      <c r="K21" s="5" t="s">
        <v>1</v>
      </c>
      <c r="L21" s="5" t="s">
        <v>1</v>
      </c>
      <c r="M21" s="5" t="s">
        <v>1</v>
      </c>
      <c r="N21" s="5" t="s">
        <v>1</v>
      </c>
      <c r="O21" s="6"/>
      <c r="P21" s="6"/>
      <c r="Q21" s="6"/>
      <c r="S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 ca="1">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89</v>
      </c>
      <c r="B22" s="4" t="s">
        <v>240</v>
      </c>
      <c r="C22" s="4" t="s">
        <v>283</v>
      </c>
      <c r="D22" s="3" t="str">
        <f t="shared" ca="1" si="8"/>
        <v/>
      </c>
      <c r="E22" s="5" t="s">
        <v>1</v>
      </c>
      <c r="F22" s="5" t="s">
        <v>1</v>
      </c>
      <c r="G22" s="5" t="s">
        <v>1</v>
      </c>
      <c r="H22" s="6"/>
      <c r="I22" s="6"/>
      <c r="J22" s="5" t="s">
        <v>1</v>
      </c>
      <c r="K22" s="5" t="s">
        <v>1</v>
      </c>
      <c r="L22" s="5" t="s">
        <v>1</v>
      </c>
      <c r="M22" s="5" t="s">
        <v>1</v>
      </c>
      <c r="N22" s="5" t="s">
        <v>1</v>
      </c>
      <c r="O22" s="6"/>
      <c r="P22" s="6"/>
      <c r="Q22" s="6"/>
      <c r="R22" s="6"/>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 ca="1">IF(OR(E22="",VLOOKUP(E$1,Services!$A$1:$B$22,2,0)="Exclude"),"",IF($D22=1,IF(OR(price_limit="",price_limit="No Limit"),IF(E22="Yes",1,2),IF(SUMIFS(WhatIf!$G:$G,WhatIf!$A:$A,E$1,WhatIf!$B:$B,E22)&lt;=price_limit,IF(E22="Yes",1,2),"")),""))</f>
        <v/>
      </c>
      <c r="AU22" s="69" t="str">
        <f ca="1">IF(OR(F22="",VLOOKUP(F$1,Services!$A$1:$B$22,2,0)="Exclude"),"",IF($D22=1,IF(OR(price_limit="",price_limit="No Limit"),IF(F22="Yes",1,2),IF(SUMIFS(WhatIf!$G:$G,WhatIf!$A:$A,F$1,WhatIf!$B:$B,F22)&lt;=price_limit,IF(F22="Yes",1,2),"")),""))</f>
        <v/>
      </c>
      <c r="AV22" s="69" t="str">
        <f ca="1">IF(OR(G22="",VLOOKUP(G$1,Services!$A$1:$B$22,2,0)="Exclude"),"",IF($D22=1,IF(OR(price_limit="",price_limit="No Limit"),IF(G22="Yes",1,2),IF(SUMIFS(WhatIf!$G:$G,WhatIf!$A:$A,G$1,WhatIf!$B:$B,G22)&lt;=price_limit,IF(G22="Yes",1,2),"")),""))</f>
        <v/>
      </c>
      <c r="AW22" s="69" t="str">
        <f>IF(OR(H22="",VLOOKUP(H$1,Services!$A$1:$B$22,2,0)="Exclude"),"",IF($D22=1,IF(OR(price_limit="",price_limit="No Limit"),IF(H22="Yes",1,2),IF(SUMIFS(WhatIf!$G:$G,WhatIf!$A:$A,H$1,WhatIf!$B:$B,H22)&lt;=price_limit,IF(H22="Yes",1,2),"")),""))</f>
        <v/>
      </c>
      <c r="AX22" s="69" t="str">
        <f>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ht="24.9" x14ac:dyDescent="0.3">
      <c r="A23" s="19" t="s">
        <v>779</v>
      </c>
      <c r="C23" s="4" t="s">
        <v>208</v>
      </c>
      <c r="D23" s="3" t="str">
        <f t="shared" ca="1" si="8"/>
        <v/>
      </c>
      <c r="F23" s="5" t="s">
        <v>824</v>
      </c>
      <c r="G23" s="5" t="s">
        <v>824</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IF(OR(J23="",VLOOKUP(J$1,Services!$A$1:$B$22,2,0)="Exclude"),"",IF($D23=1,IF(OR(price_limit="",price_limit="No Limit"),IF(J23="Yes",1,2),IF(SUMIFS(WhatIf!$G:$G,WhatIf!$A:$A,J$1,WhatIf!$B:$B,J23)&lt;=price_limit,IF(J23="Yes",1,2),"")),""))</f>
        <v/>
      </c>
      <c r="AZ23" s="69" t="str">
        <f>IF(OR(K23="",VLOOKUP(K$1,Services!$A$1:$B$22,2,0)="Exclude"),"",IF($D23=1,IF(OR(price_limit="",price_limit="No Limit"),IF(K23="Yes",1,2),IF(SUMIFS(WhatIf!$G:$G,WhatIf!$A:$A,K$1,WhatIf!$B:$B,K23)&lt;=price_limit,IF(K23="Yes",1,2),"")),""))</f>
        <v/>
      </c>
      <c r="BA23" s="69" t="str">
        <f>IF(OR(L23="",VLOOKUP(L$1,Services!$A$1:$B$22,2,0)="Exclude"),"",IF($D23=1,IF(OR(price_limit="",price_limit="No Limit"),IF(L23="Yes",1,2),IF(SUMIFS(WhatIf!$G:$G,WhatIf!$A:$A,L$1,WhatIf!$B:$B,L23)&lt;=price_limit,IF(L23="Yes",1,2),"")),""))</f>
        <v/>
      </c>
      <c r="BB23" s="69" t="str">
        <f>IF(OR(M23="",VLOOKUP(M$1,Services!$A$1:$B$22,2,0)="Exclude"),"",IF($D23=1,IF(OR(price_limit="",price_limit="No Limit"),IF(M23="Yes",1,2),IF(SUMIFS(WhatIf!$G:$G,WhatIf!$A:$A,M$1,WhatIf!$B:$B,M23)&lt;=price_limit,IF(M23="Yes",1,2),"")),""))</f>
        <v/>
      </c>
      <c r="BC23" s="69" t="str">
        <f>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780</v>
      </c>
      <c r="C24" s="4" t="s">
        <v>208</v>
      </c>
      <c r="D24" s="3" t="str">
        <f t="shared" ca="1" si="8"/>
        <v/>
      </c>
      <c r="F24" s="5" t="s">
        <v>824</v>
      </c>
      <c r="G24" s="5" t="s">
        <v>824</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831</v>
      </c>
      <c r="C25" s="4" t="s">
        <v>208</v>
      </c>
      <c r="D25" s="3" t="str">
        <f t="shared" ca="1" si="8"/>
        <v/>
      </c>
      <c r="F25" s="5" t="s">
        <v>824</v>
      </c>
      <c r="G25" s="5" t="s">
        <v>824</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201</v>
      </c>
      <c r="B26" s="4" t="s">
        <v>912</v>
      </c>
      <c r="C26" s="4" t="s">
        <v>208</v>
      </c>
      <c r="D26" s="3" t="str">
        <f t="shared" ca="1" si="8"/>
        <v/>
      </c>
      <c r="F26" s="5" t="s">
        <v>814</v>
      </c>
      <c r="G26" s="5" t="s">
        <v>814</v>
      </c>
      <c r="H26" s="5" t="s">
        <v>285</v>
      </c>
      <c r="I26" s="5" t="s">
        <v>285</v>
      </c>
      <c r="J26" s="5" t="s">
        <v>285</v>
      </c>
      <c r="K26" s="5" t="s">
        <v>285</v>
      </c>
      <c r="L26" s="5" t="s">
        <v>285</v>
      </c>
      <c r="M26" s="5" t="s">
        <v>285</v>
      </c>
      <c r="N26" s="5" t="s">
        <v>1</v>
      </c>
      <c r="W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 ca="1">IF(OR(H26="",VLOOKUP(H$1,Services!$A$1:$B$22,2,0)="Exclude"),"",IF($D26=1,IF(OR(price_limit="",price_limit="No Limit"),IF(H26="Yes",1,2),IF(SUMIFS(WhatIf!$G:$G,WhatIf!$A:$A,H$1,WhatIf!$B:$B,H26)&lt;=price_limit,IF(H26="Yes",1,2),"")),""))</f>
        <v/>
      </c>
      <c r="AX26" s="69" t="str">
        <f ca="1">IF(OR(I26="",VLOOKUP(I$1,Services!$A$1:$B$22,2,0)="Exclude"),"",IF($D26=1,IF(OR(price_limit="",price_limit="No Limit"),IF(I26="Yes",1,2),IF(SUMIFS(WhatIf!$G:$G,WhatIf!$A:$A,I$1,WhatIf!$B:$B,I26)&lt;=price_limit,IF(I26="Yes",1,2),"")),""))</f>
        <v/>
      </c>
      <c r="AY26" s="69" t="str">
        <f ca="1">IF(OR(J26="",VLOOKUP(J$1,Services!$A$1:$B$22,2,0)="Exclude"),"",IF($D26=1,IF(OR(price_limit="",price_limit="No Limit"),IF(J26="Yes",1,2),IF(SUMIFS(WhatIf!$G:$G,WhatIf!$A:$A,J$1,WhatIf!$B:$B,J26)&lt;=price_limit,IF(J26="Yes",1,2),"")),""))</f>
        <v/>
      </c>
      <c r="AZ26" s="69" t="str">
        <f ca="1">IF(OR(K26="",VLOOKUP(K$1,Services!$A$1:$B$22,2,0)="Exclude"),"",IF($D26=1,IF(OR(price_limit="",price_limit="No Limit"),IF(K26="Yes",1,2),IF(SUMIFS(WhatIf!$G:$G,WhatIf!$A:$A,K$1,WhatIf!$B:$B,K26)&lt;=price_limit,IF(K26="Yes",1,2),"")),""))</f>
        <v/>
      </c>
      <c r="BA26" s="69" t="str">
        <f ca="1">IF(OR(L26="",VLOOKUP(L$1,Services!$A$1:$B$22,2,0)="Exclude"),"",IF($D26=1,IF(OR(price_limit="",price_limit="No Limit"),IF(L26="Yes",1,2),IF(SUMIFS(WhatIf!$G:$G,WhatIf!$A:$A,L$1,WhatIf!$B:$B,L26)&lt;=price_limit,IF(L26="Yes",1,2),"")),""))</f>
        <v/>
      </c>
      <c r="BB26" s="69" t="str">
        <f ca="1">IF(OR(M26="",VLOOKUP(M$1,Services!$A$1:$B$22,2,0)="Exclude"),"",IF($D26=1,IF(OR(price_limit="",price_limit="No Limit"),IF(M26="Yes",1,2),IF(SUMIFS(WhatIf!$G:$G,WhatIf!$A:$A,M$1,WhatIf!$B:$B,M26)&lt;=price_limit,IF(M26="Yes",1,2),"")),""))</f>
        <v/>
      </c>
      <c r="BC26" s="69" t="str">
        <f ca="1">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 ca="1">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x14ac:dyDescent="0.3">
      <c r="A27" s="19" t="s">
        <v>581</v>
      </c>
      <c r="B27" s="4" t="s">
        <v>739</v>
      </c>
      <c r="C27" s="4" t="s">
        <v>450</v>
      </c>
      <c r="D27" s="3" t="str">
        <f t="shared" ca="1" si="8"/>
        <v/>
      </c>
      <c r="J27" s="5" t="s">
        <v>1</v>
      </c>
      <c r="K27" s="5" t="s">
        <v>1</v>
      </c>
      <c r="L27" s="5" t="s">
        <v>1</v>
      </c>
      <c r="M27" s="5" t="s">
        <v>1</v>
      </c>
      <c r="N27" s="5" t="s">
        <v>1</v>
      </c>
      <c r="Q27" s="5" t="s">
        <v>1</v>
      </c>
      <c r="U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IF(OR(F27="",VLOOKUP(F$1,Services!$A$1:$B$22,2,0)="Exclude"),"",IF($D27=1,IF(OR(price_limit="",price_limit="No Limit"),IF(F27="Yes",1,2),IF(SUMIFS(WhatIf!$G:$G,WhatIf!$A:$A,F$1,WhatIf!$B:$B,F27)&lt;=price_limit,IF(F27="Yes",1,2),"")),""))</f>
        <v/>
      </c>
      <c r="AV27" s="69" t="str">
        <f>IF(OR(G27="",VLOOKUP(G$1,Services!$A$1:$B$22,2,0)="Exclude"),"",IF($D27=1,IF(OR(price_limit="",price_limit="No Limit"),IF(G27="Yes",1,2),IF(SUMIFS(WhatIf!$G:$G,WhatIf!$A:$A,G$1,WhatIf!$B:$B,G27)&lt;=price_limit,IF(G27="Yes",1,2),"")),""))</f>
        <v/>
      </c>
      <c r="AW27" s="69" t="str">
        <f>IF(OR(H27="",VLOOKUP(H$1,Services!$A$1:$B$22,2,0)="Exclude"),"",IF($D27=1,IF(OR(price_limit="",price_limit="No Limit"),IF(H27="Yes",1,2),IF(SUMIFS(WhatIf!$G:$G,WhatIf!$A:$A,H$1,WhatIf!$B:$B,H27)&lt;=price_limit,IF(H27="Yes",1,2),"")),""))</f>
        <v/>
      </c>
      <c r="AX27" s="69" t="str">
        <f>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 ca="1">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 ca="1">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90</v>
      </c>
      <c r="B28" s="4" t="s">
        <v>781</v>
      </c>
      <c r="C28" s="4" t="s">
        <v>450</v>
      </c>
      <c r="D28" s="3" t="str">
        <f t="shared" ca="1" si="8"/>
        <v/>
      </c>
      <c r="F28" s="5" t="s">
        <v>814</v>
      </c>
      <c r="G28" s="5" t="s">
        <v>814</v>
      </c>
      <c r="H28" s="5" t="s">
        <v>285</v>
      </c>
      <c r="I28" s="5" t="s">
        <v>285</v>
      </c>
      <c r="J28" s="5" t="s">
        <v>285</v>
      </c>
      <c r="K28" s="5" t="s">
        <v>285</v>
      </c>
      <c r="L28" s="5" t="s">
        <v>285</v>
      </c>
      <c r="M28" s="5" t="s">
        <v>285</v>
      </c>
      <c r="N28" s="5" t="s">
        <v>1</v>
      </c>
      <c r="O28" s="6"/>
      <c r="P28" s="6"/>
      <c r="Q28" s="6" t="s">
        <v>309</v>
      </c>
      <c r="R28" s="6" t="s">
        <v>829</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 ca="1">IF(OR(F28="",VLOOKUP(F$1,Services!$A$1:$B$22,2,0)="Exclude"),"",IF($D28=1,IF(OR(price_limit="",price_limit="No Limit"),IF(F28="Yes",1,2),IF(SUMIFS(WhatIf!$G:$G,WhatIf!$A:$A,F$1,WhatIf!$B:$B,F28)&lt;=price_limit,IF(F28="Yes",1,2),"")),""))</f>
        <v/>
      </c>
      <c r="AV28" s="69" t="str">
        <f ca="1">IF(OR(G28="",VLOOKUP(G$1,Services!$A$1:$B$22,2,0)="Exclude"),"",IF($D28=1,IF(OR(price_limit="",price_limit="No Limit"),IF(G28="Yes",1,2),IF(SUMIFS(WhatIf!$G:$G,WhatIf!$A:$A,G$1,WhatIf!$B:$B,G28)&lt;=price_limit,IF(G28="Yes",1,2),"")),""))</f>
        <v/>
      </c>
      <c r="AW28" s="69" t="str">
        <f ca="1">IF(OR(H28="",VLOOKUP(H$1,Services!$A$1:$B$22,2,0)="Exclude"),"",IF($D28=1,IF(OR(price_limit="",price_limit="No Limit"),IF(H28="Yes",1,2),IF(SUMIFS(WhatIf!$G:$G,WhatIf!$A:$A,H$1,WhatIf!$B:$B,H28)&lt;=price_limit,IF(H28="Yes",1,2),"")),""))</f>
        <v/>
      </c>
      <c r="AX28" s="69" t="str">
        <f ca="1">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 ca="1">IF(OR(Q28="",VLOOKUP(Q$1,Services!$A$1:$B$22,2,0)="Exclude"),"",IF($D28=1,IF(OR(price_limit="",price_limit="No Limit"),IF(Q28="Yes",1,2),IF(SUMIFS(WhatIf!$G:$G,WhatIf!$A:$A,Q$1,WhatIf!$B:$B,Q28)&lt;=price_limit,IF(Q28="Yes",1,2),"")),""))</f>
        <v/>
      </c>
      <c r="BG28" s="69" t="str">
        <f ca="1">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x14ac:dyDescent="0.3">
      <c r="A29" s="19" t="s">
        <v>250</v>
      </c>
      <c r="B29" s="4" t="s">
        <v>240</v>
      </c>
      <c r="C29" s="4" t="s">
        <v>208</v>
      </c>
      <c r="D29" s="3" t="str">
        <f t="shared" ca="1" si="8"/>
        <v/>
      </c>
      <c r="H29" s="5" t="s">
        <v>285</v>
      </c>
      <c r="I29" s="5" t="s">
        <v>285</v>
      </c>
      <c r="J29" s="5" t="s">
        <v>285</v>
      </c>
      <c r="K29" s="5" t="s">
        <v>285</v>
      </c>
      <c r="L29" s="5" t="s">
        <v>285</v>
      </c>
      <c r="M29" s="5" t="s">
        <v>285</v>
      </c>
      <c r="N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IF(OR(F29="",VLOOKUP(F$1,Services!$A$1:$B$22,2,0)="Exclude"),"",IF($D29=1,IF(OR(price_limit="",price_limit="No Limit"),IF(F29="Yes",1,2),IF(SUMIFS(WhatIf!$G:$G,WhatIf!$A:$A,F$1,WhatIf!$B:$B,F29)&lt;=price_limit,IF(F29="Yes",1,2),"")),""))</f>
        <v/>
      </c>
      <c r="AV29" s="69" t="str">
        <f>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8</v>
      </c>
      <c r="C30" s="4" t="s">
        <v>283</v>
      </c>
      <c r="D30" s="3" t="str">
        <f t="shared" ca="1" si="8"/>
        <v/>
      </c>
      <c r="E30" s="5" t="s">
        <v>1</v>
      </c>
      <c r="F30" s="5" t="s">
        <v>1</v>
      </c>
      <c r="G30" s="5" t="s">
        <v>1</v>
      </c>
      <c r="J30" s="5" t="s">
        <v>1</v>
      </c>
      <c r="K30" s="5" t="s">
        <v>1</v>
      </c>
      <c r="L30" s="5" t="s">
        <v>1</v>
      </c>
      <c r="M30" s="5" t="s">
        <v>1</v>
      </c>
      <c r="O30" s="6" t="s">
        <v>1</v>
      </c>
      <c r="P30" s="6"/>
      <c r="Q30" s="6" t="s">
        <v>1</v>
      </c>
      <c r="R30" s="6" t="s">
        <v>1</v>
      </c>
      <c r="S30" s="5" t="s">
        <v>1</v>
      </c>
      <c r="X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 ca="1">IF(OR(E30="",VLOOKUP(E$1,Services!$A$1:$B$22,2,0)="Exclude"),"",IF($D30=1,IF(OR(price_limit="",price_limit="No Limit"),IF(E30="Yes",1,2),IF(SUMIFS(WhatIf!$G:$G,WhatIf!$A:$A,E$1,WhatIf!$B:$B,E30)&lt;=price_limit,IF(E30="Yes",1,2),"")),""))</f>
        <v/>
      </c>
      <c r="AU30" s="69" t="str">
        <f ca="1">IF(OR(F30="",VLOOKUP(F$1,Services!$A$1:$B$22,2,0)="Exclude"),"",IF($D30=1,IF(OR(price_limit="",price_limit="No Limit"),IF(F30="Yes",1,2),IF(SUMIFS(WhatIf!$G:$G,WhatIf!$A:$A,F$1,WhatIf!$B:$B,F30)&lt;=price_limit,IF(F30="Yes",1,2),"")),""))</f>
        <v/>
      </c>
      <c r="AV30" s="69" t="str">
        <f ca="1">IF(OR(G30="",VLOOKUP(G$1,Services!$A$1:$B$22,2,0)="Exclude"),"",IF($D30=1,IF(OR(price_limit="",price_limit="No Limit"),IF(G30="Yes",1,2),IF(SUMIFS(WhatIf!$G:$G,WhatIf!$A:$A,G$1,WhatIf!$B:$B,G30)&lt;=price_limit,IF(G30="Yes",1,2),"")),""))</f>
        <v/>
      </c>
      <c r="AW30" s="69" t="str">
        <f>IF(OR(H30="",VLOOKUP(H$1,Services!$A$1:$B$22,2,0)="Exclude"),"",IF($D30=1,IF(OR(price_limit="",price_limit="No Limit"),IF(H30="Yes",1,2),IF(SUMIFS(WhatIf!$G:$G,WhatIf!$A:$A,H$1,WhatIf!$B:$B,H30)&lt;=price_limit,IF(H30="Yes",1,2),"")),""))</f>
        <v/>
      </c>
      <c r="AX30" s="69" t="str">
        <f>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IF(OR(N30="",VLOOKUP(N$1,Services!$A$1:$B$22,2,0)="Exclude"),"",IF($D30=1,IF(OR(price_limit="",price_limit="No Limit"),IF(N30="Yes",1,2),IF(SUMIFS(WhatIf!$G:$G,WhatIf!$A:$A,N$1,WhatIf!$B:$B,N30)&lt;=price_limit,IF(N30="Yes",1,2),"")),""))</f>
        <v/>
      </c>
      <c r="BD30" s="69" t="str">
        <f ca="1">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 ca="1">IF(OR(Q30="",VLOOKUP(Q$1,Services!$A$1:$B$22,2,0)="Exclude"),"",IF($D30=1,IF(OR(price_limit="",price_limit="No Limit"),IF(Q30="Yes",1,2),IF(SUMIFS(WhatIf!$G:$G,WhatIf!$A:$A,Q$1,WhatIf!$B:$B,Q30)&lt;=price_limit,IF(Q30="Yes",1,2),"")),""))</f>
        <v/>
      </c>
      <c r="BG30" s="69" t="str">
        <f ca="1">IF(OR(R30="",VLOOKUP(R$1,Services!$A$1:$B$22,2,0)="Exclude"),"",IF($D30=1,IF(OR(price_limit="",price_limit="No Limit"),IF(R30="Yes",1,2),IF(SUMIFS(WhatIf!$G:$G,WhatIf!$A:$A,R$1,WhatIf!$B:$B,R30)&lt;=price_limit,IF(R30="Yes",1,2),"")),""))</f>
        <v/>
      </c>
      <c r="BH30" s="69" t="str">
        <f ca="1">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 ca="1">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9</v>
      </c>
      <c r="B31" s="4" t="s">
        <v>400</v>
      </c>
      <c r="C31" s="4" t="s">
        <v>216</v>
      </c>
      <c r="D31" s="3" t="str">
        <f t="shared" ca="1" si="8"/>
        <v/>
      </c>
      <c r="E31" s="5" t="s">
        <v>1</v>
      </c>
      <c r="F31" s="5" t="s">
        <v>505</v>
      </c>
      <c r="G31" s="5" t="s">
        <v>505</v>
      </c>
      <c r="H31" s="6"/>
      <c r="I31" s="6"/>
      <c r="L31" s="5" t="s">
        <v>1</v>
      </c>
      <c r="M31" s="5" t="s">
        <v>1</v>
      </c>
      <c r="O31" s="6" t="s">
        <v>1</v>
      </c>
      <c r="P31" s="6"/>
      <c r="Q31" s="6" t="s">
        <v>309</v>
      </c>
      <c r="R31" s="6" t="s">
        <v>829</v>
      </c>
      <c r="S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IF(OR(J31="",VLOOKUP(J$1,Services!$A$1:$B$22,2,0)="Exclude"),"",IF($D31=1,IF(OR(price_limit="",price_limit="No Limit"),IF(J31="Yes",1,2),IF(SUMIFS(WhatIf!$G:$G,WhatIf!$A:$A,J$1,WhatIf!$B:$B,J31)&lt;=price_limit,IF(J31="Yes",1,2),"")),""))</f>
        <v/>
      </c>
      <c r="AZ31" s="69" t="str">
        <f>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 ca="1">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323</v>
      </c>
      <c r="B32" s="4" t="s">
        <v>555</v>
      </c>
      <c r="C32" s="4" t="s">
        <v>209</v>
      </c>
      <c r="D32" s="3" t="str">
        <f t="shared" ca="1" si="8"/>
        <v/>
      </c>
      <c r="R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IF(OR(E32="",VLOOKUP(E$1,Services!$A$1:$B$22,2,0)="Exclude"),"",IF($D32=1,IF(OR(price_limit="",price_limit="No Limit"),IF(E32="Yes",1,2),IF(SUMIFS(WhatIf!$G:$G,WhatIf!$A:$A,E$1,WhatIf!$B:$B,E32)&lt;=price_limit,IF(E32="Yes",1,2),"")),""))</f>
        <v/>
      </c>
      <c r="AU32" s="69" t="str">
        <f>IF(OR(F32="",VLOOKUP(F$1,Services!$A$1:$B$22,2,0)="Exclude"),"",IF($D32=1,IF(OR(price_limit="",price_limit="No Limit"),IF(F32="Yes",1,2),IF(SUMIFS(WhatIf!$G:$G,WhatIf!$A:$A,F$1,WhatIf!$B:$B,F32)&lt;=price_limit,IF(F32="Yes",1,2),"")),""))</f>
        <v/>
      </c>
      <c r="AV32" s="69" t="str">
        <f>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IF(OR(L32="",VLOOKUP(L$1,Services!$A$1:$B$22,2,0)="Exclude"),"",IF($D32=1,IF(OR(price_limit="",price_limit="No Limit"),IF(L32="Yes",1,2),IF(SUMIFS(WhatIf!$G:$G,WhatIf!$A:$A,L$1,WhatIf!$B:$B,L32)&lt;=price_limit,IF(L32="Yes",1,2),"")),""))</f>
        <v/>
      </c>
      <c r="BB32" s="69" t="str">
        <f>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324</v>
      </c>
      <c r="B33" s="4" t="s">
        <v>556</v>
      </c>
      <c r="C33" s="4" t="s">
        <v>209</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325</v>
      </c>
      <c r="B34" s="4" t="s">
        <v>557</v>
      </c>
      <c r="C34" s="4" t="s">
        <v>209</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326</v>
      </c>
      <c r="B35" s="4" t="s">
        <v>558</v>
      </c>
      <c r="C35" s="4" t="s">
        <v>209</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327</v>
      </c>
      <c r="B36" s="4" t="s">
        <v>559</v>
      </c>
      <c r="C36" s="4" t="s">
        <v>209</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ht="24.9" x14ac:dyDescent="0.3">
      <c r="A37" s="19" t="s">
        <v>328</v>
      </c>
      <c r="B37" s="4" t="s">
        <v>815</v>
      </c>
      <c r="C37" s="4" t="s">
        <v>209</v>
      </c>
      <c r="D37" s="3" t="str">
        <f t="shared" ca="1" si="8"/>
        <v/>
      </c>
      <c r="F37" s="5" t="s">
        <v>814</v>
      </c>
      <c r="G37" s="5" t="s">
        <v>814</v>
      </c>
      <c r="R37" s="5" t="s">
        <v>1</v>
      </c>
      <c r="V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 ca="1">IF(OR(F37="",VLOOKUP(F$1,Services!$A$1:$B$22,2,0)="Exclude"),"",IF($D37=1,IF(OR(price_limit="",price_limit="No Limit"),IF(F37="Yes",1,2),IF(SUMIFS(WhatIf!$G:$G,WhatIf!$A:$A,F$1,WhatIf!$B:$B,F37)&lt;=price_limit,IF(F37="Yes",1,2),"")),""))</f>
        <v/>
      </c>
      <c r="AV37" s="69" t="str">
        <f ca="1">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 ca="1">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91</v>
      </c>
      <c r="B38" s="4" t="s">
        <v>554</v>
      </c>
      <c r="C38" s="4" t="s">
        <v>209</v>
      </c>
      <c r="D38" s="3" t="str">
        <f t="shared" ca="1" si="8"/>
        <v/>
      </c>
      <c r="F38" s="5" t="s">
        <v>814</v>
      </c>
      <c r="G38" s="5" t="s">
        <v>814</v>
      </c>
      <c r="H38" s="6"/>
      <c r="I38" s="6"/>
      <c r="O38" s="6"/>
      <c r="Q38" s="6" t="s">
        <v>308</v>
      </c>
      <c r="R38" s="6"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 ca="1">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329</v>
      </c>
      <c r="B39" s="4" t="s">
        <v>240</v>
      </c>
      <c r="C39" s="4" t="s">
        <v>209</v>
      </c>
      <c r="D39" s="3" t="str">
        <f t="shared" ca="1" si="8"/>
        <v/>
      </c>
      <c r="F39" s="5" t="s">
        <v>814</v>
      </c>
      <c r="G39" s="5" t="s">
        <v>814</v>
      </c>
      <c r="X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 ca="1">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49.75" x14ac:dyDescent="0.3">
      <c r="A40" s="19" t="s">
        <v>92</v>
      </c>
      <c r="B40" s="4" t="s">
        <v>553</v>
      </c>
      <c r="C40" s="4" t="s">
        <v>209</v>
      </c>
      <c r="D40" s="3" t="str">
        <f t="shared" ca="1" si="8"/>
        <v/>
      </c>
      <c r="F40" s="5" t="s">
        <v>814</v>
      </c>
      <c r="G40" s="5" t="s">
        <v>814</v>
      </c>
      <c r="H40" s="6"/>
      <c r="I40" s="6"/>
      <c r="O40" s="6"/>
      <c r="Q40" s="6" t="s">
        <v>828</v>
      </c>
      <c r="R40" s="6" t="s">
        <v>1</v>
      </c>
      <c r="W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 ca="1">IF(OR(Q40="",VLOOKUP(Q$1,Services!$A$1:$B$22,2,0)="Exclude"),"",IF($D40=1,IF(OR(price_limit="",price_limit="No Limit"),IF(Q40="Yes",1,2),IF(SUMIFS(WhatIf!$G:$G,WhatIf!$A:$A,Q$1,WhatIf!$B:$B,Q40)&lt;=price_limit,IF(Q40="Yes",1,2),"")),""))</f>
        <v/>
      </c>
      <c r="BG40" s="69" t="str">
        <f ca="1">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 ca="1">IF(OR(W40="",VLOOKUP(W$1,Services!$A$1:$B$22,2,0)="Exclude"),"",IF($D40=1,IF(OR(price_limit="",price_limit="No Limit"),IF(W40="Yes",1,2),IF(SUMIFS(WhatIf!$G:$G,WhatIf!$A:$A,W$1,WhatIf!$B:$B,W40)&lt;=price_limit,IF(W40="Yes",1,2),"")),""))</f>
        <v/>
      </c>
      <c r="BM40" s="69" t="str">
        <f>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930</v>
      </c>
      <c r="C41" s="4" t="s">
        <v>457</v>
      </c>
      <c r="D41" s="3" t="str">
        <f t="shared" ca="1" si="8"/>
        <v/>
      </c>
      <c r="R41" s="5" t="s">
        <v>931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IF(OR(F41="",VLOOKUP(F$1,Services!$A$1:$B$22,2,0)="Exclude"),"",IF($D41=1,IF(OR(price_limit="",price_limit="No Limit"),IF(F41="Yes",1,2),IF(SUMIFS(WhatIf!$G:$G,WhatIf!$A:$A,F$1,WhatIf!$B:$B,F41)&lt;=price_limit,IF(F41="Yes",1,2),"")),""))</f>
        <v/>
      </c>
      <c r="AV41" s="69" t="str">
        <f>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240</v>
      </c>
      <c r="C42" s="4" t="s">
        <v>283</v>
      </c>
      <c r="D42" s="3" t="str">
        <f t="shared" ca="1" si="8"/>
        <v/>
      </c>
      <c r="E42" s="5" t="s">
        <v>1</v>
      </c>
      <c r="F42" s="5" t="s">
        <v>506</v>
      </c>
      <c r="G42" s="5" t="s">
        <v>1</v>
      </c>
      <c r="H42" s="5" t="s">
        <v>1</v>
      </c>
      <c r="I42" s="5" t="s">
        <v>1</v>
      </c>
      <c r="J42" s="5" t="s">
        <v>1</v>
      </c>
      <c r="K42" s="5" t="s">
        <v>1</v>
      </c>
      <c r="L42" s="5" t="s">
        <v>1</v>
      </c>
      <c r="M42" s="5" t="s">
        <v>1</v>
      </c>
      <c r="O42" s="6"/>
      <c r="P42" s="177"/>
      <c r="Q42" s="6"/>
      <c r="R42" s="6"/>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240</v>
      </c>
      <c r="C43" s="4" t="s">
        <v>283</v>
      </c>
      <c r="D43" s="3" t="str">
        <f t="shared" ca="1" si="8"/>
        <v/>
      </c>
      <c r="E43" s="5" t="s">
        <v>1</v>
      </c>
      <c r="H43" s="6"/>
      <c r="I43" s="6"/>
      <c r="L43" s="5" t="s">
        <v>1</v>
      </c>
      <c r="M43" s="5" t="s">
        <v>1</v>
      </c>
      <c r="O43" s="6"/>
      <c r="P43" s="6"/>
      <c r="Q43" s="6"/>
      <c r="R43" s="6" t="s">
        <v>829</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168</v>
      </c>
      <c r="B44" s="4" t="s">
        <v>240</v>
      </c>
      <c r="C44" s="4" t="s">
        <v>454</v>
      </c>
      <c r="D44" s="3" t="str">
        <f t="shared" ca="1" si="8"/>
        <v/>
      </c>
      <c r="H44" s="6"/>
      <c r="I44" s="6"/>
      <c r="O44" s="6"/>
      <c r="P44" s="6"/>
      <c r="Q44" s="6"/>
      <c r="R44" s="6" t="s">
        <v>829</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169</v>
      </c>
      <c r="B45" s="4" t="s">
        <v>240</v>
      </c>
      <c r="C45" s="4" t="s">
        <v>454</v>
      </c>
      <c r="D45" s="3" t="str">
        <f t="shared" ca="1" si="8"/>
        <v/>
      </c>
      <c r="H45" s="6"/>
      <c r="I45" s="6"/>
      <c r="O45" s="6"/>
      <c r="P45" s="6"/>
      <c r="Q45" s="6"/>
      <c r="R45" s="6" t="s">
        <v>829</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286</v>
      </c>
      <c r="C46" s="4" t="s">
        <v>455</v>
      </c>
      <c r="D46" s="3" t="str">
        <f t="shared" ca="1" si="8"/>
        <v/>
      </c>
      <c r="I46" s="5" t="s">
        <v>1</v>
      </c>
      <c r="K46" s="5" t="s">
        <v>1</v>
      </c>
      <c r="L46" s="5" t="s">
        <v>1</v>
      </c>
      <c r="M46" s="5" t="s">
        <v>1</v>
      </c>
      <c r="O46" s="6" t="s">
        <v>1</v>
      </c>
      <c r="P46" s="6" t="s">
        <v>1</v>
      </c>
      <c r="Q46" s="6" t="s">
        <v>308</v>
      </c>
      <c r="R46" s="6"/>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 ca="1">IF(OR(Q46="",VLOOKUP(Q$1,Services!$A$1:$B$22,2,0)="Exclude"),"",IF($D46=1,IF(OR(price_limit="",price_limit="No Limit"),IF(Q46="Yes",1,2),IF(SUMIFS(WhatIf!$G:$G,WhatIf!$A:$A,Q$1,WhatIf!$B:$B,Q46)&lt;=price_limit,IF(Q46="Yes",1,2),"")),""))</f>
        <v/>
      </c>
      <c r="BG46" s="69" t="str">
        <f>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 ca="1">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243</v>
      </c>
      <c r="C47" s="4" t="s">
        <v>216</v>
      </c>
      <c r="D47" s="3" t="str">
        <f t="shared" ca="1" si="8"/>
        <v/>
      </c>
      <c r="F47" s="5" t="s">
        <v>1</v>
      </c>
      <c r="G47" s="5" t="s">
        <v>1</v>
      </c>
      <c r="J47" s="5" t="s">
        <v>1</v>
      </c>
      <c r="K47" s="5" t="s">
        <v>1</v>
      </c>
      <c r="L47" s="5" t="s">
        <v>1</v>
      </c>
      <c r="M47" s="5" t="s">
        <v>1</v>
      </c>
      <c r="O47" s="6"/>
      <c r="P47" s="6"/>
      <c r="Q47" s="6"/>
      <c r="R47" s="6"/>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539</v>
      </c>
      <c r="C48" s="4" t="s">
        <v>208</v>
      </c>
      <c r="D48" s="3" t="str">
        <f t="shared" ca="1" si="8"/>
        <v/>
      </c>
      <c r="F48" s="5" t="s">
        <v>825</v>
      </c>
      <c r="G48" s="5" t="s">
        <v>825</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240</v>
      </c>
      <c r="C49" s="4" t="s">
        <v>450</v>
      </c>
      <c r="D49" s="3" t="str">
        <f t="shared" ca="1" si="8"/>
        <v/>
      </c>
      <c r="F49" s="5" t="s">
        <v>504</v>
      </c>
      <c r="G49" s="5" t="s">
        <v>504</v>
      </c>
      <c r="H49" s="5" t="s">
        <v>1</v>
      </c>
      <c r="I49" s="5" t="s">
        <v>1</v>
      </c>
      <c r="M49" s="5" t="s">
        <v>1</v>
      </c>
      <c r="N49" s="5" t="s">
        <v>1</v>
      </c>
      <c r="O49" s="6"/>
      <c r="P49" s="6" t="s">
        <v>1</v>
      </c>
      <c r="Q49" s="6" t="s">
        <v>309</v>
      </c>
      <c r="R49" s="6" t="s">
        <v>829</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 ca="1">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240</v>
      </c>
      <c r="C50" s="4" t="s">
        <v>200</v>
      </c>
      <c r="D50" s="3" t="str">
        <f t="shared" ca="1" si="8"/>
        <v/>
      </c>
      <c r="G50" s="5" t="s">
        <v>1</v>
      </c>
      <c r="H50" s="5" t="s">
        <v>1</v>
      </c>
      <c r="I50" s="5" t="s">
        <v>1</v>
      </c>
      <c r="J50" s="5" t="s">
        <v>1</v>
      </c>
      <c r="K50" s="5" t="s">
        <v>1</v>
      </c>
      <c r="L50" s="5" t="s">
        <v>1</v>
      </c>
      <c r="M50" s="5" t="s">
        <v>1</v>
      </c>
      <c r="N50" s="5" t="s">
        <v>1</v>
      </c>
      <c r="O50" s="6" t="s">
        <v>1</v>
      </c>
      <c r="P50" s="6" t="s">
        <v>1</v>
      </c>
      <c r="Q50" s="6" t="s">
        <v>1</v>
      </c>
      <c r="R50" s="6"/>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 ca="1">IF(OR(Q50="",VLOOKUP(Q$1,Services!$A$1:$B$22,2,0)="Exclude"),"",IF($D50=1,IF(OR(price_limit="",price_limit="No Limit"),IF(Q50="Yes",1,2),IF(SUMIFS(WhatIf!$G:$G,WhatIf!$A:$A,Q$1,WhatIf!$B:$B,Q50)&lt;=price_limit,IF(Q50="Yes",1,2),"")),""))</f>
        <v/>
      </c>
      <c r="BG50" s="69" t="str">
        <f>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 ca="1">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646</v>
      </c>
      <c r="C51" s="4" t="s">
        <v>283</v>
      </c>
      <c r="D51" s="3" t="str">
        <f t="shared" ca="1" si="8"/>
        <v/>
      </c>
      <c r="T51" s="5" t="s">
        <v>247</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251</v>
      </c>
      <c r="B52" s="4" t="s">
        <v>240</v>
      </c>
      <c r="C52" s="4" t="s">
        <v>208</v>
      </c>
      <c r="D52" s="3" t="str">
        <f t="shared" ca="1" si="8"/>
        <v/>
      </c>
      <c r="H52" s="5" t="s">
        <v>285</v>
      </c>
      <c r="I52" s="5" t="s">
        <v>285</v>
      </c>
      <c r="J52" s="5" t="s">
        <v>285</v>
      </c>
      <c r="K52" s="5" t="s">
        <v>285</v>
      </c>
      <c r="L52" s="5" t="s">
        <v>285</v>
      </c>
      <c r="M52" s="5" t="s">
        <v>285</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906</v>
      </c>
      <c r="C53" s="4" t="s">
        <v>208</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330</v>
      </c>
      <c r="B54" s="4" t="s">
        <v>240</v>
      </c>
      <c r="C54" s="4" t="s">
        <v>208</v>
      </c>
      <c r="D54" s="3" t="str">
        <f t="shared" ref="D54:D98" ca="1" si="9">IF(BR54=0,"",IF(BR54&lt;=VALUE(MID(marker_pick,1,1)),1,""))</f>
        <v/>
      </c>
      <c r="F54" s="5" t="s">
        <v>824</v>
      </c>
      <c r="G54" s="5" t="s">
        <v>824</v>
      </c>
      <c r="H54" s="5" t="s">
        <v>285</v>
      </c>
      <c r="I54" s="5" t="s">
        <v>285</v>
      </c>
      <c r="J54" s="5" t="s">
        <v>285</v>
      </c>
      <c r="K54" s="5" t="s">
        <v>285</v>
      </c>
      <c r="L54" s="5" t="s">
        <v>285</v>
      </c>
      <c r="M54" s="5" t="s">
        <v>285</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832</v>
      </c>
      <c r="C55" s="4" t="s">
        <v>208</v>
      </c>
      <c r="D55" s="3" t="str">
        <f t="shared" ca="1" si="9"/>
        <v/>
      </c>
      <c r="F55" s="5" t="s">
        <v>825</v>
      </c>
      <c r="G55" s="5" t="s">
        <v>825</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538</v>
      </c>
      <c r="B56" s="4" t="s">
        <v>252</v>
      </c>
      <c r="C56" s="4" t="s">
        <v>208</v>
      </c>
      <c r="D56" s="3" t="str">
        <f t="shared" ca="1" si="9"/>
        <v/>
      </c>
      <c r="F56" s="5" t="s">
        <v>825</v>
      </c>
      <c r="G56" s="5" t="s">
        <v>825</v>
      </c>
      <c r="H56" s="5" t="s">
        <v>285</v>
      </c>
      <c r="I56" s="5" t="s">
        <v>285</v>
      </c>
      <c r="J56" s="5" t="s">
        <v>285</v>
      </c>
      <c r="K56" s="5" t="s">
        <v>285</v>
      </c>
      <c r="L56" s="5" t="s">
        <v>285</v>
      </c>
      <c r="M56" s="5" t="s">
        <v>285</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174</v>
      </c>
      <c r="B57" s="4" t="s">
        <v>317</v>
      </c>
      <c r="C57" s="4" t="s">
        <v>450</v>
      </c>
      <c r="D57" s="3">
        <f t="shared" ca="1" si="9"/>
        <v>1</v>
      </c>
      <c r="F57" s="5" t="s">
        <v>1</v>
      </c>
      <c r="G57" s="5" t="s">
        <v>1</v>
      </c>
      <c r="H57" s="5" t="s">
        <v>1</v>
      </c>
      <c r="I57" s="5" t="s">
        <v>1</v>
      </c>
      <c r="J57" s="5" t="s">
        <v>1</v>
      </c>
      <c r="K57" s="5" t="s">
        <v>1</v>
      </c>
      <c r="L57" s="5" t="s">
        <v>1</v>
      </c>
      <c r="M57" s="5" t="s">
        <v>1</v>
      </c>
      <c r="O57" s="6" t="s">
        <v>1</v>
      </c>
      <c r="P57" s="6" t="s">
        <v>1</v>
      </c>
      <c r="Q57" s="6" t="s">
        <v>1</v>
      </c>
      <c r="R57" s="6"/>
      <c r="S57" s="5" t="s">
        <v>1</v>
      </c>
      <c r="X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f ca="1">IF(OR(Q57="",VLOOKUP(Q$1,Services!$A$1:$B$22,2,0)="Exclude"),"",IF($D57=1,IF(OR(price_limit="",price_limit="No Limit"),IF(Q57="Yes",1,2),IF(SUMIFS(WhatIf!$G:$G,WhatIf!$A:$A,Q$1,WhatIf!$B:$B,Q57)&lt;=price_limit,IF(Q57="Yes",1,2),"")),""))</f>
        <v>1</v>
      </c>
      <c r="BG57" s="69" t="str">
        <f>IF(OR(R57="",VLOOKUP(R$1,Services!$A$1:$B$22,2,0)="Exclude"),"",IF($D57=1,IF(OR(price_limit="",price_limit="No Limit"),IF(R57="Yes",1,2),IF(SUMIFS(WhatIf!$G:$G,WhatIf!$A:$A,R$1,WhatIf!$B:$B,R57)&lt;=price_limit,IF(R57="Yes",1,2),"")),""))</f>
        <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f ca="1">IF(OR(X57="",VLOOKUP(X$1,Services!$A$1:$B$22,2,0)="Exclude"),"",IF($D57=1,IF(OR(price_limit="",price_limit="No Limit"),IF(X57="Yes",1,2),IF(SUMIFS(WhatIf!$G:$G,WhatIf!$A:$A,X$1,WhatIf!$B:$B,X57)&lt;=price_limit,IF(X57="Yes",1,2),"")),""))</f>
        <v>1</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583</v>
      </c>
      <c r="C58" s="4" t="s">
        <v>450</v>
      </c>
      <c r="D58" s="3" t="str">
        <f t="shared" ca="1" si="9"/>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525</v>
      </c>
      <c r="C59" s="4" t="s">
        <v>457</v>
      </c>
      <c r="D59" s="3" t="str">
        <f t="shared" ca="1" si="9"/>
        <v/>
      </c>
      <c r="F59" s="5" t="s">
        <v>822</v>
      </c>
      <c r="G59" s="5" t="s">
        <v>822</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799</v>
      </c>
      <c r="C60" s="4" t="s">
        <v>450</v>
      </c>
      <c r="D60" s="3" t="str">
        <f t="shared" ca="1" si="9"/>
        <v/>
      </c>
      <c r="F60" s="5" t="s">
        <v>814</v>
      </c>
      <c r="G60" s="5" t="s">
        <v>814</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240</v>
      </c>
      <c r="C61" s="4" t="s">
        <v>451</v>
      </c>
      <c r="D61" s="3">
        <f t="shared" ca="1" si="9"/>
        <v>1</v>
      </c>
      <c r="H61" s="5" t="s">
        <v>1</v>
      </c>
      <c r="I61" s="5" t="s">
        <v>1</v>
      </c>
      <c r="J61" s="5" t="s">
        <v>1</v>
      </c>
      <c r="K61" s="5" t="s">
        <v>1</v>
      </c>
      <c r="L61" s="5" t="s">
        <v>1</v>
      </c>
      <c r="M61" s="5" t="s">
        <v>1</v>
      </c>
      <c r="N61" s="5" t="s">
        <v>1</v>
      </c>
      <c r="O61" s="6" t="s">
        <v>1</v>
      </c>
      <c r="P61" s="6" t="s">
        <v>1</v>
      </c>
      <c r="Q61" s="6" t="s">
        <v>1</v>
      </c>
      <c r="R61" s="6" t="s">
        <v>1</v>
      </c>
      <c r="X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f ca="1">IF(OR(Q61="",VLOOKUP(Q$1,Services!$A$1:$B$22,2,0)="Exclude"),"",IF($D61=1,IF(OR(price_limit="",price_limit="No Limit"),IF(Q61="Yes",1,2),IF(SUMIFS(WhatIf!$G:$G,WhatIf!$A:$A,Q$1,WhatIf!$B:$B,Q61)&lt;=price_limit,IF(Q61="Yes",1,2),"")),""))</f>
        <v>1</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f ca="1">IF(OR(X61="",VLOOKUP(X$1,Services!$A$1:$B$22,2,0)="Exclude"),"",IF($D61=1,IF(OR(price_limit="",price_limit="No Limit"),IF(X61="Yes",1,2),IF(SUMIFS(WhatIf!$G:$G,WhatIf!$A:$A,X$1,WhatIf!$B:$B,X61)&lt;=price_limit,IF(X61="Yes",1,2),"")),""))</f>
        <v>1</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386</v>
      </c>
      <c r="B62" s="4" t="s">
        <v>387</v>
      </c>
      <c r="C62" s="4" t="s">
        <v>216</v>
      </c>
      <c r="D62" s="3" t="str">
        <f t="shared" ca="1" si="9"/>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388</v>
      </c>
      <c r="C63" s="4" t="s">
        <v>209</v>
      </c>
      <c r="D63" s="3" t="str">
        <f t="shared" ca="1" si="9"/>
        <v/>
      </c>
      <c r="H63" s="6"/>
      <c r="I63" s="6" t="s">
        <v>1</v>
      </c>
      <c r="L63" s="5" t="s">
        <v>1</v>
      </c>
      <c r="M63" s="5" t="s">
        <v>1</v>
      </c>
      <c r="O63" s="6" t="s">
        <v>1</v>
      </c>
      <c r="P63" s="6" t="s">
        <v>1</v>
      </c>
      <c r="Q63" s="6" t="s">
        <v>308</v>
      </c>
      <c r="R63" s="6" t="s">
        <v>1</v>
      </c>
      <c r="X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 ca="1">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 ca="1">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782</v>
      </c>
      <c r="C64" s="4" t="s">
        <v>208</v>
      </c>
      <c r="D64" s="3" t="str">
        <f t="shared" ca="1" si="9"/>
        <v/>
      </c>
      <c r="F64" s="5" t="s">
        <v>824</v>
      </c>
      <c r="G64" s="5" t="s">
        <v>824</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253</v>
      </c>
      <c r="B65" s="4" t="s">
        <v>783</v>
      </c>
      <c r="C65" s="4" t="s">
        <v>208</v>
      </c>
      <c r="D65" s="3" t="str">
        <f t="shared" ca="1" si="9"/>
        <v/>
      </c>
      <c r="F65" s="5" t="s">
        <v>822</v>
      </c>
      <c r="G65" s="5" t="s">
        <v>822</v>
      </c>
      <c r="H65" s="5" t="s">
        <v>285</v>
      </c>
      <c r="I65" s="5" t="s">
        <v>285</v>
      </c>
      <c r="J65" s="5" t="s">
        <v>285</v>
      </c>
      <c r="K65" s="5" t="s">
        <v>285</v>
      </c>
      <c r="L65" s="5" t="s">
        <v>285</v>
      </c>
      <c r="M65" s="5" t="s">
        <v>285</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240</v>
      </c>
      <c r="C66" s="4" t="s">
        <v>216</v>
      </c>
      <c r="D66" s="3" t="str">
        <f t="shared" ca="1" si="9"/>
        <v/>
      </c>
      <c r="F66" s="5" t="s">
        <v>505</v>
      </c>
      <c r="G66" s="5" t="s">
        <v>505</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722</v>
      </c>
      <c r="C67" s="4" t="s">
        <v>216</v>
      </c>
      <c r="D67" s="3" t="str">
        <f t="shared" ca="1" si="9"/>
        <v/>
      </c>
      <c r="E67" s="5" t="s">
        <v>1</v>
      </c>
      <c r="F67" s="5" t="s">
        <v>1</v>
      </c>
      <c r="G67" s="5" t="s">
        <v>1</v>
      </c>
      <c r="H67" s="5" t="s">
        <v>1</v>
      </c>
      <c r="I67" s="5" t="s">
        <v>1</v>
      </c>
      <c r="K67" s="5" t="s">
        <v>1</v>
      </c>
      <c r="L67" s="5" t="s">
        <v>1</v>
      </c>
      <c r="M67" s="5" t="s">
        <v>1</v>
      </c>
      <c r="O67" s="6" t="s">
        <v>1</v>
      </c>
      <c r="P67" s="6" t="s">
        <v>1</v>
      </c>
      <c r="Q67" s="6" t="s">
        <v>1</v>
      </c>
      <c r="R67" s="6" t="s">
        <v>1</v>
      </c>
      <c r="T67" s="5" t="s">
        <v>247</v>
      </c>
      <c r="V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 ca="1">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155</v>
      </c>
      <c r="B68" s="4" t="s">
        <v>194</v>
      </c>
      <c r="C68" s="4" t="s">
        <v>216</v>
      </c>
      <c r="D68" s="3" t="str">
        <f t="shared" ca="1" si="9"/>
        <v/>
      </c>
      <c r="E68" s="5" t="s">
        <v>1</v>
      </c>
      <c r="F68" s="5" t="s">
        <v>1</v>
      </c>
      <c r="G68" s="5" t="s">
        <v>1</v>
      </c>
      <c r="O68" s="6" t="s">
        <v>1</v>
      </c>
      <c r="P68" s="6"/>
      <c r="Q68" s="6" t="s">
        <v>309</v>
      </c>
      <c r="R68" s="6"/>
      <c r="T68" s="5" t="s">
        <v>247</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 ca="1">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254</v>
      </c>
      <c r="B69" s="4" t="s">
        <v>240</v>
      </c>
      <c r="C69" s="4" t="s">
        <v>208</v>
      </c>
      <c r="D69" s="3" t="str">
        <f t="shared" ca="1" si="9"/>
        <v/>
      </c>
      <c r="H69" s="5" t="s">
        <v>285</v>
      </c>
      <c r="I69" s="5" t="s">
        <v>285</v>
      </c>
      <c r="J69" s="5" t="s">
        <v>285</v>
      </c>
      <c r="K69" s="5" t="s">
        <v>285</v>
      </c>
      <c r="L69" s="5" t="s">
        <v>285</v>
      </c>
      <c r="M69" s="5" t="s">
        <v>285</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255</v>
      </c>
      <c r="B70" s="4" t="s">
        <v>240</v>
      </c>
      <c r="C70" s="4" t="s">
        <v>208</v>
      </c>
      <c r="D70" s="3" t="str">
        <f t="shared" ca="1" si="9"/>
        <v/>
      </c>
      <c r="H70" s="5" t="s">
        <v>285</v>
      </c>
      <c r="I70" s="5" t="s">
        <v>285</v>
      </c>
      <c r="J70" s="5" t="s">
        <v>285</v>
      </c>
      <c r="K70" s="5" t="s">
        <v>285</v>
      </c>
      <c r="L70" s="5" t="s">
        <v>285</v>
      </c>
      <c r="M70" s="5" t="s">
        <v>285</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256</v>
      </c>
      <c r="B71" s="4" t="s">
        <v>240</v>
      </c>
      <c r="C71" s="4" t="s">
        <v>208</v>
      </c>
      <c r="D71" s="3" t="str">
        <f t="shared" ca="1" si="9"/>
        <v/>
      </c>
      <c r="H71" s="5" t="s">
        <v>285</v>
      </c>
      <c r="I71" s="5" t="s">
        <v>285</v>
      </c>
      <c r="J71" s="5" t="s">
        <v>285</v>
      </c>
      <c r="K71" s="5" t="s">
        <v>285</v>
      </c>
      <c r="L71" s="5" t="s">
        <v>285</v>
      </c>
      <c r="M71" s="5" t="s">
        <v>285</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202</v>
      </c>
      <c r="B72" s="4" t="s">
        <v>240</v>
      </c>
      <c r="C72" s="4" t="s">
        <v>208</v>
      </c>
      <c r="D72" s="3" t="str">
        <f t="shared" ca="1" si="9"/>
        <v/>
      </c>
      <c r="F72" s="5" t="s">
        <v>814</v>
      </c>
      <c r="G72" s="5" t="s">
        <v>814</v>
      </c>
      <c r="H72" s="5" t="s">
        <v>285</v>
      </c>
      <c r="I72" s="5" t="s">
        <v>285</v>
      </c>
      <c r="J72" s="5" t="s">
        <v>285</v>
      </c>
      <c r="K72" s="5" t="s">
        <v>285</v>
      </c>
      <c r="L72" s="5" t="s">
        <v>285</v>
      </c>
      <c r="M72" s="5" t="s">
        <v>285</v>
      </c>
      <c r="N72" s="5" t="s">
        <v>1</v>
      </c>
      <c r="Q72" s="5" t="s">
        <v>827</v>
      </c>
      <c r="R72" s="5" t="s">
        <v>925</v>
      </c>
      <c r="T72" s="5" t="s">
        <v>247</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 ca="1">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509</v>
      </c>
      <c r="C73" s="4" t="s">
        <v>452</v>
      </c>
      <c r="D73" s="3" t="str">
        <f t="shared" ca="1" si="9"/>
        <v/>
      </c>
      <c r="F73" s="5" t="s">
        <v>509</v>
      </c>
      <c r="G73" s="5" t="s">
        <v>509</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203</v>
      </c>
      <c r="B74" s="4" t="s">
        <v>240</v>
      </c>
      <c r="C74" s="4" t="s">
        <v>208</v>
      </c>
      <c r="D74" s="3" t="str">
        <f t="shared" ca="1" si="9"/>
        <v/>
      </c>
      <c r="F74" s="5" t="s">
        <v>814</v>
      </c>
      <c r="G74" s="5" t="s">
        <v>814</v>
      </c>
      <c r="H74" s="5" t="s">
        <v>285</v>
      </c>
      <c r="I74" s="5" t="s">
        <v>285</v>
      </c>
      <c r="J74" s="5" t="s">
        <v>285</v>
      </c>
      <c r="K74" s="5" t="s">
        <v>285</v>
      </c>
      <c r="L74" s="5" t="s">
        <v>285</v>
      </c>
      <c r="M74" s="5" t="s">
        <v>285</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240</v>
      </c>
      <c r="C75" s="4" t="s">
        <v>453</v>
      </c>
      <c r="D75" s="3" t="str">
        <f t="shared" ca="1" si="9"/>
        <v/>
      </c>
      <c r="F75" s="6"/>
      <c r="G75" s="6"/>
      <c r="H75" s="12" t="s">
        <v>17</v>
      </c>
      <c r="I75" s="12" t="s">
        <v>1</v>
      </c>
      <c r="J75" s="12" t="s">
        <v>17</v>
      </c>
      <c r="K75" s="12" t="s">
        <v>17</v>
      </c>
      <c r="L75" s="12" t="s">
        <v>17</v>
      </c>
      <c r="M75" s="12" t="s">
        <v>17</v>
      </c>
      <c r="N75" s="12" t="s">
        <v>17</v>
      </c>
      <c r="O75" s="6"/>
      <c r="P75" s="5" t="s">
        <v>17</v>
      </c>
      <c r="Q75" s="6" t="s">
        <v>17</v>
      </c>
      <c r="R75" s="6"/>
      <c r="S75" s="5" t="s">
        <v>17</v>
      </c>
      <c r="X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 ca="1">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 ca="1">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218</v>
      </c>
      <c r="B76" s="4" t="s">
        <v>240</v>
      </c>
      <c r="C76" s="4" t="s">
        <v>452</v>
      </c>
      <c r="D76" s="3" t="str">
        <f t="shared" ca="1" si="9"/>
        <v/>
      </c>
      <c r="F76" s="5" t="s">
        <v>218</v>
      </c>
      <c r="G76" s="5" t="s">
        <v>218</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377</v>
      </c>
      <c r="B77" s="4" t="s">
        <v>240</v>
      </c>
      <c r="C77" s="4" t="s">
        <v>283</v>
      </c>
      <c r="D77" s="3" t="str">
        <f t="shared" ca="1" si="9"/>
        <v/>
      </c>
      <c r="E77" s="5" t="s">
        <v>1</v>
      </c>
      <c r="O77" s="6"/>
      <c r="P77" s="6"/>
      <c r="Q77" s="6"/>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661</v>
      </c>
      <c r="C78" s="4" t="s">
        <v>454</v>
      </c>
      <c r="D78" s="3" t="str">
        <f t="shared" ca="1" si="9"/>
        <v/>
      </c>
      <c r="T78" s="5" t="s">
        <v>247</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240</v>
      </c>
      <c r="C79" s="4" t="s">
        <v>283</v>
      </c>
      <c r="D79" s="3" t="str">
        <f t="shared" ca="1" si="9"/>
        <v/>
      </c>
      <c r="E79" s="5" t="s">
        <v>1</v>
      </c>
      <c r="F79" s="5" t="s">
        <v>503</v>
      </c>
      <c r="G79" s="5" t="s">
        <v>503</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901</v>
      </c>
      <c r="B80" s="4" t="s">
        <v>240</v>
      </c>
      <c r="C80" s="4" t="s">
        <v>454</v>
      </c>
      <c r="D80" s="3" t="str">
        <f t="shared" ca="1" si="9"/>
        <v/>
      </c>
      <c r="V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240</v>
      </c>
      <c r="C81" s="4" t="s">
        <v>216</v>
      </c>
      <c r="D81" s="3" t="str">
        <f t="shared" ca="1" si="9"/>
        <v/>
      </c>
      <c r="F81" s="5" t="s">
        <v>505</v>
      </c>
      <c r="G81" s="5" t="s">
        <v>505</v>
      </c>
      <c r="H81" s="5" t="s">
        <v>1</v>
      </c>
      <c r="I81" s="5" t="s">
        <v>1</v>
      </c>
      <c r="J81" s="5" t="s">
        <v>1</v>
      </c>
      <c r="K81" s="5" t="s">
        <v>1</v>
      </c>
      <c r="L81" s="5" t="s">
        <v>1</v>
      </c>
      <c r="M81" s="5" t="s">
        <v>1</v>
      </c>
      <c r="O81" s="6" t="s">
        <v>1</v>
      </c>
      <c r="P81" s="6" t="s">
        <v>1</v>
      </c>
      <c r="Q81" s="6" t="s">
        <v>1</v>
      </c>
      <c r="R81" s="6"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 ca="1">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240</v>
      </c>
      <c r="C82" s="4" t="s">
        <v>216</v>
      </c>
      <c r="D82" s="3" t="str">
        <f t="shared" ca="1" si="9"/>
        <v/>
      </c>
      <c r="E82" s="6"/>
      <c r="F82" s="6"/>
      <c r="G82" s="6"/>
      <c r="H82" s="5" t="s">
        <v>1</v>
      </c>
      <c r="I82" s="5" t="s">
        <v>1</v>
      </c>
      <c r="K82" s="5" t="s">
        <v>1</v>
      </c>
      <c r="L82" s="5" t="s">
        <v>1</v>
      </c>
      <c r="M82" s="5" t="s">
        <v>1</v>
      </c>
      <c r="O82" s="6" t="s">
        <v>1</v>
      </c>
      <c r="P82" s="6" t="s">
        <v>283</v>
      </c>
      <c r="Q82" s="6" t="s">
        <v>309</v>
      </c>
      <c r="R82" s="6" t="s">
        <v>829</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 ca="1">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240</v>
      </c>
      <c r="C83" s="4" t="s">
        <v>216</v>
      </c>
      <c r="D83" s="3" t="str">
        <f t="shared" ca="1" si="9"/>
        <v/>
      </c>
      <c r="F83" s="5" t="s">
        <v>1</v>
      </c>
      <c r="G83" s="5" t="s">
        <v>1</v>
      </c>
      <c r="H83" s="5" t="s">
        <v>1</v>
      </c>
      <c r="I83" s="5" t="s">
        <v>1</v>
      </c>
      <c r="J83" s="5" t="s">
        <v>1</v>
      </c>
      <c r="K83" s="5" t="s">
        <v>1</v>
      </c>
      <c r="L83" s="5" t="s">
        <v>1</v>
      </c>
      <c r="M83" s="5" t="s">
        <v>1</v>
      </c>
      <c r="N83" s="5" t="s">
        <v>1</v>
      </c>
      <c r="O83" s="6" t="s">
        <v>1</v>
      </c>
      <c r="P83" s="6" t="s">
        <v>1</v>
      </c>
      <c r="Q83" s="6" t="s">
        <v>1</v>
      </c>
      <c r="R83" s="6" t="s">
        <v>1</v>
      </c>
      <c r="S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 ca="1">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 ca="1">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257</v>
      </c>
      <c r="B84" s="4" t="s">
        <v>389</v>
      </c>
      <c r="C84" s="4" t="s">
        <v>208</v>
      </c>
      <c r="D84" s="3" t="str">
        <f t="shared" ca="1" si="9"/>
        <v/>
      </c>
      <c r="H84" s="5" t="s">
        <v>285</v>
      </c>
      <c r="I84" s="5" t="s">
        <v>285</v>
      </c>
      <c r="J84" s="5" t="s">
        <v>285</v>
      </c>
      <c r="K84" s="5" t="s">
        <v>285</v>
      </c>
      <c r="L84" s="5" t="s">
        <v>285</v>
      </c>
      <c r="M84" s="5" t="s">
        <v>285</v>
      </c>
      <c r="N84" s="5" t="s">
        <v>1</v>
      </c>
      <c r="P84" s="9" t="s">
        <v>285</v>
      </c>
      <c r="Q84" s="5" t="s">
        <v>827</v>
      </c>
      <c r="R84" s="5" t="s">
        <v>925</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 ca="1">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240</v>
      </c>
      <c r="C85" s="4" t="s">
        <v>216</v>
      </c>
      <c r="D85" s="3" t="str">
        <f t="shared" ca="1" si="9"/>
        <v/>
      </c>
      <c r="H85" s="6"/>
      <c r="I85" s="6"/>
      <c r="O85" s="6"/>
      <c r="P85" s="6" t="s">
        <v>1</v>
      </c>
      <c r="Q85" s="6"/>
      <c r="R85" s="6" t="s">
        <v>829</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223</v>
      </c>
      <c r="C86" s="4" t="s">
        <v>283</v>
      </c>
      <c r="D86" s="3" t="str">
        <f t="shared" ca="1" si="9"/>
        <v/>
      </c>
      <c r="E86" s="5" t="s">
        <v>1</v>
      </c>
      <c r="F86" s="5" t="s">
        <v>1</v>
      </c>
      <c r="G86" s="5" t="s">
        <v>1</v>
      </c>
      <c r="H86" s="5" t="s">
        <v>1</v>
      </c>
      <c r="I86" s="5" t="s">
        <v>1</v>
      </c>
      <c r="J86" s="5" t="s">
        <v>1</v>
      </c>
      <c r="K86" s="5" t="s">
        <v>1</v>
      </c>
      <c r="L86" s="5" t="s">
        <v>1</v>
      </c>
      <c r="M86" s="5" t="s">
        <v>1</v>
      </c>
      <c r="O86" s="6"/>
      <c r="P86" s="6"/>
      <c r="Q86" s="6"/>
      <c r="R86" s="6"/>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x14ac:dyDescent="0.3">
      <c r="A87" s="19" t="s">
        <v>510</v>
      </c>
      <c r="C87" s="4" t="s">
        <v>283</v>
      </c>
      <c r="D87" s="3" t="str">
        <f t="shared" ca="1" si="9"/>
        <v/>
      </c>
      <c r="F87" s="5" t="s">
        <v>510</v>
      </c>
      <c r="G87" s="5" t="s">
        <v>510</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584</v>
      </c>
      <c r="C88" s="4" t="s">
        <v>283</v>
      </c>
      <c r="D88" s="3" t="str">
        <f t="shared" ca="1" si="9"/>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158</v>
      </c>
      <c r="B89" s="4" t="s">
        <v>195</v>
      </c>
      <c r="C89" s="4" t="s">
        <v>283</v>
      </c>
      <c r="D89" s="3" t="str">
        <f t="shared" ca="1" si="9"/>
        <v/>
      </c>
      <c r="F89" s="5" t="s">
        <v>1</v>
      </c>
      <c r="G89" s="5" t="s">
        <v>1</v>
      </c>
      <c r="H89" s="6"/>
      <c r="I89" s="6"/>
      <c r="O89" s="6" t="s">
        <v>1</v>
      </c>
      <c r="P89" s="6"/>
      <c r="Q89" s="6" t="s">
        <v>308</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 ca="1">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528</v>
      </c>
      <c r="B90" s="4" t="s">
        <v>776</v>
      </c>
      <c r="C90" s="4" t="s">
        <v>461</v>
      </c>
      <c r="D90" s="3" t="str">
        <f t="shared" ca="1" si="9"/>
        <v/>
      </c>
      <c r="F90" s="5" t="s">
        <v>511</v>
      </c>
      <c r="G90" s="5" t="s">
        <v>511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240</v>
      </c>
      <c r="C91" s="4" t="s">
        <v>200</v>
      </c>
      <c r="D91" s="3">
        <f t="shared" ca="1" si="9"/>
        <v>1</v>
      </c>
      <c r="E91" s="5" t="s">
        <v>1</v>
      </c>
      <c r="F91" s="5" t="s">
        <v>506</v>
      </c>
      <c r="G91" s="5" t="s">
        <v>506</v>
      </c>
      <c r="K91" s="5" t="s">
        <v>1</v>
      </c>
      <c r="L91" s="5" t="s">
        <v>1</v>
      </c>
      <c r="M91" s="5" t="s">
        <v>1</v>
      </c>
      <c r="O91" s="6"/>
      <c r="P91" s="6" t="s">
        <v>283</v>
      </c>
      <c r="Q91" s="6" t="s">
        <v>308</v>
      </c>
      <c r="R91" s="6" t="s">
        <v>829</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0"/>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f ca="1">IF(OR(Q91="",VLOOKUP(Q$1,Services!$A$1:$B$22,2,0)="Exclude"),"",IF($D91=1,IF(OR(price_limit="",price_limit="No Limit"),IF(Q91="Yes",1,2),IF(SUMIFS(WhatIf!$G:$G,WhatIf!$A:$A,Q$1,WhatIf!$B:$B,Q91)&lt;=price_limit,IF(Q91="Yes",1,2),"")),""))</f>
        <v>2</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t="str">
        <f>IF(OR(V91="",VLOOKUP(V$1,Services!$A$1:$B$22,2,0)="Exclude"),"",IF($D91=1,IF(OR(price_limit="",price_limit="No Limit"),IF(V91="Yes",1,2),IF(SUMIFS(WhatIf!$G:$G,WhatIf!$A:$A,V$1,WhatIf!$B:$B,V91)&lt;=price_limit,IF(V91="Yes",1,2),"")),""))</f>
        <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839</v>
      </c>
      <c r="B92" s="4" t="s">
        <v>840</v>
      </c>
      <c r="C92" s="4" t="s">
        <v>283</v>
      </c>
      <c r="D92" s="3" t="str">
        <f t="shared" ca="1" si="9"/>
        <v/>
      </c>
      <c r="T92" s="5" t="s">
        <v>247</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547</v>
      </c>
      <c r="B93" s="4" t="s">
        <v>390</v>
      </c>
      <c r="C93" s="4" t="s">
        <v>283</v>
      </c>
      <c r="D93" s="3" t="str">
        <f t="shared" ca="1" si="9"/>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 ca="1">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216</v>
      </c>
      <c r="D94" s="3" t="str">
        <f t="shared" ca="1" si="9"/>
        <v/>
      </c>
      <c r="J94" s="5" t="s">
        <v>1</v>
      </c>
      <c r="K94" s="5" t="s">
        <v>1</v>
      </c>
      <c r="L94" s="5" t="s">
        <v>1</v>
      </c>
      <c r="M94" s="5" t="s">
        <v>1</v>
      </c>
      <c r="N94" s="5" t="s">
        <v>1</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 ca="1">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582</v>
      </c>
      <c r="C95" s="4" t="s">
        <v>216</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784</v>
      </c>
      <c r="C96" s="4" t="s">
        <v>457</v>
      </c>
      <c r="D96" s="3" t="str">
        <f t="shared" ca="1" si="9"/>
        <v/>
      </c>
      <c r="F96" s="5" t="s">
        <v>821</v>
      </c>
      <c r="G96" s="5" t="s">
        <v>821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164</v>
      </c>
      <c r="B97" s="4" t="s">
        <v>512</v>
      </c>
      <c r="C97" s="4" t="s">
        <v>200</v>
      </c>
      <c r="D97" s="3" t="str">
        <f t="shared" ca="1" si="9"/>
        <v/>
      </c>
      <c r="F97" s="5" t="s">
        <v>512</v>
      </c>
      <c r="G97" s="5" t="s">
        <v>512</v>
      </c>
      <c r="H97" s="6"/>
      <c r="I97" s="6"/>
      <c r="O97" s="13" t="s">
        <v>512</v>
      </c>
      <c r="P97" s="6"/>
      <c r="Q97" s="6" t="s">
        <v>512</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 ca="1">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287</v>
      </c>
      <c r="C98" s="4" t="s">
        <v>451</v>
      </c>
      <c r="D98" s="3" t="str">
        <f t="shared" ca="1" si="9"/>
        <v/>
      </c>
      <c r="H98" s="5" t="s">
        <v>1</v>
      </c>
      <c r="I98" s="5" t="s">
        <v>1</v>
      </c>
      <c r="J98" s="5" t="s">
        <v>1</v>
      </c>
      <c r="K98" s="5" t="s">
        <v>1</v>
      </c>
      <c r="L98" s="5" t="s">
        <v>1</v>
      </c>
      <c r="M98" s="5" t="s">
        <v>1</v>
      </c>
      <c r="O98" s="6" t="s">
        <v>1</v>
      </c>
      <c r="P98" s="6" t="s">
        <v>1</v>
      </c>
      <c r="R98" s="6"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 ca="1">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903</v>
      </c>
      <c r="C99" s="4" t="s">
        <v>209</v>
      </c>
      <c r="W99" s="5" t="s">
        <v>910</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258</v>
      </c>
      <c r="B100" s="4" t="s">
        <v>240</v>
      </c>
      <c r="C100" s="4" t="s">
        <v>208</v>
      </c>
      <c r="D100" s="3" t="str">
        <f t="shared" ref="D100:D131" ca="1" si="12">IF(BR100=0,"",IF(BR100&lt;=VALUE(MID(marker_pick,1,1)),1,""))</f>
        <v/>
      </c>
      <c r="H100" s="5" t="s">
        <v>285</v>
      </c>
      <c r="I100" s="5" t="s">
        <v>285</v>
      </c>
      <c r="J100" s="5" t="s">
        <v>285</v>
      </c>
      <c r="K100" s="5" t="s">
        <v>285</v>
      </c>
      <c r="L100" s="5" t="s">
        <v>285</v>
      </c>
      <c r="M100" s="5" t="s">
        <v>285</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259</v>
      </c>
      <c r="B101" s="4" t="s">
        <v>240</v>
      </c>
      <c r="C101" s="4" t="s">
        <v>208</v>
      </c>
      <c r="D101" s="3" t="str">
        <f t="shared" ca="1" si="12"/>
        <v/>
      </c>
      <c r="H101" s="5" t="s">
        <v>285</v>
      </c>
      <c r="I101" s="5" t="s">
        <v>285</v>
      </c>
      <c r="J101" s="5" t="s">
        <v>285</v>
      </c>
      <c r="K101" s="5" t="s">
        <v>285</v>
      </c>
      <c r="L101" s="5" t="s">
        <v>285</v>
      </c>
      <c r="M101" s="5" t="s">
        <v>285</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x14ac:dyDescent="0.3">
      <c r="A102" s="19" t="s">
        <v>809</v>
      </c>
      <c r="C102" s="4" t="s">
        <v>283</v>
      </c>
      <c r="D102" s="3" t="str">
        <f t="shared" ca="1" si="12"/>
        <v/>
      </c>
      <c r="O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IF(OR(E102="",VLOOKUP(E$1,Services!$A$1:$B$22,2,0)="Exclude"),"",IF($D102=1,IF(OR(price_limit="",price_limit="No Limit"),IF(E102="Yes",1,2),IF(SUMIFS(WhatIf!$G:$G,WhatIf!$A:$A,E$1,WhatIf!$B:$B,E102)&lt;=price_limit,IF(E102="Yes",1,2),"")),""))</f>
        <v/>
      </c>
      <c r="AU102" s="69" t="str">
        <f>IF(OR(F102="",VLOOKUP(F$1,Services!$A$1:$B$22,2,0)="Exclude"),"",IF($D102=1,IF(OR(price_limit="",price_limit="No Limit"),IF(F102="Yes",1,2),IF(SUMIFS(WhatIf!$G:$G,WhatIf!$A:$A,F$1,WhatIf!$B:$B,F102)&lt;=price_limit,IF(F102="Yes",1,2),"")),""))</f>
        <v/>
      </c>
      <c r="AV102" s="69" t="str">
        <f>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IF(OR(L102="",VLOOKUP(L$1,Services!$A$1:$B$22,2,0)="Exclude"),"",IF($D102=1,IF(OR(price_limit="",price_limit="No Limit"),IF(L102="Yes",1,2),IF(SUMIFS(WhatIf!$G:$G,WhatIf!$A:$A,L$1,WhatIf!$B:$B,L102)&lt;=price_limit,IF(L102="Yes",1,2),"")),""))</f>
        <v/>
      </c>
      <c r="BB102" s="69" t="str">
        <f>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 ca="1">IF(OR(O102="",VLOOKUP(O$1,Services!$A$1:$B$22,2,0)="Exclude"),"",IF($D102=1,IF(OR(price_limit="",price_limit="No Limit"),IF(O102="Yes",1,2),IF(SUMIFS(WhatIf!$G:$G,WhatIf!$A:$A,O$1,WhatIf!$B:$B,O102)&lt;=price_limit,IF(O102="Yes",1,2),"")),""))</f>
        <v/>
      </c>
      <c r="BE102" s="69" t="str">
        <f>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24</v>
      </c>
      <c r="B103" s="4" t="s">
        <v>240</v>
      </c>
      <c r="C103" s="4" t="s">
        <v>200</v>
      </c>
      <c r="D103" s="3" t="str">
        <f t="shared" ca="1" si="12"/>
        <v/>
      </c>
      <c r="E103" s="5" t="s">
        <v>1</v>
      </c>
      <c r="F103" s="5" t="s">
        <v>508</v>
      </c>
      <c r="G103" s="5" t="s">
        <v>508</v>
      </c>
      <c r="H103" s="6"/>
      <c r="I103" s="6"/>
      <c r="L103" s="5" t="s">
        <v>1</v>
      </c>
      <c r="M103" s="5" t="s">
        <v>1</v>
      </c>
      <c r="O103" s="6"/>
      <c r="P103" s="6" t="s">
        <v>283</v>
      </c>
      <c r="Q103" s="6" t="s">
        <v>309</v>
      </c>
      <c r="R103" s="6" t="s">
        <v>829</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 ca="1">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IF(OR(J103="",VLOOKUP(J$1,Services!$A$1:$B$22,2,0)="Exclude"),"",IF($D103=1,IF(OR(price_limit="",price_limit="No Limit"),IF(J103="Yes",1,2),IF(SUMIFS(WhatIf!$G:$G,WhatIf!$A:$A,J$1,WhatIf!$B:$B,J103)&lt;=price_limit,IF(J103="Yes",1,2),"")),""))</f>
        <v/>
      </c>
      <c r="AZ103" s="69" t="str">
        <f>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IF(OR(N103="",VLOOKUP(N$1,Services!$A$1:$B$22,2,0)="Exclude"),"",IF($D103=1,IF(OR(price_limit="",price_limit="No Limit"),IF(N103="Yes",1,2),IF(SUMIFS(WhatIf!$G:$G,WhatIf!$A:$A,N$1,WhatIf!$B:$B,N103)&lt;=price_limit,IF(N103="Yes",1,2),"")),""))</f>
        <v/>
      </c>
      <c r="BD103" s="69" t="str">
        <f>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 ca="1">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25</v>
      </c>
      <c r="B104" s="4" t="s">
        <v>288</v>
      </c>
      <c r="C104" s="4" t="s">
        <v>283</v>
      </c>
      <c r="D104" s="3" t="str">
        <f t="shared" ca="1" si="12"/>
        <v/>
      </c>
      <c r="E104" s="5" t="s">
        <v>1</v>
      </c>
      <c r="G104" s="5" t="s">
        <v>1</v>
      </c>
      <c r="J104" s="5" t="s">
        <v>1</v>
      </c>
      <c r="K104" s="5" t="s">
        <v>1</v>
      </c>
      <c r="L104" s="5" t="s">
        <v>1</v>
      </c>
      <c r="M104" s="5" t="s">
        <v>1</v>
      </c>
      <c r="N104" s="5" t="s">
        <v>1</v>
      </c>
      <c r="O104" s="6" t="s">
        <v>1</v>
      </c>
      <c r="P104" s="6" t="s">
        <v>1</v>
      </c>
      <c r="Q104" s="6" t="s">
        <v>1</v>
      </c>
      <c r="R104" s="6"/>
      <c r="S104" s="5" t="s">
        <v>1</v>
      </c>
      <c r="V104" s="5" t="s">
        <v>1</v>
      </c>
      <c r="X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 ca="1">IF(OR(E104="",VLOOKUP(E$1,Services!$A$1:$B$22,2,0)="Exclude"),"",IF($D104=1,IF(OR(price_limit="",price_limit="No Limit"),IF(E104="Yes",1,2),IF(SUMIFS(WhatIf!$G:$G,WhatIf!$A:$A,E$1,WhatIf!$B:$B,E104)&lt;=price_limit,IF(E104="Yes",1,2),"")),""))</f>
        <v/>
      </c>
      <c r="AU104" s="69" t="str">
        <f>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IF(OR(H104="",VLOOKUP(H$1,Services!$A$1:$B$22,2,0)="Exclude"),"",IF($D104=1,IF(OR(price_limit="",price_limit="No Limit"),IF(H104="Yes",1,2),IF(SUMIFS(WhatIf!$G:$G,WhatIf!$A:$A,H$1,WhatIf!$B:$B,H104)&lt;=price_limit,IF(H104="Yes",1,2),"")),""))</f>
        <v/>
      </c>
      <c r="AX104" s="69" t="str">
        <f>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 ca="1">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 ca="1">IF(OR(Q104="",VLOOKUP(Q$1,Services!$A$1:$B$22,2,0)="Exclude"),"",IF($D104=1,IF(OR(price_limit="",price_limit="No Limit"),IF(Q104="Yes",1,2),IF(SUMIFS(WhatIf!$G:$G,WhatIf!$A:$A,Q$1,WhatIf!$B:$B,Q104)&lt;=price_limit,IF(Q104="Yes",1,2),"")),""))</f>
        <v/>
      </c>
      <c r="BG104" s="69" t="str">
        <f>IF(OR(R104="",VLOOKUP(R$1,Services!$A$1:$B$22,2,0)="Exclude"),"",IF($D104=1,IF(OR(price_limit="",price_limit="No Limit"),IF(R104="Yes",1,2),IF(SUMIFS(WhatIf!$G:$G,WhatIf!$A:$A,R$1,WhatIf!$B:$B,R104)&lt;=price_limit,IF(R104="Yes",1,2),"")),""))</f>
        <v/>
      </c>
      <c r="BH104" s="69" t="str">
        <f ca="1">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 ca="1">IF(OR(V104="",VLOOKUP(V$1,Services!$A$1:$B$22,2,0)="Exclude"),"",IF($D104=1,IF(OR(price_limit="",price_limit="No Limit"),IF(V104="Yes",1,2),IF(SUMIFS(WhatIf!$G:$G,WhatIf!$A:$A,V$1,WhatIf!$B:$B,V104)&lt;=price_limit,IF(V104="Yes",1,2),"")),""))</f>
        <v/>
      </c>
      <c r="BL104" s="69" t="str">
        <f>IF(OR(W104="",VLOOKUP(W$1,Services!$A$1:$B$22,2,0)="Exclude"),"",IF($D104=1,IF(OR(price_limit="",price_limit="No Limit"),IF(W104="Yes",1,2),IF(SUMIFS(WhatIf!$G:$G,WhatIf!$A:$A,W$1,WhatIf!$B:$B,W104)&lt;=price_limit,IF(W104="Yes",1,2),"")),""))</f>
        <v/>
      </c>
      <c r="BM104" s="69" t="str">
        <f ca="1">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4">
      <c r="A105" s="19" t="s">
        <v>331</v>
      </c>
      <c r="B105" s="4" t="s">
        <v>932</v>
      </c>
      <c r="C105" s="4" t="s">
        <v>208</v>
      </c>
      <c r="D105" s="3" t="str">
        <f t="shared" ca="1" si="12"/>
        <v/>
      </c>
      <c r="F105" s="5" t="s">
        <v>814</v>
      </c>
      <c r="G105" s="5" t="s">
        <v>814</v>
      </c>
      <c r="H105" s="5" t="s">
        <v>285</v>
      </c>
      <c r="I105" s="5" t="s">
        <v>285</v>
      </c>
      <c r="J105" s="5" t="s">
        <v>285</v>
      </c>
      <c r="K105" s="5" t="s">
        <v>285</v>
      </c>
      <c r="L105" s="5" t="s">
        <v>285</v>
      </c>
      <c r="M105" s="5" t="s">
        <v>285</v>
      </c>
      <c r="N105" s="5" t="s">
        <v>1</v>
      </c>
      <c r="P105" s="9" t="s">
        <v>285</v>
      </c>
      <c r="Q105" s="5" t="s">
        <v>827</v>
      </c>
      <c r="R105" s="5" t="s">
        <v>925</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 ca="1">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4">
      <c r="A106" s="19" t="s">
        <v>204</v>
      </c>
      <c r="B106" s="4" t="s">
        <v>332</v>
      </c>
      <c r="C106" s="4" t="s">
        <v>208</v>
      </c>
      <c r="D106" s="3" t="str">
        <f t="shared" ca="1" si="12"/>
        <v/>
      </c>
      <c r="F106" s="5" t="s">
        <v>814</v>
      </c>
      <c r="G106" s="5" t="s">
        <v>814</v>
      </c>
      <c r="H106" s="5" t="s">
        <v>285</v>
      </c>
      <c r="I106" s="5" t="s">
        <v>285</v>
      </c>
      <c r="J106" s="5" t="s">
        <v>285</v>
      </c>
      <c r="K106" s="5" t="s">
        <v>285</v>
      </c>
      <c r="L106" s="5" t="s">
        <v>285</v>
      </c>
      <c r="M106" s="5" t="s">
        <v>285</v>
      </c>
      <c r="N106" s="5" t="s">
        <v>1</v>
      </c>
      <c r="P106" s="9" t="s">
        <v>285</v>
      </c>
      <c r="Q106" s="5" t="s">
        <v>827</v>
      </c>
      <c r="R106" s="5" t="s">
        <v>925</v>
      </c>
      <c r="W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IF(OR(E106="",VLOOKUP(E$1,Services!$A$1:$B$22,2,0)="Exclude"),"",IF($D106=1,IF(OR(price_limit="",price_limit="No Limit"),IF(E106="Yes",1,2),IF(SUMIFS(WhatIf!$G:$G,WhatIf!$A:$A,E$1,WhatIf!$B:$B,E106)&lt;=price_limit,IF(E106="Yes",1,2),"")),""))</f>
        <v/>
      </c>
      <c r="AU106" s="69" t="str">
        <f ca="1">IF(OR(F106="",VLOOKUP(F$1,Services!$A$1:$B$22,2,0)="Exclude"),"",IF($D106=1,IF(OR(price_limit="",price_limit="No Limit"),IF(F106="Yes",1,2),IF(SUMIFS(WhatIf!$G:$G,WhatIf!$A:$A,F$1,WhatIf!$B:$B,F106)&lt;=price_limit,IF(F106="Yes",1,2),"")),""))</f>
        <v/>
      </c>
      <c r="AV106" s="69" t="str">
        <f ca="1">IF(OR(G106="",VLOOKUP(G$1,Services!$A$1:$B$22,2,0)="Exclude"),"",IF($D106=1,IF(OR(price_limit="",price_limit="No Limit"),IF(G106="Yes",1,2),IF(SUMIFS(WhatIf!$G:$G,WhatIf!$A:$A,G$1,WhatIf!$B:$B,G106)&lt;=price_limit,IF(G106="Yes",1,2),"")),""))</f>
        <v/>
      </c>
      <c r="AW106" s="69" t="str">
        <f ca="1">IF(OR(H106="",VLOOKUP(H$1,Services!$A$1:$B$22,2,0)="Exclude"),"",IF($D106=1,IF(OR(price_limit="",price_limit="No Limit"),IF(H106="Yes",1,2),IF(SUMIFS(WhatIf!$G:$G,WhatIf!$A:$A,H$1,WhatIf!$B:$B,H106)&lt;=price_limit,IF(H106="Yes",1,2),"")),""))</f>
        <v/>
      </c>
      <c r="AX106" s="69" t="str">
        <f ca="1">IF(OR(I106="",VLOOKUP(I$1,Services!$A$1:$B$22,2,0)="Exclude"),"",IF($D106=1,IF(OR(price_limit="",price_limit="No Limit"),IF(I106="Yes",1,2),IF(SUMIFS(WhatIf!$G:$G,WhatIf!$A:$A,I$1,WhatIf!$B:$B,I106)&lt;=price_limit,IF(I106="Yes",1,2),"")),""))</f>
        <v/>
      </c>
      <c r="AY106" s="69" t="str">
        <f ca="1">IF(OR(J106="",VLOOKUP(J$1,Services!$A$1:$B$22,2,0)="Exclude"),"",IF($D106=1,IF(OR(price_limit="",price_limit="No Limit"),IF(J106="Yes",1,2),IF(SUMIFS(WhatIf!$G:$G,WhatIf!$A:$A,J$1,WhatIf!$B:$B,J106)&lt;=price_limit,IF(J106="Yes",1,2),"")),""))</f>
        <v/>
      </c>
      <c r="AZ106" s="69" t="str">
        <f ca="1">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 ca="1">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 ca="1">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IF(OR(V106="",VLOOKUP(V$1,Services!$A$1:$B$22,2,0)="Exclude"),"",IF($D106=1,IF(OR(price_limit="",price_limit="No Limit"),IF(V106="Yes",1,2),IF(SUMIFS(WhatIf!$G:$G,WhatIf!$A:$A,V$1,WhatIf!$B:$B,V106)&lt;=price_limit,IF(V106="Yes",1,2),"")),""))</f>
        <v/>
      </c>
      <c r="BL106" s="69" t="str">
        <f ca="1">IF(OR(W106="",VLOOKUP(W$1,Services!$A$1:$B$22,2,0)="Exclude"),"",IF($D106=1,IF(OR(price_limit="",price_limit="No Limit"),IF(W106="Yes",1,2),IF(SUMIFS(WhatIf!$G:$G,WhatIf!$A:$A,W$1,WhatIf!$B:$B,W106)&lt;=price_limit,IF(W106="Yes",1,2),"")),""))</f>
        <v/>
      </c>
      <c r="BM106" s="69" t="str">
        <f>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x14ac:dyDescent="0.3">
      <c r="A107" s="19" t="s">
        <v>26</v>
      </c>
      <c r="B107" s="4" t="s">
        <v>260</v>
      </c>
      <c r="C107" s="4" t="s">
        <v>450</v>
      </c>
      <c r="D107" s="3" t="str">
        <f t="shared" ca="1" si="12"/>
        <v/>
      </c>
      <c r="E107" s="5" t="s">
        <v>1</v>
      </c>
      <c r="H107" s="6"/>
      <c r="I107" s="6"/>
      <c r="L107" s="5" t="s">
        <v>1</v>
      </c>
      <c r="M107" s="5" t="s">
        <v>1</v>
      </c>
      <c r="O107" s="6"/>
      <c r="P107" s="6" t="s">
        <v>283</v>
      </c>
      <c r="Q107" s="6" t="s">
        <v>309</v>
      </c>
      <c r="R107" s="6" t="s">
        <v>829</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 ca="1">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 ca="1">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x14ac:dyDescent="0.3">
      <c r="A108" s="19" t="s">
        <v>27</v>
      </c>
      <c r="B108" s="4" t="s">
        <v>314</v>
      </c>
      <c r="C108" s="4" t="s">
        <v>200</v>
      </c>
      <c r="D108" s="3" t="str">
        <f t="shared" ca="1" si="12"/>
        <v/>
      </c>
      <c r="E108" s="5" t="s">
        <v>1</v>
      </c>
      <c r="H108" s="6"/>
      <c r="I108" s="6"/>
      <c r="L108" s="5" t="s">
        <v>1</v>
      </c>
      <c r="M108" s="5" t="s">
        <v>1</v>
      </c>
      <c r="O108" s="6"/>
      <c r="P108" s="6" t="s">
        <v>283</v>
      </c>
      <c r="Q108" s="6" t="s">
        <v>309</v>
      </c>
      <c r="R108" s="6" t="s">
        <v>829</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 ca="1">IF(OR(E108="",VLOOKUP(E$1,Services!$A$1:$B$22,2,0)="Exclude"),"",IF($D108=1,IF(OR(price_limit="",price_limit="No Limit"),IF(E108="Yes",1,2),IF(SUMIFS(WhatIf!$G:$G,WhatIf!$A:$A,E$1,WhatIf!$B:$B,E108)&lt;=price_limit,IF(E108="Yes",1,2),"")),""))</f>
        <v/>
      </c>
      <c r="AU108" s="69" t="str">
        <f>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IF(OR(H108="",VLOOKUP(H$1,Services!$A$1:$B$22,2,0)="Exclude"),"",IF($D108=1,IF(OR(price_limit="",price_limit="No Limit"),IF(H108="Yes",1,2),IF(SUMIFS(WhatIf!$G:$G,WhatIf!$A:$A,H$1,WhatIf!$B:$B,H108)&lt;=price_limit,IF(H108="Yes",1,2),"")),""))</f>
        <v/>
      </c>
      <c r="AX108" s="69" t="str">
        <f>IF(OR(I108="",VLOOKUP(I$1,Services!$A$1:$B$22,2,0)="Exclude"),"",IF($D108=1,IF(OR(price_limit="",price_limit="No Limit"),IF(I108="Yes",1,2),IF(SUMIFS(WhatIf!$G:$G,WhatIf!$A:$A,I$1,WhatIf!$B:$B,I108)&lt;=price_limit,IF(I108="Yes",1,2),"")),""))</f>
        <v/>
      </c>
      <c r="AY108" s="69" t="str">
        <f>IF(OR(J108="",VLOOKUP(J$1,Services!$A$1:$B$22,2,0)="Exclude"),"",IF($D108=1,IF(OR(price_limit="",price_limit="No Limit"),IF(J108="Yes",1,2),IF(SUMIFS(WhatIf!$G:$G,WhatIf!$A:$A,J$1,WhatIf!$B:$B,J108)&lt;=price_limit,IF(J108="Yes",1,2),"")),""))</f>
        <v/>
      </c>
      <c r="AZ108" s="69" t="str">
        <f>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IF(OR(N108="",VLOOKUP(N$1,Services!$A$1:$B$22,2,0)="Exclude"),"",IF($D108=1,IF(OR(price_limit="",price_limit="No Limit"),IF(N108="Yes",1,2),IF(SUMIFS(WhatIf!$G:$G,WhatIf!$A:$A,N$1,WhatIf!$B:$B,N108)&lt;=price_limit,IF(N108="Yes",1,2),"")),""))</f>
        <v/>
      </c>
      <c r="BD108" s="69" t="str">
        <f>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 ca="1">IF(OR(Q108="",VLOOKUP(Q$1,Services!$A$1:$B$22,2,0)="Exclude"),"",IF($D108=1,IF(OR(price_limit="",price_limit="No Limit"),IF(Q108="Yes",1,2),IF(SUMIFS(WhatIf!$G:$G,WhatIf!$A:$A,Q$1,WhatIf!$B:$B,Q108)&lt;=price_limit,IF(Q108="Yes",1,2),"")),""))</f>
        <v/>
      </c>
      <c r="BG108" s="69" t="str">
        <f ca="1">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 ca="1">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x14ac:dyDescent="0.3">
      <c r="A109" s="19" t="s">
        <v>28</v>
      </c>
      <c r="B109" s="4" t="s">
        <v>541</v>
      </c>
      <c r="C109" s="4" t="s">
        <v>450</v>
      </c>
      <c r="D109" s="3" t="str">
        <f t="shared" ca="1" si="12"/>
        <v/>
      </c>
      <c r="F109" s="5" t="s">
        <v>1</v>
      </c>
      <c r="H109" s="5" t="s">
        <v>1</v>
      </c>
      <c r="I109" s="5" t="s">
        <v>1</v>
      </c>
      <c r="J109" s="5" t="s">
        <v>1</v>
      </c>
      <c r="K109" s="5" t="s">
        <v>1</v>
      </c>
      <c r="L109" s="5" t="s">
        <v>1</v>
      </c>
      <c r="M109" s="5" t="s">
        <v>1</v>
      </c>
      <c r="N109" s="5" t="s">
        <v>1</v>
      </c>
      <c r="O109" s="6" t="s">
        <v>1</v>
      </c>
      <c r="P109" s="177" t="s">
        <v>1</v>
      </c>
      <c r="Q109" s="6" t="s">
        <v>1</v>
      </c>
      <c r="R109" s="6"/>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 ca="1">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 ca="1">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 ca="1">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29</v>
      </c>
      <c r="B110" s="4" t="s">
        <v>540</v>
      </c>
      <c r="C110" s="4" t="s">
        <v>450</v>
      </c>
      <c r="D110" s="3" t="str">
        <f t="shared" ca="1" si="12"/>
        <v/>
      </c>
      <c r="F110" s="5" t="s">
        <v>504</v>
      </c>
      <c r="G110" s="5" t="s">
        <v>504</v>
      </c>
      <c r="H110" s="5" t="s">
        <v>1</v>
      </c>
      <c r="I110" s="5" t="s">
        <v>1</v>
      </c>
      <c r="J110" s="5" t="s">
        <v>1</v>
      </c>
      <c r="K110" s="5" t="s">
        <v>1</v>
      </c>
      <c r="L110" s="5" t="s">
        <v>1</v>
      </c>
      <c r="M110" s="5" t="s">
        <v>1</v>
      </c>
      <c r="O110" s="6" t="s">
        <v>1</v>
      </c>
      <c r="P110" s="6" t="s">
        <v>1</v>
      </c>
      <c r="Q110" s="6" t="s">
        <v>1</v>
      </c>
      <c r="R110" s="6"/>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 ca="1">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x14ac:dyDescent="0.3">
      <c r="A111" s="19" t="s">
        <v>30</v>
      </c>
      <c r="B111" s="4" t="s">
        <v>526</v>
      </c>
      <c r="C111" s="4" t="s">
        <v>450</v>
      </c>
      <c r="D111" s="3" t="str">
        <f t="shared" ca="1" si="12"/>
        <v/>
      </c>
      <c r="F111" s="5" t="s">
        <v>504</v>
      </c>
      <c r="G111" s="5" t="s">
        <v>504</v>
      </c>
      <c r="H111" s="5" t="s">
        <v>1</v>
      </c>
      <c r="I111" s="5" t="s">
        <v>1</v>
      </c>
      <c r="J111" s="5" t="s">
        <v>1</v>
      </c>
      <c r="K111" s="5" t="s">
        <v>1</v>
      </c>
      <c r="L111" s="5" t="s">
        <v>1</v>
      </c>
      <c r="M111" s="5" t="s">
        <v>1</v>
      </c>
      <c r="N111" s="5" t="s">
        <v>1</v>
      </c>
      <c r="O111" s="6" t="s">
        <v>1</v>
      </c>
      <c r="P111" s="6" t="s">
        <v>1</v>
      </c>
      <c r="Q111" s="6" t="s">
        <v>1</v>
      </c>
      <c r="R111" s="6"/>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 ca="1">IF(OR(H111="",VLOOKUP(H$1,Services!$A$1:$B$22,2,0)="Exclude"),"",IF($D111=1,IF(OR(price_limit="",price_limit="No Limit"),IF(H111="Yes",1,2),IF(SUMIFS(WhatIf!$G:$G,WhatIf!$A:$A,H$1,WhatIf!$B:$B,H111)&lt;=price_limit,IF(H111="Yes",1,2),"")),""))</f>
        <v/>
      </c>
      <c r="AX111" s="69" t="str">
        <f ca="1">IF(OR(I111="",VLOOKUP(I$1,Services!$A$1:$B$22,2,0)="Exclude"),"",IF($D111=1,IF(OR(price_limit="",price_limit="No Limit"),IF(I111="Yes",1,2),IF(SUMIFS(WhatIf!$G:$G,WhatIf!$A:$A,I$1,WhatIf!$B:$B,I111)&lt;=price_limit,IF(I111="Yes",1,2),"")),""))</f>
        <v/>
      </c>
      <c r="AY111" s="69" t="str">
        <f ca="1">IF(OR(J111="",VLOOKUP(J$1,Services!$A$1:$B$22,2,0)="Exclude"),"",IF($D111=1,IF(OR(price_limit="",price_limit="No Limit"),IF(J111="Yes",1,2),IF(SUMIFS(WhatIf!$G:$G,WhatIf!$A:$A,J$1,WhatIf!$B:$B,J111)&lt;=price_limit,IF(J111="Yes",1,2),"")),""))</f>
        <v/>
      </c>
      <c r="AZ111" s="69" t="str">
        <f ca="1">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 ca="1">IF(OR(N111="",VLOOKUP(N$1,Services!$A$1:$B$22,2,0)="Exclude"),"",IF($D111=1,IF(OR(price_limit="",price_limit="No Limit"),IF(N111="Yes",1,2),IF(SUMIFS(WhatIf!$G:$G,WhatIf!$A:$A,N$1,WhatIf!$B:$B,N111)&lt;=price_limit,IF(N111="Yes",1,2),"")),""))</f>
        <v/>
      </c>
      <c r="BD111" s="69" t="str">
        <f ca="1">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 ca="1">IF(OR(Q111="",VLOOKUP(Q$1,Services!$A$1:$B$22,2,0)="Exclude"),"",IF($D111=1,IF(OR(price_limit="",price_limit="No Limit"),IF(Q111="Yes",1,2),IF(SUMIFS(WhatIf!$G:$G,WhatIf!$A:$A,Q$1,WhatIf!$B:$B,Q111)&lt;=price_limit,IF(Q111="Yes",1,2),"")),""))</f>
        <v/>
      </c>
      <c r="BG111" s="69" t="str">
        <f>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175</v>
      </c>
      <c r="B112" s="4" t="s">
        <v>224</v>
      </c>
      <c r="C112" s="4" t="s">
        <v>200</v>
      </c>
      <c r="D112" s="3" t="str">
        <f t="shared" ca="1" si="12"/>
        <v/>
      </c>
      <c r="E112" s="5" t="s">
        <v>1</v>
      </c>
      <c r="F112" s="5" t="s">
        <v>506</v>
      </c>
      <c r="G112" s="5" t="s">
        <v>506</v>
      </c>
      <c r="H112" s="6"/>
      <c r="I112" s="6"/>
      <c r="L112" s="5" t="s">
        <v>1</v>
      </c>
      <c r="M112" s="5" t="s">
        <v>1</v>
      </c>
      <c r="O112" s="6"/>
      <c r="P112" s="6" t="s">
        <v>283</v>
      </c>
      <c r="Q112" s="6" t="s">
        <v>308</v>
      </c>
      <c r="R112" s="6" t="s">
        <v>829</v>
      </c>
      <c r="V112" s="5" t="s">
        <v>1</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 ca="1">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 ca="1">IF(OR(L112="",VLOOKUP(L$1,Services!$A$1:$B$22,2,0)="Exclude"),"",IF($D112=1,IF(OR(price_limit="",price_limit="No Limit"),IF(L112="Yes",1,2),IF(SUMIFS(WhatIf!$G:$G,WhatIf!$A:$A,L$1,WhatIf!$B:$B,L112)&lt;=price_limit,IF(L112="Yes",1,2),"")),""))</f>
        <v/>
      </c>
      <c r="BB112" s="69" t="str">
        <f ca="1">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 ca="1">IF(OR(P112="",VLOOKUP(P$1,Services!$A$1:$B$22,2,0)="Exclude"),"",IF($D112=1,IF(OR(price_limit="",price_limit="No Limit"),IF(P112="Yes",1,2),IF(SUMIFS(WhatIf!$G:$G,WhatIf!$A:$A,P$1,WhatIf!$B:$B,P112)&lt;=price_limit,IF(P112="Yes",1,2),"")),""))</f>
        <v/>
      </c>
      <c r="BF112" s="69" t="str">
        <f ca="1">IF(OR(Q112="",VLOOKUP(Q$1,Services!$A$1:$B$22,2,0)="Exclude"),"",IF($D112=1,IF(OR(price_limit="",price_limit="No Limit"),IF(Q112="Yes",1,2),IF(SUMIFS(WhatIf!$G:$G,WhatIf!$A:$A,Q$1,WhatIf!$B:$B,Q112)&lt;=price_limit,IF(Q112="Yes",1,2),"")),""))</f>
        <v/>
      </c>
      <c r="BG112" s="69" t="str">
        <f ca="1">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 ca="1">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 ca="1">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513</v>
      </c>
      <c r="C113" s="4" t="s">
        <v>283</v>
      </c>
      <c r="D113" s="3" t="str">
        <f t="shared" ca="1" si="12"/>
        <v/>
      </c>
      <c r="F113" s="5" t="s">
        <v>513</v>
      </c>
      <c r="G113" s="5" t="s">
        <v>513</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x14ac:dyDescent="0.3">
      <c r="A114" s="19" t="s">
        <v>527</v>
      </c>
      <c r="B114" s="4" t="s">
        <v>777</v>
      </c>
      <c r="C114" s="4" t="s">
        <v>200</v>
      </c>
      <c r="D114" s="3" t="str">
        <f t="shared" ca="1" si="12"/>
        <v/>
      </c>
      <c r="F114" s="5" t="s">
        <v>514</v>
      </c>
      <c r="G114" s="5" t="s">
        <v>514</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785</v>
      </c>
      <c r="C115" s="4" t="s">
        <v>457</v>
      </c>
      <c r="D115" s="3" t="str">
        <f t="shared" ca="1" si="12"/>
        <v/>
      </c>
      <c r="F115" s="5" t="s">
        <v>821</v>
      </c>
      <c r="G115" s="5" t="s">
        <v>821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515</v>
      </c>
      <c r="C116" s="4" t="s">
        <v>283</v>
      </c>
      <c r="D116" s="3" t="str">
        <f t="shared" ca="1" si="12"/>
        <v/>
      </c>
      <c r="F116" s="5" t="s">
        <v>515</v>
      </c>
      <c r="G116" s="5" t="s">
        <v>515</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752</v>
      </c>
      <c r="C117" s="4" t="s">
        <v>200</v>
      </c>
      <c r="D117" s="3" t="str">
        <f t="shared" ca="1" si="12"/>
        <v/>
      </c>
      <c r="F117" s="5" t="s">
        <v>752</v>
      </c>
      <c r="G117" s="5" t="s">
        <v>752</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98</v>
      </c>
      <c r="B118" s="4" t="s">
        <v>650</v>
      </c>
      <c r="C118" s="4" t="s">
        <v>450</v>
      </c>
      <c r="D118" s="3" t="str">
        <f t="shared" ca="1" si="12"/>
        <v/>
      </c>
      <c r="F118" s="5" t="s">
        <v>504</v>
      </c>
      <c r="G118" s="5" t="s">
        <v>504</v>
      </c>
      <c r="H118" s="6"/>
      <c r="I118" s="6"/>
      <c r="O118" s="6"/>
      <c r="P118" s="6"/>
      <c r="Q118" s="6"/>
      <c r="R118" s="6"/>
      <c r="T118" s="5" t="s">
        <v>247</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 ca="1">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IF(OR(H118="",VLOOKUP(H$1,Services!$A$1:$B$22,2,0)="Exclude"),"",IF($D118=1,IF(OR(price_limit="",price_limit="No Limit"),IF(H118="Yes",1,2),IF(SUMIFS(WhatIf!$G:$G,WhatIf!$A:$A,H$1,WhatIf!$B:$B,H118)&lt;=price_limit,IF(H118="Yes",1,2),"")),""))</f>
        <v/>
      </c>
      <c r="AX118" s="69" t="str">
        <f>IF(OR(I118="",VLOOKUP(I$1,Services!$A$1:$B$22,2,0)="Exclude"),"",IF($D118=1,IF(OR(price_limit="",price_limit="No Limit"),IF(I118="Yes",1,2),IF(SUMIFS(WhatIf!$G:$G,WhatIf!$A:$A,I$1,WhatIf!$B:$B,I118)&lt;=price_limit,IF(I118="Yes",1,2),"")),""))</f>
        <v/>
      </c>
      <c r="AY118" s="69" t="str">
        <f>IF(OR(J118="",VLOOKUP(J$1,Services!$A$1:$B$22,2,0)="Exclude"),"",IF($D118=1,IF(OR(price_limit="",price_limit="No Limit"),IF(J118="Yes",1,2),IF(SUMIFS(WhatIf!$G:$G,WhatIf!$A:$A,J$1,WhatIf!$B:$B,J118)&lt;=price_limit,IF(J118="Yes",1,2),"")),""))</f>
        <v/>
      </c>
      <c r="AZ118" s="69" t="str">
        <f>IF(OR(K118="",VLOOKUP(K$1,Services!$A$1:$B$22,2,0)="Exclude"),"",IF($D118=1,IF(OR(price_limit="",price_limit="No Limit"),IF(K118="Yes",1,2),IF(SUMIFS(WhatIf!$G:$G,WhatIf!$A:$A,K$1,WhatIf!$B:$B,K118)&lt;=price_limit,IF(K118="Yes",1,2),"")),""))</f>
        <v/>
      </c>
      <c r="BA118" s="69" t="str">
        <f>IF(OR(L118="",VLOOKUP(L$1,Services!$A$1:$B$22,2,0)="Exclude"),"",IF($D118=1,IF(OR(price_limit="",price_limit="No Limit"),IF(L118="Yes",1,2),IF(SUMIFS(WhatIf!$G:$G,WhatIf!$A:$A,L$1,WhatIf!$B:$B,L118)&lt;=price_limit,IF(L118="Yes",1,2),"")),""))</f>
        <v/>
      </c>
      <c r="BB118" s="69" t="str">
        <f>IF(OR(M118="",VLOOKUP(M$1,Services!$A$1:$B$22,2,0)="Exclude"),"",IF($D118=1,IF(OR(price_limit="",price_limit="No Limit"),IF(M118="Yes",1,2),IF(SUMIFS(WhatIf!$G:$G,WhatIf!$A:$A,M$1,WhatIf!$B:$B,M118)&lt;=price_limit,IF(M118="Yes",1,2),"")),""))</f>
        <v/>
      </c>
      <c r="BC118" s="69" t="str">
        <f>IF(OR(N118="",VLOOKUP(N$1,Services!$A$1:$B$22,2,0)="Exclude"),"",IF($D118=1,IF(OR(price_limit="",price_limit="No Limit"),IF(N118="Yes",1,2),IF(SUMIFS(WhatIf!$G:$G,WhatIf!$A:$A,N$1,WhatIf!$B:$B,N118)&lt;=price_limit,IF(N118="Yes",1,2),"")),""))</f>
        <v/>
      </c>
      <c r="BD118" s="69" t="str">
        <f>IF(OR(O118="",VLOOKUP(O$1,Services!$A$1:$B$22,2,0)="Exclude"),"",IF($D118=1,IF(OR(price_limit="",price_limit="No Limit"),IF(O118="Yes",1,2),IF(SUMIFS(WhatIf!$G:$G,WhatIf!$A:$A,O$1,WhatIf!$B:$B,O118)&lt;=price_limit,IF(O118="Yes",1,2),"")),""))</f>
        <v/>
      </c>
      <c r="BE118" s="69" t="str">
        <f>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 ca="1">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31</v>
      </c>
      <c r="B119" s="4" t="s">
        <v>307</v>
      </c>
      <c r="C119" s="4" t="s">
        <v>200</v>
      </c>
      <c r="D119" s="3" t="str">
        <f t="shared" ca="1" si="12"/>
        <v/>
      </c>
      <c r="G119" s="5" t="s">
        <v>1</v>
      </c>
      <c r="H119" s="5" t="s">
        <v>1</v>
      </c>
      <c r="I119" s="5" t="s">
        <v>1</v>
      </c>
      <c r="J119" s="5" t="s">
        <v>1</v>
      </c>
      <c r="K119" s="5" t="s">
        <v>1</v>
      </c>
      <c r="L119" s="5" t="s">
        <v>1</v>
      </c>
      <c r="M119" s="5" t="s">
        <v>1</v>
      </c>
      <c r="N119" s="5" t="s">
        <v>1</v>
      </c>
      <c r="O119" s="6" t="s">
        <v>1</v>
      </c>
      <c r="P119" s="6" t="s">
        <v>1</v>
      </c>
      <c r="Q119" s="6" t="s">
        <v>1</v>
      </c>
      <c r="R119" s="6"/>
      <c r="X119" s="5" t="s">
        <v>1</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 ca="1">IF(OR(H119="",VLOOKUP(H$1,Services!$A$1:$B$22,2,0)="Exclude"),"",IF($D119=1,IF(OR(price_limit="",price_limit="No Limit"),IF(H119="Yes",1,2),IF(SUMIFS(WhatIf!$G:$G,WhatIf!$A:$A,H$1,WhatIf!$B:$B,H119)&lt;=price_limit,IF(H119="Yes",1,2),"")),""))</f>
        <v/>
      </c>
      <c r="AX119" s="69" t="str">
        <f ca="1">IF(OR(I119="",VLOOKUP(I$1,Services!$A$1:$B$22,2,0)="Exclude"),"",IF($D119=1,IF(OR(price_limit="",price_limit="No Limit"),IF(I119="Yes",1,2),IF(SUMIFS(WhatIf!$G:$G,WhatIf!$A:$A,I$1,WhatIf!$B:$B,I119)&lt;=price_limit,IF(I119="Yes",1,2),"")),""))</f>
        <v/>
      </c>
      <c r="AY119" s="69" t="str">
        <f ca="1">IF(OR(J119="",VLOOKUP(J$1,Services!$A$1:$B$22,2,0)="Exclude"),"",IF($D119=1,IF(OR(price_limit="",price_limit="No Limit"),IF(J119="Yes",1,2),IF(SUMIFS(WhatIf!$G:$G,WhatIf!$A:$A,J$1,WhatIf!$B:$B,J119)&lt;=price_limit,IF(J119="Yes",1,2),"")),""))</f>
        <v/>
      </c>
      <c r="AZ119" s="69" t="str">
        <f ca="1">IF(OR(K119="",VLOOKUP(K$1,Services!$A$1:$B$22,2,0)="Exclude"),"",IF($D119=1,IF(OR(price_limit="",price_limit="No Limit"),IF(K119="Yes",1,2),IF(SUMIFS(WhatIf!$G:$G,WhatIf!$A:$A,K$1,WhatIf!$B:$B,K119)&lt;=price_limit,IF(K119="Yes",1,2),"")),""))</f>
        <v/>
      </c>
      <c r="BA119" s="69" t="str">
        <f ca="1">IF(OR(L119="",VLOOKUP(L$1,Services!$A$1:$B$22,2,0)="Exclude"),"",IF($D119=1,IF(OR(price_limit="",price_limit="No Limit"),IF(L119="Yes",1,2),IF(SUMIFS(WhatIf!$G:$G,WhatIf!$A:$A,L$1,WhatIf!$B:$B,L119)&lt;=price_limit,IF(L119="Yes",1,2),"")),""))</f>
        <v/>
      </c>
      <c r="BB119" s="69" t="str">
        <f ca="1">IF(OR(M119="",VLOOKUP(M$1,Services!$A$1:$B$22,2,0)="Exclude"),"",IF($D119=1,IF(OR(price_limit="",price_limit="No Limit"),IF(M119="Yes",1,2),IF(SUMIFS(WhatIf!$G:$G,WhatIf!$A:$A,M$1,WhatIf!$B:$B,M119)&lt;=price_limit,IF(M119="Yes",1,2),"")),""))</f>
        <v/>
      </c>
      <c r="BC119" s="69" t="str">
        <f ca="1">IF(OR(N119="",VLOOKUP(N$1,Services!$A$1:$B$22,2,0)="Exclude"),"",IF($D119=1,IF(OR(price_limit="",price_limit="No Limit"),IF(N119="Yes",1,2),IF(SUMIFS(WhatIf!$G:$G,WhatIf!$A:$A,N$1,WhatIf!$B:$B,N119)&lt;=price_limit,IF(N119="Yes",1,2),"")),""))</f>
        <v/>
      </c>
      <c r="BD119" s="69" t="str">
        <f ca="1">IF(OR(O119="",VLOOKUP(O$1,Services!$A$1:$B$22,2,0)="Exclude"),"",IF($D119=1,IF(OR(price_limit="",price_limit="No Limit"),IF(O119="Yes",1,2),IF(SUMIFS(WhatIf!$G:$G,WhatIf!$A:$A,O$1,WhatIf!$B:$B,O119)&lt;=price_limit,IF(O119="Yes",1,2),"")),""))</f>
        <v/>
      </c>
      <c r="BE119" s="69" t="str">
        <f ca="1">IF(OR(P119="",VLOOKUP(P$1,Services!$A$1:$B$22,2,0)="Exclude"),"",IF($D119=1,IF(OR(price_limit="",price_limit="No Limit"),IF(P119="Yes",1,2),IF(SUMIFS(WhatIf!$G:$G,WhatIf!$A:$A,P$1,WhatIf!$B:$B,P119)&lt;=price_limit,IF(P119="Yes",1,2),"")),""))</f>
        <v/>
      </c>
      <c r="BF119" s="69" t="str">
        <f ca="1">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 ca="1">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891</v>
      </c>
      <c r="C120" s="4" t="s">
        <v>209</v>
      </c>
      <c r="D120" s="3" t="str">
        <f t="shared" ca="1" si="12"/>
        <v/>
      </c>
      <c r="F120" s="5" t="s">
        <v>891</v>
      </c>
      <c r="G120" s="5" t="s">
        <v>891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 ca="1">IF(OR(F120="",VLOOKUP(F$1,Services!$A$1:$B$22,2,0)="Exclude"),"",IF($D120=1,IF(OR(price_limit="",price_limit="No Limit"),IF(F120="Yes",1,2),IF(SUMIFS(WhatIf!$G:$G,WhatIf!$A:$A,F$1,WhatIf!$B:$B,F120)&lt;=price_limit,IF(F120="Yes",1,2),"")),""))</f>
        <v/>
      </c>
      <c r="AV120" s="69" t="str">
        <f ca="1">IF(OR(G120="",VLOOKUP(G$1,Services!$A$1:$B$22,2,0)="Exclude"),"",IF($D120=1,IF(OR(price_limit="",price_limit="No Limit"),IF(G120="Yes",1,2),IF(SUMIFS(WhatIf!$G:$G,WhatIf!$A:$A,G$1,WhatIf!$B:$B,G120)&lt;=price_limit,IF(G120="Yes",1,2),"")),""))</f>
        <v/>
      </c>
      <c r="AW120" s="69" t="str">
        <f>IF(OR(H120="",VLOOKUP(H$1,Services!$A$1:$B$22,2,0)="Exclude"),"",IF($D120=1,IF(OR(price_limit="",price_limit="No Limit"),IF(H120="Yes",1,2),IF(SUMIFS(WhatIf!$G:$G,WhatIf!$A:$A,H$1,WhatIf!$B:$B,H120)&lt;=price_limit,IF(H120="Yes",1,2),"")),""))</f>
        <v/>
      </c>
      <c r="AX120" s="69" t="str">
        <f>IF(OR(I120="",VLOOKUP(I$1,Services!$A$1:$B$22,2,0)="Exclude"),"",IF($D120=1,IF(OR(price_limit="",price_limit="No Limit"),IF(I120="Yes",1,2),IF(SUMIFS(WhatIf!$G:$G,WhatIf!$A:$A,I$1,WhatIf!$B:$B,I120)&lt;=price_limit,IF(I120="Yes",1,2),"")),""))</f>
        <v/>
      </c>
      <c r="AY120" s="69" t="str">
        <f>IF(OR(J120="",VLOOKUP(J$1,Services!$A$1:$B$22,2,0)="Exclude"),"",IF($D120=1,IF(OR(price_limit="",price_limit="No Limit"),IF(J120="Yes",1,2),IF(SUMIFS(WhatIf!$G:$G,WhatIf!$A:$A,J$1,WhatIf!$B:$B,J120)&lt;=price_limit,IF(J120="Yes",1,2),"")),""))</f>
        <v/>
      </c>
      <c r="AZ120" s="69" t="str">
        <f>IF(OR(K120="",VLOOKUP(K$1,Services!$A$1:$B$22,2,0)="Exclude"),"",IF($D120=1,IF(OR(price_limit="",price_limit="No Limit"),IF(K120="Yes",1,2),IF(SUMIFS(WhatIf!$G:$G,WhatIf!$A:$A,K$1,WhatIf!$B:$B,K120)&lt;=price_limit,IF(K120="Yes",1,2),"")),""))</f>
        <v/>
      </c>
      <c r="BA120" s="69" t="str">
        <f>IF(OR(L120="",VLOOKUP(L$1,Services!$A$1:$B$22,2,0)="Exclude"),"",IF($D120=1,IF(OR(price_limit="",price_limit="No Limit"),IF(L120="Yes",1,2),IF(SUMIFS(WhatIf!$G:$G,WhatIf!$A:$A,L$1,WhatIf!$B:$B,L120)&lt;=price_limit,IF(L120="Yes",1,2),"")),""))</f>
        <v/>
      </c>
      <c r="BB120" s="69" t="str">
        <f>IF(OR(M120="",VLOOKUP(M$1,Services!$A$1:$B$22,2,0)="Exclude"),"",IF($D120=1,IF(OR(price_limit="",price_limit="No Limit"),IF(M120="Yes",1,2),IF(SUMIFS(WhatIf!$G:$G,WhatIf!$A:$A,M$1,WhatIf!$B:$B,M120)&lt;=price_limit,IF(M120="Yes",1,2),"")),""))</f>
        <v/>
      </c>
      <c r="BC120" s="69" t="str">
        <f>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261</v>
      </c>
      <c r="B121" s="4" t="s">
        <v>240</v>
      </c>
      <c r="C121" s="4" t="s">
        <v>208</v>
      </c>
      <c r="D121" s="3" t="str">
        <f t="shared" ca="1" si="12"/>
        <v/>
      </c>
      <c r="H121" s="5" t="s">
        <v>285</v>
      </c>
      <c r="I121" s="5" t="s">
        <v>285</v>
      </c>
      <c r="J121" s="5" t="s">
        <v>285</v>
      </c>
      <c r="K121" s="5" t="s">
        <v>285</v>
      </c>
      <c r="L121" s="5" t="s">
        <v>285</v>
      </c>
      <c r="M121" s="5" t="s">
        <v>285</v>
      </c>
      <c r="N121" s="5"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IF(OR(F121="",VLOOKUP(F$1,Services!$A$1:$B$22,2,0)="Exclude"),"",IF($D121=1,IF(OR(price_limit="",price_limit="No Limit"),IF(F121="Yes",1,2),IF(SUMIFS(WhatIf!$G:$G,WhatIf!$A:$A,F$1,WhatIf!$B:$B,F121)&lt;=price_limit,IF(F121="Yes",1,2),"")),""))</f>
        <v/>
      </c>
      <c r="AV121" s="69" t="str">
        <f>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262</v>
      </c>
      <c r="B122" s="4" t="s">
        <v>909</v>
      </c>
      <c r="C122" s="4" t="s">
        <v>208</v>
      </c>
      <c r="D122" s="3" t="str">
        <f t="shared" ca="1" si="12"/>
        <v/>
      </c>
      <c r="F122" s="5" t="s">
        <v>825</v>
      </c>
      <c r="G122" s="5" t="s">
        <v>825</v>
      </c>
      <c r="H122" s="5" t="s">
        <v>285</v>
      </c>
      <c r="I122" s="5" t="s">
        <v>285</v>
      </c>
      <c r="J122" s="5" t="s">
        <v>285</v>
      </c>
      <c r="K122" s="5" t="s">
        <v>285</v>
      </c>
      <c r="L122" s="5" t="s">
        <v>285</v>
      </c>
      <c r="M122" s="5" t="s">
        <v>285</v>
      </c>
      <c r="N122" s="5" t="s">
        <v>1</v>
      </c>
      <c r="W122" s="5"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 ca="1">IF(OR(H122="",VLOOKUP(H$1,Services!$A$1:$B$22,2,0)="Exclude"),"",IF($D122=1,IF(OR(price_limit="",price_limit="No Limit"),IF(H122="Yes",1,2),IF(SUMIFS(WhatIf!$G:$G,WhatIf!$A:$A,H$1,WhatIf!$B:$B,H122)&lt;=price_limit,IF(H122="Yes",1,2),"")),""))</f>
        <v/>
      </c>
      <c r="AX122" s="69" t="str">
        <f ca="1">IF(OR(I122="",VLOOKUP(I$1,Services!$A$1:$B$22,2,0)="Exclude"),"",IF($D122=1,IF(OR(price_limit="",price_limit="No Limit"),IF(I122="Yes",1,2),IF(SUMIFS(WhatIf!$G:$G,WhatIf!$A:$A,I$1,WhatIf!$B:$B,I122)&lt;=price_limit,IF(I122="Yes",1,2),"")),""))</f>
        <v/>
      </c>
      <c r="AY122" s="69" t="str">
        <f ca="1">IF(OR(J122="",VLOOKUP(J$1,Services!$A$1:$B$22,2,0)="Exclude"),"",IF($D122=1,IF(OR(price_limit="",price_limit="No Limit"),IF(J122="Yes",1,2),IF(SUMIFS(WhatIf!$G:$G,WhatIf!$A:$A,J$1,WhatIf!$B:$B,J122)&lt;=price_limit,IF(J122="Yes",1,2),"")),""))</f>
        <v/>
      </c>
      <c r="AZ122" s="69" t="str">
        <f ca="1">IF(OR(K122="",VLOOKUP(K$1,Services!$A$1:$B$22,2,0)="Exclude"),"",IF($D122=1,IF(OR(price_limit="",price_limit="No Limit"),IF(K122="Yes",1,2),IF(SUMIFS(WhatIf!$G:$G,WhatIf!$A:$A,K$1,WhatIf!$B:$B,K122)&lt;=price_limit,IF(K122="Yes",1,2),"")),""))</f>
        <v/>
      </c>
      <c r="BA122" s="69" t="str">
        <f ca="1">IF(OR(L122="",VLOOKUP(L$1,Services!$A$1:$B$22,2,0)="Exclude"),"",IF($D122=1,IF(OR(price_limit="",price_limit="No Limit"),IF(L122="Yes",1,2),IF(SUMIFS(WhatIf!$G:$G,WhatIf!$A:$A,L$1,WhatIf!$B:$B,L122)&lt;=price_limit,IF(L122="Yes",1,2),"")),""))</f>
        <v/>
      </c>
      <c r="BB122" s="69" t="str">
        <f ca="1">IF(OR(M122="",VLOOKUP(M$1,Services!$A$1:$B$22,2,0)="Exclude"),"",IF($D122=1,IF(OR(price_limit="",price_limit="No Limit"),IF(M122="Yes",1,2),IF(SUMIFS(WhatIf!$G:$G,WhatIf!$A:$A,M$1,WhatIf!$B:$B,M122)&lt;=price_limit,IF(M122="Yes",1,2),"")),""))</f>
        <v/>
      </c>
      <c r="BC122" s="69" t="str">
        <f ca="1">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 ca="1">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786</v>
      </c>
      <c r="C123" s="4" t="s">
        <v>208</v>
      </c>
      <c r="D123" s="3" t="str">
        <f t="shared" ca="1" si="12"/>
        <v/>
      </c>
      <c r="F123" s="5" t="s">
        <v>814</v>
      </c>
      <c r="G123" s="5" t="s">
        <v>814</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 ca="1">IF(OR(F123="",VLOOKUP(F$1,Services!$A$1:$B$22,2,0)="Exclude"),"",IF($D123=1,IF(OR(price_limit="",price_limit="No Limit"),IF(F123="Yes",1,2),IF(SUMIFS(WhatIf!$G:$G,WhatIf!$A:$A,F$1,WhatIf!$B:$B,F123)&lt;=price_limit,IF(F123="Yes",1,2),"")),""))</f>
        <v/>
      </c>
      <c r="AV123" s="69" t="str">
        <f ca="1">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926</v>
      </c>
      <c r="C124" s="4" t="s">
        <v>200</v>
      </c>
      <c r="D124" s="3" t="str">
        <f t="shared" ca="1" si="12"/>
        <v/>
      </c>
      <c r="R124" s="5" t="s">
        <v>925</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IF(OR(F124="",VLOOKUP(F$1,Services!$A$1:$B$22,2,0)="Exclude"),"",IF($D124=1,IF(OR(price_limit="",price_limit="No Limit"),IF(F124="Yes",1,2),IF(SUMIFS(WhatIf!$G:$G,WhatIf!$A:$A,F$1,WhatIf!$B:$B,F124)&lt;=price_limit,IF(F124="Yes",1,2),"")),""))</f>
        <v/>
      </c>
      <c r="AV124" s="69" t="str">
        <f>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IF(OR(M124="",VLOOKUP(M$1,Services!$A$1:$B$22,2,0)="Exclude"),"",IF($D124=1,IF(OR(price_limit="",price_limit="No Limit"),IF(M124="Yes",1,2),IF(SUMIFS(WhatIf!$G:$G,WhatIf!$A:$A,M$1,WhatIf!$B:$B,M124)&lt;=price_limit,IF(M124="Yes",1,2),"")),""))</f>
        <v/>
      </c>
      <c r="BC124" s="69" t="str">
        <f>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 ca="1">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customHeight="1" x14ac:dyDescent="0.3">
      <c r="A125" s="19" t="s">
        <v>585</v>
      </c>
      <c r="C125" s="4" t="s">
        <v>208</v>
      </c>
      <c r="D125" s="3" t="str">
        <f t="shared" ca="1" si="12"/>
        <v/>
      </c>
      <c r="M125" s="5" t="s">
        <v>1</v>
      </c>
      <c r="N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IF(OR(F125="",VLOOKUP(F$1,Services!$A$1:$B$22,2,0)="Exclude"),"",IF($D125=1,IF(OR(price_limit="",price_limit="No Limit"),IF(F125="Yes",1,2),IF(SUMIFS(WhatIf!$G:$G,WhatIf!$A:$A,F$1,WhatIf!$B:$B,F125)&lt;=price_limit,IF(F125="Yes",1,2),"")),""))</f>
        <v/>
      </c>
      <c r="AV125" s="69" t="str">
        <f>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 ca="1">IF(OR(M125="",VLOOKUP(M$1,Services!$A$1:$B$22,2,0)="Exclude"),"",IF($D125=1,IF(OR(price_limit="",price_limit="No Limit"),IF(M125="Yes",1,2),IF(SUMIFS(WhatIf!$G:$G,WhatIf!$A:$A,M$1,WhatIf!$B:$B,M125)&lt;=price_limit,IF(M125="Yes",1,2),"")),""))</f>
        <v/>
      </c>
      <c r="BC125" s="69" t="str">
        <f ca="1">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4.9" x14ac:dyDescent="0.3">
      <c r="A126" s="19" t="s">
        <v>834</v>
      </c>
      <c r="C126" s="4" t="s">
        <v>208</v>
      </c>
      <c r="D126" s="3" t="str">
        <f t="shared" ca="1" si="12"/>
        <v/>
      </c>
      <c r="F126" s="5" t="s">
        <v>825</v>
      </c>
      <c r="G126" s="5" t="s">
        <v>825</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 ca="1">IF(OR(F126="",VLOOKUP(F$1,Services!$A$1:$B$22,2,0)="Exclude"),"",IF($D126=1,IF(OR(price_limit="",price_limit="No Limit"),IF(F126="Yes",1,2),IF(SUMIFS(WhatIf!$G:$G,WhatIf!$A:$A,F$1,WhatIf!$B:$B,F126)&lt;=price_limit,IF(F126="Yes",1,2),"")),""))</f>
        <v/>
      </c>
      <c r="AV126" s="69" t="str">
        <f ca="1">IF(OR(G126="",VLOOKUP(G$1,Services!$A$1:$B$22,2,0)="Exclude"),"",IF($D126=1,IF(OR(price_limit="",price_limit="No Limit"),IF(G126="Yes",1,2),IF(SUMIFS(WhatIf!$G:$G,WhatIf!$A:$A,G$1,WhatIf!$B:$B,G126)&lt;=price_limit,IF(G126="Yes",1,2),"")),""))</f>
        <v/>
      </c>
      <c r="AW126" s="69" t="str">
        <f>IF(OR(H126="",VLOOKUP(H$1,Services!$A$1:$B$22,2,0)="Exclude"),"",IF($D126=1,IF(OR(price_limit="",price_limit="No Limit"),IF(H126="Yes",1,2),IF(SUMIFS(WhatIf!$G:$G,WhatIf!$A:$A,H$1,WhatIf!$B:$B,H126)&lt;=price_limit,IF(H126="Yes",1,2),"")),""))</f>
        <v/>
      </c>
      <c r="AX126" s="69" t="str">
        <f>IF(OR(I126="",VLOOKUP(I$1,Services!$A$1:$B$22,2,0)="Exclude"),"",IF($D126=1,IF(OR(price_limit="",price_limit="No Limit"),IF(I126="Yes",1,2),IF(SUMIFS(WhatIf!$G:$G,WhatIf!$A:$A,I$1,WhatIf!$B:$B,I126)&lt;=price_limit,IF(I126="Yes",1,2),"")),""))</f>
        <v/>
      </c>
      <c r="AY126" s="69" t="str">
        <f>IF(OR(J126="",VLOOKUP(J$1,Services!$A$1:$B$22,2,0)="Exclude"),"",IF($D126=1,IF(OR(price_limit="",price_limit="No Limit"),IF(J126="Yes",1,2),IF(SUMIFS(WhatIf!$G:$G,WhatIf!$A:$A,J$1,WhatIf!$B:$B,J126)&lt;=price_limit,IF(J126="Yes",1,2),"")),""))</f>
        <v/>
      </c>
      <c r="AZ126" s="69" t="str">
        <f>IF(OR(K126="",VLOOKUP(K$1,Services!$A$1:$B$22,2,0)="Exclude"),"",IF($D126=1,IF(OR(price_limit="",price_limit="No Limit"),IF(K126="Yes",1,2),IF(SUMIFS(WhatIf!$G:$G,WhatIf!$A:$A,K$1,WhatIf!$B:$B,K126)&lt;=price_limit,IF(K126="Yes",1,2),"")),""))</f>
        <v/>
      </c>
      <c r="BA126" s="69" t="str">
        <f>IF(OR(L126="",VLOOKUP(L$1,Services!$A$1:$B$22,2,0)="Exclude"),"",IF($D126=1,IF(OR(price_limit="",price_limit="No Limit"),IF(L126="Yes",1,2),IF(SUMIFS(WhatIf!$G:$G,WhatIf!$A:$A,L$1,WhatIf!$B:$B,L126)&lt;=price_limit,IF(L126="Yes",1,2),"")),""))</f>
        <v/>
      </c>
      <c r="BB126" s="69" t="str">
        <f>IF(OR(M126="",VLOOKUP(M$1,Services!$A$1:$B$22,2,0)="Exclude"),"",IF($D126=1,IF(OR(price_limit="",price_limit="No Limit"),IF(M126="Yes",1,2),IF(SUMIFS(WhatIf!$G:$G,WhatIf!$A:$A,M$1,WhatIf!$B:$B,M126)&lt;=price_limit,IF(M126="Yes",1,2),"")),""))</f>
        <v/>
      </c>
      <c r="BC126" s="69" t="str">
        <f>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37.299999999999997" customHeight="1" x14ac:dyDescent="0.3">
      <c r="A127" s="19" t="s">
        <v>99</v>
      </c>
      <c r="B127" s="4" t="s">
        <v>311</v>
      </c>
      <c r="C127" s="4" t="s">
        <v>455</v>
      </c>
      <c r="D127" s="3" t="str">
        <f t="shared" ca="1" si="12"/>
        <v/>
      </c>
      <c r="H127" s="6"/>
      <c r="I127" s="6"/>
      <c r="O127" s="6"/>
      <c r="P127" s="6"/>
      <c r="Q127" s="6" t="s">
        <v>828</v>
      </c>
      <c r="R127" s="6" t="s">
        <v>922</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IF(OR(F127="",VLOOKUP(F$1,Services!$A$1:$B$22,2,0)="Exclude"),"",IF($D127=1,IF(OR(price_limit="",price_limit="No Limit"),IF(F127="Yes",1,2),IF(SUMIFS(WhatIf!$G:$G,WhatIf!$A:$A,F$1,WhatIf!$B:$B,F127)&lt;=price_limit,IF(F127="Yes",1,2),"")),""))</f>
        <v/>
      </c>
      <c r="AV127" s="69" t="str">
        <f>IF(OR(G127="",VLOOKUP(G$1,Services!$A$1:$B$22,2,0)="Exclude"),"",IF($D127=1,IF(OR(price_limit="",price_limit="No Limit"),IF(G127="Yes",1,2),IF(SUMIFS(WhatIf!$G:$G,WhatIf!$A:$A,G$1,WhatIf!$B:$B,G127)&lt;=price_limit,IF(G127="Yes",1,2),"")),""))</f>
        <v/>
      </c>
      <c r="AW127" s="69" t="str">
        <f>IF(OR(H127="",VLOOKUP(H$1,Services!$A$1:$B$22,2,0)="Exclude"),"",IF($D127=1,IF(OR(price_limit="",price_limit="No Limit"),IF(H127="Yes",1,2),IF(SUMIFS(WhatIf!$G:$G,WhatIf!$A:$A,H$1,WhatIf!$B:$B,H127)&lt;=price_limit,IF(H127="Yes",1,2),"")),""))</f>
        <v/>
      </c>
      <c r="AX127" s="69" t="str">
        <f>IF(OR(I127="",VLOOKUP(I$1,Services!$A$1:$B$22,2,0)="Exclude"),"",IF($D127=1,IF(OR(price_limit="",price_limit="No Limit"),IF(I127="Yes",1,2),IF(SUMIFS(WhatIf!$G:$G,WhatIf!$A:$A,I$1,WhatIf!$B:$B,I127)&lt;=price_limit,IF(I127="Yes",1,2),"")),""))</f>
        <v/>
      </c>
      <c r="AY127" s="69" t="str">
        <f>IF(OR(J127="",VLOOKUP(J$1,Services!$A$1:$B$22,2,0)="Exclude"),"",IF($D127=1,IF(OR(price_limit="",price_limit="No Limit"),IF(J127="Yes",1,2),IF(SUMIFS(WhatIf!$G:$G,WhatIf!$A:$A,J$1,WhatIf!$B:$B,J127)&lt;=price_limit,IF(J127="Yes",1,2),"")),""))</f>
        <v/>
      </c>
      <c r="AZ127" s="69" t="str">
        <f>IF(OR(K127="",VLOOKUP(K$1,Services!$A$1:$B$22,2,0)="Exclude"),"",IF($D127=1,IF(OR(price_limit="",price_limit="No Limit"),IF(K127="Yes",1,2),IF(SUMIFS(WhatIf!$G:$G,WhatIf!$A:$A,K$1,WhatIf!$B:$B,K127)&lt;=price_limit,IF(K127="Yes",1,2),"")),""))</f>
        <v/>
      </c>
      <c r="BA127" s="69" t="str">
        <f>IF(OR(L127="",VLOOKUP(L$1,Services!$A$1:$B$22,2,0)="Exclude"),"",IF($D127=1,IF(OR(price_limit="",price_limit="No Limit"),IF(L127="Yes",1,2),IF(SUMIFS(WhatIf!$G:$G,WhatIf!$A:$A,L$1,WhatIf!$B:$B,L127)&lt;=price_limit,IF(L127="Yes",1,2),"")),""))</f>
        <v/>
      </c>
      <c r="BB127" s="69" t="str">
        <f>IF(OR(M127="",VLOOKUP(M$1,Services!$A$1:$B$22,2,0)="Exclude"),"",IF($D127=1,IF(OR(price_limit="",price_limit="No Limit"),IF(M127="Yes",1,2),IF(SUMIFS(WhatIf!$G:$G,WhatIf!$A:$A,M$1,WhatIf!$B:$B,M127)&lt;=price_limit,IF(M127="Yes",1,2),"")),""))</f>
        <v/>
      </c>
      <c r="BC127" s="69" t="str">
        <f>IF(OR(N127="",VLOOKUP(N$1,Services!$A$1:$B$22,2,0)="Exclude"),"",IF($D127=1,IF(OR(price_limit="",price_limit="No Limit"),IF(N127="Yes",1,2),IF(SUMIFS(WhatIf!$G:$G,WhatIf!$A:$A,N$1,WhatIf!$B:$B,N127)&lt;=price_limit,IF(N127="Yes",1,2),"")),""))</f>
        <v/>
      </c>
      <c r="BD127" s="69" t="str">
        <f>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 ca="1">IF(OR(Q127="",VLOOKUP(Q$1,Services!$A$1:$B$22,2,0)="Exclude"),"",IF($D127=1,IF(OR(price_limit="",price_limit="No Limit"),IF(Q127="Yes",1,2),IF(SUMIFS(WhatIf!$G:$G,WhatIf!$A:$A,Q$1,WhatIf!$B:$B,Q127)&lt;=price_limit,IF(Q127="Yes",1,2),"")),""))</f>
        <v/>
      </c>
      <c r="BG127" s="69" t="str">
        <f ca="1">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5.75" customHeight="1" x14ac:dyDescent="0.3">
      <c r="A128" s="19" t="s">
        <v>263</v>
      </c>
      <c r="B128" s="4" t="s">
        <v>240</v>
      </c>
      <c r="C128" s="4" t="s">
        <v>208</v>
      </c>
      <c r="D128" s="3" t="str">
        <f t="shared" ca="1" si="12"/>
        <v/>
      </c>
      <c r="H128" s="5" t="s">
        <v>285</v>
      </c>
      <c r="I128" s="5" t="s">
        <v>285</v>
      </c>
      <c r="J128" s="5" t="s">
        <v>285</v>
      </c>
      <c r="K128" s="5" t="s">
        <v>285</v>
      </c>
      <c r="L128" s="5" t="s">
        <v>285</v>
      </c>
      <c r="M128" s="5" t="s">
        <v>285</v>
      </c>
      <c r="N128" s="5" t="s">
        <v>1</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IF(OR(F128="",VLOOKUP(F$1,Services!$A$1:$B$22,2,0)="Exclude"),"",IF($D128=1,IF(OR(price_limit="",price_limit="No Limit"),IF(F128="Yes",1,2),IF(SUMIFS(WhatIf!$G:$G,WhatIf!$A:$A,F$1,WhatIf!$B:$B,F128)&lt;=price_limit,IF(F128="Yes",1,2),"")),""))</f>
        <v/>
      </c>
      <c r="AV128" s="69" t="str">
        <f>IF(OR(G128="",VLOOKUP(G$1,Services!$A$1:$B$22,2,0)="Exclude"),"",IF($D128=1,IF(OR(price_limit="",price_limit="No Limit"),IF(G128="Yes",1,2),IF(SUMIFS(WhatIf!$G:$G,WhatIf!$A:$A,G$1,WhatIf!$B:$B,G128)&lt;=price_limit,IF(G128="Yes",1,2),"")),""))</f>
        <v/>
      </c>
      <c r="AW128" s="69" t="str">
        <f ca="1">IF(OR(H128="",VLOOKUP(H$1,Services!$A$1:$B$22,2,0)="Exclude"),"",IF($D128=1,IF(OR(price_limit="",price_limit="No Limit"),IF(H128="Yes",1,2),IF(SUMIFS(WhatIf!$G:$G,WhatIf!$A:$A,H$1,WhatIf!$B:$B,H128)&lt;=price_limit,IF(H128="Yes",1,2),"")),""))</f>
        <v/>
      </c>
      <c r="AX128" s="69" t="str">
        <f ca="1">IF(OR(I128="",VLOOKUP(I$1,Services!$A$1:$B$22,2,0)="Exclude"),"",IF($D128=1,IF(OR(price_limit="",price_limit="No Limit"),IF(I128="Yes",1,2),IF(SUMIFS(WhatIf!$G:$G,WhatIf!$A:$A,I$1,WhatIf!$B:$B,I128)&lt;=price_limit,IF(I128="Yes",1,2),"")),""))</f>
        <v/>
      </c>
      <c r="AY128" s="69" t="str">
        <f ca="1">IF(OR(J128="",VLOOKUP(J$1,Services!$A$1:$B$22,2,0)="Exclude"),"",IF($D128=1,IF(OR(price_limit="",price_limit="No Limit"),IF(J128="Yes",1,2),IF(SUMIFS(WhatIf!$G:$G,WhatIf!$A:$A,J$1,WhatIf!$B:$B,J128)&lt;=price_limit,IF(J128="Yes",1,2),"")),""))</f>
        <v/>
      </c>
      <c r="AZ128" s="69" t="str">
        <f ca="1">IF(OR(K128="",VLOOKUP(K$1,Services!$A$1:$B$22,2,0)="Exclude"),"",IF($D128=1,IF(OR(price_limit="",price_limit="No Limit"),IF(K128="Yes",1,2),IF(SUMIFS(WhatIf!$G:$G,WhatIf!$A:$A,K$1,WhatIf!$B:$B,K128)&lt;=price_limit,IF(K128="Yes",1,2),"")),""))</f>
        <v/>
      </c>
      <c r="BA128" s="69" t="str">
        <f ca="1">IF(OR(L128="",VLOOKUP(L$1,Services!$A$1:$B$22,2,0)="Exclude"),"",IF($D128=1,IF(OR(price_limit="",price_limit="No Limit"),IF(L128="Yes",1,2),IF(SUMIFS(WhatIf!$G:$G,WhatIf!$A:$A,L$1,WhatIf!$B:$B,L128)&lt;=price_limit,IF(L128="Yes",1,2),"")),""))</f>
        <v/>
      </c>
      <c r="BB128" s="69" t="str">
        <f ca="1">IF(OR(M128="",VLOOKUP(M$1,Services!$A$1:$B$22,2,0)="Exclude"),"",IF($D128=1,IF(OR(price_limit="",price_limit="No Limit"),IF(M128="Yes",1,2),IF(SUMIFS(WhatIf!$G:$G,WhatIf!$A:$A,M$1,WhatIf!$B:$B,M128)&lt;=price_limit,IF(M128="Yes",1,2),"")),""))</f>
        <v/>
      </c>
      <c r="BC128" s="69" t="str">
        <f ca="1">IF(OR(N128="",VLOOKUP(N$1,Services!$A$1:$B$22,2,0)="Exclude"),"",IF($D128=1,IF(OR(price_limit="",price_limit="No Limit"),IF(N128="Yes",1,2),IF(SUMIFS(WhatIf!$G:$G,WhatIf!$A:$A,N$1,WhatIf!$B:$B,N128)&lt;=price_limit,IF(N128="Yes",1,2),"")),""))</f>
        <v/>
      </c>
      <c r="BD128" s="69" t="str">
        <f>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12.45" customHeight="1" x14ac:dyDescent="0.3">
      <c r="A129" s="19" t="s">
        <v>199</v>
      </c>
      <c r="B129" s="4" t="s">
        <v>240</v>
      </c>
      <c r="C129" s="4" t="s">
        <v>453</v>
      </c>
      <c r="D129" s="3" t="str">
        <f t="shared" ca="1" si="12"/>
        <v/>
      </c>
      <c r="F129" s="5" t="s">
        <v>199</v>
      </c>
      <c r="G129" s="5" t="s">
        <v>199</v>
      </c>
      <c r="O129" s="6" t="s">
        <v>32</v>
      </c>
      <c r="P129" s="6"/>
      <c r="Q129" s="6"/>
      <c r="R129" s="6"/>
      <c r="X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 ca="1">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 ca="1">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100</v>
      </c>
      <c r="B130" s="4" t="s">
        <v>333</v>
      </c>
      <c r="C130" s="4" t="s">
        <v>453</v>
      </c>
      <c r="D130" s="3" t="str">
        <f t="shared" ca="1" si="12"/>
        <v/>
      </c>
      <c r="F130" s="5" t="s">
        <v>199</v>
      </c>
      <c r="G130" s="5" t="s">
        <v>199</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101</v>
      </c>
      <c r="B131" s="4" t="s">
        <v>240</v>
      </c>
      <c r="C131" s="4" t="s">
        <v>453</v>
      </c>
      <c r="D131" s="3" t="str">
        <f t="shared" ca="1" si="12"/>
        <v/>
      </c>
      <c r="F131" s="5" t="s">
        <v>1</v>
      </c>
      <c r="G131" s="5" t="s">
        <v>1</v>
      </c>
      <c r="H131" s="6"/>
      <c r="I131" s="6"/>
      <c r="O131" s="6"/>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 ca="1">IF(OR(F131="",VLOOKUP(F$1,Services!$A$1:$B$22,2,0)="Exclude"),"",IF($D131=1,IF(OR(price_limit="",price_limit="No Limit"),IF(F131="Yes",1,2),IF(SUMIFS(WhatIf!$G:$G,WhatIf!$A:$A,F$1,WhatIf!$B:$B,F131)&lt;=price_limit,IF(F131="Yes",1,2),"")),""))</f>
        <v/>
      </c>
      <c r="AV131" s="69" t="str">
        <f ca="1">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102</v>
      </c>
      <c r="B132" s="4" t="s">
        <v>240</v>
      </c>
      <c r="C132" s="4" t="s">
        <v>453</v>
      </c>
      <c r="D132" s="3" t="str">
        <f t="shared" ref="D132:D166" ca="1" si="15">IF(BR132=0,"",IF(BR132&lt;=VALUE(MID(marker_pick,1,1)),1,""))</f>
        <v/>
      </c>
      <c r="F132" s="5" t="s">
        <v>199</v>
      </c>
      <c r="G132" s="5" t="s">
        <v>199</v>
      </c>
      <c r="H132" s="6"/>
      <c r="I132" s="6"/>
      <c r="O132" s="6"/>
      <c r="Q132" s="6" t="s">
        <v>102</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 ca="1">IF(OR(F132="",VLOOKUP(F$1,Services!$A$1:$B$22,2,0)="Exclude"),"",IF($D132=1,IF(OR(price_limit="",price_limit="No Limit"),IF(F132="Yes",1,2),IF(SUMIFS(WhatIf!$G:$G,WhatIf!$A:$A,F$1,WhatIf!$B:$B,F132)&lt;=price_limit,IF(F132="Yes",1,2),"")),""))</f>
        <v/>
      </c>
      <c r="AV132" s="69" t="str">
        <f ca="1">IF(OR(G132="",VLOOKUP(G$1,Services!$A$1:$B$22,2,0)="Exclude"),"",IF($D132=1,IF(OR(price_limit="",price_limit="No Limit"),IF(G132="Yes",1,2),IF(SUMIFS(WhatIf!$G:$G,WhatIf!$A:$A,G$1,WhatIf!$B:$B,G132)&lt;=price_limit,IF(G132="Yes",1,2),"")),""))</f>
        <v/>
      </c>
      <c r="AW132" s="69" t="str">
        <f>IF(OR(H132="",VLOOKUP(H$1,Services!$A$1:$B$22,2,0)="Exclude"),"",IF($D132=1,IF(OR(price_limit="",price_limit="No Limit"),IF(H132="Yes",1,2),IF(SUMIFS(WhatIf!$G:$G,WhatIf!$A:$A,H$1,WhatIf!$B:$B,H132)&lt;=price_limit,IF(H132="Yes",1,2),"")),""))</f>
        <v/>
      </c>
      <c r="AX132" s="69" t="str">
        <f>IF(OR(I132="",VLOOKUP(I$1,Services!$A$1:$B$22,2,0)="Exclude"),"",IF($D132=1,IF(OR(price_limit="",price_limit="No Limit"),IF(I132="Yes",1,2),IF(SUMIFS(WhatIf!$G:$G,WhatIf!$A:$A,I$1,WhatIf!$B:$B,I132)&lt;=price_limit,IF(I132="Yes",1,2),"")),""))</f>
        <v/>
      </c>
      <c r="AY132" s="69" t="str">
        <f>IF(OR(J132="",VLOOKUP(J$1,Services!$A$1:$B$22,2,0)="Exclude"),"",IF($D132=1,IF(OR(price_limit="",price_limit="No Limit"),IF(J132="Yes",1,2),IF(SUMIFS(WhatIf!$G:$G,WhatIf!$A:$A,J$1,WhatIf!$B:$B,J132)&lt;=price_limit,IF(J132="Yes",1,2),"")),""))</f>
        <v/>
      </c>
      <c r="AZ132" s="69" t="str">
        <f>IF(OR(K132="",VLOOKUP(K$1,Services!$A$1:$B$22,2,0)="Exclude"),"",IF($D132=1,IF(OR(price_limit="",price_limit="No Limit"),IF(K132="Yes",1,2),IF(SUMIFS(WhatIf!$G:$G,WhatIf!$A:$A,K$1,WhatIf!$B:$B,K132)&lt;=price_limit,IF(K132="Yes",1,2),"")),""))</f>
        <v/>
      </c>
      <c r="BA132" s="69" t="str">
        <f>IF(OR(L132="",VLOOKUP(L$1,Services!$A$1:$B$22,2,0)="Exclude"),"",IF($D132=1,IF(OR(price_limit="",price_limit="No Limit"),IF(L132="Yes",1,2),IF(SUMIFS(WhatIf!$G:$G,WhatIf!$A:$A,L$1,WhatIf!$B:$B,L132)&lt;=price_limit,IF(L132="Yes",1,2),"")),""))</f>
        <v/>
      </c>
      <c r="BB132" s="69" t="str">
        <f>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IF(OR(O132="",VLOOKUP(O$1,Services!$A$1:$B$22,2,0)="Exclude"),"",IF($D132=1,IF(OR(price_limit="",price_limit="No Limit"),IF(O132="Yes",1,2),IF(SUMIFS(WhatIf!$G:$G,WhatIf!$A:$A,O$1,WhatIf!$B:$B,O132)&lt;=price_limit,IF(O132="Yes",1,2),"")),""))</f>
        <v/>
      </c>
      <c r="BE132" s="69" t="str">
        <f>IF(OR(P132="",VLOOKUP(P$1,Services!$A$1:$B$22,2,0)="Exclude"),"",IF($D132=1,IF(OR(price_limit="",price_limit="No Limit"),IF(P132="Yes",1,2),IF(SUMIFS(WhatIf!$G:$G,WhatIf!$A:$A,P$1,WhatIf!$B:$B,P132)&lt;=price_limit,IF(P132="Yes",1,2),"")),""))</f>
        <v/>
      </c>
      <c r="BF132" s="69" t="str">
        <f ca="1">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ht="24.9" customHeight="1" x14ac:dyDescent="0.3">
      <c r="A133" s="19" t="s">
        <v>313</v>
      </c>
      <c r="B133" s="4" t="s">
        <v>240</v>
      </c>
      <c r="C133" s="4" t="s">
        <v>453</v>
      </c>
      <c r="D133" s="3" t="str">
        <f t="shared" ca="1" si="15"/>
        <v/>
      </c>
      <c r="H133" s="6"/>
      <c r="I133" s="6"/>
      <c r="O133" s="6"/>
      <c r="Q133" s="6" t="s">
        <v>247</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IF(OR(H133="",VLOOKUP(H$1,Services!$A$1:$B$22,2,0)="Exclude"),"",IF($D133=1,IF(OR(price_limit="",price_limit="No Limit"),IF(H133="Yes",1,2),IF(SUMIFS(WhatIf!$G:$G,WhatIf!$A:$A,H$1,WhatIf!$B:$B,H133)&lt;=price_limit,IF(H133="Yes",1,2),"")),""))</f>
        <v/>
      </c>
      <c r="AX133" s="69" t="str">
        <f>IF(OR(I133="",VLOOKUP(I$1,Services!$A$1:$B$22,2,0)="Exclude"),"",IF($D133=1,IF(OR(price_limit="",price_limit="No Limit"),IF(I133="Yes",1,2),IF(SUMIFS(WhatIf!$G:$G,WhatIf!$A:$A,I$1,WhatIf!$B:$B,I133)&lt;=price_limit,IF(I133="Yes",1,2),"")),""))</f>
        <v/>
      </c>
      <c r="AY133" s="69" t="str">
        <f>IF(OR(J133="",VLOOKUP(J$1,Services!$A$1:$B$22,2,0)="Exclude"),"",IF($D133=1,IF(OR(price_limit="",price_limit="No Limit"),IF(J133="Yes",1,2),IF(SUMIFS(WhatIf!$G:$G,WhatIf!$A:$A,J$1,WhatIf!$B:$B,J133)&lt;=price_limit,IF(J133="Yes",1,2),"")),""))</f>
        <v/>
      </c>
      <c r="AZ133" s="69" t="str">
        <f>IF(OR(K133="",VLOOKUP(K$1,Services!$A$1:$B$22,2,0)="Exclude"),"",IF($D133=1,IF(OR(price_limit="",price_limit="No Limit"),IF(K133="Yes",1,2),IF(SUMIFS(WhatIf!$G:$G,WhatIf!$A:$A,K$1,WhatIf!$B:$B,K133)&lt;=price_limit,IF(K133="Yes",1,2),"")),""))</f>
        <v/>
      </c>
      <c r="BA133" s="69" t="str">
        <f>IF(OR(L133="",VLOOKUP(L$1,Services!$A$1:$B$22,2,0)="Exclude"),"",IF($D133=1,IF(OR(price_limit="",price_limit="No Limit"),IF(L133="Yes",1,2),IF(SUMIFS(WhatIf!$G:$G,WhatIf!$A:$A,L$1,WhatIf!$B:$B,L133)&lt;=price_limit,IF(L133="Yes",1,2),"")),""))</f>
        <v/>
      </c>
      <c r="BB133" s="69" t="str">
        <f>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IF(OR(O133="",VLOOKUP(O$1,Services!$A$1:$B$22,2,0)="Exclude"),"",IF($D133=1,IF(OR(price_limit="",price_limit="No Limit"),IF(O133="Yes",1,2),IF(SUMIFS(WhatIf!$G:$G,WhatIf!$A:$A,O$1,WhatIf!$B:$B,O133)&lt;=price_limit,IF(O133="Yes",1,2),"")),""))</f>
        <v/>
      </c>
      <c r="BE133" s="69" t="str">
        <f>IF(OR(P133="",VLOOKUP(P$1,Services!$A$1:$B$22,2,0)="Exclude"),"",IF($D133=1,IF(OR(price_limit="",price_limit="No Limit"),IF(P133="Yes",1,2),IF(SUMIFS(WhatIf!$G:$G,WhatIf!$A:$A,P$1,WhatIf!$B:$B,P133)&lt;=price_limit,IF(P133="Yes",1,2),"")),""))</f>
        <v/>
      </c>
      <c r="BF133" s="69" t="str">
        <f ca="1">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33</v>
      </c>
      <c r="B134" s="4" t="s">
        <v>240</v>
      </c>
      <c r="C134" s="4" t="s">
        <v>209</v>
      </c>
      <c r="D134" s="3" t="str">
        <f t="shared" ca="1" si="15"/>
        <v/>
      </c>
      <c r="F134" s="5" t="s">
        <v>1</v>
      </c>
      <c r="H134" s="5" t="s">
        <v>1</v>
      </c>
      <c r="I134" s="5" t="s">
        <v>1</v>
      </c>
      <c r="J134" s="5" t="s">
        <v>1</v>
      </c>
      <c r="K134" s="5" t="s">
        <v>1</v>
      </c>
      <c r="L134" s="5" t="s">
        <v>1</v>
      </c>
      <c r="M134" s="5" t="s">
        <v>1</v>
      </c>
      <c r="O134" s="6" t="s">
        <v>1</v>
      </c>
      <c r="P134" s="6" t="s">
        <v>1</v>
      </c>
      <c r="Q134" s="6" t="s">
        <v>1</v>
      </c>
      <c r="R134" s="6"/>
      <c r="X134" s="5"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 ca="1">IF(OR(H134="",VLOOKUP(H$1,Services!$A$1:$B$22,2,0)="Exclude"),"",IF($D134=1,IF(OR(price_limit="",price_limit="No Limit"),IF(H134="Yes",1,2),IF(SUMIFS(WhatIf!$G:$G,WhatIf!$A:$A,H$1,WhatIf!$B:$B,H134)&lt;=price_limit,IF(H134="Yes",1,2),"")),""))</f>
        <v/>
      </c>
      <c r="AX134" s="69" t="str">
        <f ca="1">IF(OR(I134="",VLOOKUP(I$1,Services!$A$1:$B$22,2,0)="Exclude"),"",IF($D134=1,IF(OR(price_limit="",price_limit="No Limit"),IF(I134="Yes",1,2),IF(SUMIFS(WhatIf!$G:$G,WhatIf!$A:$A,I$1,WhatIf!$B:$B,I134)&lt;=price_limit,IF(I134="Yes",1,2),"")),""))</f>
        <v/>
      </c>
      <c r="AY134" s="69" t="str">
        <f ca="1">IF(OR(J134="",VLOOKUP(J$1,Services!$A$1:$B$22,2,0)="Exclude"),"",IF($D134=1,IF(OR(price_limit="",price_limit="No Limit"),IF(J134="Yes",1,2),IF(SUMIFS(WhatIf!$G:$G,WhatIf!$A:$A,J$1,WhatIf!$B:$B,J134)&lt;=price_limit,IF(J134="Yes",1,2),"")),""))</f>
        <v/>
      </c>
      <c r="AZ134" s="69" t="str">
        <f ca="1">IF(OR(K134="",VLOOKUP(K$1,Services!$A$1:$B$22,2,0)="Exclude"),"",IF($D134=1,IF(OR(price_limit="",price_limit="No Limit"),IF(K134="Yes",1,2),IF(SUMIFS(WhatIf!$G:$G,WhatIf!$A:$A,K$1,WhatIf!$B:$B,K134)&lt;=price_limit,IF(K134="Yes",1,2),"")),""))</f>
        <v/>
      </c>
      <c r="BA134" s="69" t="str">
        <f ca="1">IF(OR(L134="",VLOOKUP(L$1,Services!$A$1:$B$22,2,0)="Exclude"),"",IF($D134=1,IF(OR(price_limit="",price_limit="No Limit"),IF(L134="Yes",1,2),IF(SUMIFS(WhatIf!$G:$G,WhatIf!$A:$A,L$1,WhatIf!$B:$B,L134)&lt;=price_limit,IF(L134="Yes",1,2),"")),""))</f>
        <v/>
      </c>
      <c r="BB134" s="69" t="str">
        <f ca="1">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 ca="1">IF(OR(O134="",VLOOKUP(O$1,Services!$A$1:$B$22,2,0)="Exclude"),"",IF($D134=1,IF(OR(price_limit="",price_limit="No Limit"),IF(O134="Yes",1,2),IF(SUMIFS(WhatIf!$G:$G,WhatIf!$A:$A,O$1,WhatIf!$B:$B,O134)&lt;=price_limit,IF(O134="Yes",1,2),"")),""))</f>
        <v/>
      </c>
      <c r="BE134" s="69" t="str">
        <f ca="1">IF(OR(P134="",VLOOKUP(P$1,Services!$A$1:$B$22,2,0)="Exclude"),"",IF($D134=1,IF(OR(price_limit="",price_limit="No Limit"),IF(P134="Yes",1,2),IF(SUMIFS(WhatIf!$G:$G,WhatIf!$A:$A,P$1,WhatIf!$B:$B,P134)&lt;=price_limit,IF(P134="Yes",1,2),"")),""))</f>
        <v/>
      </c>
      <c r="BF134" s="69" t="str">
        <f ca="1">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 ca="1">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176</v>
      </c>
      <c r="B135" s="4" t="s">
        <v>107</v>
      </c>
      <c r="C135" s="4" t="s">
        <v>209</v>
      </c>
      <c r="D135" s="3" t="str">
        <f t="shared" ca="1" si="15"/>
        <v/>
      </c>
      <c r="F135" s="5" t="s">
        <v>1</v>
      </c>
      <c r="H135" s="5" t="s">
        <v>1</v>
      </c>
      <c r="I135" s="5" t="s">
        <v>1</v>
      </c>
      <c r="J135" s="5" t="s">
        <v>1</v>
      </c>
      <c r="K135" s="5" t="s">
        <v>1</v>
      </c>
      <c r="L135" s="5" t="s">
        <v>1</v>
      </c>
      <c r="M135" s="5" t="s">
        <v>1</v>
      </c>
      <c r="O135" s="6" t="s">
        <v>1</v>
      </c>
      <c r="P135" s="6" t="s">
        <v>1</v>
      </c>
      <c r="Q135" s="6" t="s">
        <v>1</v>
      </c>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IF(OR(G135="",VLOOKUP(G$1,Services!$A$1:$B$22,2,0)="Exclude"),"",IF($D135=1,IF(OR(price_limit="",price_limit="No Limit"),IF(G135="Yes",1,2),IF(SUMIFS(WhatIf!$G:$G,WhatIf!$A:$A,G$1,WhatIf!$B:$B,G135)&lt;=price_limit,IF(G135="Yes",1,2),"")),""))</f>
        <v/>
      </c>
      <c r="AW135" s="69" t="str">
        <f ca="1">IF(OR(H135="",VLOOKUP(H$1,Services!$A$1:$B$22,2,0)="Exclude"),"",IF($D135=1,IF(OR(price_limit="",price_limit="No Limit"),IF(H135="Yes",1,2),IF(SUMIFS(WhatIf!$G:$G,WhatIf!$A:$A,H$1,WhatIf!$B:$B,H135)&lt;=price_limit,IF(H135="Yes",1,2),"")),""))</f>
        <v/>
      </c>
      <c r="AX135" s="69" t="str">
        <f ca="1">IF(OR(I135="",VLOOKUP(I$1,Services!$A$1:$B$22,2,0)="Exclude"),"",IF($D135=1,IF(OR(price_limit="",price_limit="No Limit"),IF(I135="Yes",1,2),IF(SUMIFS(WhatIf!$G:$G,WhatIf!$A:$A,I$1,WhatIf!$B:$B,I135)&lt;=price_limit,IF(I135="Yes",1,2),"")),""))</f>
        <v/>
      </c>
      <c r="AY135" s="69" t="str">
        <f ca="1">IF(OR(J135="",VLOOKUP(J$1,Services!$A$1:$B$22,2,0)="Exclude"),"",IF($D135=1,IF(OR(price_limit="",price_limit="No Limit"),IF(J135="Yes",1,2),IF(SUMIFS(WhatIf!$G:$G,WhatIf!$A:$A,J$1,WhatIf!$B:$B,J135)&lt;=price_limit,IF(J135="Yes",1,2),"")),""))</f>
        <v/>
      </c>
      <c r="AZ135" s="69" t="str">
        <f ca="1">IF(OR(K135="",VLOOKUP(K$1,Services!$A$1:$B$22,2,0)="Exclude"),"",IF($D135=1,IF(OR(price_limit="",price_limit="No Limit"),IF(K135="Yes",1,2),IF(SUMIFS(WhatIf!$G:$G,WhatIf!$A:$A,K$1,WhatIf!$B:$B,K135)&lt;=price_limit,IF(K135="Yes",1,2),"")),""))</f>
        <v/>
      </c>
      <c r="BA135" s="69" t="str">
        <f ca="1">IF(OR(L135="",VLOOKUP(L$1,Services!$A$1:$B$22,2,0)="Exclude"),"",IF($D135=1,IF(OR(price_limit="",price_limit="No Limit"),IF(L135="Yes",1,2),IF(SUMIFS(WhatIf!$G:$G,WhatIf!$A:$A,L$1,WhatIf!$B:$B,L135)&lt;=price_limit,IF(L135="Yes",1,2),"")),""))</f>
        <v/>
      </c>
      <c r="BB135" s="69" t="str">
        <f ca="1">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 ca="1">IF(OR(O135="",VLOOKUP(O$1,Services!$A$1:$B$22,2,0)="Exclude"),"",IF($D135=1,IF(OR(price_limit="",price_limit="No Limit"),IF(O135="Yes",1,2),IF(SUMIFS(WhatIf!$G:$G,WhatIf!$A:$A,O$1,WhatIf!$B:$B,O135)&lt;=price_limit,IF(O135="Yes",1,2),"")),""))</f>
        <v/>
      </c>
      <c r="BE135" s="69" t="str">
        <f ca="1">IF(OR(P135="",VLOOKUP(P$1,Services!$A$1:$B$22,2,0)="Exclude"),"",IF($D135=1,IF(OR(price_limit="",price_limit="No Limit"),IF(P135="Yes",1,2),IF(SUMIFS(WhatIf!$G:$G,WhatIf!$A:$A,P$1,WhatIf!$B:$B,P135)&lt;=price_limit,IF(P135="Yes",1,2),"")),""))</f>
        <v/>
      </c>
      <c r="BF135" s="69" t="str">
        <f ca="1">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221</v>
      </c>
      <c r="B136" s="4" t="s">
        <v>153</v>
      </c>
      <c r="C136" s="4" t="s">
        <v>209</v>
      </c>
      <c r="D136" s="3" t="str">
        <f t="shared" ca="1" si="15"/>
        <v/>
      </c>
      <c r="F136" s="6" t="s">
        <v>1</v>
      </c>
      <c r="G136" s="6"/>
      <c r="O136" s="6"/>
      <c r="P136" s="6"/>
      <c r="Q136" s="6"/>
      <c r="R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 ca="1">IF(OR(F136="",VLOOKUP(F$1,Services!$A$1:$B$22,2,0)="Exclude"),"",IF($D136=1,IF(OR(price_limit="",price_limit="No Limit"),IF(F136="Yes",1,2),IF(SUMIFS(WhatIf!$G:$G,WhatIf!$A:$A,F$1,WhatIf!$B:$B,F136)&lt;=price_limit,IF(F136="Yes",1,2),"")),""))</f>
        <v/>
      </c>
      <c r="AV136" s="69" t="str">
        <f>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x14ac:dyDescent="0.3">
      <c r="A137" s="19" t="s">
        <v>103</v>
      </c>
      <c r="B137" s="7" t="s">
        <v>240</v>
      </c>
      <c r="C137" s="4" t="s">
        <v>209</v>
      </c>
      <c r="D137" s="3" t="str">
        <f t="shared" ca="1" si="15"/>
        <v/>
      </c>
      <c r="F137" s="5" t="s">
        <v>502</v>
      </c>
      <c r="G137" s="5" t="s">
        <v>502</v>
      </c>
      <c r="P137" s="5" t="s">
        <v>1</v>
      </c>
      <c r="Q137" s="6" t="s">
        <v>828</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 ca="1">IF(OR(F137="",VLOOKUP(F$1,Services!$A$1:$B$22,2,0)="Exclude"),"",IF($D137=1,IF(OR(price_limit="",price_limit="No Limit"),IF(F137="Yes",1,2),IF(SUMIFS(WhatIf!$G:$G,WhatIf!$A:$A,F$1,WhatIf!$B:$B,F137)&lt;=price_limit,IF(F137="Yes",1,2),"")),""))</f>
        <v/>
      </c>
      <c r="AV137" s="69" t="str">
        <f ca="1">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 ca="1">IF(OR(P137="",VLOOKUP(P$1,Services!$A$1:$B$22,2,0)="Exclude"),"",IF($D137=1,IF(OR(price_limit="",price_limit="No Limit"),IF(P137="Yes",1,2),IF(SUMIFS(WhatIf!$G:$G,WhatIf!$A:$A,P$1,WhatIf!$B:$B,P137)&lt;=price_limit,IF(P137="Yes",1,2),"")),""))</f>
        <v/>
      </c>
      <c r="BF137" s="69" t="str">
        <f ca="1">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104</v>
      </c>
      <c r="B138" s="4" t="s">
        <v>240</v>
      </c>
      <c r="C138" s="4" t="s">
        <v>209</v>
      </c>
      <c r="D138" s="3" t="str">
        <f t="shared" ca="1" si="15"/>
        <v/>
      </c>
      <c r="Q138" s="6" t="s">
        <v>828</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IF(OR(H138="",VLOOKUP(H$1,Services!$A$1:$B$22,2,0)="Exclude"),"",IF($D138=1,IF(OR(price_limit="",price_limit="No Limit"),IF(H138="Yes",1,2),IF(SUMIFS(WhatIf!$G:$G,WhatIf!$A:$A,H$1,WhatIf!$B:$B,H138)&lt;=price_limit,IF(H138="Yes",1,2),"")),""))</f>
        <v/>
      </c>
      <c r="AX138" s="69" t="str">
        <f>IF(OR(I138="",VLOOKUP(I$1,Services!$A$1:$B$22,2,0)="Exclude"),"",IF($D138=1,IF(OR(price_limit="",price_limit="No Limit"),IF(I138="Yes",1,2),IF(SUMIFS(WhatIf!$G:$G,WhatIf!$A:$A,I$1,WhatIf!$B:$B,I138)&lt;=price_limit,IF(I138="Yes",1,2),"")),""))</f>
        <v/>
      </c>
      <c r="AY138" s="69" t="str">
        <f>IF(OR(J138="",VLOOKUP(J$1,Services!$A$1:$B$22,2,0)="Exclude"),"",IF($D138=1,IF(OR(price_limit="",price_limit="No Limit"),IF(J138="Yes",1,2),IF(SUMIFS(WhatIf!$G:$G,WhatIf!$A:$A,J$1,WhatIf!$B:$B,J138)&lt;=price_limit,IF(J138="Yes",1,2),"")),""))</f>
        <v/>
      </c>
      <c r="AZ138" s="69" t="str">
        <f>IF(OR(K138="",VLOOKUP(K$1,Services!$A$1:$B$22,2,0)="Exclude"),"",IF($D138=1,IF(OR(price_limit="",price_limit="No Limit"),IF(K138="Yes",1,2),IF(SUMIFS(WhatIf!$G:$G,WhatIf!$A:$A,K$1,WhatIf!$B:$B,K138)&lt;=price_limit,IF(K138="Yes",1,2),"")),""))</f>
        <v/>
      </c>
      <c r="BA138" s="69" t="str">
        <f>IF(OR(L138="",VLOOKUP(L$1,Services!$A$1:$B$22,2,0)="Exclude"),"",IF($D138=1,IF(OR(price_limit="",price_limit="No Limit"),IF(L138="Yes",1,2),IF(SUMIFS(WhatIf!$G:$G,WhatIf!$A:$A,L$1,WhatIf!$B:$B,L138)&lt;=price_limit,IF(L138="Yes",1,2),"")),""))</f>
        <v/>
      </c>
      <c r="BB138" s="69" t="str">
        <f>IF(OR(M138="",VLOOKUP(M$1,Services!$A$1:$B$22,2,0)="Exclude"),"",IF($D138=1,IF(OR(price_limit="",price_limit="No Limit"),IF(M138="Yes",1,2),IF(SUMIFS(WhatIf!$G:$G,WhatIf!$A:$A,M$1,WhatIf!$B:$B,M138)&lt;=price_limit,IF(M138="Yes",1,2),"")),""))</f>
        <v/>
      </c>
      <c r="BC138" s="69" t="str">
        <f>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IF(OR(P138="",VLOOKUP(P$1,Services!$A$1:$B$22,2,0)="Exclude"),"",IF($D138=1,IF(OR(price_limit="",price_limit="No Limit"),IF(P138="Yes",1,2),IF(SUMIFS(WhatIf!$G:$G,WhatIf!$A:$A,P$1,WhatIf!$B:$B,P138)&lt;=price_limit,IF(P138="Yes",1,2),"")),""))</f>
        <v/>
      </c>
      <c r="BF138" s="69" t="str">
        <f ca="1">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x14ac:dyDescent="0.3">
      <c r="A139" s="19" t="s">
        <v>291</v>
      </c>
      <c r="B139" s="4" t="s">
        <v>240</v>
      </c>
      <c r="C139" s="4" t="s">
        <v>209</v>
      </c>
      <c r="D139" s="3" t="str">
        <f t="shared" ca="1" si="15"/>
        <v/>
      </c>
      <c r="H139" s="6"/>
      <c r="I139" s="6"/>
      <c r="O139" s="6"/>
      <c r="P139" s="6" t="s">
        <v>1</v>
      </c>
      <c r="Q139" s="6" t="s">
        <v>308</v>
      </c>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IF(OR(F139="",VLOOKUP(F$1,Services!$A$1:$B$22,2,0)="Exclude"),"",IF($D139=1,IF(OR(price_limit="",price_limit="No Limit"),IF(F139="Yes",1,2),IF(SUMIFS(WhatIf!$G:$G,WhatIf!$A:$A,F$1,WhatIf!$B:$B,F139)&lt;=price_limit,IF(F139="Yes",1,2),"")),""))</f>
        <v/>
      </c>
      <c r="AV139" s="69" t="str">
        <f>IF(OR(G139="",VLOOKUP(G$1,Services!$A$1:$B$22,2,0)="Exclude"),"",IF($D139=1,IF(OR(price_limit="",price_limit="No Limit"),IF(G139="Yes",1,2),IF(SUMIFS(WhatIf!$G:$G,WhatIf!$A:$A,G$1,WhatIf!$B:$B,G139)&lt;=price_limit,IF(G139="Yes",1,2),"")),""))</f>
        <v/>
      </c>
      <c r="AW139" s="69" t="str">
        <f>IF(OR(H139="",VLOOKUP(H$1,Services!$A$1:$B$22,2,0)="Exclude"),"",IF($D139=1,IF(OR(price_limit="",price_limit="No Limit"),IF(H139="Yes",1,2),IF(SUMIFS(WhatIf!$G:$G,WhatIf!$A:$A,H$1,WhatIf!$B:$B,H139)&lt;=price_limit,IF(H139="Yes",1,2),"")),""))</f>
        <v/>
      </c>
      <c r="AX139" s="69" t="str">
        <f>IF(OR(I139="",VLOOKUP(I$1,Services!$A$1:$B$22,2,0)="Exclude"),"",IF($D139=1,IF(OR(price_limit="",price_limit="No Limit"),IF(I139="Yes",1,2),IF(SUMIFS(WhatIf!$G:$G,WhatIf!$A:$A,I$1,WhatIf!$B:$B,I139)&lt;=price_limit,IF(I139="Yes",1,2),"")),""))</f>
        <v/>
      </c>
      <c r="AY139" s="69" t="str">
        <f>IF(OR(J139="",VLOOKUP(J$1,Services!$A$1:$B$22,2,0)="Exclude"),"",IF($D139=1,IF(OR(price_limit="",price_limit="No Limit"),IF(J139="Yes",1,2),IF(SUMIFS(WhatIf!$G:$G,WhatIf!$A:$A,J$1,WhatIf!$B:$B,J139)&lt;=price_limit,IF(J139="Yes",1,2),"")),""))</f>
        <v/>
      </c>
      <c r="AZ139" s="69" t="str">
        <f>IF(OR(K139="",VLOOKUP(K$1,Services!$A$1:$B$22,2,0)="Exclude"),"",IF($D139=1,IF(OR(price_limit="",price_limit="No Limit"),IF(K139="Yes",1,2),IF(SUMIFS(WhatIf!$G:$G,WhatIf!$A:$A,K$1,WhatIf!$B:$B,K139)&lt;=price_limit,IF(K139="Yes",1,2),"")),""))</f>
        <v/>
      </c>
      <c r="BA139" s="69" t="str">
        <f>IF(OR(L139="",VLOOKUP(L$1,Services!$A$1:$B$22,2,0)="Exclude"),"",IF($D139=1,IF(OR(price_limit="",price_limit="No Limit"),IF(L139="Yes",1,2),IF(SUMIFS(WhatIf!$G:$G,WhatIf!$A:$A,L$1,WhatIf!$B:$B,L139)&lt;=price_limit,IF(L139="Yes",1,2),"")),""))</f>
        <v/>
      </c>
      <c r="BB139" s="69" t="str">
        <f>IF(OR(M139="",VLOOKUP(M$1,Services!$A$1:$B$22,2,0)="Exclude"),"",IF($D139=1,IF(OR(price_limit="",price_limit="No Limit"),IF(M139="Yes",1,2),IF(SUMIFS(WhatIf!$G:$G,WhatIf!$A:$A,M$1,WhatIf!$B:$B,M139)&lt;=price_limit,IF(M139="Yes",1,2),"")),""))</f>
        <v/>
      </c>
      <c r="BC139" s="69" t="str">
        <f>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 ca="1">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4">
      <c r="A140" s="19" t="s">
        <v>105</v>
      </c>
      <c r="B140" s="4" t="s">
        <v>240</v>
      </c>
      <c r="C140" s="4" t="s">
        <v>208</v>
      </c>
      <c r="D140" s="3" t="str">
        <f t="shared" ca="1" si="15"/>
        <v/>
      </c>
      <c r="H140" s="5" t="s">
        <v>494</v>
      </c>
      <c r="I140" s="5" t="s">
        <v>494</v>
      </c>
      <c r="J140" s="5" t="s">
        <v>494</v>
      </c>
      <c r="K140" s="5" t="s">
        <v>494</v>
      </c>
      <c r="L140" s="5" t="s">
        <v>494</v>
      </c>
      <c r="M140" s="5" t="s">
        <v>494</v>
      </c>
      <c r="N140" s="5" t="s">
        <v>1</v>
      </c>
      <c r="P140" s="9" t="s">
        <v>285</v>
      </c>
      <c r="Q140" s="5" t="s">
        <v>309</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IF(OR(F140="",VLOOKUP(F$1,Services!$A$1:$B$22,2,0)="Exclude"),"",IF($D140=1,IF(OR(price_limit="",price_limit="No Limit"),IF(F140="Yes",1,2),IF(SUMIFS(WhatIf!$G:$G,WhatIf!$A:$A,F$1,WhatIf!$B:$B,F140)&lt;=price_limit,IF(F140="Yes",1,2),"")),""))</f>
        <v/>
      </c>
      <c r="AV140" s="69" t="str">
        <f>IF(OR(G140="",VLOOKUP(G$1,Services!$A$1:$B$22,2,0)="Exclude"),"",IF($D140=1,IF(OR(price_limit="",price_limit="No Limit"),IF(G140="Yes",1,2),IF(SUMIFS(WhatIf!$G:$G,WhatIf!$A:$A,G$1,WhatIf!$B:$B,G140)&lt;=price_limit,IF(G140="Yes",1,2),"")),""))</f>
        <v/>
      </c>
      <c r="AW140" s="69" t="str">
        <f ca="1">IF(OR(H140="",VLOOKUP(H$1,Services!$A$1:$B$22,2,0)="Exclude"),"",IF($D140=1,IF(OR(price_limit="",price_limit="No Limit"),IF(H140="Yes",1,2),IF(SUMIFS(WhatIf!$G:$G,WhatIf!$A:$A,H$1,WhatIf!$B:$B,H140)&lt;=price_limit,IF(H140="Yes",1,2),"")),""))</f>
        <v/>
      </c>
      <c r="AX140" s="69" t="str">
        <f ca="1">IF(OR(I140="",VLOOKUP(I$1,Services!$A$1:$B$22,2,0)="Exclude"),"",IF($D140=1,IF(OR(price_limit="",price_limit="No Limit"),IF(I140="Yes",1,2),IF(SUMIFS(WhatIf!$G:$G,WhatIf!$A:$A,I$1,WhatIf!$B:$B,I140)&lt;=price_limit,IF(I140="Yes",1,2),"")),""))</f>
        <v/>
      </c>
      <c r="AY140" s="69" t="str">
        <f ca="1">IF(OR(J140="",VLOOKUP(J$1,Services!$A$1:$B$22,2,0)="Exclude"),"",IF($D140=1,IF(OR(price_limit="",price_limit="No Limit"),IF(J140="Yes",1,2),IF(SUMIFS(WhatIf!$G:$G,WhatIf!$A:$A,J$1,WhatIf!$B:$B,J140)&lt;=price_limit,IF(J140="Yes",1,2),"")),""))</f>
        <v/>
      </c>
      <c r="AZ140" s="69" t="str">
        <f ca="1">IF(OR(K140="",VLOOKUP(K$1,Services!$A$1:$B$22,2,0)="Exclude"),"",IF($D140=1,IF(OR(price_limit="",price_limit="No Limit"),IF(K140="Yes",1,2),IF(SUMIFS(WhatIf!$G:$G,WhatIf!$A:$A,K$1,WhatIf!$B:$B,K140)&lt;=price_limit,IF(K140="Yes",1,2),"")),""))</f>
        <v/>
      </c>
      <c r="BA140" s="69" t="str">
        <f ca="1">IF(OR(L140="",VLOOKUP(L$1,Services!$A$1:$B$22,2,0)="Exclude"),"",IF($D140=1,IF(OR(price_limit="",price_limit="No Limit"),IF(L140="Yes",1,2),IF(SUMIFS(WhatIf!$G:$G,WhatIf!$A:$A,L$1,WhatIf!$B:$B,L140)&lt;=price_limit,IF(L140="Yes",1,2),"")),""))</f>
        <v/>
      </c>
      <c r="BB140" s="69" t="str">
        <f ca="1">IF(OR(M140="",VLOOKUP(M$1,Services!$A$1:$B$22,2,0)="Exclude"),"",IF($D140=1,IF(OR(price_limit="",price_limit="No Limit"),IF(M140="Yes",1,2),IF(SUMIFS(WhatIf!$G:$G,WhatIf!$A:$A,M$1,WhatIf!$B:$B,M140)&lt;=price_limit,IF(M140="Yes",1,2),"")),""))</f>
        <v/>
      </c>
      <c r="BC140" s="69" t="str">
        <f ca="1">IF(OR(N140="",VLOOKUP(N$1,Services!$A$1:$B$22,2,0)="Exclude"),"",IF($D140=1,IF(OR(price_limit="",price_limit="No Limit"),IF(N140="Yes",1,2),IF(SUMIFS(WhatIf!$G:$G,WhatIf!$A:$A,N$1,WhatIf!$B:$B,N140)&lt;=price_limit,IF(N140="Yes",1,2),"")),""))</f>
        <v/>
      </c>
      <c r="BD140" s="69" t="str">
        <f>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 ca="1">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106</v>
      </c>
      <c r="B141" s="4" t="s">
        <v>240</v>
      </c>
      <c r="C141" s="4" t="s">
        <v>209</v>
      </c>
      <c r="D141" s="3" t="str">
        <f t="shared" ca="1" si="15"/>
        <v/>
      </c>
      <c r="F141" s="5" t="s">
        <v>502</v>
      </c>
      <c r="G141" s="5" t="s">
        <v>502</v>
      </c>
      <c r="P141" s="5" t="s">
        <v>1</v>
      </c>
      <c r="Q141" s="6" t="s">
        <v>828</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IF(OR(K141="",VLOOKUP(K$1,Services!$A$1:$B$22,2,0)="Exclude"),"",IF($D141=1,IF(OR(price_limit="",price_limit="No Limit"),IF(K141="Yes",1,2),IF(SUMIFS(WhatIf!$G:$G,WhatIf!$A:$A,K$1,WhatIf!$B:$B,K141)&lt;=price_limit,IF(K141="Yes",1,2),"")),""))</f>
        <v/>
      </c>
      <c r="BA141" s="69" t="str">
        <f>IF(OR(L141="",VLOOKUP(L$1,Services!$A$1:$B$22,2,0)="Exclude"),"",IF($D141=1,IF(OR(price_limit="",price_limit="No Limit"),IF(L141="Yes",1,2),IF(SUMIFS(WhatIf!$G:$G,WhatIf!$A:$A,L$1,WhatIf!$B:$B,L141)&lt;=price_limit,IF(L141="Yes",1,2),"")),""))</f>
        <v/>
      </c>
      <c r="BB141" s="69" t="str">
        <f>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 ca="1">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394</v>
      </c>
      <c r="B142" s="4" t="s">
        <v>290</v>
      </c>
      <c r="C142" s="4" t="s">
        <v>209</v>
      </c>
      <c r="D142" s="3" t="str">
        <f t="shared" ca="1" si="15"/>
        <v/>
      </c>
      <c r="F142" s="5" t="s">
        <v>502</v>
      </c>
      <c r="G142" s="5" t="s">
        <v>502</v>
      </c>
      <c r="I142" s="5" t="s">
        <v>1</v>
      </c>
      <c r="K142" s="5" t="s">
        <v>1</v>
      </c>
      <c r="L142" s="5" t="s">
        <v>1</v>
      </c>
      <c r="M142" s="5" t="s">
        <v>1</v>
      </c>
      <c r="O142" s="6" t="s">
        <v>1</v>
      </c>
      <c r="P142" s="6" t="s">
        <v>1</v>
      </c>
      <c r="Q142" s="6" t="s">
        <v>308</v>
      </c>
      <c r="R142" s="6"/>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IF(OR(N142="",VLOOKUP(N$1,Services!$A$1:$B$22,2,0)="Exclude"),"",IF($D142=1,IF(OR(price_limit="",price_limit="No Limit"),IF(N142="Yes",1,2),IF(SUMIFS(WhatIf!$G:$G,WhatIf!$A:$A,N$1,WhatIf!$B:$B,N142)&lt;=price_limit,IF(N142="Yes",1,2),"")),""))</f>
        <v/>
      </c>
      <c r="BD142" s="69" t="str">
        <f ca="1">IF(OR(O142="",VLOOKUP(O$1,Services!$A$1:$B$22,2,0)="Exclude"),"",IF($D142=1,IF(OR(price_limit="",price_limit="No Limit"),IF(O142="Yes",1,2),IF(SUMIFS(WhatIf!$G:$G,WhatIf!$A:$A,O$1,WhatIf!$B:$B,O142)&lt;=price_limit,IF(O142="Yes",1,2),"")),""))</f>
        <v/>
      </c>
      <c r="BE142" s="69" t="str">
        <f ca="1">IF(OR(P142="",VLOOKUP(P$1,Services!$A$1:$B$22,2,0)="Exclude"),"",IF($D142=1,IF(OR(price_limit="",price_limit="No Limit"),IF(P142="Yes",1,2),IF(SUMIFS(WhatIf!$G:$G,WhatIf!$A:$A,P$1,WhatIf!$B:$B,P142)&lt;=price_limit,IF(P142="Yes",1,2),"")),""))</f>
        <v/>
      </c>
      <c r="BF142" s="69" t="str">
        <f ca="1">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395</v>
      </c>
      <c r="B143" s="4" t="s">
        <v>225</v>
      </c>
      <c r="C143" s="4" t="s">
        <v>209</v>
      </c>
      <c r="D143" s="3" t="str">
        <f t="shared" ca="1" si="15"/>
        <v/>
      </c>
      <c r="F143" s="5" t="s">
        <v>502</v>
      </c>
      <c r="G143" s="5" t="s">
        <v>502</v>
      </c>
      <c r="I143" s="5" t="s">
        <v>1</v>
      </c>
      <c r="K143" s="5" t="s">
        <v>1</v>
      </c>
      <c r="L143" s="5" t="s">
        <v>1</v>
      </c>
      <c r="M143" s="5" t="s">
        <v>1</v>
      </c>
      <c r="O143" s="6" t="s">
        <v>1</v>
      </c>
      <c r="P143" s="6" t="s">
        <v>1</v>
      </c>
      <c r="Q143" s="6" t="s">
        <v>308</v>
      </c>
      <c r="R143" s="6"/>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IF(OR(H143="",VLOOKUP(H$1,Services!$A$1:$B$22,2,0)="Exclude"),"",IF($D143=1,IF(OR(price_limit="",price_limit="No Limit"),IF(H143="Yes",1,2),IF(SUMIFS(WhatIf!$G:$G,WhatIf!$A:$A,H$1,WhatIf!$B:$B,H143)&lt;=price_limit,IF(H143="Yes",1,2),"")),""))</f>
        <v/>
      </c>
      <c r="AX143" s="69" t="str">
        <f ca="1">IF(OR(I143="",VLOOKUP(I$1,Services!$A$1:$B$22,2,0)="Exclude"),"",IF($D143=1,IF(OR(price_limit="",price_limit="No Limit"),IF(I143="Yes",1,2),IF(SUMIFS(WhatIf!$G:$G,WhatIf!$A:$A,I$1,WhatIf!$B:$B,I143)&lt;=price_limit,IF(I143="Yes",1,2),"")),""))</f>
        <v/>
      </c>
      <c r="AY143" s="69" t="str">
        <f>IF(OR(J143="",VLOOKUP(J$1,Services!$A$1:$B$22,2,0)="Exclude"),"",IF($D143=1,IF(OR(price_limit="",price_limit="No Limit"),IF(J143="Yes",1,2),IF(SUMIFS(WhatIf!$G:$G,WhatIf!$A:$A,J$1,WhatIf!$B:$B,J143)&lt;=price_limit,IF(J143="Yes",1,2),"")),""))</f>
        <v/>
      </c>
      <c r="AZ143" s="69" t="str">
        <f ca="1">IF(OR(K143="",VLOOKUP(K$1,Services!$A$1:$B$22,2,0)="Exclude"),"",IF($D143=1,IF(OR(price_limit="",price_limit="No Limit"),IF(K143="Yes",1,2),IF(SUMIFS(WhatIf!$G:$G,WhatIf!$A:$A,K$1,WhatIf!$B:$B,K143)&lt;=price_limit,IF(K143="Yes",1,2),"")),""))</f>
        <v/>
      </c>
      <c r="BA143" s="69" t="str">
        <f ca="1">IF(OR(L143="",VLOOKUP(L$1,Services!$A$1:$B$22,2,0)="Exclude"),"",IF($D143=1,IF(OR(price_limit="",price_limit="No Limit"),IF(L143="Yes",1,2),IF(SUMIFS(WhatIf!$G:$G,WhatIf!$A:$A,L$1,WhatIf!$B:$B,L143)&lt;=price_limit,IF(L143="Yes",1,2),"")),""))</f>
        <v/>
      </c>
      <c r="BB143" s="69" t="str">
        <f ca="1">IF(OR(M143="",VLOOKUP(M$1,Services!$A$1:$B$22,2,0)="Exclude"),"",IF($D143=1,IF(OR(price_limit="",price_limit="No Limit"),IF(M143="Yes",1,2),IF(SUMIFS(WhatIf!$G:$G,WhatIf!$A:$A,M$1,WhatIf!$B:$B,M143)&lt;=price_limit,IF(M143="Yes",1,2),"")),""))</f>
        <v/>
      </c>
      <c r="BC143" s="69" t="str">
        <f>IF(OR(N143="",VLOOKUP(N$1,Services!$A$1:$B$22,2,0)="Exclude"),"",IF($D143=1,IF(OR(price_limit="",price_limit="No Limit"),IF(N143="Yes",1,2),IF(SUMIFS(WhatIf!$G:$G,WhatIf!$A:$A,N$1,WhatIf!$B:$B,N143)&lt;=price_limit,IF(N143="Yes",1,2),"")),""))</f>
        <v/>
      </c>
      <c r="BD143" s="69" t="str">
        <f ca="1">IF(OR(O143="",VLOOKUP(O$1,Services!$A$1:$B$22,2,0)="Exclude"),"",IF($D143=1,IF(OR(price_limit="",price_limit="No Limit"),IF(O143="Yes",1,2),IF(SUMIFS(WhatIf!$G:$G,WhatIf!$A:$A,O$1,WhatIf!$B:$B,O143)&lt;=price_limit,IF(O143="Yes",1,2),"")),""))</f>
        <v/>
      </c>
      <c r="BE143" s="69" t="str">
        <f ca="1">IF(OR(P143="",VLOOKUP(P$1,Services!$A$1:$B$22,2,0)="Exclude"),"",IF($D143=1,IF(OR(price_limit="",price_limit="No Limit"),IF(P143="Yes",1,2),IF(SUMIFS(WhatIf!$G:$G,WhatIf!$A:$A,P$1,WhatIf!$B:$B,P143)&lt;=price_limit,IF(P143="Yes",1,2),"")),""))</f>
        <v/>
      </c>
      <c r="BF143" s="69" t="str">
        <f ca="1">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205</v>
      </c>
      <c r="B144" s="4" t="s">
        <v>240</v>
      </c>
      <c r="C144" s="4" t="s">
        <v>208</v>
      </c>
      <c r="D144" s="3" t="str">
        <f t="shared" ca="1" si="15"/>
        <v/>
      </c>
      <c r="F144" s="5" t="s">
        <v>814</v>
      </c>
      <c r="G144" s="5" t="s">
        <v>814</v>
      </c>
      <c r="H144" s="5" t="s">
        <v>285</v>
      </c>
      <c r="I144" s="5" t="s">
        <v>285</v>
      </c>
      <c r="J144" s="5" t="s">
        <v>285</v>
      </c>
      <c r="K144" s="5" t="s">
        <v>285</v>
      </c>
      <c r="L144" s="5" t="s">
        <v>285</v>
      </c>
      <c r="M144" s="5" t="s">
        <v>285</v>
      </c>
      <c r="N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 ca="1">IF(OR(H144="",VLOOKUP(H$1,Services!$A$1:$B$22,2,0)="Exclude"),"",IF($D144=1,IF(OR(price_limit="",price_limit="No Limit"),IF(H144="Yes",1,2),IF(SUMIFS(WhatIf!$G:$G,WhatIf!$A:$A,H$1,WhatIf!$B:$B,H144)&lt;=price_limit,IF(H144="Yes",1,2),"")),""))</f>
        <v/>
      </c>
      <c r="AX144" s="69" t="str">
        <f ca="1">IF(OR(I144="",VLOOKUP(I$1,Services!$A$1:$B$22,2,0)="Exclude"),"",IF($D144=1,IF(OR(price_limit="",price_limit="No Limit"),IF(I144="Yes",1,2),IF(SUMIFS(WhatIf!$G:$G,WhatIf!$A:$A,I$1,WhatIf!$B:$B,I144)&lt;=price_limit,IF(I144="Yes",1,2),"")),""))</f>
        <v/>
      </c>
      <c r="AY144" s="69" t="str">
        <f ca="1">IF(OR(J144="",VLOOKUP(J$1,Services!$A$1:$B$22,2,0)="Exclude"),"",IF($D144=1,IF(OR(price_limit="",price_limit="No Limit"),IF(J144="Yes",1,2),IF(SUMIFS(WhatIf!$G:$G,WhatIf!$A:$A,J$1,WhatIf!$B:$B,J144)&lt;=price_limit,IF(J144="Yes",1,2),"")),""))</f>
        <v/>
      </c>
      <c r="AZ144" s="69" t="str">
        <f ca="1">IF(OR(K144="",VLOOKUP(K$1,Services!$A$1:$B$22,2,0)="Exclude"),"",IF($D144=1,IF(OR(price_limit="",price_limit="No Limit"),IF(K144="Yes",1,2),IF(SUMIFS(WhatIf!$G:$G,WhatIf!$A:$A,K$1,WhatIf!$B:$B,K144)&lt;=price_limit,IF(K144="Yes",1,2),"")),""))</f>
        <v/>
      </c>
      <c r="BA144" s="69" t="str">
        <f ca="1">IF(OR(L144="",VLOOKUP(L$1,Services!$A$1:$B$22,2,0)="Exclude"),"",IF($D144=1,IF(OR(price_limit="",price_limit="No Limit"),IF(L144="Yes",1,2),IF(SUMIFS(WhatIf!$G:$G,WhatIf!$A:$A,L$1,WhatIf!$B:$B,L144)&lt;=price_limit,IF(L144="Yes",1,2),"")),""))</f>
        <v/>
      </c>
      <c r="BB144" s="69" t="str">
        <f ca="1">IF(OR(M144="",VLOOKUP(M$1,Services!$A$1:$B$22,2,0)="Exclude"),"",IF($D144=1,IF(OR(price_limit="",price_limit="No Limit"),IF(M144="Yes",1,2),IF(SUMIFS(WhatIf!$G:$G,WhatIf!$A:$A,M$1,WhatIf!$B:$B,M144)&lt;=price_limit,IF(M144="Yes",1,2),"")),""))</f>
        <v/>
      </c>
      <c r="BC144" s="69" t="str">
        <f ca="1">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833</v>
      </c>
      <c r="C145" s="4" t="s">
        <v>208</v>
      </c>
      <c r="D145" s="3" t="str">
        <f t="shared" ca="1" si="15"/>
        <v/>
      </c>
      <c r="F145" s="5" t="s">
        <v>825</v>
      </c>
      <c r="G145" s="5" t="s">
        <v>825</v>
      </c>
      <c r="W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 ca="1">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x14ac:dyDescent="0.3">
      <c r="A146" s="19" t="s">
        <v>536</v>
      </c>
      <c r="B146" s="4" t="s">
        <v>644</v>
      </c>
      <c r="C146" s="4" t="s">
        <v>216</v>
      </c>
      <c r="D146" s="3" t="str">
        <f t="shared" ca="1" si="15"/>
        <v/>
      </c>
      <c r="F146" s="5" t="s">
        <v>505</v>
      </c>
      <c r="G146" s="5" t="s">
        <v>505</v>
      </c>
      <c r="T146" s="5" t="s">
        <v>247</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 ca="1">IF(OR(F146="",VLOOKUP(F$1,Services!$A$1:$B$22,2,0)="Exclude"),"",IF($D146=1,IF(OR(price_limit="",price_limit="No Limit"),IF(F146="Yes",1,2),IF(SUMIFS(WhatIf!$G:$G,WhatIf!$A:$A,F$1,WhatIf!$B:$B,F146)&lt;=price_limit,IF(F146="Yes",1,2),"")),""))</f>
        <v/>
      </c>
      <c r="AV146" s="69" t="str">
        <f ca="1">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 ca="1">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836</v>
      </c>
      <c r="C147" s="4" t="s">
        <v>208</v>
      </c>
      <c r="D147" s="3" t="str">
        <f t="shared" ca="1" si="15"/>
        <v/>
      </c>
      <c r="F147" s="5" t="s">
        <v>825</v>
      </c>
      <c r="G147" s="5" t="s">
        <v>825</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 ca="1">IF(OR(F147="",VLOOKUP(F$1,Services!$A$1:$B$22,2,0)="Exclude"),"",IF($D147=1,IF(OR(price_limit="",price_limit="No Limit"),IF(F147="Yes",1,2),IF(SUMIFS(WhatIf!$G:$G,WhatIf!$A:$A,F$1,WhatIf!$B:$B,F147)&lt;=price_limit,IF(F147="Yes",1,2),"")),""))</f>
        <v/>
      </c>
      <c r="AV147" s="69" t="str">
        <f ca="1">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108</v>
      </c>
      <c r="B148" s="4" t="s">
        <v>240</v>
      </c>
      <c r="C148" s="4" t="s">
        <v>209</v>
      </c>
      <c r="D148" s="3" t="str">
        <f t="shared" ca="1" si="15"/>
        <v/>
      </c>
      <c r="R148" s="5" t="s">
        <v>920</v>
      </c>
      <c r="T148" s="5" t="s">
        <v>247</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IF(OR(F148="",VLOOKUP(F$1,Services!$A$1:$B$22,2,0)="Exclude"),"",IF($D148=1,IF(OR(price_limit="",price_limit="No Limit"),IF(F148="Yes",1,2),IF(SUMIFS(WhatIf!$G:$G,WhatIf!$A:$A,F$1,WhatIf!$B:$B,F148)&lt;=price_limit,IF(F148="Yes",1,2),"")),""))</f>
        <v/>
      </c>
      <c r="AV148" s="69" t="str">
        <f>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IF(OR(L148="",VLOOKUP(L$1,Services!$A$1:$B$22,2,0)="Exclude"),"",IF($D148=1,IF(OR(price_limit="",price_limit="No Limit"),IF(L148="Yes",1,2),IF(SUMIFS(WhatIf!$G:$G,WhatIf!$A:$A,L$1,WhatIf!$B:$B,L148)&lt;=price_limit,IF(L148="Yes",1,2),"")),""))</f>
        <v/>
      </c>
      <c r="BB148" s="69" t="str">
        <f>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 ca="1">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 ca="1">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733</v>
      </c>
      <c r="B149" s="4" t="s">
        <v>240</v>
      </c>
      <c r="C149" s="4" t="s">
        <v>208</v>
      </c>
      <c r="D149" s="3" t="str">
        <f t="shared" ca="1" si="15"/>
        <v/>
      </c>
      <c r="F149" s="5" t="s">
        <v>733</v>
      </c>
      <c r="G149" s="5" t="s">
        <v>733</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 ca="1">IF(OR(F149="",VLOOKUP(F$1,Services!$A$1:$B$22,2,0)="Exclude"),"",IF($D149=1,IF(OR(price_limit="",price_limit="No Limit"),IF(F149="Yes",1,2),IF(SUMIFS(WhatIf!$G:$G,WhatIf!$A:$A,F$1,WhatIf!$B:$B,F149)&lt;=price_limit,IF(F149="Yes",1,2),"")),""))</f>
        <v/>
      </c>
      <c r="AV149" s="69" t="str">
        <f ca="1">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IF(OR(L149="",VLOOKUP(L$1,Services!$A$1:$B$22,2,0)="Exclude"),"",IF($D149=1,IF(OR(price_limit="",price_limit="No Limit"),IF(L149="Yes",1,2),IF(SUMIFS(WhatIf!$G:$G,WhatIf!$A:$A,L$1,WhatIf!$B:$B,L149)&lt;=price_limit,IF(L149="Yes",1,2),"")),""))</f>
        <v/>
      </c>
      <c r="BB149" s="69" t="str">
        <f>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586</v>
      </c>
      <c r="C150" s="4" t="s">
        <v>454</v>
      </c>
      <c r="D150" s="3" t="str">
        <f t="shared" ca="1" si="15"/>
        <v/>
      </c>
      <c r="L150" s="5" t="s">
        <v>1</v>
      </c>
      <c r="M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IF(OR(E150="",VLOOKUP(E$1,Services!$A$1:$B$22,2,0)="Exclude"),"",IF($D150=1,IF(OR(price_limit="",price_limit="No Limit"),IF(E150="Yes",1,2),IF(SUMIFS(WhatIf!$G:$G,WhatIf!$A:$A,E$1,WhatIf!$B:$B,E150)&lt;=price_limit,IF(E150="Yes",1,2),"")),""))</f>
        <v/>
      </c>
      <c r="AU150" s="69" t="str">
        <f>IF(OR(F150="",VLOOKUP(F$1,Services!$A$1:$B$22,2,0)="Exclude"),"",IF($D150=1,IF(OR(price_limit="",price_limit="No Limit"),IF(F150="Yes",1,2),IF(SUMIFS(WhatIf!$G:$G,WhatIf!$A:$A,F$1,WhatIf!$B:$B,F150)&lt;=price_limit,IF(F150="Yes",1,2),"")),""))</f>
        <v/>
      </c>
      <c r="AV150" s="69" t="str">
        <f>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IF(OR(J150="",VLOOKUP(J$1,Services!$A$1:$B$22,2,0)="Exclude"),"",IF($D150=1,IF(OR(price_limit="",price_limit="No Limit"),IF(J150="Yes",1,2),IF(SUMIFS(WhatIf!$G:$G,WhatIf!$A:$A,J$1,WhatIf!$B:$B,J150)&lt;=price_limit,IF(J150="Yes",1,2),"")),""))</f>
        <v/>
      </c>
      <c r="AZ150" s="69" t="str">
        <f>IF(OR(K150="",VLOOKUP(K$1,Services!$A$1:$B$22,2,0)="Exclude"),"",IF($D150=1,IF(OR(price_limit="",price_limit="No Limit"),IF(K150="Yes",1,2),IF(SUMIFS(WhatIf!$G:$G,WhatIf!$A:$A,K$1,WhatIf!$B:$B,K150)&lt;=price_limit,IF(K150="Yes",1,2),"")),""))</f>
        <v/>
      </c>
      <c r="BA150" s="69" t="str">
        <f ca="1">IF(OR(L150="",VLOOKUP(L$1,Services!$A$1:$B$22,2,0)="Exclude"),"",IF($D150=1,IF(OR(price_limit="",price_limit="No Limit"),IF(L150="Yes",1,2),IF(SUMIFS(WhatIf!$G:$G,WhatIf!$A:$A,L$1,WhatIf!$B:$B,L150)&lt;=price_limit,IF(L150="Yes",1,2),"")),""))</f>
        <v/>
      </c>
      <c r="BB150" s="69" t="str">
        <f ca="1">IF(OR(M150="",VLOOKUP(M$1,Services!$A$1:$B$22,2,0)="Exclude"),"",IF($D150=1,IF(OR(price_limit="",price_limit="No Limit"),IF(M150="Yes",1,2),IF(SUMIFS(WhatIf!$G:$G,WhatIf!$A:$A,M$1,WhatIf!$B:$B,M150)&lt;=price_limit,IF(M150="Yes",1,2),"")),""))</f>
        <v/>
      </c>
      <c r="BC150" s="69" t="str">
        <f>IF(OR(N150="",VLOOKUP(N$1,Services!$A$1:$B$22,2,0)="Exclude"),"",IF($D150=1,IF(OR(price_limit="",price_limit="No Limit"),IF(N150="Yes",1,2),IF(SUMIFS(WhatIf!$G:$G,WhatIf!$A:$A,N$1,WhatIf!$B:$B,N150)&lt;=price_limit,IF(N150="Yes",1,2),"")),""))</f>
        <v/>
      </c>
      <c r="BD150" s="69" t="str">
        <f>IF(OR(O150="",VLOOKUP(O$1,Services!$A$1:$B$22,2,0)="Exclude"),"",IF($D150=1,IF(OR(price_limit="",price_limit="No Limit"),IF(O150="Yes",1,2),IF(SUMIFS(WhatIf!$G:$G,WhatIf!$A:$A,O$1,WhatIf!$B:$B,O150)&lt;=price_limit,IF(O150="Yes",1,2),"")),""))</f>
        <v/>
      </c>
      <c r="BE150" s="69" t="str">
        <f>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IF(OR(R150="",VLOOKUP(R$1,Services!$A$1:$B$22,2,0)="Exclude"),"",IF($D150=1,IF(OR(price_limit="",price_limit="No Limit"),IF(R150="Yes",1,2),IF(SUMIFS(WhatIf!$G:$G,WhatIf!$A:$A,R$1,WhatIf!$B:$B,R150)&lt;=price_limit,IF(R150="Yes",1,2),"")),""))</f>
        <v/>
      </c>
      <c r="BH150" s="69" t="str">
        <f>IF(OR(S150="",VLOOKUP(S$1,Services!$A$1:$B$22,2,0)="Exclude"),"",IF($D150=1,IF(OR(price_limit="",price_limit="No Limit"),IF(S150="Yes",1,2),IF(SUMIFS(WhatIf!$G:$G,WhatIf!$A:$A,S$1,WhatIf!$B:$B,S150)&lt;=price_limit,IF(S150="Yes",1,2),"")),""))</f>
        <v/>
      </c>
      <c r="BI150" s="69" t="str">
        <f>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334</v>
      </c>
      <c r="B151" s="4" t="s">
        <v>240</v>
      </c>
      <c r="C151" s="4" t="s">
        <v>209</v>
      </c>
      <c r="D151" s="3" t="str">
        <f t="shared" ca="1" si="15"/>
        <v/>
      </c>
      <c r="T151" s="5" t="s">
        <v>247</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IF(OR(E151="",VLOOKUP(E$1,Services!$A$1:$B$22,2,0)="Exclude"),"",IF($D151=1,IF(OR(price_limit="",price_limit="No Limit"),IF(E151="Yes",1,2),IF(SUMIFS(WhatIf!$G:$G,WhatIf!$A:$A,E$1,WhatIf!$B:$B,E151)&lt;=price_limit,IF(E151="Yes",1,2),"")),""))</f>
        <v/>
      </c>
      <c r="AU151" s="69" t="str">
        <f>IF(OR(F151="",VLOOKUP(F$1,Services!$A$1:$B$22,2,0)="Exclude"),"",IF($D151=1,IF(OR(price_limit="",price_limit="No Limit"),IF(F151="Yes",1,2),IF(SUMIFS(WhatIf!$G:$G,WhatIf!$A:$A,F$1,WhatIf!$B:$B,F151)&lt;=price_limit,IF(F151="Yes",1,2),"")),""))</f>
        <v/>
      </c>
      <c r="AV151" s="69" t="str">
        <f>IF(OR(G151="",VLOOKUP(G$1,Services!$A$1:$B$22,2,0)="Exclude"),"",IF($D151=1,IF(OR(price_limit="",price_limit="No Limit"),IF(G151="Yes",1,2),IF(SUMIFS(WhatIf!$G:$G,WhatIf!$A:$A,G$1,WhatIf!$B:$B,G151)&lt;=price_limit,IF(G151="Yes",1,2),"")),""))</f>
        <v/>
      </c>
      <c r="AW151" s="69" t="str">
        <f>IF(OR(H151="",VLOOKUP(H$1,Services!$A$1:$B$22,2,0)="Exclude"),"",IF($D151=1,IF(OR(price_limit="",price_limit="No Limit"),IF(H151="Yes",1,2),IF(SUMIFS(WhatIf!$G:$G,WhatIf!$A:$A,H$1,WhatIf!$B:$B,H151)&lt;=price_limit,IF(H151="Yes",1,2),"")),""))</f>
        <v/>
      </c>
      <c r="AX151" s="69" t="str">
        <f>IF(OR(I151="",VLOOKUP(I$1,Services!$A$1:$B$22,2,0)="Exclude"),"",IF($D151=1,IF(OR(price_limit="",price_limit="No Limit"),IF(I151="Yes",1,2),IF(SUMIFS(WhatIf!$G:$G,WhatIf!$A:$A,I$1,WhatIf!$B:$B,I151)&lt;=price_limit,IF(I151="Yes",1,2),"")),""))</f>
        <v/>
      </c>
      <c r="AY151" s="69" t="str">
        <f>IF(OR(J151="",VLOOKUP(J$1,Services!$A$1:$B$22,2,0)="Exclude"),"",IF($D151=1,IF(OR(price_limit="",price_limit="No Limit"),IF(J151="Yes",1,2),IF(SUMIFS(WhatIf!$G:$G,WhatIf!$A:$A,J$1,WhatIf!$B:$B,J151)&lt;=price_limit,IF(J151="Yes",1,2),"")),""))</f>
        <v/>
      </c>
      <c r="AZ151" s="69" t="str">
        <f>IF(OR(K151="",VLOOKUP(K$1,Services!$A$1:$B$22,2,0)="Exclude"),"",IF($D151=1,IF(OR(price_limit="",price_limit="No Limit"),IF(K151="Yes",1,2),IF(SUMIFS(WhatIf!$G:$G,WhatIf!$A:$A,K$1,WhatIf!$B:$B,K151)&lt;=price_limit,IF(K151="Yes",1,2),"")),""))</f>
        <v/>
      </c>
      <c r="BA151" s="69" t="str">
        <f>IF(OR(L151="",VLOOKUP(L$1,Services!$A$1:$B$22,2,0)="Exclude"),"",IF($D151=1,IF(OR(price_limit="",price_limit="No Limit"),IF(L151="Yes",1,2),IF(SUMIFS(WhatIf!$G:$G,WhatIf!$A:$A,L$1,WhatIf!$B:$B,L151)&lt;=price_limit,IF(L151="Yes",1,2),"")),""))</f>
        <v/>
      </c>
      <c r="BB151" s="69" t="str">
        <f>IF(OR(M151="",VLOOKUP(M$1,Services!$A$1:$B$22,2,0)="Exclude"),"",IF($D151=1,IF(OR(price_limit="",price_limit="No Limit"),IF(M151="Yes",1,2),IF(SUMIFS(WhatIf!$G:$G,WhatIf!$A:$A,M$1,WhatIf!$B:$B,M151)&lt;=price_limit,IF(M151="Yes",1,2),"")),""))</f>
        <v/>
      </c>
      <c r="BC151" s="69" t="str">
        <f>IF(OR(N151="",VLOOKUP(N$1,Services!$A$1:$B$22,2,0)="Exclude"),"",IF($D151=1,IF(OR(price_limit="",price_limit="No Limit"),IF(N151="Yes",1,2),IF(SUMIFS(WhatIf!$G:$G,WhatIf!$A:$A,N$1,WhatIf!$B:$B,N151)&lt;=price_limit,IF(N151="Yes",1,2),"")),""))</f>
        <v/>
      </c>
      <c r="BD151" s="69" t="str">
        <f>IF(OR(O151="",VLOOKUP(O$1,Services!$A$1:$B$22,2,0)="Exclude"),"",IF($D151=1,IF(OR(price_limit="",price_limit="No Limit"),IF(O151="Yes",1,2),IF(SUMIFS(WhatIf!$G:$G,WhatIf!$A:$A,O$1,WhatIf!$B:$B,O151)&lt;=price_limit,IF(O151="Yes",1,2),"")),""))</f>
        <v/>
      </c>
      <c r="BE151" s="69" t="str">
        <f>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IF(OR(R151="",VLOOKUP(R$1,Services!$A$1:$B$22,2,0)="Exclude"),"",IF($D151=1,IF(OR(price_limit="",price_limit="No Limit"),IF(R151="Yes",1,2),IF(SUMIFS(WhatIf!$G:$G,WhatIf!$A:$A,R$1,WhatIf!$B:$B,R151)&lt;=price_limit,IF(R151="Yes",1,2),"")),""))</f>
        <v/>
      </c>
      <c r="BH151" s="69" t="str">
        <f>IF(OR(S151="",VLOOKUP(S$1,Services!$A$1:$B$22,2,0)="Exclude"),"",IF($D151=1,IF(OR(price_limit="",price_limit="No Limit"),IF(S151="Yes",1,2),IF(SUMIFS(WhatIf!$G:$G,WhatIf!$A:$A,S$1,WhatIf!$B:$B,S151)&lt;=price_limit,IF(S151="Yes",1,2),"")),""))</f>
        <v/>
      </c>
      <c r="BI151" s="69" t="str">
        <f ca="1">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34</v>
      </c>
      <c r="B152" s="4" t="s">
        <v>226</v>
      </c>
      <c r="C152" s="4" t="s">
        <v>200</v>
      </c>
      <c r="D152" s="3" t="str">
        <f t="shared" ca="1" si="15"/>
        <v/>
      </c>
      <c r="E152" s="5" t="s">
        <v>1</v>
      </c>
      <c r="F152" s="5" t="s">
        <v>1</v>
      </c>
      <c r="G152" s="5" t="s">
        <v>1</v>
      </c>
      <c r="J152" s="5" t="s">
        <v>1</v>
      </c>
      <c r="K152" s="5" t="s">
        <v>1</v>
      </c>
      <c r="L152" s="5" t="s">
        <v>1</v>
      </c>
      <c r="M152" s="5" t="s">
        <v>1</v>
      </c>
      <c r="N152" s="5" t="s">
        <v>1</v>
      </c>
      <c r="O152" s="6" t="s">
        <v>1</v>
      </c>
      <c r="P152" s="6" t="s">
        <v>1</v>
      </c>
      <c r="Q152" s="6" t="s">
        <v>1</v>
      </c>
      <c r="R152" s="6"/>
      <c r="S152" s="5"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3"/>
        <v/>
      </c>
      <c r="AT152" s="69" t="str">
        <f ca="1">IF(OR(E152="",VLOOKUP(E$1,Services!$A$1:$B$22,2,0)="Exclude"),"",IF($D152=1,IF(OR(price_limit="",price_limit="No Limit"),IF(E152="Yes",1,2),IF(SUMIFS(WhatIf!$G:$G,WhatIf!$A:$A,E$1,WhatIf!$B:$B,E152)&lt;=price_limit,IF(E152="Yes",1,2),"")),""))</f>
        <v/>
      </c>
      <c r="AU152" s="69" t="str">
        <f ca="1">IF(OR(F152="",VLOOKUP(F$1,Services!$A$1:$B$22,2,0)="Exclude"),"",IF($D152=1,IF(OR(price_limit="",price_limit="No Limit"),IF(F152="Yes",1,2),IF(SUMIFS(WhatIf!$G:$G,WhatIf!$A:$A,F$1,WhatIf!$B:$B,F152)&lt;=price_limit,IF(F152="Yes",1,2),"")),""))</f>
        <v/>
      </c>
      <c r="AV152" s="69" t="str">
        <f ca="1">IF(OR(G152="",VLOOKUP(G$1,Services!$A$1:$B$22,2,0)="Exclude"),"",IF($D152=1,IF(OR(price_limit="",price_limit="No Limit"),IF(G152="Yes",1,2),IF(SUMIFS(WhatIf!$G:$G,WhatIf!$A:$A,G$1,WhatIf!$B:$B,G152)&lt;=price_limit,IF(G152="Yes",1,2),"")),""))</f>
        <v/>
      </c>
      <c r="AW152" s="69" t="str">
        <f>IF(OR(H152="",VLOOKUP(H$1,Services!$A$1:$B$22,2,0)="Exclude"),"",IF($D152=1,IF(OR(price_limit="",price_limit="No Limit"),IF(H152="Yes",1,2),IF(SUMIFS(WhatIf!$G:$G,WhatIf!$A:$A,H$1,WhatIf!$B:$B,H152)&lt;=price_limit,IF(H152="Yes",1,2),"")),""))</f>
        <v/>
      </c>
      <c r="AX152" s="69" t="str">
        <f>IF(OR(I152="",VLOOKUP(I$1,Services!$A$1:$B$22,2,0)="Exclude"),"",IF($D152=1,IF(OR(price_limit="",price_limit="No Limit"),IF(I152="Yes",1,2),IF(SUMIFS(WhatIf!$G:$G,WhatIf!$A:$A,I$1,WhatIf!$B:$B,I152)&lt;=price_limit,IF(I152="Yes",1,2),"")),""))</f>
        <v/>
      </c>
      <c r="AY152" s="69" t="str">
        <f ca="1">IF(OR(J152="",VLOOKUP(J$1,Services!$A$1:$B$22,2,0)="Exclude"),"",IF($D152=1,IF(OR(price_limit="",price_limit="No Limit"),IF(J152="Yes",1,2),IF(SUMIFS(WhatIf!$G:$G,WhatIf!$A:$A,J$1,WhatIf!$B:$B,J152)&lt;=price_limit,IF(J152="Yes",1,2),"")),""))</f>
        <v/>
      </c>
      <c r="AZ152" s="69" t="str">
        <f ca="1">IF(OR(K152="",VLOOKUP(K$1,Services!$A$1:$B$22,2,0)="Exclude"),"",IF($D152=1,IF(OR(price_limit="",price_limit="No Limit"),IF(K152="Yes",1,2),IF(SUMIFS(WhatIf!$G:$G,WhatIf!$A:$A,K$1,WhatIf!$B:$B,K152)&lt;=price_limit,IF(K152="Yes",1,2),"")),""))</f>
        <v/>
      </c>
      <c r="BA152" s="69" t="str">
        <f ca="1">IF(OR(L152="",VLOOKUP(L$1,Services!$A$1:$B$22,2,0)="Exclude"),"",IF($D152=1,IF(OR(price_limit="",price_limit="No Limit"),IF(L152="Yes",1,2),IF(SUMIFS(WhatIf!$G:$G,WhatIf!$A:$A,L$1,WhatIf!$B:$B,L152)&lt;=price_limit,IF(L152="Yes",1,2),"")),""))</f>
        <v/>
      </c>
      <c r="BB152" s="69" t="str">
        <f ca="1">IF(OR(M152="",VLOOKUP(M$1,Services!$A$1:$B$22,2,0)="Exclude"),"",IF($D152=1,IF(OR(price_limit="",price_limit="No Limit"),IF(M152="Yes",1,2),IF(SUMIFS(WhatIf!$G:$G,WhatIf!$A:$A,M$1,WhatIf!$B:$B,M152)&lt;=price_limit,IF(M152="Yes",1,2),"")),""))</f>
        <v/>
      </c>
      <c r="BC152" s="69" t="str">
        <f ca="1">IF(OR(N152="",VLOOKUP(N$1,Services!$A$1:$B$22,2,0)="Exclude"),"",IF($D152=1,IF(OR(price_limit="",price_limit="No Limit"),IF(N152="Yes",1,2),IF(SUMIFS(WhatIf!$G:$G,WhatIf!$A:$A,N$1,WhatIf!$B:$B,N152)&lt;=price_limit,IF(N152="Yes",1,2),"")),""))</f>
        <v/>
      </c>
      <c r="BD152" s="69" t="str">
        <f ca="1">IF(OR(O152="",VLOOKUP(O$1,Services!$A$1:$B$22,2,0)="Exclude"),"",IF($D152=1,IF(OR(price_limit="",price_limit="No Limit"),IF(O152="Yes",1,2),IF(SUMIFS(WhatIf!$G:$G,WhatIf!$A:$A,O$1,WhatIf!$B:$B,O152)&lt;=price_limit,IF(O152="Yes",1,2),"")),""))</f>
        <v/>
      </c>
      <c r="BE152" s="69" t="str">
        <f ca="1">IF(OR(P152="",VLOOKUP(P$1,Services!$A$1:$B$22,2,0)="Exclude"),"",IF($D152=1,IF(OR(price_limit="",price_limit="No Limit"),IF(P152="Yes",1,2),IF(SUMIFS(WhatIf!$G:$G,WhatIf!$A:$A,P$1,WhatIf!$B:$B,P152)&lt;=price_limit,IF(P152="Yes",1,2),"")),""))</f>
        <v/>
      </c>
      <c r="BF152" s="69" t="str">
        <f ca="1">IF(OR(Q152="",VLOOKUP(Q$1,Services!$A$1:$B$22,2,0)="Exclude"),"",IF($D152=1,IF(OR(price_limit="",price_limit="No Limit"),IF(Q152="Yes",1,2),IF(SUMIFS(WhatIf!$G:$G,WhatIf!$A:$A,Q$1,WhatIf!$B:$B,Q152)&lt;=price_limit,IF(Q152="Yes",1,2),"")),""))</f>
        <v/>
      </c>
      <c r="BG152" s="69" t="str">
        <f>IF(OR(R152="",VLOOKUP(R$1,Services!$A$1:$B$22,2,0)="Exclude"),"",IF($D152=1,IF(OR(price_limit="",price_limit="No Limit"),IF(R152="Yes",1,2),IF(SUMIFS(WhatIf!$G:$G,WhatIf!$A:$A,R$1,WhatIf!$B:$B,R152)&lt;=price_limit,IF(R152="Yes",1,2),"")),""))</f>
        <v/>
      </c>
      <c r="BH152" s="69" t="str">
        <f ca="1">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t="str">
        <f ca="1">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378</v>
      </c>
      <c r="B153" s="4" t="s">
        <v>240</v>
      </c>
      <c r="C153" s="4" t="s">
        <v>208</v>
      </c>
      <c r="D153" s="3" t="str">
        <f t="shared" ca="1" si="15"/>
        <v/>
      </c>
      <c r="H153" s="5" t="s">
        <v>285</v>
      </c>
      <c r="I153" s="5" t="s">
        <v>285</v>
      </c>
      <c r="J153" s="5" t="s">
        <v>285</v>
      </c>
      <c r="K153" s="5" t="s">
        <v>285</v>
      </c>
      <c r="L153" s="5" t="s">
        <v>285</v>
      </c>
      <c r="M153" s="5" t="s">
        <v>285</v>
      </c>
      <c r="N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3"/>
        <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t="str">
        <f>IF(OR(G153="",VLOOKUP(G$1,Services!$A$1:$B$22,2,0)="Exclude"),"",IF($D153=1,IF(OR(price_limit="",price_limit="No Limit"),IF(G153="Yes",1,2),IF(SUMIFS(WhatIf!$G:$G,WhatIf!$A:$A,G$1,WhatIf!$B:$B,G153)&lt;=price_limit,IF(G153="Yes",1,2),"")),""))</f>
        <v/>
      </c>
      <c r="AW153" s="69" t="str">
        <f ca="1">IF(OR(H153="",VLOOKUP(H$1,Services!$A$1:$B$22,2,0)="Exclude"),"",IF($D153=1,IF(OR(price_limit="",price_limit="No Limit"),IF(H153="Yes",1,2),IF(SUMIFS(WhatIf!$G:$G,WhatIf!$A:$A,H$1,WhatIf!$B:$B,H153)&lt;=price_limit,IF(H153="Yes",1,2),"")),""))</f>
        <v/>
      </c>
      <c r="AX153" s="69" t="str">
        <f ca="1">IF(OR(I153="",VLOOKUP(I$1,Services!$A$1:$B$22,2,0)="Exclude"),"",IF($D153=1,IF(OR(price_limit="",price_limit="No Limit"),IF(I153="Yes",1,2),IF(SUMIFS(WhatIf!$G:$G,WhatIf!$A:$A,I$1,WhatIf!$B:$B,I153)&lt;=price_limit,IF(I153="Yes",1,2),"")),""))</f>
        <v/>
      </c>
      <c r="AY153" s="69" t="str">
        <f ca="1">IF(OR(J153="",VLOOKUP(J$1,Services!$A$1:$B$22,2,0)="Exclude"),"",IF($D153=1,IF(OR(price_limit="",price_limit="No Limit"),IF(J153="Yes",1,2),IF(SUMIFS(WhatIf!$G:$G,WhatIf!$A:$A,J$1,WhatIf!$B:$B,J153)&lt;=price_limit,IF(J153="Yes",1,2),"")),""))</f>
        <v/>
      </c>
      <c r="AZ153" s="69" t="str">
        <f ca="1">IF(OR(K153="",VLOOKUP(K$1,Services!$A$1:$B$22,2,0)="Exclude"),"",IF($D153=1,IF(OR(price_limit="",price_limit="No Limit"),IF(K153="Yes",1,2),IF(SUMIFS(WhatIf!$G:$G,WhatIf!$A:$A,K$1,WhatIf!$B:$B,K153)&lt;=price_limit,IF(K153="Yes",1,2),"")),""))</f>
        <v/>
      </c>
      <c r="BA153" s="69" t="str">
        <f ca="1">IF(OR(L153="",VLOOKUP(L$1,Services!$A$1:$B$22,2,0)="Exclude"),"",IF($D153=1,IF(OR(price_limit="",price_limit="No Limit"),IF(L153="Yes",1,2),IF(SUMIFS(WhatIf!$G:$G,WhatIf!$A:$A,L$1,WhatIf!$B:$B,L153)&lt;=price_limit,IF(L153="Yes",1,2),"")),""))</f>
        <v/>
      </c>
      <c r="BB153" s="69" t="str">
        <f ca="1">IF(OR(M153="",VLOOKUP(M$1,Services!$A$1:$B$22,2,0)="Exclude"),"",IF($D153=1,IF(OR(price_limit="",price_limit="No Limit"),IF(M153="Yes",1,2),IF(SUMIFS(WhatIf!$G:$G,WhatIf!$A:$A,M$1,WhatIf!$B:$B,M153)&lt;=price_limit,IF(M153="Yes",1,2),"")),""))</f>
        <v/>
      </c>
      <c r="BC153" s="69" t="str">
        <f ca="1">IF(OR(N153="",VLOOKUP(N$1,Services!$A$1:$B$22,2,0)="Exclude"),"",IF($D153=1,IF(OR(price_limit="",price_limit="No Limit"),IF(N153="Yes",1,2),IF(SUMIFS(WhatIf!$G:$G,WhatIf!$A:$A,N$1,WhatIf!$B:$B,N153)&lt;=price_limit,IF(N153="Yes",1,2),"")),""))</f>
        <v/>
      </c>
      <c r="BD153" s="69" t="str">
        <f>IF(OR(O153="",VLOOKUP(O$1,Services!$A$1:$B$22,2,0)="Exclude"),"",IF($D153=1,IF(OR(price_limit="",price_limit="No Limit"),IF(O153="Yes",1,2),IF(SUMIFS(WhatIf!$G:$G,WhatIf!$A:$A,O$1,WhatIf!$B:$B,O153)&lt;=price_limit,IF(O153="Yes",1,2),"")),""))</f>
        <v/>
      </c>
      <c r="BE153" s="69" t="str">
        <f>IF(OR(P153="",VLOOKUP(P$1,Services!$A$1:$B$22,2,0)="Exclude"),"",IF($D153=1,IF(OR(price_limit="",price_limit="No Limit"),IF(P153="Yes",1,2),IF(SUMIFS(WhatIf!$G:$G,WhatIf!$A:$A,P$1,WhatIf!$B:$B,P153)&lt;=price_limit,IF(P153="Yes",1,2),"")),""))</f>
        <v/>
      </c>
      <c r="BF153" s="69" t="str">
        <f>IF(OR(Q153="",VLOOKUP(Q$1,Services!$A$1:$B$22,2,0)="Exclude"),"",IF($D153=1,IF(OR(price_limit="",price_limit="No Limit"),IF(Q153="Yes",1,2),IF(SUMIFS(WhatIf!$G:$G,WhatIf!$A:$A,Q$1,WhatIf!$B:$B,Q153)&lt;=price_limit,IF(Q153="Yes",1,2),"")),""))</f>
        <v/>
      </c>
      <c r="BG153" s="69" t="str">
        <f>IF(OR(R153="",VLOOKUP(R$1,Services!$A$1:$B$22,2,0)="Exclude"),"",IF($D153=1,IF(OR(price_limit="",price_limit="No Limit"),IF(R153="Yes",1,2),IF(SUMIFS(WhatIf!$G:$G,WhatIf!$A:$A,R$1,WhatIf!$B:$B,R153)&lt;=price_limit,IF(R153="Yes",1,2),"")),""))</f>
        <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t="str">
        <f>IF(OR(X153="",VLOOKUP(X$1,Services!$A$1:$B$22,2,0)="Exclude"),"",IF($D153=1,IF(OR(price_limit="",price_limit="No Limit"),IF(X153="Yes",1,2),IF(SUMIFS(WhatIf!$G:$G,WhatIf!$A:$A,X$1,WhatIf!$B:$B,X153)&lt;=price_limit,IF(X153="Yes",1,2),"")),""))</f>
        <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196</v>
      </c>
      <c r="B154" s="4" t="s">
        <v>240</v>
      </c>
      <c r="C154" s="4" t="s">
        <v>451</v>
      </c>
      <c r="D154" s="3">
        <f t="shared" ca="1" si="15"/>
        <v>1</v>
      </c>
      <c r="G154" s="5" t="s">
        <v>1</v>
      </c>
      <c r="H154" s="6" t="s">
        <v>1</v>
      </c>
      <c r="I154" s="6" t="s">
        <v>1</v>
      </c>
      <c r="J154" s="5" t="s">
        <v>1</v>
      </c>
      <c r="K154" s="5" t="s">
        <v>1</v>
      </c>
      <c r="L154" s="5" t="s">
        <v>1</v>
      </c>
      <c r="M154" s="5" t="s">
        <v>1</v>
      </c>
      <c r="N154" s="5" t="s">
        <v>1</v>
      </c>
      <c r="O154" s="6" t="s">
        <v>1</v>
      </c>
      <c r="P154" s="6" t="s">
        <v>1</v>
      </c>
      <c r="Q154" s="6" t="s">
        <v>1</v>
      </c>
      <c r="R154" s="6"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f ca="1">IF(AND($D154=1,ISNUMBER(MATCH(O$1&amp;O154&amp;"x",WhatIf!$H:$H,0))),1,"")</f>
        <v>1</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f t="shared" ca="1" si="13"/>
        <v>1</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f ca="1">IF(OR(G154="",VLOOKUP(G$1,Services!$A$1:$B$22,2,0)="Exclude"),"",IF($D154=1,IF(OR(price_limit="",price_limit="No Limit"),IF(G154="Yes",1,2),IF(SUMIFS(WhatIf!$G:$G,WhatIf!$A:$A,G$1,WhatIf!$B:$B,G154)&lt;=price_limit,IF(G154="Yes",1,2),"")),""))</f>
        <v>1</v>
      </c>
      <c r="AW154" s="69">
        <f ca="1">IF(OR(H154="",VLOOKUP(H$1,Services!$A$1:$B$22,2,0)="Exclude"),"",IF($D154=1,IF(OR(price_limit="",price_limit="No Limit"),IF(H154="Yes",1,2),IF(SUMIFS(WhatIf!$G:$G,WhatIf!$A:$A,H$1,WhatIf!$B:$B,H154)&lt;=price_limit,IF(H154="Yes",1,2),"")),""))</f>
        <v>1</v>
      </c>
      <c r="AX154" s="69">
        <f ca="1">IF(OR(I154="",VLOOKUP(I$1,Services!$A$1:$B$22,2,0)="Exclude"),"",IF($D154=1,IF(OR(price_limit="",price_limit="No Limit"),IF(I154="Yes",1,2),IF(SUMIFS(WhatIf!$G:$G,WhatIf!$A:$A,I$1,WhatIf!$B:$B,I154)&lt;=price_limit,IF(I154="Yes",1,2),"")),""))</f>
        <v>1</v>
      </c>
      <c r="AY154" s="69">
        <f ca="1">IF(OR(J154="",VLOOKUP(J$1,Services!$A$1:$B$22,2,0)="Exclude"),"",IF($D154=1,IF(OR(price_limit="",price_limit="No Limit"),IF(J154="Yes",1,2),IF(SUMIFS(WhatIf!$G:$G,WhatIf!$A:$A,J$1,WhatIf!$B:$B,J154)&lt;=price_limit,IF(J154="Yes",1,2),"")),""))</f>
        <v>1</v>
      </c>
      <c r="AZ154" s="69">
        <f ca="1">IF(OR(K154="",VLOOKUP(K$1,Services!$A$1:$B$22,2,0)="Exclude"),"",IF($D154=1,IF(OR(price_limit="",price_limit="No Limit"),IF(K154="Yes",1,2),IF(SUMIFS(WhatIf!$G:$G,WhatIf!$A:$A,K$1,WhatIf!$B:$B,K154)&lt;=price_limit,IF(K154="Yes",1,2),"")),""))</f>
        <v>1</v>
      </c>
      <c r="BA154" s="69">
        <f ca="1">IF(OR(L154="",VLOOKUP(L$1,Services!$A$1:$B$22,2,0)="Exclude"),"",IF($D154=1,IF(OR(price_limit="",price_limit="No Limit"),IF(L154="Yes",1,2),IF(SUMIFS(WhatIf!$G:$G,WhatIf!$A:$A,L$1,WhatIf!$B:$B,L154)&lt;=price_limit,IF(L154="Yes",1,2),"")),""))</f>
        <v>1</v>
      </c>
      <c r="BB154" s="69">
        <f ca="1">IF(OR(M154="",VLOOKUP(M$1,Services!$A$1:$B$22,2,0)="Exclude"),"",IF($D154=1,IF(OR(price_limit="",price_limit="No Limit"),IF(M154="Yes",1,2),IF(SUMIFS(WhatIf!$G:$G,WhatIf!$A:$A,M$1,WhatIf!$B:$B,M154)&lt;=price_limit,IF(M154="Yes",1,2),"")),""))</f>
        <v>1</v>
      </c>
      <c r="BC154" s="69">
        <f ca="1">IF(OR(N154="",VLOOKUP(N$1,Services!$A$1:$B$22,2,0)="Exclude"),"",IF($D154=1,IF(OR(price_limit="",price_limit="No Limit"),IF(N154="Yes",1,2),IF(SUMIFS(WhatIf!$G:$G,WhatIf!$A:$A,N$1,WhatIf!$B:$B,N154)&lt;=price_limit,IF(N154="Yes",1,2),"")),""))</f>
        <v>1</v>
      </c>
      <c r="BD154" s="69">
        <f ca="1">IF(OR(O154="",VLOOKUP(O$1,Services!$A$1:$B$22,2,0)="Exclude"),"",IF($D154=1,IF(OR(price_limit="",price_limit="No Limit"),IF(O154="Yes",1,2),IF(SUMIFS(WhatIf!$G:$G,WhatIf!$A:$A,O$1,WhatIf!$B:$B,O154)&lt;=price_limit,IF(O154="Yes",1,2),"")),""))</f>
        <v>1</v>
      </c>
      <c r="BE154" s="69">
        <f ca="1">IF(OR(P154="",VLOOKUP(P$1,Services!$A$1:$B$22,2,0)="Exclude"),"",IF($D154=1,IF(OR(price_limit="",price_limit="No Limit"),IF(P154="Yes",1,2),IF(SUMIFS(WhatIf!$G:$G,WhatIf!$A:$A,P$1,WhatIf!$B:$B,P154)&lt;=price_limit,IF(P154="Yes",1,2),"")),""))</f>
        <v>1</v>
      </c>
      <c r="BF154" s="69">
        <f ca="1">IF(OR(Q154="",VLOOKUP(Q$1,Services!$A$1:$B$22,2,0)="Exclude"),"",IF($D154=1,IF(OR(price_limit="",price_limit="No Limit"),IF(Q154="Yes",1,2),IF(SUMIFS(WhatIf!$G:$G,WhatIf!$A:$A,Q$1,WhatIf!$B:$B,Q154)&lt;=price_limit,IF(Q154="Yes",1,2),"")),""))</f>
        <v>1</v>
      </c>
      <c r="BG154" s="69">
        <f ca="1">IF(OR(R154="",VLOOKUP(R$1,Services!$A$1:$B$22,2,0)="Exclude"),"",IF($D154=1,IF(OR(price_limit="",price_limit="No Limit"),IF(R154="Yes",1,2),IF(SUMIFS(WhatIf!$G:$G,WhatIf!$A:$A,R$1,WhatIf!$B:$B,R154)&lt;=price_limit,IF(R154="Yes",1,2),"")),""))</f>
        <v>1</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f ca="1">IF(OR(X154="",VLOOKUP(X$1,Services!$A$1:$B$22,2,0)="Exclude"),"",IF($D154=1,IF(OR(price_limit="",price_limit="No Limit"),IF(X154="Yes",1,2),IF(SUMIFS(WhatIf!$G:$G,WhatIf!$A:$A,X$1,WhatIf!$B:$B,X154)&lt;=price_limit,IF(X154="Yes",1,2),"")),""))</f>
        <v>1</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1</v>
      </c>
    </row>
    <row r="155" spans="1:70" ht="24.9" x14ac:dyDescent="0.3">
      <c r="A155" s="19" t="s">
        <v>35</v>
      </c>
      <c r="B155" s="4" t="s">
        <v>264</v>
      </c>
      <c r="C155" s="4" t="s">
        <v>216</v>
      </c>
      <c r="D155" s="3" t="str">
        <f t="shared" ca="1" si="15"/>
        <v/>
      </c>
      <c r="H155" s="5" t="s">
        <v>1</v>
      </c>
      <c r="I155" s="5" t="s">
        <v>1</v>
      </c>
      <c r="J155" s="5" t="s">
        <v>1</v>
      </c>
      <c r="K155" s="5" t="s">
        <v>1</v>
      </c>
      <c r="L155" s="5" t="s">
        <v>1</v>
      </c>
      <c r="M155" s="5" t="s">
        <v>1</v>
      </c>
      <c r="O155" s="6" t="s">
        <v>1</v>
      </c>
      <c r="P155" s="6" t="s">
        <v>1</v>
      </c>
      <c r="Q155" s="6" t="s">
        <v>1</v>
      </c>
      <c r="R155" s="6" t="s">
        <v>1</v>
      </c>
      <c r="X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 ca="1">IF(OR(H155="",VLOOKUP(H$1,Services!$A$1:$B$22,2,0)="Exclude"),"",IF($D155=1,IF(OR(price_limit="",price_limit="No Limit"),IF(H155="Yes",1,2),IF(SUMIFS(WhatIf!$G:$G,WhatIf!$A:$A,H$1,WhatIf!$B:$B,H155)&lt;=price_limit,IF(H155="Yes",1,2),"")),""))</f>
        <v/>
      </c>
      <c r="AX155" s="69" t="str">
        <f ca="1">IF(OR(I155="",VLOOKUP(I$1,Services!$A$1:$B$22,2,0)="Exclude"),"",IF($D155=1,IF(OR(price_limit="",price_limit="No Limit"),IF(I155="Yes",1,2),IF(SUMIFS(WhatIf!$G:$G,WhatIf!$A:$A,I$1,WhatIf!$B:$B,I155)&lt;=price_limit,IF(I155="Yes",1,2),"")),""))</f>
        <v/>
      </c>
      <c r="AY155" s="69" t="str">
        <f ca="1">IF(OR(J155="",VLOOKUP(J$1,Services!$A$1:$B$22,2,0)="Exclude"),"",IF($D155=1,IF(OR(price_limit="",price_limit="No Limit"),IF(J155="Yes",1,2),IF(SUMIFS(WhatIf!$G:$G,WhatIf!$A:$A,J$1,WhatIf!$B:$B,J155)&lt;=price_limit,IF(J155="Yes",1,2),"")),""))</f>
        <v/>
      </c>
      <c r="AZ155" s="69" t="str">
        <f ca="1">IF(OR(K155="",VLOOKUP(K$1,Services!$A$1:$B$22,2,0)="Exclude"),"",IF($D155=1,IF(OR(price_limit="",price_limit="No Limit"),IF(K155="Yes",1,2),IF(SUMIFS(WhatIf!$G:$G,WhatIf!$A:$A,K$1,WhatIf!$B:$B,K155)&lt;=price_limit,IF(K155="Yes",1,2),"")),""))</f>
        <v/>
      </c>
      <c r="BA155" s="69" t="str">
        <f ca="1">IF(OR(L155="",VLOOKUP(L$1,Services!$A$1:$B$22,2,0)="Exclude"),"",IF($D155=1,IF(OR(price_limit="",price_limit="No Limit"),IF(L155="Yes",1,2),IF(SUMIFS(WhatIf!$G:$G,WhatIf!$A:$A,L$1,WhatIf!$B:$B,L155)&lt;=price_limit,IF(L155="Yes",1,2),"")),""))</f>
        <v/>
      </c>
      <c r="BB155" s="69" t="str">
        <f ca="1">IF(OR(M155="",VLOOKUP(M$1,Services!$A$1:$B$22,2,0)="Exclude"),"",IF($D155=1,IF(OR(price_limit="",price_limit="No Limit"),IF(M155="Yes",1,2),IF(SUMIFS(WhatIf!$G:$G,WhatIf!$A:$A,M$1,WhatIf!$B:$B,M155)&lt;=price_limit,IF(M155="Yes",1,2),"")),""))</f>
        <v/>
      </c>
      <c r="BC155" s="69" t="str">
        <f>IF(OR(N155="",VLOOKUP(N$1,Services!$A$1:$B$22,2,0)="Exclude"),"",IF($D155=1,IF(OR(price_limit="",price_limit="No Limit"),IF(N155="Yes",1,2),IF(SUMIFS(WhatIf!$G:$G,WhatIf!$A:$A,N$1,WhatIf!$B:$B,N155)&lt;=price_limit,IF(N155="Yes",1,2),"")),""))</f>
        <v/>
      </c>
      <c r="BD155" s="69" t="str">
        <f ca="1">IF(OR(O155="",VLOOKUP(O$1,Services!$A$1:$B$22,2,0)="Exclude"),"",IF($D155=1,IF(OR(price_limit="",price_limit="No Limit"),IF(O155="Yes",1,2),IF(SUMIFS(WhatIf!$G:$G,WhatIf!$A:$A,O$1,WhatIf!$B:$B,O155)&lt;=price_limit,IF(O155="Yes",1,2),"")),""))</f>
        <v/>
      </c>
      <c r="BE155" s="69" t="str">
        <f ca="1">IF(OR(P155="",VLOOKUP(P$1,Services!$A$1:$B$22,2,0)="Exclude"),"",IF($D155=1,IF(OR(price_limit="",price_limit="No Limit"),IF(P155="Yes",1,2),IF(SUMIFS(WhatIf!$G:$G,WhatIf!$A:$A,P$1,WhatIf!$B:$B,P155)&lt;=price_limit,IF(P155="Yes",1,2),"")),""))</f>
        <v/>
      </c>
      <c r="BF155" s="69" t="str">
        <f ca="1">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 ca="1">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37.299999999999997" x14ac:dyDescent="0.3">
      <c r="A156" s="19" t="s">
        <v>639</v>
      </c>
      <c r="B156" s="4" t="s">
        <v>240</v>
      </c>
      <c r="C156" s="4" t="s">
        <v>455</v>
      </c>
      <c r="D156" s="3" t="str">
        <f t="shared" ca="1" si="15"/>
        <v/>
      </c>
      <c r="Q156" s="6" t="s">
        <v>828</v>
      </c>
      <c r="R156" s="5" t="s">
        <v>920</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IF(OR(H156="",VLOOKUP(H$1,Services!$A$1:$B$22,2,0)="Exclude"),"",IF($D156=1,IF(OR(price_limit="",price_limit="No Limit"),IF(H156="Yes",1,2),IF(SUMIFS(WhatIf!$G:$G,WhatIf!$A:$A,H$1,WhatIf!$B:$B,H156)&lt;=price_limit,IF(H156="Yes",1,2),"")),""))</f>
        <v/>
      </c>
      <c r="AX156" s="69" t="str">
        <f>IF(OR(I156="",VLOOKUP(I$1,Services!$A$1:$B$22,2,0)="Exclude"),"",IF($D156=1,IF(OR(price_limit="",price_limit="No Limit"),IF(I156="Yes",1,2),IF(SUMIFS(WhatIf!$G:$G,WhatIf!$A:$A,I$1,WhatIf!$B:$B,I156)&lt;=price_limit,IF(I156="Yes",1,2),"")),""))</f>
        <v/>
      </c>
      <c r="AY156" s="69" t="str">
        <f>IF(OR(J156="",VLOOKUP(J$1,Services!$A$1:$B$22,2,0)="Exclude"),"",IF($D156=1,IF(OR(price_limit="",price_limit="No Limit"),IF(J156="Yes",1,2),IF(SUMIFS(WhatIf!$G:$G,WhatIf!$A:$A,J$1,WhatIf!$B:$B,J156)&lt;=price_limit,IF(J156="Yes",1,2),"")),""))</f>
        <v/>
      </c>
      <c r="AZ156" s="69" t="str">
        <f>IF(OR(K156="",VLOOKUP(K$1,Services!$A$1:$B$22,2,0)="Exclude"),"",IF($D156=1,IF(OR(price_limit="",price_limit="No Limit"),IF(K156="Yes",1,2),IF(SUMIFS(WhatIf!$G:$G,WhatIf!$A:$A,K$1,WhatIf!$B:$B,K156)&lt;=price_limit,IF(K156="Yes",1,2),"")),""))</f>
        <v/>
      </c>
      <c r="BA156" s="69" t="str">
        <f>IF(OR(L156="",VLOOKUP(L$1,Services!$A$1:$B$22,2,0)="Exclude"),"",IF($D156=1,IF(OR(price_limit="",price_limit="No Limit"),IF(L156="Yes",1,2),IF(SUMIFS(WhatIf!$G:$G,WhatIf!$A:$A,L$1,WhatIf!$B:$B,L156)&lt;=price_limit,IF(L156="Yes",1,2),"")),""))</f>
        <v/>
      </c>
      <c r="BB156" s="69" t="str">
        <f>IF(OR(M156="",VLOOKUP(M$1,Services!$A$1:$B$22,2,0)="Exclude"),"",IF($D156=1,IF(OR(price_limit="",price_limit="No Limit"),IF(M156="Yes",1,2),IF(SUMIFS(WhatIf!$G:$G,WhatIf!$A:$A,M$1,WhatIf!$B:$B,M156)&lt;=price_limit,IF(M156="Yes",1,2),"")),""))</f>
        <v/>
      </c>
      <c r="BC156" s="69" t="str">
        <f>IF(OR(N156="",VLOOKUP(N$1,Services!$A$1:$B$22,2,0)="Exclude"),"",IF($D156=1,IF(OR(price_limit="",price_limit="No Limit"),IF(N156="Yes",1,2),IF(SUMIFS(WhatIf!$G:$G,WhatIf!$A:$A,N$1,WhatIf!$B:$B,N156)&lt;=price_limit,IF(N156="Yes",1,2),"")),""))</f>
        <v/>
      </c>
      <c r="BD156" s="69" t="str">
        <f>IF(OR(O156="",VLOOKUP(O$1,Services!$A$1:$B$22,2,0)="Exclude"),"",IF($D156=1,IF(OR(price_limit="",price_limit="No Limit"),IF(O156="Yes",1,2),IF(SUMIFS(WhatIf!$G:$G,WhatIf!$A:$A,O$1,WhatIf!$B:$B,O156)&lt;=price_limit,IF(O156="Yes",1,2),"")),""))</f>
        <v/>
      </c>
      <c r="BE156" s="69" t="str">
        <f>IF(OR(P156="",VLOOKUP(P$1,Services!$A$1:$B$22,2,0)="Exclude"),"",IF($D156=1,IF(OR(price_limit="",price_limit="No Limit"),IF(P156="Yes",1,2),IF(SUMIFS(WhatIf!$G:$G,WhatIf!$A:$A,P$1,WhatIf!$B:$B,P156)&lt;=price_limit,IF(P156="Yes",1,2),"")),""))</f>
        <v/>
      </c>
      <c r="BF156" s="69" t="str">
        <f ca="1">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109</v>
      </c>
      <c r="B157" s="4" t="s">
        <v>240</v>
      </c>
      <c r="C157" s="4" t="s">
        <v>208</v>
      </c>
      <c r="D157" s="3" t="str">
        <f t="shared" ca="1" si="15"/>
        <v/>
      </c>
      <c r="H157" s="5" t="s">
        <v>494</v>
      </c>
      <c r="I157" s="5" t="s">
        <v>494</v>
      </c>
      <c r="J157" s="5" t="s">
        <v>494</v>
      </c>
      <c r="K157" s="5" t="s">
        <v>494</v>
      </c>
      <c r="L157" s="5" t="s">
        <v>494</v>
      </c>
      <c r="M157" s="5" t="s">
        <v>494</v>
      </c>
      <c r="N157" s="5" t="s">
        <v>1</v>
      </c>
      <c r="Q157" s="5" t="s">
        <v>309</v>
      </c>
      <c r="R157" s="5" t="s">
        <v>925</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 ca="1">IF(OR(H157="",VLOOKUP(H$1,Services!$A$1:$B$22,2,0)="Exclude"),"",IF($D157=1,IF(OR(price_limit="",price_limit="No Limit"),IF(H157="Yes",1,2),IF(SUMIFS(WhatIf!$G:$G,WhatIf!$A:$A,H$1,WhatIf!$B:$B,H157)&lt;=price_limit,IF(H157="Yes",1,2),"")),""))</f>
        <v/>
      </c>
      <c r="AX157" s="69" t="str">
        <f ca="1">IF(OR(I157="",VLOOKUP(I$1,Services!$A$1:$B$22,2,0)="Exclude"),"",IF($D157=1,IF(OR(price_limit="",price_limit="No Limit"),IF(I157="Yes",1,2),IF(SUMIFS(WhatIf!$G:$G,WhatIf!$A:$A,I$1,WhatIf!$B:$B,I157)&lt;=price_limit,IF(I157="Yes",1,2),"")),""))</f>
        <v/>
      </c>
      <c r="AY157" s="69" t="str">
        <f ca="1">IF(OR(J157="",VLOOKUP(J$1,Services!$A$1:$B$22,2,0)="Exclude"),"",IF($D157=1,IF(OR(price_limit="",price_limit="No Limit"),IF(J157="Yes",1,2),IF(SUMIFS(WhatIf!$G:$G,WhatIf!$A:$A,J$1,WhatIf!$B:$B,J157)&lt;=price_limit,IF(J157="Yes",1,2),"")),""))</f>
        <v/>
      </c>
      <c r="AZ157" s="69" t="str">
        <f ca="1">IF(OR(K157="",VLOOKUP(K$1,Services!$A$1:$B$22,2,0)="Exclude"),"",IF($D157=1,IF(OR(price_limit="",price_limit="No Limit"),IF(K157="Yes",1,2),IF(SUMIFS(WhatIf!$G:$G,WhatIf!$A:$A,K$1,WhatIf!$B:$B,K157)&lt;=price_limit,IF(K157="Yes",1,2),"")),""))</f>
        <v/>
      </c>
      <c r="BA157" s="69" t="str">
        <f ca="1">IF(OR(L157="",VLOOKUP(L$1,Services!$A$1:$B$22,2,0)="Exclude"),"",IF($D157=1,IF(OR(price_limit="",price_limit="No Limit"),IF(L157="Yes",1,2),IF(SUMIFS(WhatIf!$G:$G,WhatIf!$A:$A,L$1,WhatIf!$B:$B,L157)&lt;=price_limit,IF(L157="Yes",1,2),"")),""))</f>
        <v/>
      </c>
      <c r="BB157" s="69" t="str">
        <f ca="1">IF(OR(M157="",VLOOKUP(M$1,Services!$A$1:$B$22,2,0)="Exclude"),"",IF($D157=1,IF(OR(price_limit="",price_limit="No Limit"),IF(M157="Yes",1,2),IF(SUMIFS(WhatIf!$G:$G,WhatIf!$A:$A,M$1,WhatIf!$B:$B,M157)&lt;=price_limit,IF(M157="Yes",1,2),"")),""))</f>
        <v/>
      </c>
      <c r="BC157" s="69" t="str">
        <f ca="1">IF(OR(N157="",VLOOKUP(N$1,Services!$A$1:$B$22,2,0)="Exclude"),"",IF($D157=1,IF(OR(price_limit="",price_limit="No Limit"),IF(N157="Yes",1,2),IF(SUMIFS(WhatIf!$G:$G,WhatIf!$A:$A,N$1,WhatIf!$B:$B,N157)&lt;=price_limit,IF(N157="Yes",1,2),"")),""))</f>
        <v/>
      </c>
      <c r="BD157" s="69" t="str">
        <f>IF(OR(O157="",VLOOKUP(O$1,Services!$A$1:$B$22,2,0)="Exclude"),"",IF($D157=1,IF(OR(price_limit="",price_limit="No Limit"),IF(O157="Yes",1,2),IF(SUMIFS(WhatIf!$G:$G,WhatIf!$A:$A,O$1,WhatIf!$B:$B,O157)&lt;=price_limit,IF(O157="Yes",1,2),"")),""))</f>
        <v/>
      </c>
      <c r="BE157" s="69" t="str">
        <f>IF(OR(P157="",VLOOKUP(P$1,Services!$A$1:$B$22,2,0)="Exclude"),"",IF($D157=1,IF(OR(price_limit="",price_limit="No Limit"),IF(P157="Yes",1,2),IF(SUMIFS(WhatIf!$G:$G,WhatIf!$A:$A,P$1,WhatIf!$B:$B,P157)&lt;=price_limit,IF(P157="Yes",1,2),"")),""))</f>
        <v/>
      </c>
      <c r="BF157" s="69" t="str">
        <f ca="1">IF(OR(Q157="",VLOOKUP(Q$1,Services!$A$1:$B$22,2,0)="Exclude"),"",IF($D157=1,IF(OR(price_limit="",price_limit="No Limit"),IF(Q157="Yes",1,2),IF(SUMIFS(WhatIf!$G:$G,WhatIf!$A:$A,Q$1,WhatIf!$B:$B,Q157)&lt;=price_limit,IF(Q157="Yes",1,2),"")),""))</f>
        <v/>
      </c>
      <c r="BG157" s="69" t="str">
        <f ca="1">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36</v>
      </c>
      <c r="B158" s="4" t="s">
        <v>281</v>
      </c>
      <c r="C158" s="4" t="s">
        <v>216</v>
      </c>
      <c r="D158" s="3" t="str">
        <f t="shared" ca="1" si="15"/>
        <v/>
      </c>
      <c r="H158" s="5" t="s">
        <v>1</v>
      </c>
      <c r="I158" s="5" t="s">
        <v>1</v>
      </c>
      <c r="J158" s="5" t="s">
        <v>1</v>
      </c>
      <c r="K158" s="5" t="s">
        <v>1</v>
      </c>
      <c r="L158" s="5" t="s">
        <v>1</v>
      </c>
      <c r="M158" s="5" t="s">
        <v>1</v>
      </c>
      <c r="O158" s="6" t="s">
        <v>1</v>
      </c>
      <c r="P158" s="6" t="s">
        <v>1</v>
      </c>
      <c r="Q158" s="6" t="s">
        <v>1</v>
      </c>
      <c r="R158" s="6" t="s">
        <v>1</v>
      </c>
      <c r="X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IF(OR(G158="",VLOOKUP(G$1,Services!$A$1:$B$22,2,0)="Exclude"),"",IF($D158=1,IF(OR(price_limit="",price_limit="No Limit"),IF(G158="Yes",1,2),IF(SUMIFS(WhatIf!$G:$G,WhatIf!$A:$A,G$1,WhatIf!$B:$B,G158)&lt;=price_limit,IF(G158="Yes",1,2),"")),""))</f>
        <v/>
      </c>
      <c r="AW158" s="69" t="str">
        <f ca="1">IF(OR(H158="",VLOOKUP(H$1,Services!$A$1:$B$22,2,0)="Exclude"),"",IF($D158=1,IF(OR(price_limit="",price_limit="No Limit"),IF(H158="Yes",1,2),IF(SUMIFS(WhatIf!$G:$G,WhatIf!$A:$A,H$1,WhatIf!$B:$B,H158)&lt;=price_limit,IF(H158="Yes",1,2),"")),""))</f>
        <v/>
      </c>
      <c r="AX158" s="69" t="str">
        <f ca="1">IF(OR(I158="",VLOOKUP(I$1,Services!$A$1:$B$22,2,0)="Exclude"),"",IF($D158=1,IF(OR(price_limit="",price_limit="No Limit"),IF(I158="Yes",1,2),IF(SUMIFS(WhatIf!$G:$G,WhatIf!$A:$A,I$1,WhatIf!$B:$B,I158)&lt;=price_limit,IF(I158="Yes",1,2),"")),""))</f>
        <v/>
      </c>
      <c r="AY158" s="69" t="str">
        <f ca="1">IF(OR(J158="",VLOOKUP(J$1,Services!$A$1:$B$22,2,0)="Exclude"),"",IF($D158=1,IF(OR(price_limit="",price_limit="No Limit"),IF(J158="Yes",1,2),IF(SUMIFS(WhatIf!$G:$G,WhatIf!$A:$A,J$1,WhatIf!$B:$B,J158)&lt;=price_limit,IF(J158="Yes",1,2),"")),""))</f>
        <v/>
      </c>
      <c r="AZ158" s="69" t="str">
        <f ca="1">IF(OR(K158="",VLOOKUP(K$1,Services!$A$1:$B$22,2,0)="Exclude"),"",IF($D158=1,IF(OR(price_limit="",price_limit="No Limit"),IF(K158="Yes",1,2),IF(SUMIFS(WhatIf!$G:$G,WhatIf!$A:$A,K$1,WhatIf!$B:$B,K158)&lt;=price_limit,IF(K158="Yes",1,2),"")),""))</f>
        <v/>
      </c>
      <c r="BA158" s="69" t="str">
        <f ca="1">IF(OR(L158="",VLOOKUP(L$1,Services!$A$1:$B$22,2,0)="Exclude"),"",IF($D158=1,IF(OR(price_limit="",price_limit="No Limit"),IF(L158="Yes",1,2),IF(SUMIFS(WhatIf!$G:$G,WhatIf!$A:$A,L$1,WhatIf!$B:$B,L158)&lt;=price_limit,IF(L158="Yes",1,2),"")),""))</f>
        <v/>
      </c>
      <c r="BB158" s="69" t="str">
        <f ca="1">IF(OR(M158="",VLOOKUP(M$1,Services!$A$1:$B$22,2,0)="Exclude"),"",IF($D158=1,IF(OR(price_limit="",price_limit="No Limit"),IF(M158="Yes",1,2),IF(SUMIFS(WhatIf!$G:$G,WhatIf!$A:$A,M$1,WhatIf!$B:$B,M158)&lt;=price_limit,IF(M158="Yes",1,2),"")),""))</f>
        <v/>
      </c>
      <c r="BC158" s="69" t="str">
        <f>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 ca="1">IF(OR(P158="",VLOOKUP(P$1,Services!$A$1:$B$22,2,0)="Exclude"),"",IF($D158=1,IF(OR(price_limit="",price_limit="No Limit"),IF(P158="Yes",1,2),IF(SUMIFS(WhatIf!$G:$G,WhatIf!$A:$A,P$1,WhatIf!$B:$B,P158)&lt;=price_limit,IF(P158="Yes",1,2),"")),""))</f>
        <v/>
      </c>
      <c r="BF158" s="69" t="str">
        <f ca="1">IF(OR(Q158="",VLOOKUP(Q$1,Services!$A$1:$B$22,2,0)="Exclude"),"",IF($D158=1,IF(OR(price_limit="",price_limit="No Limit"),IF(Q158="Yes",1,2),IF(SUMIFS(WhatIf!$G:$G,WhatIf!$A:$A,Q$1,WhatIf!$B:$B,Q158)&lt;=price_limit,IF(Q158="Yes",1,2),"")),""))</f>
        <v/>
      </c>
      <c r="BG158" s="69" t="str">
        <f ca="1">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 ca="1">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37.299999999999997" x14ac:dyDescent="0.3">
      <c r="A159" s="19" t="s">
        <v>110</v>
      </c>
      <c r="B159" s="4" t="s">
        <v>240</v>
      </c>
      <c r="C159" s="4" t="s">
        <v>209</v>
      </c>
      <c r="D159" s="3" t="str">
        <f t="shared" ca="1" si="15"/>
        <v/>
      </c>
      <c r="O159" s="12" t="s">
        <v>246</v>
      </c>
      <c r="Q159" s="12" t="s">
        <v>246</v>
      </c>
      <c r="R159" s="12" t="s">
        <v>922</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IF(OR(G159="",VLOOKUP(G$1,Services!$A$1:$B$22,2,0)="Exclude"),"",IF($D159=1,IF(OR(price_limit="",price_limit="No Limit"),IF(G159="Yes",1,2),IF(SUMIFS(WhatIf!$G:$G,WhatIf!$A:$A,G$1,WhatIf!$B:$B,G159)&lt;=price_limit,IF(G159="Yes",1,2),"")),""))</f>
        <v/>
      </c>
      <c r="AW159" s="69" t="str">
        <f>IF(OR(H159="",VLOOKUP(H$1,Services!$A$1:$B$22,2,0)="Exclude"),"",IF($D159=1,IF(OR(price_limit="",price_limit="No Limit"),IF(H159="Yes",1,2),IF(SUMIFS(WhatIf!$G:$G,WhatIf!$A:$A,H$1,WhatIf!$B:$B,H159)&lt;=price_limit,IF(H159="Yes",1,2),"")),""))</f>
        <v/>
      </c>
      <c r="AX159" s="69" t="str">
        <f>IF(OR(I159="",VLOOKUP(I$1,Services!$A$1:$B$22,2,0)="Exclude"),"",IF($D159=1,IF(OR(price_limit="",price_limit="No Limit"),IF(I159="Yes",1,2),IF(SUMIFS(WhatIf!$G:$G,WhatIf!$A:$A,I$1,WhatIf!$B:$B,I159)&lt;=price_limit,IF(I159="Yes",1,2),"")),""))</f>
        <v/>
      </c>
      <c r="AY159" s="69" t="str">
        <f>IF(OR(J159="",VLOOKUP(J$1,Services!$A$1:$B$22,2,0)="Exclude"),"",IF($D159=1,IF(OR(price_limit="",price_limit="No Limit"),IF(J159="Yes",1,2),IF(SUMIFS(WhatIf!$G:$G,WhatIf!$A:$A,J$1,WhatIf!$B:$B,J159)&lt;=price_limit,IF(J159="Yes",1,2),"")),""))</f>
        <v/>
      </c>
      <c r="AZ159" s="69" t="str">
        <f>IF(OR(K159="",VLOOKUP(K$1,Services!$A$1:$B$22,2,0)="Exclude"),"",IF($D159=1,IF(OR(price_limit="",price_limit="No Limit"),IF(K159="Yes",1,2),IF(SUMIFS(WhatIf!$G:$G,WhatIf!$A:$A,K$1,WhatIf!$B:$B,K159)&lt;=price_limit,IF(K159="Yes",1,2),"")),""))</f>
        <v/>
      </c>
      <c r="BA159" s="69" t="str">
        <f>IF(OR(L159="",VLOOKUP(L$1,Services!$A$1:$B$22,2,0)="Exclude"),"",IF($D159=1,IF(OR(price_limit="",price_limit="No Limit"),IF(L159="Yes",1,2),IF(SUMIFS(WhatIf!$G:$G,WhatIf!$A:$A,L$1,WhatIf!$B:$B,L159)&lt;=price_limit,IF(L159="Yes",1,2),"")),""))</f>
        <v/>
      </c>
      <c r="BB159" s="69" t="str">
        <f>IF(OR(M159="",VLOOKUP(M$1,Services!$A$1:$B$22,2,0)="Exclude"),"",IF($D159=1,IF(OR(price_limit="",price_limit="No Limit"),IF(M159="Yes",1,2),IF(SUMIFS(WhatIf!$G:$G,WhatIf!$A:$A,M$1,WhatIf!$B:$B,M159)&lt;=price_limit,IF(M159="Yes",1,2),"")),""))</f>
        <v/>
      </c>
      <c r="BC159" s="69" t="str">
        <f>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IF(OR(P159="",VLOOKUP(P$1,Services!$A$1:$B$22,2,0)="Exclude"),"",IF($D159=1,IF(OR(price_limit="",price_limit="No Limit"),IF(P159="Yes",1,2),IF(SUMIFS(WhatIf!$G:$G,WhatIf!$A:$A,P$1,WhatIf!$B:$B,P159)&lt;=price_limit,IF(P159="Yes",1,2),"")),""))</f>
        <v/>
      </c>
      <c r="BF159" s="69" t="str">
        <f ca="1">IF(OR(Q159="",VLOOKUP(Q$1,Services!$A$1:$B$22,2,0)="Exclude"),"",IF($D159=1,IF(OR(price_limit="",price_limit="No Limit"),IF(Q159="Yes",1,2),IF(SUMIFS(WhatIf!$G:$G,WhatIf!$A:$A,Q$1,WhatIf!$B:$B,Q159)&lt;=price_limit,IF(Q159="Yes",1,2),"")),""))</f>
        <v/>
      </c>
      <c r="BG159" s="69" t="str">
        <f ca="1">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177</v>
      </c>
      <c r="B160" s="4" t="s">
        <v>728</v>
      </c>
      <c r="C160" s="4" t="s">
        <v>209</v>
      </c>
      <c r="D160" s="3" t="str">
        <f t="shared" ca="1" si="15"/>
        <v/>
      </c>
      <c r="G160" s="5" t="s">
        <v>1</v>
      </c>
      <c r="H160" s="5" t="s">
        <v>1</v>
      </c>
      <c r="I160" s="5" t="s">
        <v>1</v>
      </c>
      <c r="J160" s="5" t="s">
        <v>1</v>
      </c>
      <c r="K160" s="5" t="s">
        <v>1</v>
      </c>
      <c r="L160" s="5" t="s">
        <v>1</v>
      </c>
      <c r="M160" s="5" t="s">
        <v>1</v>
      </c>
      <c r="N160" s="5" t="s">
        <v>1</v>
      </c>
      <c r="O160" s="6" t="s">
        <v>1</v>
      </c>
      <c r="P160" s="6" t="s">
        <v>1</v>
      </c>
      <c r="Q160" s="6" t="s">
        <v>1</v>
      </c>
      <c r="R160" s="6"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3"/>
        <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 ca="1">IF(OR(G160="",VLOOKUP(G$1,Services!$A$1:$B$22,2,0)="Exclude"),"",IF($D160=1,IF(OR(price_limit="",price_limit="No Limit"),IF(G160="Yes",1,2),IF(SUMIFS(WhatIf!$G:$G,WhatIf!$A:$A,G$1,WhatIf!$B:$B,G160)&lt;=price_limit,IF(G160="Yes",1,2),"")),""))</f>
        <v/>
      </c>
      <c r="AW160" s="69" t="str">
        <f ca="1">IF(OR(H160="",VLOOKUP(H$1,Services!$A$1:$B$22,2,0)="Exclude"),"",IF($D160=1,IF(OR(price_limit="",price_limit="No Limit"),IF(H160="Yes",1,2),IF(SUMIFS(WhatIf!$G:$G,WhatIf!$A:$A,H$1,WhatIf!$B:$B,H160)&lt;=price_limit,IF(H160="Yes",1,2),"")),""))</f>
        <v/>
      </c>
      <c r="AX160" s="69" t="str">
        <f ca="1">IF(OR(I160="",VLOOKUP(I$1,Services!$A$1:$B$22,2,0)="Exclude"),"",IF($D160=1,IF(OR(price_limit="",price_limit="No Limit"),IF(I160="Yes",1,2),IF(SUMIFS(WhatIf!$G:$G,WhatIf!$A:$A,I$1,WhatIf!$B:$B,I160)&lt;=price_limit,IF(I160="Yes",1,2),"")),""))</f>
        <v/>
      </c>
      <c r="AY160" s="69" t="str">
        <f ca="1">IF(OR(J160="",VLOOKUP(J$1,Services!$A$1:$B$22,2,0)="Exclude"),"",IF($D160=1,IF(OR(price_limit="",price_limit="No Limit"),IF(J160="Yes",1,2),IF(SUMIFS(WhatIf!$G:$G,WhatIf!$A:$A,J$1,WhatIf!$B:$B,J160)&lt;=price_limit,IF(J160="Yes",1,2),"")),""))</f>
        <v/>
      </c>
      <c r="AZ160" s="69" t="str">
        <f ca="1">IF(OR(K160="",VLOOKUP(K$1,Services!$A$1:$B$22,2,0)="Exclude"),"",IF($D160=1,IF(OR(price_limit="",price_limit="No Limit"),IF(K160="Yes",1,2),IF(SUMIFS(WhatIf!$G:$G,WhatIf!$A:$A,K$1,WhatIf!$B:$B,K160)&lt;=price_limit,IF(K160="Yes",1,2),"")),""))</f>
        <v/>
      </c>
      <c r="BA160" s="69" t="str">
        <f ca="1">IF(OR(L160="",VLOOKUP(L$1,Services!$A$1:$B$22,2,0)="Exclude"),"",IF($D160=1,IF(OR(price_limit="",price_limit="No Limit"),IF(L160="Yes",1,2),IF(SUMIFS(WhatIf!$G:$G,WhatIf!$A:$A,L$1,WhatIf!$B:$B,L160)&lt;=price_limit,IF(L160="Yes",1,2),"")),""))</f>
        <v/>
      </c>
      <c r="BB160" s="69" t="str">
        <f ca="1">IF(OR(M160="",VLOOKUP(M$1,Services!$A$1:$B$22,2,0)="Exclude"),"",IF($D160=1,IF(OR(price_limit="",price_limit="No Limit"),IF(M160="Yes",1,2),IF(SUMIFS(WhatIf!$G:$G,WhatIf!$A:$A,M$1,WhatIf!$B:$B,M160)&lt;=price_limit,IF(M160="Yes",1,2),"")),""))</f>
        <v/>
      </c>
      <c r="BC160" s="69" t="str">
        <f ca="1">IF(OR(N160="",VLOOKUP(N$1,Services!$A$1:$B$22,2,0)="Exclude"),"",IF($D160=1,IF(OR(price_limit="",price_limit="No Limit"),IF(N160="Yes",1,2),IF(SUMIFS(WhatIf!$G:$G,WhatIf!$A:$A,N$1,WhatIf!$B:$B,N160)&lt;=price_limit,IF(N160="Yes",1,2),"")),""))</f>
        <v/>
      </c>
      <c r="BD160" s="69" t="str">
        <f ca="1">IF(OR(O160="",VLOOKUP(O$1,Services!$A$1:$B$22,2,0)="Exclude"),"",IF($D160=1,IF(OR(price_limit="",price_limit="No Limit"),IF(O160="Yes",1,2),IF(SUMIFS(WhatIf!$G:$G,WhatIf!$A:$A,O$1,WhatIf!$B:$B,O160)&lt;=price_limit,IF(O160="Yes",1,2),"")),""))</f>
        <v/>
      </c>
      <c r="BE160" s="69" t="str">
        <f ca="1">IF(OR(P160="",VLOOKUP(P$1,Services!$A$1:$B$22,2,0)="Exclude"),"",IF($D160=1,IF(OR(price_limit="",price_limit="No Limit"),IF(P160="Yes",1,2),IF(SUMIFS(WhatIf!$G:$G,WhatIf!$A:$A,P$1,WhatIf!$B:$B,P160)&lt;=price_limit,IF(P160="Yes",1,2),"")),""))</f>
        <v/>
      </c>
      <c r="BF160" s="69" t="str">
        <f ca="1">IF(OR(Q160="",VLOOKUP(Q$1,Services!$A$1:$B$22,2,0)="Exclude"),"",IF($D160=1,IF(OR(price_limit="",price_limit="No Limit"),IF(Q160="Yes",1,2),IF(SUMIFS(WhatIf!$G:$G,WhatIf!$A:$A,Q$1,WhatIf!$B:$B,Q160)&lt;=price_limit,IF(Q160="Yes",1,2),"")),""))</f>
        <v/>
      </c>
      <c r="BG160" s="69" t="str">
        <f ca="1">IF(OR(R160="",VLOOKUP(R$1,Services!$A$1:$B$22,2,0)="Exclude"),"",IF($D160=1,IF(OR(price_limit="",price_limit="No Limit"),IF(R160="Yes",1,2),IF(SUMIFS(WhatIf!$G:$G,WhatIf!$A:$A,R$1,WhatIf!$B:$B,R160)&lt;=price_limit,IF(R160="Yes",1,2),"")),""))</f>
        <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178</v>
      </c>
      <c r="B161" s="4" t="s">
        <v>302</v>
      </c>
      <c r="C161" s="4" t="s">
        <v>209</v>
      </c>
      <c r="D161" s="3" t="str">
        <f t="shared" ca="1" si="15"/>
        <v/>
      </c>
      <c r="G161" s="5" t="s">
        <v>1</v>
      </c>
      <c r="H161" s="6"/>
      <c r="I161" s="6" t="s">
        <v>1</v>
      </c>
      <c r="L161" s="5" t="s">
        <v>1</v>
      </c>
      <c r="M161" s="5" t="s">
        <v>1</v>
      </c>
      <c r="O161" s="6" t="s">
        <v>1</v>
      </c>
      <c r="P161" s="6" t="s">
        <v>1</v>
      </c>
      <c r="Q161" s="6" t="s">
        <v>1</v>
      </c>
      <c r="R161" s="6"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3"/>
        <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 ca="1">IF(OR(G161="",VLOOKUP(G$1,Services!$A$1:$B$22,2,0)="Exclude"),"",IF($D161=1,IF(OR(price_limit="",price_limit="No Limit"),IF(G161="Yes",1,2),IF(SUMIFS(WhatIf!$G:$G,WhatIf!$A:$A,G$1,WhatIf!$B:$B,G161)&lt;=price_limit,IF(G161="Yes",1,2),"")),""))</f>
        <v/>
      </c>
      <c r="AW161" s="69" t="str">
        <f>IF(OR(H161="",VLOOKUP(H$1,Services!$A$1:$B$22,2,0)="Exclude"),"",IF($D161=1,IF(OR(price_limit="",price_limit="No Limit"),IF(H161="Yes",1,2),IF(SUMIFS(WhatIf!$G:$G,WhatIf!$A:$A,H$1,WhatIf!$B:$B,H161)&lt;=price_limit,IF(H161="Yes",1,2),"")),""))</f>
        <v/>
      </c>
      <c r="AX161" s="69" t="str">
        <f ca="1">IF(OR(I161="",VLOOKUP(I$1,Services!$A$1:$B$22,2,0)="Exclude"),"",IF($D161=1,IF(OR(price_limit="",price_limit="No Limit"),IF(I161="Yes",1,2),IF(SUMIFS(WhatIf!$G:$G,WhatIf!$A:$A,I$1,WhatIf!$B:$B,I161)&lt;=price_limit,IF(I161="Yes",1,2),"")),""))</f>
        <v/>
      </c>
      <c r="AY161" s="69" t="str">
        <f>IF(OR(J161="",VLOOKUP(J$1,Services!$A$1:$B$22,2,0)="Exclude"),"",IF($D161=1,IF(OR(price_limit="",price_limit="No Limit"),IF(J161="Yes",1,2),IF(SUMIFS(WhatIf!$G:$G,WhatIf!$A:$A,J$1,WhatIf!$B:$B,J161)&lt;=price_limit,IF(J161="Yes",1,2),"")),""))</f>
        <v/>
      </c>
      <c r="AZ161" s="69" t="str">
        <f>IF(OR(K161="",VLOOKUP(K$1,Services!$A$1:$B$22,2,0)="Exclude"),"",IF($D161=1,IF(OR(price_limit="",price_limit="No Limit"),IF(K161="Yes",1,2),IF(SUMIFS(WhatIf!$G:$G,WhatIf!$A:$A,K$1,WhatIf!$B:$B,K161)&lt;=price_limit,IF(K161="Yes",1,2),"")),""))</f>
        <v/>
      </c>
      <c r="BA161" s="69" t="str">
        <f ca="1">IF(OR(L161="",VLOOKUP(L$1,Services!$A$1:$B$22,2,0)="Exclude"),"",IF($D161=1,IF(OR(price_limit="",price_limit="No Limit"),IF(L161="Yes",1,2),IF(SUMIFS(WhatIf!$G:$G,WhatIf!$A:$A,L$1,WhatIf!$B:$B,L161)&lt;=price_limit,IF(L161="Yes",1,2),"")),""))</f>
        <v/>
      </c>
      <c r="BB161" s="69" t="str">
        <f ca="1">IF(OR(M161="",VLOOKUP(M$1,Services!$A$1:$B$22,2,0)="Exclude"),"",IF($D161=1,IF(OR(price_limit="",price_limit="No Limit"),IF(M161="Yes",1,2),IF(SUMIFS(WhatIf!$G:$G,WhatIf!$A:$A,M$1,WhatIf!$B:$B,M161)&lt;=price_limit,IF(M161="Yes",1,2),"")),""))</f>
        <v/>
      </c>
      <c r="BC161" s="69" t="str">
        <f>IF(OR(N161="",VLOOKUP(N$1,Services!$A$1:$B$22,2,0)="Exclude"),"",IF($D161=1,IF(OR(price_limit="",price_limit="No Limit"),IF(N161="Yes",1,2),IF(SUMIFS(WhatIf!$G:$G,WhatIf!$A:$A,N$1,WhatIf!$B:$B,N161)&lt;=price_limit,IF(N161="Yes",1,2),"")),""))</f>
        <v/>
      </c>
      <c r="BD161" s="69" t="str">
        <f ca="1">IF(OR(O161="",VLOOKUP(O$1,Services!$A$1:$B$22,2,0)="Exclude"),"",IF($D161=1,IF(OR(price_limit="",price_limit="No Limit"),IF(O161="Yes",1,2),IF(SUMIFS(WhatIf!$G:$G,WhatIf!$A:$A,O$1,WhatIf!$B:$B,O161)&lt;=price_limit,IF(O161="Yes",1,2),"")),""))</f>
        <v/>
      </c>
      <c r="BE161" s="69" t="str">
        <f ca="1">IF(OR(P161="",VLOOKUP(P$1,Services!$A$1:$B$22,2,0)="Exclude"),"",IF($D161=1,IF(OR(price_limit="",price_limit="No Limit"),IF(P161="Yes",1,2),IF(SUMIFS(WhatIf!$G:$G,WhatIf!$A:$A,P$1,WhatIf!$B:$B,P161)&lt;=price_limit,IF(P161="Yes",1,2),"")),""))</f>
        <v/>
      </c>
      <c r="BF161" s="69" t="str">
        <f ca="1">IF(OR(Q161="",VLOOKUP(Q$1,Services!$A$1:$B$22,2,0)="Exclude"),"",IF($D161=1,IF(OR(price_limit="",price_limit="No Limit"),IF(Q161="Yes",1,2),IF(SUMIFS(WhatIf!$G:$G,WhatIf!$A:$A,Q$1,WhatIf!$B:$B,Q161)&lt;=price_limit,IF(Q161="Yes",1,2),"")),""))</f>
        <v/>
      </c>
      <c r="BG161" s="69" t="str">
        <f ca="1">IF(OR(R161="",VLOOKUP(R$1,Services!$A$1:$B$22,2,0)="Exclude"),"",IF($D161=1,IF(OR(price_limit="",price_limit="No Limit"),IF(R161="Yes",1,2),IF(SUMIFS(WhatIf!$G:$G,WhatIf!$A:$A,R$1,WhatIf!$B:$B,R161)&lt;=price_limit,IF(R161="Yes",1,2),"")),""))</f>
        <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t="str">
        <f>IF(OR(X161="",VLOOKUP(X$1,Services!$A$1:$B$22,2,0)="Exclude"),"",IF($D161=1,IF(OR(price_limit="",price_limit="No Limit"),IF(X161="Yes",1,2),IF(SUMIFS(WhatIf!$G:$G,WhatIf!$A:$A,X$1,WhatIf!$B:$B,X161)&lt;=price_limit,IF(X161="Yes",1,2),"")),""))</f>
        <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227</v>
      </c>
      <c r="B162" s="4" t="s">
        <v>729</v>
      </c>
      <c r="C162" s="4" t="s">
        <v>455</v>
      </c>
      <c r="D162" s="3">
        <f t="shared" ca="1" si="15"/>
        <v>1</v>
      </c>
      <c r="H162" s="5" t="s">
        <v>1</v>
      </c>
      <c r="I162" s="5" t="s">
        <v>1</v>
      </c>
      <c r="J162" s="5" t="s">
        <v>1</v>
      </c>
      <c r="K162" s="5" t="s">
        <v>1</v>
      </c>
      <c r="L162" s="5" t="s">
        <v>1</v>
      </c>
      <c r="M162" s="5" t="s">
        <v>1</v>
      </c>
      <c r="N162" s="5" t="s">
        <v>1</v>
      </c>
      <c r="O162" s="5" t="s">
        <v>1</v>
      </c>
      <c r="Q162" s="5" t="s">
        <v>308</v>
      </c>
      <c r="X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f ca="1">IF(AND($D162=1,ISNUMBER(MATCH(O$1&amp;O162&amp;"x",WhatIf!$H:$H,0))),1,"")</f>
        <v>1</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f t="shared" ca="1" si="13"/>
        <v>1</v>
      </c>
      <c r="AT162" s="69" t="str">
        <f>IF(OR(E162="",VLOOKUP(E$1,Services!$A$1:$B$22,2,0)="Exclude"),"",IF($D162=1,IF(OR(price_limit="",price_limit="No Limit"),IF(E162="Yes",1,2),IF(SUMIFS(WhatIf!$G:$G,WhatIf!$A:$A,E$1,WhatIf!$B:$B,E162)&lt;=price_limit,IF(E162="Yes",1,2),"")),""))</f>
        <v/>
      </c>
      <c r="AU162" s="69" t="str">
        <f>IF(OR(F162="",VLOOKUP(F$1,Services!$A$1:$B$22,2,0)="Exclude"),"",IF($D162=1,IF(OR(price_limit="",price_limit="No Limit"),IF(F162="Yes",1,2),IF(SUMIFS(WhatIf!$G:$G,WhatIf!$A:$A,F$1,WhatIf!$B:$B,F162)&lt;=price_limit,IF(F162="Yes",1,2),"")),""))</f>
        <v/>
      </c>
      <c r="AV162" s="69" t="str">
        <f>IF(OR(G162="",VLOOKUP(G$1,Services!$A$1:$B$22,2,0)="Exclude"),"",IF($D162=1,IF(OR(price_limit="",price_limit="No Limit"),IF(G162="Yes",1,2),IF(SUMIFS(WhatIf!$G:$G,WhatIf!$A:$A,G$1,WhatIf!$B:$B,G162)&lt;=price_limit,IF(G162="Yes",1,2),"")),""))</f>
        <v/>
      </c>
      <c r="AW162" s="69">
        <f ca="1">IF(OR(H162="",VLOOKUP(H$1,Services!$A$1:$B$22,2,0)="Exclude"),"",IF($D162=1,IF(OR(price_limit="",price_limit="No Limit"),IF(H162="Yes",1,2),IF(SUMIFS(WhatIf!$G:$G,WhatIf!$A:$A,H$1,WhatIf!$B:$B,H162)&lt;=price_limit,IF(H162="Yes",1,2),"")),""))</f>
        <v>1</v>
      </c>
      <c r="AX162" s="69">
        <f ca="1">IF(OR(I162="",VLOOKUP(I$1,Services!$A$1:$B$22,2,0)="Exclude"),"",IF($D162=1,IF(OR(price_limit="",price_limit="No Limit"),IF(I162="Yes",1,2),IF(SUMIFS(WhatIf!$G:$G,WhatIf!$A:$A,I$1,WhatIf!$B:$B,I162)&lt;=price_limit,IF(I162="Yes",1,2),"")),""))</f>
        <v>1</v>
      </c>
      <c r="AY162" s="69">
        <f ca="1">IF(OR(J162="",VLOOKUP(J$1,Services!$A$1:$B$22,2,0)="Exclude"),"",IF($D162=1,IF(OR(price_limit="",price_limit="No Limit"),IF(J162="Yes",1,2),IF(SUMIFS(WhatIf!$G:$G,WhatIf!$A:$A,J$1,WhatIf!$B:$B,J162)&lt;=price_limit,IF(J162="Yes",1,2),"")),""))</f>
        <v>1</v>
      </c>
      <c r="AZ162" s="69">
        <f ca="1">IF(OR(K162="",VLOOKUP(K$1,Services!$A$1:$B$22,2,0)="Exclude"),"",IF($D162=1,IF(OR(price_limit="",price_limit="No Limit"),IF(K162="Yes",1,2),IF(SUMIFS(WhatIf!$G:$G,WhatIf!$A:$A,K$1,WhatIf!$B:$B,K162)&lt;=price_limit,IF(K162="Yes",1,2),"")),""))</f>
        <v>1</v>
      </c>
      <c r="BA162" s="69">
        <f ca="1">IF(OR(L162="",VLOOKUP(L$1,Services!$A$1:$B$22,2,0)="Exclude"),"",IF($D162=1,IF(OR(price_limit="",price_limit="No Limit"),IF(L162="Yes",1,2),IF(SUMIFS(WhatIf!$G:$G,WhatIf!$A:$A,L$1,WhatIf!$B:$B,L162)&lt;=price_limit,IF(L162="Yes",1,2),"")),""))</f>
        <v>1</v>
      </c>
      <c r="BB162" s="69">
        <f ca="1">IF(OR(M162="",VLOOKUP(M$1,Services!$A$1:$B$22,2,0)="Exclude"),"",IF($D162=1,IF(OR(price_limit="",price_limit="No Limit"),IF(M162="Yes",1,2),IF(SUMIFS(WhatIf!$G:$G,WhatIf!$A:$A,M$1,WhatIf!$B:$B,M162)&lt;=price_limit,IF(M162="Yes",1,2),"")),""))</f>
        <v>1</v>
      </c>
      <c r="BC162" s="69">
        <f ca="1">IF(OR(N162="",VLOOKUP(N$1,Services!$A$1:$B$22,2,0)="Exclude"),"",IF($D162=1,IF(OR(price_limit="",price_limit="No Limit"),IF(N162="Yes",1,2),IF(SUMIFS(WhatIf!$G:$G,WhatIf!$A:$A,N$1,WhatIf!$B:$B,N162)&lt;=price_limit,IF(N162="Yes",1,2),"")),""))</f>
        <v>1</v>
      </c>
      <c r="BD162" s="69">
        <f ca="1">IF(OR(O162="",VLOOKUP(O$1,Services!$A$1:$B$22,2,0)="Exclude"),"",IF($D162=1,IF(OR(price_limit="",price_limit="No Limit"),IF(O162="Yes",1,2),IF(SUMIFS(WhatIf!$G:$G,WhatIf!$A:$A,O$1,WhatIf!$B:$B,O162)&lt;=price_limit,IF(O162="Yes",1,2),"")),""))</f>
        <v>1</v>
      </c>
      <c r="BE162" s="69" t="str">
        <f>IF(OR(P162="",VLOOKUP(P$1,Services!$A$1:$B$22,2,0)="Exclude"),"",IF($D162=1,IF(OR(price_limit="",price_limit="No Limit"),IF(P162="Yes",1,2),IF(SUMIFS(WhatIf!$G:$G,WhatIf!$A:$A,P$1,WhatIf!$B:$B,P162)&lt;=price_limit,IF(P162="Yes",1,2),"")),""))</f>
        <v/>
      </c>
      <c r="BF162" s="69">
        <f ca="1">IF(OR(Q162="",VLOOKUP(Q$1,Services!$A$1:$B$22,2,0)="Exclude"),"",IF($D162=1,IF(OR(price_limit="",price_limit="No Limit"),IF(Q162="Yes",1,2),IF(SUMIFS(WhatIf!$G:$G,WhatIf!$A:$A,Q$1,WhatIf!$B:$B,Q162)&lt;=price_limit,IF(Q162="Yes",1,2),"")),""))</f>
        <v>2</v>
      </c>
      <c r="BG162" s="69" t="str">
        <f>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f ca="1">IF(OR(X162="",VLOOKUP(X$1,Services!$A$1:$B$22,2,0)="Exclude"),"",IF($D162=1,IF(OR(price_limit="",price_limit="No Limit"),IF(X162="Yes",1,2),IF(SUMIFS(WhatIf!$G:$G,WhatIf!$A:$A,X$1,WhatIf!$B:$B,X162)&lt;=price_limit,IF(X162="Yes",1,2),"")),""))</f>
        <v>1</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2</v>
      </c>
    </row>
    <row r="163" spans="1:70" ht="24.9" x14ac:dyDescent="0.3">
      <c r="A163" s="19" t="s">
        <v>335</v>
      </c>
      <c r="B163" s="4" t="s">
        <v>312</v>
      </c>
      <c r="C163" s="4" t="s">
        <v>208</v>
      </c>
      <c r="D163" s="3" t="str">
        <f t="shared" ca="1" si="15"/>
        <v/>
      </c>
      <c r="H163" s="5" t="s">
        <v>285</v>
      </c>
      <c r="I163" s="5" t="s">
        <v>285</v>
      </c>
      <c r="J163" s="5" t="s">
        <v>285</v>
      </c>
      <c r="K163" s="5" t="s">
        <v>285</v>
      </c>
      <c r="L163" s="5" t="s">
        <v>285</v>
      </c>
      <c r="M163" s="5" t="s">
        <v>285</v>
      </c>
      <c r="N163" s="5" t="s">
        <v>1</v>
      </c>
      <c r="Q163" s="5" t="s">
        <v>827</v>
      </c>
      <c r="R163" s="5" t="s">
        <v>925</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IF(OR(F163="",VLOOKUP(F$1,Services!$A$1:$B$22,2,0)="Exclude"),"",IF($D163=1,IF(OR(price_limit="",price_limit="No Limit"),IF(F163="Yes",1,2),IF(SUMIFS(WhatIf!$G:$G,WhatIf!$A:$A,F$1,WhatIf!$B:$B,F163)&lt;=price_limit,IF(F163="Yes",1,2),"")),""))</f>
        <v/>
      </c>
      <c r="AV163" s="69" t="str">
        <f>IF(OR(G163="",VLOOKUP(G$1,Services!$A$1:$B$22,2,0)="Exclude"),"",IF($D163=1,IF(OR(price_limit="",price_limit="No Limit"),IF(G163="Yes",1,2),IF(SUMIFS(WhatIf!$G:$G,WhatIf!$A:$A,G$1,WhatIf!$B:$B,G163)&lt;=price_limit,IF(G163="Yes",1,2),"")),""))</f>
        <v/>
      </c>
      <c r="AW163" s="69" t="str">
        <f ca="1">IF(OR(H163="",VLOOKUP(H$1,Services!$A$1:$B$22,2,0)="Exclude"),"",IF($D163=1,IF(OR(price_limit="",price_limit="No Limit"),IF(H163="Yes",1,2),IF(SUMIFS(WhatIf!$G:$G,WhatIf!$A:$A,H$1,WhatIf!$B:$B,H163)&lt;=price_limit,IF(H163="Yes",1,2),"")),""))</f>
        <v/>
      </c>
      <c r="AX163" s="69" t="str">
        <f ca="1">IF(OR(I163="",VLOOKUP(I$1,Services!$A$1:$B$22,2,0)="Exclude"),"",IF($D163=1,IF(OR(price_limit="",price_limit="No Limit"),IF(I163="Yes",1,2),IF(SUMIFS(WhatIf!$G:$G,WhatIf!$A:$A,I$1,WhatIf!$B:$B,I163)&lt;=price_limit,IF(I163="Yes",1,2),"")),""))</f>
        <v/>
      </c>
      <c r="AY163" s="69" t="str">
        <f ca="1">IF(OR(J163="",VLOOKUP(J$1,Services!$A$1:$B$22,2,0)="Exclude"),"",IF($D163=1,IF(OR(price_limit="",price_limit="No Limit"),IF(J163="Yes",1,2),IF(SUMIFS(WhatIf!$G:$G,WhatIf!$A:$A,J$1,WhatIf!$B:$B,J163)&lt;=price_limit,IF(J163="Yes",1,2),"")),""))</f>
        <v/>
      </c>
      <c r="AZ163" s="69" t="str">
        <f ca="1">IF(OR(K163="",VLOOKUP(K$1,Services!$A$1:$B$22,2,0)="Exclude"),"",IF($D163=1,IF(OR(price_limit="",price_limit="No Limit"),IF(K163="Yes",1,2),IF(SUMIFS(WhatIf!$G:$G,WhatIf!$A:$A,K$1,WhatIf!$B:$B,K163)&lt;=price_limit,IF(K163="Yes",1,2),"")),""))</f>
        <v/>
      </c>
      <c r="BA163" s="69" t="str">
        <f ca="1">IF(OR(L163="",VLOOKUP(L$1,Services!$A$1:$B$22,2,0)="Exclude"),"",IF($D163=1,IF(OR(price_limit="",price_limit="No Limit"),IF(L163="Yes",1,2),IF(SUMIFS(WhatIf!$G:$G,WhatIf!$A:$A,L$1,WhatIf!$B:$B,L163)&lt;=price_limit,IF(L163="Yes",1,2),"")),""))</f>
        <v/>
      </c>
      <c r="BB163" s="69" t="str">
        <f ca="1">IF(OR(M163="",VLOOKUP(M$1,Services!$A$1:$B$22,2,0)="Exclude"),"",IF($D163=1,IF(OR(price_limit="",price_limit="No Limit"),IF(M163="Yes",1,2),IF(SUMIFS(WhatIf!$G:$G,WhatIf!$A:$A,M$1,WhatIf!$B:$B,M163)&lt;=price_limit,IF(M163="Yes",1,2),"")),""))</f>
        <v/>
      </c>
      <c r="BC163" s="69" t="str">
        <f ca="1">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 ca="1">IF(OR(Q163="",VLOOKUP(Q$1,Services!$A$1:$B$22,2,0)="Exclude"),"",IF($D163=1,IF(OR(price_limit="",price_limit="No Limit"),IF(Q163="Yes",1,2),IF(SUMIFS(WhatIf!$G:$G,WhatIf!$A:$A,Q$1,WhatIf!$B:$B,Q163)&lt;=price_limit,IF(Q163="Yes",1,2),"")),""))</f>
        <v/>
      </c>
      <c r="BG163" s="69" t="str">
        <f ca="1">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111</v>
      </c>
      <c r="B164" s="7" t="s">
        <v>220</v>
      </c>
      <c r="C164" s="4" t="s">
        <v>216</v>
      </c>
      <c r="D164" s="3" t="str">
        <f t="shared" ca="1" si="15"/>
        <v/>
      </c>
      <c r="F164" s="5" t="s">
        <v>505</v>
      </c>
      <c r="G164" s="5" t="s">
        <v>505</v>
      </c>
      <c r="T164" s="5" t="s">
        <v>247</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 ca="1">IF(OR(F164="",VLOOKUP(F$1,Services!$A$1:$B$22,2,0)="Exclude"),"",IF($D164=1,IF(OR(price_limit="",price_limit="No Limit"),IF(F164="Yes",1,2),IF(SUMIFS(WhatIf!$G:$G,WhatIf!$A:$A,F$1,WhatIf!$B:$B,F164)&lt;=price_limit,IF(F164="Yes",1,2),"")),""))</f>
        <v/>
      </c>
      <c r="AV164" s="69" t="str">
        <f ca="1">IF(OR(G164="",VLOOKUP(G$1,Services!$A$1:$B$22,2,0)="Exclude"),"",IF($D164=1,IF(OR(price_limit="",price_limit="No Limit"),IF(G164="Yes",1,2),IF(SUMIFS(WhatIf!$G:$G,WhatIf!$A:$A,G$1,WhatIf!$B:$B,G164)&lt;=price_limit,IF(G164="Yes",1,2),"")),""))</f>
        <v/>
      </c>
      <c r="AW164" s="69" t="str">
        <f>IF(OR(H164="",VLOOKUP(H$1,Services!$A$1:$B$22,2,0)="Exclude"),"",IF($D164=1,IF(OR(price_limit="",price_limit="No Limit"),IF(H164="Yes",1,2),IF(SUMIFS(WhatIf!$G:$G,WhatIf!$A:$A,H$1,WhatIf!$B:$B,H164)&lt;=price_limit,IF(H164="Yes",1,2),"")),""))</f>
        <v/>
      </c>
      <c r="AX164" s="69" t="str">
        <f>IF(OR(I164="",VLOOKUP(I$1,Services!$A$1:$B$22,2,0)="Exclude"),"",IF($D164=1,IF(OR(price_limit="",price_limit="No Limit"),IF(I164="Yes",1,2),IF(SUMIFS(WhatIf!$G:$G,WhatIf!$A:$A,I$1,WhatIf!$B:$B,I164)&lt;=price_limit,IF(I164="Yes",1,2),"")),""))</f>
        <v/>
      </c>
      <c r="AY164" s="69" t="str">
        <f>IF(OR(J164="",VLOOKUP(J$1,Services!$A$1:$B$22,2,0)="Exclude"),"",IF($D164=1,IF(OR(price_limit="",price_limit="No Limit"),IF(J164="Yes",1,2),IF(SUMIFS(WhatIf!$G:$G,WhatIf!$A:$A,J$1,WhatIf!$B:$B,J164)&lt;=price_limit,IF(J164="Yes",1,2),"")),""))</f>
        <v/>
      </c>
      <c r="AZ164" s="69" t="str">
        <f>IF(OR(K164="",VLOOKUP(K$1,Services!$A$1:$B$22,2,0)="Exclude"),"",IF($D164=1,IF(OR(price_limit="",price_limit="No Limit"),IF(K164="Yes",1,2),IF(SUMIFS(WhatIf!$G:$G,WhatIf!$A:$A,K$1,WhatIf!$B:$B,K164)&lt;=price_limit,IF(K164="Yes",1,2),"")),""))</f>
        <v/>
      </c>
      <c r="BA164" s="69" t="str">
        <f>IF(OR(L164="",VLOOKUP(L$1,Services!$A$1:$B$22,2,0)="Exclude"),"",IF($D164=1,IF(OR(price_limit="",price_limit="No Limit"),IF(L164="Yes",1,2),IF(SUMIFS(WhatIf!$G:$G,WhatIf!$A:$A,L$1,WhatIf!$B:$B,L164)&lt;=price_limit,IF(L164="Yes",1,2),"")),""))</f>
        <v/>
      </c>
      <c r="BB164" s="69" t="str">
        <f>IF(OR(M164="",VLOOKUP(M$1,Services!$A$1:$B$22,2,0)="Exclude"),"",IF($D164=1,IF(OR(price_limit="",price_limit="No Limit"),IF(M164="Yes",1,2),IF(SUMIFS(WhatIf!$G:$G,WhatIf!$A:$A,M$1,WhatIf!$B:$B,M164)&lt;=price_limit,IF(M164="Yes",1,2),"")),""))</f>
        <v/>
      </c>
      <c r="BC164" s="69" t="str">
        <f>IF(OR(N164="",VLOOKUP(N$1,Services!$A$1:$B$22,2,0)="Exclude"),"",IF($D164=1,IF(OR(price_limit="",price_limit="No Limit"),IF(N164="Yes",1,2),IF(SUMIFS(WhatIf!$G:$G,WhatIf!$A:$A,N$1,WhatIf!$B:$B,N164)&lt;=price_limit,IF(N164="Yes",1,2),"")),""))</f>
        <v/>
      </c>
      <c r="BD164" s="69" t="str">
        <f>IF(OR(O164="",VLOOKUP(O$1,Services!$A$1:$B$22,2,0)="Exclude"),"",IF($D164=1,IF(OR(price_limit="",price_limit="No Limit"),IF(O164="Yes",1,2),IF(SUMIFS(WhatIf!$G:$G,WhatIf!$A:$A,O$1,WhatIf!$B:$B,O164)&lt;=price_limit,IF(O164="Yes",1,2),"")),""))</f>
        <v/>
      </c>
      <c r="BE164" s="69" t="str">
        <f>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 ca="1">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641</v>
      </c>
      <c r="C165" s="4" t="s">
        <v>208</v>
      </c>
      <c r="D165" s="3" t="str">
        <f t="shared" ca="1" si="15"/>
        <v/>
      </c>
      <c r="T165" s="5" t="s">
        <v>247</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3"/>
        <v/>
      </c>
      <c r="AT165" s="69" t="str">
        <f>IF(OR(E165="",VLOOKUP(E$1,Services!$A$1:$B$22,2,0)="Exclude"),"",IF($D165=1,IF(OR(price_limit="",price_limit="No Limit"),IF(E165="Yes",1,2),IF(SUMIFS(WhatIf!$G:$G,WhatIf!$A:$A,E$1,WhatIf!$B:$B,E165)&lt;=price_limit,IF(E165="Yes",1,2),"")),""))</f>
        <v/>
      </c>
      <c r="AU165" s="69" t="str">
        <f>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IF(OR(H165="",VLOOKUP(H$1,Services!$A$1:$B$22,2,0)="Exclude"),"",IF($D165=1,IF(OR(price_limit="",price_limit="No Limit"),IF(H165="Yes",1,2),IF(SUMIFS(WhatIf!$G:$G,WhatIf!$A:$A,H$1,WhatIf!$B:$B,H165)&lt;=price_limit,IF(H165="Yes",1,2),"")),""))</f>
        <v/>
      </c>
      <c r="AX165" s="69" t="str">
        <f>IF(OR(I165="",VLOOKUP(I$1,Services!$A$1:$B$22,2,0)="Exclude"),"",IF($D165=1,IF(OR(price_limit="",price_limit="No Limit"),IF(I165="Yes",1,2),IF(SUMIFS(WhatIf!$G:$G,WhatIf!$A:$A,I$1,WhatIf!$B:$B,I165)&lt;=price_limit,IF(I165="Yes",1,2),"")),""))</f>
        <v/>
      </c>
      <c r="AY165" s="69" t="str">
        <f>IF(OR(J165="",VLOOKUP(J$1,Services!$A$1:$B$22,2,0)="Exclude"),"",IF($D165=1,IF(OR(price_limit="",price_limit="No Limit"),IF(J165="Yes",1,2),IF(SUMIFS(WhatIf!$G:$G,WhatIf!$A:$A,J$1,WhatIf!$B:$B,J165)&lt;=price_limit,IF(J165="Yes",1,2),"")),""))</f>
        <v/>
      </c>
      <c r="AZ165" s="69" t="str">
        <f>IF(OR(K165="",VLOOKUP(K$1,Services!$A$1:$B$22,2,0)="Exclude"),"",IF($D165=1,IF(OR(price_limit="",price_limit="No Limit"),IF(K165="Yes",1,2),IF(SUMIFS(WhatIf!$G:$G,WhatIf!$A:$A,K$1,WhatIf!$B:$B,K165)&lt;=price_limit,IF(K165="Yes",1,2),"")),""))</f>
        <v/>
      </c>
      <c r="BA165" s="69" t="str">
        <f>IF(OR(L165="",VLOOKUP(L$1,Services!$A$1:$B$22,2,0)="Exclude"),"",IF($D165=1,IF(OR(price_limit="",price_limit="No Limit"),IF(L165="Yes",1,2),IF(SUMIFS(WhatIf!$G:$G,WhatIf!$A:$A,L$1,WhatIf!$B:$B,L165)&lt;=price_limit,IF(L165="Yes",1,2),"")),""))</f>
        <v/>
      </c>
      <c r="BB165" s="69" t="str">
        <f>IF(OR(M165="",VLOOKUP(M$1,Services!$A$1:$B$22,2,0)="Exclude"),"",IF($D165=1,IF(OR(price_limit="",price_limit="No Limit"),IF(M165="Yes",1,2),IF(SUMIFS(WhatIf!$G:$G,WhatIf!$A:$A,M$1,WhatIf!$B:$B,M165)&lt;=price_limit,IF(M165="Yes",1,2),"")),""))</f>
        <v/>
      </c>
      <c r="BC165" s="69" t="str">
        <f>IF(OR(N165="",VLOOKUP(N$1,Services!$A$1:$B$22,2,0)="Exclude"),"",IF($D165=1,IF(OR(price_limit="",price_limit="No Limit"),IF(N165="Yes",1,2),IF(SUMIFS(WhatIf!$G:$G,WhatIf!$A:$A,N$1,WhatIf!$B:$B,N165)&lt;=price_limit,IF(N165="Yes",1,2),"")),""))</f>
        <v/>
      </c>
      <c r="BD165" s="69" t="str">
        <f>IF(OR(O165="",VLOOKUP(O$1,Services!$A$1:$B$22,2,0)="Exclude"),"",IF($D165=1,IF(OR(price_limit="",price_limit="No Limit"),IF(O165="Yes",1,2),IF(SUMIFS(WhatIf!$G:$G,WhatIf!$A:$A,O$1,WhatIf!$B:$B,O165)&lt;=price_limit,IF(O165="Yes",1,2),"")),""))</f>
        <v/>
      </c>
      <c r="BE165" s="69" t="str">
        <f>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 ca="1">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37</v>
      </c>
      <c r="B166" s="4" t="s">
        <v>550</v>
      </c>
      <c r="C166" s="4" t="s">
        <v>450</v>
      </c>
      <c r="D166" s="3" t="str">
        <f t="shared" ca="1" si="15"/>
        <v/>
      </c>
      <c r="F166" s="5" t="s">
        <v>1</v>
      </c>
      <c r="H166" s="5" t="s">
        <v>1</v>
      </c>
      <c r="I166" s="5" t="s">
        <v>1</v>
      </c>
      <c r="J166" s="5" t="s">
        <v>1</v>
      </c>
      <c r="K166" s="5" t="s">
        <v>1</v>
      </c>
      <c r="L166" s="5" t="s">
        <v>1</v>
      </c>
      <c r="M166" s="5" t="s">
        <v>1</v>
      </c>
      <c r="N166" s="5" t="s">
        <v>1</v>
      </c>
      <c r="O166" s="5" t="s">
        <v>1</v>
      </c>
      <c r="P166" s="5" t="s">
        <v>1</v>
      </c>
      <c r="Q166" s="5" t="s">
        <v>1</v>
      </c>
      <c r="R166" s="6"/>
      <c r="X166" s="5" t="s">
        <v>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3"/>
        <v/>
      </c>
      <c r="AT166" s="69" t="str">
        <f>IF(OR(E166="",VLOOKUP(E$1,Services!$A$1:$B$22,2,0)="Exclude"),"",IF($D166=1,IF(OR(price_limit="",price_limit="No Limit"),IF(E166="Yes",1,2),IF(SUMIFS(WhatIf!$G:$G,WhatIf!$A:$A,E$1,WhatIf!$B:$B,E166)&lt;=price_limit,IF(E166="Yes",1,2),"")),""))</f>
        <v/>
      </c>
      <c r="AU166" s="69" t="str">
        <f ca="1">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 ca="1">IF(OR(H166="",VLOOKUP(H$1,Services!$A$1:$B$22,2,0)="Exclude"),"",IF($D166=1,IF(OR(price_limit="",price_limit="No Limit"),IF(H166="Yes",1,2),IF(SUMIFS(WhatIf!$G:$G,WhatIf!$A:$A,H$1,WhatIf!$B:$B,H166)&lt;=price_limit,IF(H166="Yes",1,2),"")),""))</f>
        <v/>
      </c>
      <c r="AX166" s="69" t="str">
        <f ca="1">IF(OR(I166="",VLOOKUP(I$1,Services!$A$1:$B$22,2,0)="Exclude"),"",IF($D166=1,IF(OR(price_limit="",price_limit="No Limit"),IF(I166="Yes",1,2),IF(SUMIFS(WhatIf!$G:$G,WhatIf!$A:$A,I$1,WhatIf!$B:$B,I166)&lt;=price_limit,IF(I166="Yes",1,2),"")),""))</f>
        <v/>
      </c>
      <c r="AY166" s="69" t="str">
        <f ca="1">IF(OR(J166="",VLOOKUP(J$1,Services!$A$1:$B$22,2,0)="Exclude"),"",IF($D166=1,IF(OR(price_limit="",price_limit="No Limit"),IF(J166="Yes",1,2),IF(SUMIFS(WhatIf!$G:$G,WhatIf!$A:$A,J$1,WhatIf!$B:$B,J166)&lt;=price_limit,IF(J166="Yes",1,2),"")),""))</f>
        <v/>
      </c>
      <c r="AZ166" s="69" t="str">
        <f ca="1">IF(OR(K166="",VLOOKUP(K$1,Services!$A$1:$B$22,2,0)="Exclude"),"",IF($D166=1,IF(OR(price_limit="",price_limit="No Limit"),IF(K166="Yes",1,2),IF(SUMIFS(WhatIf!$G:$G,WhatIf!$A:$A,K$1,WhatIf!$B:$B,K166)&lt;=price_limit,IF(K166="Yes",1,2),"")),""))</f>
        <v/>
      </c>
      <c r="BA166" s="69" t="str">
        <f ca="1">IF(OR(L166="",VLOOKUP(L$1,Services!$A$1:$B$22,2,0)="Exclude"),"",IF($D166=1,IF(OR(price_limit="",price_limit="No Limit"),IF(L166="Yes",1,2),IF(SUMIFS(WhatIf!$G:$G,WhatIf!$A:$A,L$1,WhatIf!$B:$B,L166)&lt;=price_limit,IF(L166="Yes",1,2),"")),""))</f>
        <v/>
      </c>
      <c r="BB166" s="69" t="str">
        <f ca="1">IF(OR(M166="",VLOOKUP(M$1,Services!$A$1:$B$22,2,0)="Exclude"),"",IF($D166=1,IF(OR(price_limit="",price_limit="No Limit"),IF(M166="Yes",1,2),IF(SUMIFS(WhatIf!$G:$G,WhatIf!$A:$A,M$1,WhatIf!$B:$B,M166)&lt;=price_limit,IF(M166="Yes",1,2),"")),""))</f>
        <v/>
      </c>
      <c r="BC166" s="69" t="str">
        <f ca="1">IF(OR(N166="",VLOOKUP(N$1,Services!$A$1:$B$22,2,0)="Exclude"),"",IF($D166=1,IF(OR(price_limit="",price_limit="No Limit"),IF(N166="Yes",1,2),IF(SUMIFS(WhatIf!$G:$G,WhatIf!$A:$A,N$1,WhatIf!$B:$B,N166)&lt;=price_limit,IF(N166="Yes",1,2),"")),""))</f>
        <v/>
      </c>
      <c r="BD166" s="69" t="str">
        <f ca="1">IF(OR(O166="",VLOOKUP(O$1,Services!$A$1:$B$22,2,0)="Exclude"),"",IF($D166=1,IF(OR(price_limit="",price_limit="No Limit"),IF(O166="Yes",1,2),IF(SUMIFS(WhatIf!$G:$G,WhatIf!$A:$A,O$1,WhatIf!$B:$B,O166)&lt;=price_limit,IF(O166="Yes",1,2),"")),""))</f>
        <v/>
      </c>
      <c r="BE166" s="69" t="str">
        <f ca="1">IF(OR(P166="",VLOOKUP(P$1,Services!$A$1:$B$22,2,0)="Exclude"),"",IF($D166=1,IF(OR(price_limit="",price_limit="No Limit"),IF(P166="Yes",1,2),IF(SUMIFS(WhatIf!$G:$G,WhatIf!$A:$A,P$1,WhatIf!$B:$B,P166)&lt;=price_limit,IF(P166="Yes",1,2),"")),""))</f>
        <v/>
      </c>
      <c r="BF166" s="69" t="str">
        <f ca="1">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 ca="1">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12.45" customHeight="1" x14ac:dyDescent="0.3">
      <c r="A167" s="19" t="s">
        <v>916</v>
      </c>
      <c r="C167" s="4" t="s">
        <v>865</v>
      </c>
      <c r="U167" s="5" t="s">
        <v>917</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3"/>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918</v>
      </c>
      <c r="C168" s="4" t="s">
        <v>865</v>
      </c>
      <c r="U168" s="5" t="s">
        <v>247</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3"/>
        <v/>
      </c>
      <c r="AT168" s="69" t="str">
        <f>IF(OR(E168="",VLOOKUP(E$1,Services!$A$1:$B$22,2,0)="Exclude"),"",IF($D168=1,IF(OR(price_limit="",price_limit="No Limit"),IF(E168="Yes",1,2),IF(SUMIFS(WhatIf!$G:$G,WhatIf!$A:$A,E$1,WhatIf!$B:$B,E168)&lt;=price_limit,IF(E168="Yes",1,2),"")),""))</f>
        <v/>
      </c>
      <c r="AU168" s="69" t="str">
        <f>IF(OR(F168="",VLOOKUP(F$1,Services!$A$1:$B$22,2,0)="Exclude"),"",IF($D168=1,IF(OR(price_limit="",price_limit="No Limit"),IF(F168="Yes",1,2),IF(SUMIFS(WhatIf!$G:$G,WhatIf!$A:$A,F$1,WhatIf!$B:$B,F168)&lt;=price_limit,IF(F168="Yes",1,2),"")),""))</f>
        <v/>
      </c>
      <c r="AV168" s="69" t="str">
        <f>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535</v>
      </c>
      <c r="B169" s="4" t="s">
        <v>773</v>
      </c>
      <c r="C169" s="4" t="s">
        <v>216</v>
      </c>
      <c r="D169" s="3" t="str">
        <f ca="1">IF(BR169=0,"",IF(BR169&lt;=VALUE(MID(marker_pick,1,1)),1,""))</f>
        <v/>
      </c>
      <c r="F169" s="5" t="s">
        <v>505</v>
      </c>
      <c r="G169" s="5" t="s">
        <v>505</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3"/>
        <v/>
      </c>
      <c r="AT169" s="69" t="str">
        <f>IF(OR(E169="",VLOOKUP(E$1,Services!$A$1:$B$22,2,0)="Exclude"),"",IF($D169=1,IF(OR(price_limit="",price_limit="No Limit"),IF(E169="Yes",1,2),IF(SUMIFS(WhatIf!$G:$G,WhatIf!$A:$A,E$1,WhatIf!$B:$B,E169)&lt;=price_limit,IF(E169="Yes",1,2),"")),""))</f>
        <v/>
      </c>
      <c r="AU169" s="69" t="str">
        <f ca="1">IF(OR(F169="",VLOOKUP(F$1,Services!$A$1:$B$22,2,0)="Exclude"),"",IF($D169=1,IF(OR(price_limit="",price_limit="No Limit"),IF(F169="Yes",1,2),IF(SUMIFS(WhatIf!$G:$G,WhatIf!$A:$A,F$1,WhatIf!$B:$B,F169)&lt;=price_limit,IF(F169="Yes",1,2),"")),""))</f>
        <v/>
      </c>
      <c r="AV169" s="69" t="str">
        <f ca="1">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921</v>
      </c>
      <c r="C170" s="4" t="s">
        <v>209</v>
      </c>
      <c r="D170" s="3" t="str">
        <f ca="1">IF(BR170=0,"",IF(BR170&lt;=VALUE(MID(marker_pick,1,1)),1,""))</f>
        <v/>
      </c>
      <c r="R170" s="5" t="s">
        <v>921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3"/>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 ca="1">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740</v>
      </c>
      <c r="B171" s="4" t="s">
        <v>240</v>
      </c>
      <c r="C171" s="4" t="s">
        <v>209</v>
      </c>
      <c r="D171" s="3" t="str">
        <f ca="1">IF(BR171=0,"",IF(BR171&lt;=VALUE(MID(marker_pick,1,1)),1,""))</f>
        <v/>
      </c>
      <c r="R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3"/>
        <v/>
      </c>
      <c r="AT171" s="69" t="str">
        <f>IF(OR(E171="",VLOOKUP(E$1,Services!$A$1:$B$22,2,0)="Exclude"),"",IF($D171=1,IF(OR(price_limit="",price_limit="No Limit"),IF(E171="Yes",1,2),IF(SUMIFS(WhatIf!$G:$G,WhatIf!$A:$A,E$1,WhatIf!$B:$B,E171)&lt;=price_limit,IF(E171="Yes",1,2),"")),""))</f>
        <v/>
      </c>
      <c r="AU171" s="69" t="str">
        <f>IF(OR(F171="",VLOOKUP(F$1,Services!$A$1:$B$22,2,0)="Exclude"),"",IF($D171=1,IF(OR(price_limit="",price_limit="No Limit"),IF(F171="Yes",1,2),IF(SUMIFS(WhatIf!$G:$G,WhatIf!$A:$A,F$1,WhatIf!$B:$B,F171)&lt;=price_limit,IF(F171="Yes",1,2),"")),""))</f>
        <v/>
      </c>
      <c r="AV171" s="69" t="str">
        <f>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 ca="1">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869</v>
      </c>
      <c r="C172" s="4" t="s">
        <v>865</v>
      </c>
      <c r="R172" s="5" t="s">
        <v>866</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3"/>
        <v/>
      </c>
      <c r="AT172" s="69" t="str">
        <f>IF(OR(E172="",VLOOKUP(E$1,Services!$A$1:$B$22,2,0)="Exclude"),"",IF($D172=1,IF(OR(price_limit="",price_limit="No Limit"),IF(E172="Yes",1,2),IF(SUMIFS(WhatIf!$G:$G,WhatIf!$A:$A,E$1,WhatIf!$B:$B,E172)&lt;=price_limit,IF(E172="Yes",1,2),"")),""))</f>
        <v/>
      </c>
      <c r="AU172" s="69" t="str">
        <f>IF(OR(F172="",VLOOKUP(F$1,Services!$A$1:$B$22,2,0)="Exclude"),"",IF($D172=1,IF(OR(price_limit="",price_limit="No Limit"),IF(F172="Yes",1,2),IF(SUMIFS(WhatIf!$G:$G,WhatIf!$A:$A,F$1,WhatIf!$B:$B,F172)&lt;=price_limit,IF(F172="Yes",1,2),"")),""))</f>
        <v/>
      </c>
      <c r="AV172" s="69" t="str">
        <f>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IF(OR(K172="",VLOOKUP(K$1,Services!$A$1:$B$22,2,0)="Exclude"),"",IF($D172=1,IF(OR(price_limit="",price_limit="No Limit"),IF(K172="Yes",1,2),IF(SUMIFS(WhatIf!$G:$G,WhatIf!$A:$A,K$1,WhatIf!$B:$B,K172)&lt;=price_limit,IF(K172="Yes",1,2),"")),""))</f>
        <v/>
      </c>
      <c r="BA172" s="69" t="str">
        <f>IF(OR(L172="",VLOOKUP(L$1,Services!$A$1:$B$22,2,0)="Exclude"),"",IF($D172=1,IF(OR(price_limit="",price_limit="No Limit"),IF(L172="Yes",1,2),IF(SUMIFS(WhatIf!$G:$G,WhatIf!$A:$A,L$1,WhatIf!$B:$B,L172)&lt;=price_limit,IF(L172="Yes",1,2),"")),""))</f>
        <v/>
      </c>
      <c r="BB172" s="69" t="str">
        <f>IF(OR(M172="",VLOOKUP(M$1,Services!$A$1:$B$22,2,0)="Exclude"),"",IF($D172=1,IF(OR(price_limit="",price_limit="No Limit"),IF(M172="Yes",1,2),IF(SUMIFS(WhatIf!$G:$G,WhatIf!$A:$A,M$1,WhatIf!$B:$B,M172)&lt;=price_limit,IF(M172="Yes",1,2),"")),""))</f>
        <v/>
      </c>
      <c r="BC172" s="69" t="str">
        <f>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868</v>
      </c>
      <c r="C173" s="4" t="s">
        <v>865</v>
      </c>
      <c r="R173" s="5" t="s">
        <v>867</v>
      </c>
      <c r="Y173" s="3" t="str">
        <f>IF(AND($D173=1,ISNUMBER(MATCH(E$1&amp;E173&amp;"x",WhatIf!$H:$H,0))),1,"")</f>
        <v/>
      </c>
      <c r="Z173" s="3" t="str">
        <f>IF(AND($D173=1,ISNUMBER(MATCH(F$1&amp;F173&amp;"x",WhatIf!$H:$H,0))),1,"")</f>
        <v/>
      </c>
      <c r="AA173" s="3" t="str">
        <f>IF(AND($D173=1,ISNUMBER(MATCH(G$1&amp;G173&amp;"x",WhatIf!$H:$H,0))),1,"")</f>
        <v/>
      </c>
      <c r="AB173" s="3" t="str">
        <f>IF(AND($D173=1,ISNUMBER(MATCH(H$1&amp;H173&amp;"x",WhatIf!$H:$H,0))),1,"")</f>
        <v/>
      </c>
      <c r="AC173" s="3" t="str">
        <f>IF(AND($D173=1,ISNUMBER(MATCH(I$1&amp;I173&amp;"x",WhatIf!$H:$H,0))),1,"")</f>
        <v/>
      </c>
      <c r="AD173" s="3" t="str">
        <f>IF(AND($D173=1,ISNUMBER(MATCH(J$1&amp;J173&amp;"x",WhatIf!$H:$H,0))),1,"")</f>
        <v/>
      </c>
      <c r="AE173" s="3" t="str">
        <f>IF(AND($D173=1,ISNUMBER(MATCH(K$1&amp;K173&amp;"x",WhatIf!$H:$H,0))),1,"")</f>
        <v/>
      </c>
      <c r="AF173" s="3" t="str">
        <f>IF(AND($D173=1,ISNUMBER(MATCH(L$1&amp;L173&amp;"x",WhatIf!$H:$H,0))),1,"")</f>
        <v/>
      </c>
      <c r="AG173" s="3" t="str">
        <f>IF(AND($D173=1,ISNUMBER(MATCH(M$1&amp;M173&amp;"x",WhatIf!$H:$H,0))),1,"")</f>
        <v/>
      </c>
      <c r="AH173" s="3" t="str">
        <f>IF(AND($D173=1,ISNUMBER(MATCH(N$1&amp;N173&amp;"x",WhatIf!$H:$H,0))),1,"")</f>
        <v/>
      </c>
      <c r="AI173" s="3" t="str">
        <f>IF(AND($D173=1,ISNUMBER(MATCH(O$1&amp;O173&amp;"x",WhatIf!$H:$H,0))),1,"")</f>
        <v/>
      </c>
      <c r="AJ173" s="3" t="str">
        <f>IF(AND($D173=1,ISNUMBER(MATCH(P$1&amp;P173&amp;"x",WhatIf!$H:$H,0))),1,"")</f>
        <v/>
      </c>
      <c r="AK173" s="3" t="str">
        <f>IF(AND($D173=1,ISNUMBER(MATCH(Q$1&amp;Q173&amp;"x",WhatIf!$H:$H,0))),1,"")</f>
        <v/>
      </c>
      <c r="AL173" s="3" t="str">
        <f>IF(AND($D173=1,ISNUMBER(MATCH(R$1&amp;R173&amp;"x",WhatIf!$H:$H,0))),1,"")</f>
        <v/>
      </c>
      <c r="AM173" s="3" t="str">
        <f>IF(AND($D173=1,ISNUMBER(MATCH(S$1&amp;S173&amp;"x",WhatIf!$H:$H,0))),1,"")</f>
        <v/>
      </c>
      <c r="AN173" s="3" t="str">
        <f>IF(AND($D173=1,ISNUMBER(MATCH(T$1&amp;T173&amp;"x",WhatIf!$H:$H,0))),1,"")</f>
        <v/>
      </c>
      <c r="AO173" s="3" t="str">
        <f>IF(AND($D173=1,ISNUMBER(MATCH(U$1&amp;U173&amp;"x",WhatIf!$H:$H,0))),1,"")</f>
        <v/>
      </c>
      <c r="AP173" s="3" t="str">
        <f>IF(AND($D173=1,ISNUMBER(MATCH(V$1&amp;V173&amp;"x",WhatIf!$H:$H,0))),1,"")</f>
        <v/>
      </c>
      <c r="AQ173" s="3" t="str">
        <f>IF(AND($D173=1,ISNUMBER(MATCH(W$1&amp;W173&amp;"x",WhatIf!$H:$H,0))),1,"")</f>
        <v/>
      </c>
      <c r="AR173" s="3" t="str">
        <f>IF(AND($D173=1,ISNUMBER(MATCH(X$1&amp;X173&amp;"x",WhatIf!$H:$H,0))),1,"")</f>
        <v/>
      </c>
      <c r="AS173" s="3" t="str">
        <f t="shared" si="13"/>
        <v/>
      </c>
      <c r="AT173" s="69" t="str">
        <f>IF(OR(E173="",VLOOKUP(E$1,Services!$A$1:$B$22,2,0)="Exclude"),"",IF($D173=1,IF(OR(price_limit="",price_limit="No Limit"),IF(E173="Yes",1,2),IF(SUMIFS(WhatIf!$G:$G,WhatIf!$A:$A,E$1,WhatIf!$B:$B,E173)&lt;=price_limit,IF(E173="Yes",1,2),"")),""))</f>
        <v/>
      </c>
      <c r="AU173" s="69" t="str">
        <f>IF(OR(F173="",VLOOKUP(F$1,Services!$A$1:$B$22,2,0)="Exclude"),"",IF($D173=1,IF(OR(price_limit="",price_limit="No Limit"),IF(F173="Yes",1,2),IF(SUMIFS(WhatIf!$G:$G,WhatIf!$A:$A,F$1,WhatIf!$B:$B,F173)&lt;=price_limit,IF(F173="Yes",1,2),"")),""))</f>
        <v/>
      </c>
      <c r="AV173" s="69" t="str">
        <f>IF(OR(G173="",VLOOKUP(G$1,Services!$A$1:$B$22,2,0)="Exclude"),"",IF($D173=1,IF(OR(price_limit="",price_limit="No Limit"),IF(G173="Yes",1,2),IF(SUMIFS(WhatIf!$G:$G,WhatIf!$A:$A,G$1,WhatIf!$B:$B,G173)&lt;=price_limit,IF(G173="Yes",1,2),"")),""))</f>
        <v/>
      </c>
      <c r="AW173" s="69" t="str">
        <f>IF(OR(H173="",VLOOKUP(H$1,Services!$A$1:$B$22,2,0)="Exclude"),"",IF($D173=1,IF(OR(price_limit="",price_limit="No Limit"),IF(H173="Yes",1,2),IF(SUMIFS(WhatIf!$G:$G,WhatIf!$A:$A,H$1,WhatIf!$B:$B,H173)&lt;=price_limit,IF(H173="Yes",1,2),"")),""))</f>
        <v/>
      </c>
      <c r="AX173" s="69" t="str">
        <f>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IF(OR(K173="",VLOOKUP(K$1,Services!$A$1:$B$22,2,0)="Exclude"),"",IF($D173=1,IF(OR(price_limit="",price_limit="No Limit"),IF(K173="Yes",1,2),IF(SUMIFS(WhatIf!$G:$G,WhatIf!$A:$A,K$1,WhatIf!$B:$B,K173)&lt;=price_limit,IF(K173="Yes",1,2),"")),""))</f>
        <v/>
      </c>
      <c r="BA173" s="69" t="str">
        <f>IF(OR(L173="",VLOOKUP(L$1,Services!$A$1:$B$22,2,0)="Exclude"),"",IF($D173=1,IF(OR(price_limit="",price_limit="No Limit"),IF(L173="Yes",1,2),IF(SUMIFS(WhatIf!$G:$G,WhatIf!$A:$A,L$1,WhatIf!$B:$B,L173)&lt;=price_limit,IF(L173="Yes",1,2),"")),""))</f>
        <v/>
      </c>
      <c r="BB173" s="69" t="str">
        <f>IF(OR(M173="",VLOOKUP(M$1,Services!$A$1:$B$22,2,0)="Exclude"),"",IF($D173=1,IF(OR(price_limit="",price_limit="No Limit"),IF(M173="Yes",1,2),IF(SUMIFS(WhatIf!$G:$G,WhatIf!$A:$A,M$1,WhatIf!$B:$B,M173)&lt;=price_limit,IF(M173="Yes",1,2),"")),""))</f>
        <v/>
      </c>
      <c r="BC173" s="69" t="str">
        <f>IF(OR(N173="",VLOOKUP(N$1,Services!$A$1:$B$22,2,0)="Exclude"),"",IF($D173=1,IF(OR(price_limit="",price_limit="No Limit"),IF(N173="Yes",1,2),IF(SUMIFS(WhatIf!$G:$G,WhatIf!$A:$A,N$1,WhatIf!$B:$B,N173)&lt;=price_limit,IF(N173="Yes",1,2),"")),""))</f>
        <v/>
      </c>
      <c r="BD173" s="69" t="str">
        <f>IF(OR(O173="",VLOOKUP(O$1,Services!$A$1:$B$22,2,0)="Exclude"),"",IF($D173=1,IF(OR(price_limit="",price_limit="No Limit"),IF(O173="Yes",1,2),IF(SUMIFS(WhatIf!$G:$G,WhatIf!$A:$A,O$1,WhatIf!$B:$B,O173)&lt;=price_limit,IF(O173="Yes",1,2),"")),""))</f>
        <v/>
      </c>
      <c r="BE173" s="69" t="str">
        <f>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112</v>
      </c>
      <c r="B174" s="4" t="s">
        <v>240</v>
      </c>
      <c r="C174" s="4" t="s">
        <v>454</v>
      </c>
      <c r="D174" s="3" t="str">
        <f t="shared" ref="D174:D206" ca="1" si="16">IF(BR174=0,"",IF(BR174&lt;=VALUE(MID(marker_pick,1,1)),1,""))</f>
        <v/>
      </c>
      <c r="F174" s="5" t="s">
        <v>1</v>
      </c>
      <c r="G174" s="5" t="s">
        <v>1</v>
      </c>
      <c r="K174" s="5" t="s">
        <v>1</v>
      </c>
      <c r="L174" s="5" t="s">
        <v>1</v>
      </c>
      <c r="M174" s="5" t="s">
        <v>1</v>
      </c>
      <c r="R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 ca="1">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IF(OR(H174="",VLOOKUP(H$1,Services!$A$1:$B$22,2,0)="Exclude"),"",IF($D174=1,IF(OR(price_limit="",price_limit="No Limit"),IF(H174="Yes",1,2),IF(SUMIFS(WhatIf!$G:$G,WhatIf!$A:$A,H$1,WhatIf!$B:$B,H174)&lt;=price_limit,IF(H174="Yes",1,2),"")),""))</f>
        <v/>
      </c>
      <c r="AX174" s="69" t="str">
        <f>IF(OR(I174="",VLOOKUP(I$1,Services!$A$1:$B$22,2,0)="Exclude"),"",IF($D174=1,IF(OR(price_limit="",price_limit="No Limit"),IF(I174="Yes",1,2),IF(SUMIFS(WhatIf!$G:$G,WhatIf!$A:$A,I$1,WhatIf!$B:$B,I174)&lt;=price_limit,IF(I174="Yes",1,2),"")),""))</f>
        <v/>
      </c>
      <c r="AY174" s="69" t="str">
        <f>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IF(OR(N174="",VLOOKUP(N$1,Services!$A$1:$B$22,2,0)="Exclude"),"",IF($D174=1,IF(OR(price_limit="",price_limit="No Limit"),IF(N174="Yes",1,2),IF(SUMIFS(WhatIf!$G:$G,WhatIf!$A:$A,N$1,WhatIf!$B:$B,N174)&lt;=price_limit,IF(N174="Yes",1,2),"")),""))</f>
        <v/>
      </c>
      <c r="BD174" s="69" t="str">
        <f>IF(OR(O174="",VLOOKUP(O$1,Services!$A$1:$B$22,2,0)="Exclude"),"",IF($D174=1,IF(OR(price_limit="",price_limit="No Limit"),IF(O174="Yes",1,2),IF(SUMIFS(WhatIf!$G:$G,WhatIf!$A:$A,O$1,WhatIf!$B:$B,O174)&lt;=price_limit,IF(O174="Yes",1,2),"")),""))</f>
        <v/>
      </c>
      <c r="BE174" s="69" t="str">
        <f>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 ca="1">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113</v>
      </c>
      <c r="B175" s="4" t="s">
        <v>240</v>
      </c>
      <c r="C175" s="4" t="s">
        <v>216</v>
      </c>
      <c r="D175" s="3" t="str">
        <f t="shared" ca="1" si="16"/>
        <v/>
      </c>
      <c r="F175" s="5" t="s">
        <v>505</v>
      </c>
      <c r="G175" s="5" t="s">
        <v>505</v>
      </c>
      <c r="K175" s="5" t="s">
        <v>1</v>
      </c>
      <c r="L175" s="5" t="s">
        <v>1</v>
      </c>
      <c r="M175" s="5" t="s">
        <v>1</v>
      </c>
      <c r="N175" s="5" t="s">
        <v>1</v>
      </c>
      <c r="Q175" s="5" t="s">
        <v>309</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IF(OR(E175="",VLOOKUP(E$1,Services!$A$1:$B$22,2,0)="Exclude"),"",IF($D175=1,IF(OR(price_limit="",price_limit="No Limit"),IF(E175="Yes",1,2),IF(SUMIFS(WhatIf!$G:$G,WhatIf!$A:$A,E$1,WhatIf!$B:$B,E175)&lt;=price_limit,IF(E175="Yes",1,2),"")),""))</f>
        <v/>
      </c>
      <c r="AU175" s="69" t="str">
        <f ca="1">IF(OR(F175="",VLOOKUP(F$1,Services!$A$1:$B$22,2,0)="Exclude"),"",IF($D175=1,IF(OR(price_limit="",price_limit="No Limit"),IF(F175="Yes",1,2),IF(SUMIFS(WhatIf!$G:$G,WhatIf!$A:$A,F$1,WhatIf!$B:$B,F175)&lt;=price_limit,IF(F175="Yes",1,2),"")),""))</f>
        <v/>
      </c>
      <c r="AV175" s="69" t="str">
        <f ca="1">IF(OR(G175="",VLOOKUP(G$1,Services!$A$1:$B$22,2,0)="Exclude"),"",IF($D175=1,IF(OR(price_limit="",price_limit="No Limit"),IF(G175="Yes",1,2),IF(SUMIFS(WhatIf!$G:$G,WhatIf!$A:$A,G$1,WhatIf!$B:$B,G175)&lt;=price_limit,IF(G175="Yes",1,2),"")),""))</f>
        <v/>
      </c>
      <c r="AW175" s="69" t="str">
        <f>IF(OR(H175="",VLOOKUP(H$1,Services!$A$1:$B$22,2,0)="Exclude"),"",IF($D175=1,IF(OR(price_limit="",price_limit="No Limit"),IF(H175="Yes",1,2),IF(SUMIFS(WhatIf!$G:$G,WhatIf!$A:$A,H$1,WhatIf!$B:$B,H175)&lt;=price_limit,IF(H175="Yes",1,2),"")),""))</f>
        <v/>
      </c>
      <c r="AX175" s="69" t="str">
        <f>IF(OR(I175="",VLOOKUP(I$1,Services!$A$1:$B$22,2,0)="Exclude"),"",IF($D175=1,IF(OR(price_limit="",price_limit="No Limit"),IF(I175="Yes",1,2),IF(SUMIFS(WhatIf!$G:$G,WhatIf!$A:$A,I$1,WhatIf!$B:$B,I175)&lt;=price_limit,IF(I175="Yes",1,2),"")),""))</f>
        <v/>
      </c>
      <c r="AY175" s="69" t="str">
        <f>IF(OR(J175="",VLOOKUP(J$1,Services!$A$1:$B$22,2,0)="Exclude"),"",IF($D175=1,IF(OR(price_limit="",price_limit="No Limit"),IF(J175="Yes",1,2),IF(SUMIFS(WhatIf!$G:$G,WhatIf!$A:$A,J$1,WhatIf!$B:$B,J175)&lt;=price_limit,IF(J175="Yes",1,2),"")),""))</f>
        <v/>
      </c>
      <c r="AZ175" s="69" t="str">
        <f ca="1">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 ca="1">IF(OR(N175="",VLOOKUP(N$1,Services!$A$1:$B$22,2,0)="Exclude"),"",IF($D175=1,IF(OR(price_limit="",price_limit="No Limit"),IF(N175="Yes",1,2),IF(SUMIFS(WhatIf!$G:$G,WhatIf!$A:$A,N$1,WhatIf!$B:$B,N175)&lt;=price_limit,IF(N175="Yes",1,2),"")),""))</f>
        <v/>
      </c>
      <c r="BD175" s="69" t="str">
        <f>IF(OR(O175="",VLOOKUP(O$1,Services!$A$1:$B$22,2,0)="Exclude"),"",IF($D175=1,IF(OR(price_limit="",price_limit="No Limit"),IF(O175="Yes",1,2),IF(SUMIFS(WhatIf!$G:$G,WhatIf!$A:$A,O$1,WhatIf!$B:$B,O175)&lt;=price_limit,IF(O175="Yes",1,2),"")),""))</f>
        <v/>
      </c>
      <c r="BE175" s="69" t="str">
        <f>IF(OR(P175="",VLOOKUP(P$1,Services!$A$1:$B$22,2,0)="Exclude"),"",IF($D175=1,IF(OR(price_limit="",price_limit="No Limit"),IF(P175="Yes",1,2),IF(SUMIFS(WhatIf!$G:$G,WhatIf!$A:$A,P$1,WhatIf!$B:$B,P175)&lt;=price_limit,IF(P175="Yes",1,2),"")),""))</f>
        <v/>
      </c>
      <c r="BF175" s="69" t="str">
        <f ca="1">IF(OR(Q175="",VLOOKUP(Q$1,Services!$A$1:$B$22,2,0)="Exclude"),"",IF($D175=1,IF(OR(price_limit="",price_limit="No Limit"),IF(Q175="Yes",1,2),IF(SUMIFS(WhatIf!$G:$G,WhatIf!$A:$A,Q$1,WhatIf!$B:$B,Q175)&lt;=price_limit,IF(Q175="Yes",1,2),"")),""))</f>
        <v/>
      </c>
      <c r="BG175" s="69" t="str">
        <f>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38</v>
      </c>
      <c r="B176" s="4" t="s">
        <v>240</v>
      </c>
      <c r="C176" s="4" t="s">
        <v>283</v>
      </c>
      <c r="D176" s="3" t="str">
        <f t="shared" ca="1" si="16"/>
        <v/>
      </c>
      <c r="G176" s="5" t="s">
        <v>1</v>
      </c>
      <c r="H176" s="5" t="s">
        <v>1</v>
      </c>
      <c r="I176" s="5" t="s">
        <v>1</v>
      </c>
      <c r="J176" s="5" t="s">
        <v>1</v>
      </c>
      <c r="K176" s="5" t="s">
        <v>1</v>
      </c>
      <c r="L176" s="5" t="s">
        <v>1</v>
      </c>
      <c r="M176" s="5" t="s">
        <v>1</v>
      </c>
      <c r="N176" s="5" t="s">
        <v>1</v>
      </c>
      <c r="O176" s="6" t="s">
        <v>1</v>
      </c>
      <c r="P176" s="6" t="s">
        <v>1</v>
      </c>
      <c r="Q176" s="6" t="s">
        <v>1</v>
      </c>
      <c r="R176" s="6" t="s">
        <v>1</v>
      </c>
      <c r="X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 ca="1">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 ca="1">IF(OR(J176="",VLOOKUP(J$1,Services!$A$1:$B$22,2,0)="Exclude"),"",IF($D176=1,IF(OR(price_limit="",price_limit="No Limit"),IF(J176="Yes",1,2),IF(SUMIFS(WhatIf!$G:$G,WhatIf!$A:$A,J$1,WhatIf!$B:$B,J176)&lt;=price_limit,IF(J176="Yes",1,2),"")),""))</f>
        <v/>
      </c>
      <c r="AZ176" s="69" t="str">
        <f ca="1">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 ca="1">IF(OR(N176="",VLOOKUP(N$1,Services!$A$1:$B$22,2,0)="Exclude"),"",IF($D176=1,IF(OR(price_limit="",price_limit="No Limit"),IF(N176="Yes",1,2),IF(SUMIFS(WhatIf!$G:$G,WhatIf!$A:$A,N$1,WhatIf!$B:$B,N176)&lt;=price_limit,IF(N176="Yes",1,2),"")),""))</f>
        <v/>
      </c>
      <c r="BD176" s="69" t="str">
        <f ca="1">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 ca="1">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 ca="1">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179</v>
      </c>
      <c r="B177" s="4" t="s">
        <v>114</v>
      </c>
      <c r="C177" s="4" t="s">
        <v>452</v>
      </c>
      <c r="D177" s="3" t="str">
        <f t="shared" ca="1" si="16"/>
        <v/>
      </c>
      <c r="H177" s="6" t="s">
        <v>1</v>
      </c>
      <c r="I177" s="6" t="s">
        <v>1</v>
      </c>
      <c r="L177" s="5" t="s">
        <v>1</v>
      </c>
      <c r="M177" s="5" t="s">
        <v>1</v>
      </c>
      <c r="O177" s="5" t="s">
        <v>1</v>
      </c>
      <c r="P177" s="5" t="s">
        <v>1</v>
      </c>
      <c r="Q177" s="5" t="s">
        <v>309</v>
      </c>
      <c r="R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IF(OR(E177="",VLOOKUP(E$1,Services!$A$1:$B$22,2,0)="Exclude"),"",IF($D177=1,IF(OR(price_limit="",price_limit="No Limit"),IF(E177="Yes",1,2),IF(SUMIFS(WhatIf!$G:$G,WhatIf!$A:$A,E$1,WhatIf!$B:$B,E177)&lt;=price_limit,IF(E177="Yes",1,2),"")),""))</f>
        <v/>
      </c>
      <c r="AU177" s="69" t="str">
        <f>IF(OR(F177="",VLOOKUP(F$1,Services!$A$1:$B$22,2,0)="Exclude"),"",IF($D177=1,IF(OR(price_limit="",price_limit="No Limit"),IF(F177="Yes",1,2),IF(SUMIFS(WhatIf!$G:$G,WhatIf!$A:$A,F$1,WhatIf!$B:$B,F177)&lt;=price_limit,IF(F177="Yes",1,2),"")),""))</f>
        <v/>
      </c>
      <c r="AV177" s="69" t="str">
        <f>IF(OR(G177="",VLOOKUP(G$1,Services!$A$1:$B$22,2,0)="Exclude"),"",IF($D177=1,IF(OR(price_limit="",price_limit="No Limit"),IF(G177="Yes",1,2),IF(SUMIFS(WhatIf!$G:$G,WhatIf!$A:$A,G$1,WhatIf!$B:$B,G177)&lt;=price_limit,IF(G177="Yes",1,2),"")),""))</f>
        <v/>
      </c>
      <c r="AW177" s="69" t="str">
        <f ca="1">IF(OR(H177="",VLOOKUP(H$1,Services!$A$1:$B$22,2,0)="Exclude"),"",IF($D177=1,IF(OR(price_limit="",price_limit="No Limit"),IF(H177="Yes",1,2),IF(SUMIFS(WhatIf!$G:$G,WhatIf!$A:$A,H$1,WhatIf!$B:$B,H177)&lt;=price_limit,IF(H177="Yes",1,2),"")),""))</f>
        <v/>
      </c>
      <c r="AX177" s="69" t="str">
        <f ca="1">IF(OR(I177="",VLOOKUP(I$1,Services!$A$1:$B$22,2,0)="Exclude"),"",IF($D177=1,IF(OR(price_limit="",price_limit="No Limit"),IF(I177="Yes",1,2),IF(SUMIFS(WhatIf!$G:$G,WhatIf!$A:$A,I$1,WhatIf!$B:$B,I177)&lt;=price_limit,IF(I177="Yes",1,2),"")),""))</f>
        <v/>
      </c>
      <c r="AY177" s="69" t="str">
        <f>IF(OR(J177="",VLOOKUP(J$1,Services!$A$1:$B$22,2,0)="Exclude"),"",IF($D177=1,IF(OR(price_limit="",price_limit="No Limit"),IF(J177="Yes",1,2),IF(SUMIFS(WhatIf!$G:$G,WhatIf!$A:$A,J$1,WhatIf!$B:$B,J177)&lt;=price_limit,IF(J177="Yes",1,2),"")),""))</f>
        <v/>
      </c>
      <c r="AZ177" s="69" t="str">
        <f>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IF(OR(N177="",VLOOKUP(N$1,Services!$A$1:$B$22,2,0)="Exclude"),"",IF($D177=1,IF(OR(price_limit="",price_limit="No Limit"),IF(N177="Yes",1,2),IF(SUMIFS(WhatIf!$G:$G,WhatIf!$A:$A,N$1,WhatIf!$B:$B,N177)&lt;=price_limit,IF(N177="Yes",1,2),"")),""))</f>
        <v/>
      </c>
      <c r="BD177" s="69" t="str">
        <f ca="1">IF(OR(O177="",VLOOKUP(O$1,Services!$A$1:$B$22,2,0)="Exclude"),"",IF($D177=1,IF(OR(price_limit="",price_limit="No Limit"),IF(O177="Yes",1,2),IF(SUMIFS(WhatIf!$G:$G,WhatIf!$A:$A,O$1,WhatIf!$B:$B,O177)&lt;=price_limit,IF(O177="Yes",1,2),"")),""))</f>
        <v/>
      </c>
      <c r="BE177" s="69" t="str">
        <f ca="1">IF(OR(P177="",VLOOKUP(P$1,Services!$A$1:$B$22,2,0)="Exclude"),"",IF($D177=1,IF(OR(price_limit="",price_limit="No Limit"),IF(P177="Yes",1,2),IF(SUMIFS(WhatIf!$G:$G,WhatIf!$A:$A,P$1,WhatIf!$B:$B,P177)&lt;=price_limit,IF(P177="Yes",1,2),"")),""))</f>
        <v/>
      </c>
      <c r="BF177" s="69" t="str">
        <f ca="1">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39</v>
      </c>
      <c r="B178" s="4" t="s">
        <v>240</v>
      </c>
      <c r="C178" s="4" t="s">
        <v>283</v>
      </c>
      <c r="D178" s="3" t="str">
        <f t="shared" ca="1" si="16"/>
        <v/>
      </c>
      <c r="G178" s="5" t="s">
        <v>1</v>
      </c>
      <c r="H178" s="5" t="s">
        <v>1</v>
      </c>
      <c r="I178" s="5" t="s">
        <v>1</v>
      </c>
      <c r="J178" s="5" t="s">
        <v>1</v>
      </c>
      <c r="K178" s="5" t="s">
        <v>1</v>
      </c>
      <c r="L178" s="5" t="s">
        <v>1</v>
      </c>
      <c r="M178" s="5" t="s">
        <v>1</v>
      </c>
      <c r="N178" s="5" t="s">
        <v>1</v>
      </c>
      <c r="O178" s="6" t="s">
        <v>1</v>
      </c>
      <c r="P178" s="6" t="s">
        <v>1</v>
      </c>
      <c r="Q178" s="6" t="s">
        <v>1</v>
      </c>
      <c r="R178" s="6"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IF(OR(E178="",VLOOKUP(E$1,Services!$A$1:$B$22,2,0)="Exclude"),"",IF($D178=1,IF(OR(price_limit="",price_limit="No Limit"),IF(E178="Yes",1,2),IF(SUMIFS(WhatIf!$G:$G,WhatIf!$A:$A,E$1,WhatIf!$B:$B,E178)&lt;=price_limit,IF(E178="Yes",1,2),"")),""))</f>
        <v/>
      </c>
      <c r="AU178" s="69" t="str">
        <f>IF(OR(F178="",VLOOKUP(F$1,Services!$A$1:$B$22,2,0)="Exclude"),"",IF($D178=1,IF(OR(price_limit="",price_limit="No Limit"),IF(F178="Yes",1,2),IF(SUMIFS(WhatIf!$G:$G,WhatIf!$A:$A,F$1,WhatIf!$B:$B,F178)&lt;=price_limit,IF(F178="Yes",1,2),"")),""))</f>
        <v/>
      </c>
      <c r="AV178" s="69" t="str">
        <f ca="1">IF(OR(G178="",VLOOKUP(G$1,Services!$A$1:$B$22,2,0)="Exclude"),"",IF($D178=1,IF(OR(price_limit="",price_limit="No Limit"),IF(G178="Yes",1,2),IF(SUMIFS(WhatIf!$G:$G,WhatIf!$A:$A,G$1,WhatIf!$B:$B,G178)&lt;=price_limit,IF(G178="Yes",1,2),"")),""))</f>
        <v/>
      </c>
      <c r="AW178" s="69" t="str">
        <f ca="1">IF(OR(H178="",VLOOKUP(H$1,Services!$A$1:$B$22,2,0)="Exclude"),"",IF($D178=1,IF(OR(price_limit="",price_limit="No Limit"),IF(H178="Yes",1,2),IF(SUMIFS(WhatIf!$G:$G,WhatIf!$A:$A,H$1,WhatIf!$B:$B,H178)&lt;=price_limit,IF(H178="Yes",1,2),"")),""))</f>
        <v/>
      </c>
      <c r="AX178" s="69" t="str">
        <f ca="1">IF(OR(I178="",VLOOKUP(I$1,Services!$A$1:$B$22,2,0)="Exclude"),"",IF($D178=1,IF(OR(price_limit="",price_limit="No Limit"),IF(I178="Yes",1,2),IF(SUMIFS(WhatIf!$G:$G,WhatIf!$A:$A,I$1,WhatIf!$B:$B,I178)&lt;=price_limit,IF(I178="Yes",1,2),"")),""))</f>
        <v/>
      </c>
      <c r="AY178" s="69" t="str">
        <f ca="1">IF(OR(J178="",VLOOKUP(J$1,Services!$A$1:$B$22,2,0)="Exclude"),"",IF($D178=1,IF(OR(price_limit="",price_limit="No Limit"),IF(J178="Yes",1,2),IF(SUMIFS(WhatIf!$G:$G,WhatIf!$A:$A,J$1,WhatIf!$B:$B,J178)&lt;=price_limit,IF(J178="Yes",1,2),"")),""))</f>
        <v/>
      </c>
      <c r="AZ178" s="69" t="str">
        <f ca="1">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 ca="1">IF(OR(N178="",VLOOKUP(N$1,Services!$A$1:$B$22,2,0)="Exclude"),"",IF($D178=1,IF(OR(price_limit="",price_limit="No Limit"),IF(N178="Yes",1,2),IF(SUMIFS(WhatIf!$G:$G,WhatIf!$A:$A,N$1,WhatIf!$B:$B,N178)&lt;=price_limit,IF(N178="Yes",1,2),"")),""))</f>
        <v/>
      </c>
      <c r="BD178" s="69" t="str">
        <f ca="1">IF(OR(O178="",VLOOKUP(O$1,Services!$A$1:$B$22,2,0)="Exclude"),"",IF($D178=1,IF(OR(price_limit="",price_limit="No Limit"),IF(O178="Yes",1,2),IF(SUMIFS(WhatIf!$G:$G,WhatIf!$A:$A,O$1,WhatIf!$B:$B,O178)&lt;=price_limit,IF(O178="Yes",1,2),"")),""))</f>
        <v/>
      </c>
      <c r="BE178" s="69" t="str">
        <f ca="1">IF(OR(P178="",VLOOKUP(P$1,Services!$A$1:$B$22,2,0)="Exclude"),"",IF($D178=1,IF(OR(price_limit="",price_limit="No Limit"),IF(P178="Yes",1,2),IF(SUMIFS(WhatIf!$G:$G,WhatIf!$A:$A,P$1,WhatIf!$B:$B,P178)&lt;=price_limit,IF(P178="Yes",1,2),"")),""))</f>
        <v/>
      </c>
      <c r="BF178" s="69" t="str">
        <f ca="1">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24.9" x14ac:dyDescent="0.3">
      <c r="A179" s="19" t="s">
        <v>115</v>
      </c>
      <c r="B179" s="4" t="s">
        <v>336</v>
      </c>
      <c r="C179" s="4" t="s">
        <v>200</v>
      </c>
      <c r="D179" s="3" t="str">
        <f t="shared" ca="1" si="16"/>
        <v/>
      </c>
      <c r="E179" s="5" t="s">
        <v>1</v>
      </c>
      <c r="F179" s="5" t="s">
        <v>506</v>
      </c>
      <c r="G179" s="5" t="s">
        <v>506</v>
      </c>
      <c r="H179" s="6"/>
      <c r="I179" s="6"/>
      <c r="L179" s="5" t="s">
        <v>1</v>
      </c>
      <c r="M179" s="5" t="s">
        <v>1</v>
      </c>
      <c r="P179" s="5" t="s">
        <v>283</v>
      </c>
      <c r="R179" s="5" t="s">
        <v>1</v>
      </c>
      <c r="S179" s="5" t="s">
        <v>1</v>
      </c>
      <c r="V179" s="5" t="s">
        <v>1</v>
      </c>
      <c r="X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 ca="1">IF(OR(E179="",VLOOKUP(E$1,Services!$A$1:$B$22,2,0)="Exclude"),"",IF($D179=1,IF(OR(price_limit="",price_limit="No Limit"),IF(E179="Yes",1,2),IF(SUMIFS(WhatIf!$G:$G,WhatIf!$A:$A,E$1,WhatIf!$B:$B,E179)&lt;=price_limit,IF(E179="Yes",1,2),"")),""))</f>
        <v/>
      </c>
      <c r="AU179" s="69" t="str">
        <f ca="1">IF(OR(F179="",VLOOKUP(F$1,Services!$A$1:$B$22,2,0)="Exclude"),"",IF($D179=1,IF(OR(price_limit="",price_limit="No Limit"),IF(F179="Yes",1,2),IF(SUMIFS(WhatIf!$G:$G,WhatIf!$A:$A,F$1,WhatIf!$B:$B,F179)&lt;=price_limit,IF(F179="Yes",1,2),"")),""))</f>
        <v/>
      </c>
      <c r="AV179" s="69" t="str">
        <f ca="1">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IF(OR(K179="",VLOOKUP(K$1,Services!$A$1:$B$22,2,0)="Exclude"),"",IF($D179=1,IF(OR(price_limit="",price_limit="No Limit"),IF(K179="Yes",1,2),IF(SUMIFS(WhatIf!$G:$G,WhatIf!$A:$A,K$1,WhatIf!$B:$B,K179)&lt;=price_limit,IF(K179="Yes",1,2),"")),""))</f>
        <v/>
      </c>
      <c r="BA179" s="69" t="str">
        <f ca="1">IF(OR(L179="",VLOOKUP(L$1,Services!$A$1:$B$22,2,0)="Exclude"),"",IF($D179=1,IF(OR(price_limit="",price_limit="No Limit"),IF(L179="Yes",1,2),IF(SUMIFS(WhatIf!$G:$G,WhatIf!$A:$A,L$1,WhatIf!$B:$B,L179)&lt;=price_limit,IF(L179="Yes",1,2),"")),""))</f>
        <v/>
      </c>
      <c r="BB179" s="69" t="str">
        <f ca="1">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 ca="1">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 ca="1">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 ca="1">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 ca="1">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116</v>
      </c>
      <c r="B180" s="4" t="s">
        <v>279</v>
      </c>
      <c r="C180" s="4" t="s">
        <v>208</v>
      </c>
      <c r="D180" s="3" t="str">
        <f t="shared" ca="1" si="16"/>
        <v/>
      </c>
      <c r="H180" s="5" t="s">
        <v>285</v>
      </c>
      <c r="I180" s="5" t="s">
        <v>285</v>
      </c>
      <c r="J180" s="5" t="s">
        <v>1</v>
      </c>
      <c r="K180" s="5" t="s">
        <v>1</v>
      </c>
      <c r="L180" s="5" t="s">
        <v>1</v>
      </c>
      <c r="M180" s="5" t="s">
        <v>1</v>
      </c>
      <c r="N180" s="5" t="s">
        <v>1</v>
      </c>
      <c r="R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IF(OR(E180="",VLOOKUP(E$1,Services!$A$1:$B$22,2,0)="Exclude"),"",IF($D180=1,IF(OR(price_limit="",price_limit="No Limit"),IF(E180="Yes",1,2),IF(SUMIFS(WhatIf!$G:$G,WhatIf!$A:$A,E$1,WhatIf!$B:$B,E180)&lt;=price_limit,IF(E180="Yes",1,2),"")),""))</f>
        <v/>
      </c>
      <c r="AU180" s="69" t="str">
        <f>IF(OR(F180="",VLOOKUP(F$1,Services!$A$1:$B$22,2,0)="Exclude"),"",IF($D180=1,IF(OR(price_limit="",price_limit="No Limit"),IF(F180="Yes",1,2),IF(SUMIFS(WhatIf!$G:$G,WhatIf!$A:$A,F$1,WhatIf!$B:$B,F180)&lt;=price_limit,IF(F180="Yes",1,2),"")),""))</f>
        <v/>
      </c>
      <c r="AV180" s="69" t="str">
        <f>IF(OR(G180="",VLOOKUP(G$1,Services!$A$1:$B$22,2,0)="Exclude"),"",IF($D180=1,IF(OR(price_limit="",price_limit="No Limit"),IF(G180="Yes",1,2),IF(SUMIFS(WhatIf!$G:$G,WhatIf!$A:$A,G$1,WhatIf!$B:$B,G180)&lt;=price_limit,IF(G180="Yes",1,2),"")),""))</f>
        <v/>
      </c>
      <c r="AW180" s="69" t="str">
        <f ca="1">IF(OR(H180="",VLOOKUP(H$1,Services!$A$1:$B$22,2,0)="Exclude"),"",IF($D180=1,IF(OR(price_limit="",price_limit="No Limit"),IF(H180="Yes",1,2),IF(SUMIFS(WhatIf!$G:$G,WhatIf!$A:$A,H$1,WhatIf!$B:$B,H180)&lt;=price_limit,IF(H180="Yes",1,2),"")),""))</f>
        <v/>
      </c>
      <c r="AX180" s="69" t="str">
        <f ca="1">IF(OR(I180="",VLOOKUP(I$1,Services!$A$1:$B$22,2,0)="Exclude"),"",IF($D180=1,IF(OR(price_limit="",price_limit="No Limit"),IF(I180="Yes",1,2),IF(SUMIFS(WhatIf!$G:$G,WhatIf!$A:$A,I$1,WhatIf!$B:$B,I180)&lt;=price_limit,IF(I180="Yes",1,2),"")),""))</f>
        <v/>
      </c>
      <c r="AY180" s="69" t="str">
        <f ca="1">IF(OR(J180="",VLOOKUP(J$1,Services!$A$1:$B$22,2,0)="Exclude"),"",IF($D180=1,IF(OR(price_limit="",price_limit="No Limit"),IF(J180="Yes",1,2),IF(SUMIFS(WhatIf!$G:$G,WhatIf!$A:$A,J$1,WhatIf!$B:$B,J180)&lt;=price_limit,IF(J180="Yes",1,2),"")),""))</f>
        <v/>
      </c>
      <c r="AZ180" s="69" t="str">
        <f ca="1">IF(OR(K180="",VLOOKUP(K$1,Services!$A$1:$B$22,2,0)="Exclude"),"",IF($D180=1,IF(OR(price_limit="",price_limit="No Limit"),IF(K180="Yes",1,2),IF(SUMIFS(WhatIf!$G:$G,WhatIf!$A:$A,K$1,WhatIf!$B:$B,K180)&lt;=price_limit,IF(K180="Yes",1,2),"")),""))</f>
        <v/>
      </c>
      <c r="BA180" s="69" t="str">
        <f ca="1">IF(OR(L180="",VLOOKUP(L$1,Services!$A$1:$B$22,2,0)="Exclude"),"",IF($D180=1,IF(OR(price_limit="",price_limit="No Limit"),IF(L180="Yes",1,2),IF(SUMIFS(WhatIf!$G:$G,WhatIf!$A:$A,L$1,WhatIf!$B:$B,L180)&lt;=price_limit,IF(L180="Yes",1,2),"")),""))</f>
        <v/>
      </c>
      <c r="BB180" s="69" t="str">
        <f ca="1">IF(OR(M180="",VLOOKUP(M$1,Services!$A$1:$B$22,2,0)="Exclude"),"",IF($D180=1,IF(OR(price_limit="",price_limit="No Limit"),IF(M180="Yes",1,2),IF(SUMIFS(WhatIf!$G:$G,WhatIf!$A:$A,M$1,WhatIf!$B:$B,M180)&lt;=price_limit,IF(M180="Yes",1,2),"")),""))</f>
        <v/>
      </c>
      <c r="BC180" s="69" t="str">
        <f ca="1">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IF(OR(T180="",VLOOKUP(T$1,Services!$A$1:$B$22,2,0)="Exclude"),"",IF($D180=1,IF(OR(price_limit="",price_limit="No Limit"),IF(T180="Yes",1,2),IF(SUMIFS(WhatIf!$G:$G,WhatIf!$A:$A,T$1,WhatIf!$B:$B,T180)&lt;=price_limit,IF(T180="Yes",1,2),"")),""))</f>
        <v/>
      </c>
      <c r="BJ180" s="69" t="str">
        <f>IF(OR(U180="",VLOOKUP(U$1,Services!$A$1:$B$22,2,0)="Exclude"),"",IF($D180=1,IF(OR(price_limit="",price_limit="No Limit"),IF(U180="Yes",1,2),IF(SUMIFS(WhatIf!$G:$G,WhatIf!$A:$A,U$1,WhatIf!$B:$B,U180)&lt;=price_limit,IF(U180="Yes",1,2),"")),""))</f>
        <v/>
      </c>
      <c r="BK180" s="69" t="str">
        <f>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37.299999999999997" x14ac:dyDescent="0.3">
      <c r="A181" s="19" t="s">
        <v>717</v>
      </c>
      <c r="B181" s="4" t="s">
        <v>716</v>
      </c>
      <c r="C181" s="4" t="s">
        <v>209</v>
      </c>
      <c r="D181" s="3" t="str">
        <f t="shared" ca="1" si="16"/>
        <v/>
      </c>
      <c r="R181" s="5" t="s">
        <v>920</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IF(OR(F181="",VLOOKUP(F$1,Services!$A$1:$B$22,2,0)="Exclude"),"",IF($D181=1,IF(OR(price_limit="",price_limit="No Limit"),IF(F181="Yes",1,2),IF(SUMIFS(WhatIf!$G:$G,WhatIf!$A:$A,F$1,WhatIf!$B:$B,F181)&lt;=price_limit,IF(F181="Yes",1,2),"")),""))</f>
        <v/>
      </c>
      <c r="AV181" s="69" t="str">
        <f>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 ca="1">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170</v>
      </c>
      <c r="B182" s="4" t="s">
        <v>117</v>
      </c>
      <c r="C182" s="4" t="s">
        <v>283</v>
      </c>
      <c r="D182" s="3" t="str">
        <f t="shared" ca="1" si="16"/>
        <v/>
      </c>
      <c r="E182" s="5" t="s">
        <v>1</v>
      </c>
      <c r="F182" s="5" t="s">
        <v>503</v>
      </c>
      <c r="G182" s="5" t="s">
        <v>503</v>
      </c>
      <c r="K182" s="5" t="s">
        <v>1</v>
      </c>
      <c r="L182" s="5" t="s">
        <v>1</v>
      </c>
      <c r="M182" s="5" t="s">
        <v>1</v>
      </c>
      <c r="R182" s="6" t="s">
        <v>829</v>
      </c>
      <c r="T182" s="5" t="s">
        <v>247</v>
      </c>
      <c r="U182" s="5" t="s">
        <v>1</v>
      </c>
      <c r="V182" s="5" t="s">
        <v>1</v>
      </c>
      <c r="X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 ca="1">IF(OR(E182="",VLOOKUP(E$1,Services!$A$1:$B$22,2,0)="Exclude"),"",IF($D182=1,IF(OR(price_limit="",price_limit="No Limit"),IF(E182="Yes",1,2),IF(SUMIFS(WhatIf!$G:$G,WhatIf!$A:$A,E$1,WhatIf!$B:$B,E182)&lt;=price_limit,IF(E182="Yes",1,2),"")),""))</f>
        <v/>
      </c>
      <c r="AU182" s="69" t="str">
        <f ca="1">IF(OR(F182="",VLOOKUP(F$1,Services!$A$1:$B$22,2,0)="Exclude"),"",IF($D182=1,IF(OR(price_limit="",price_limit="No Limit"),IF(F182="Yes",1,2),IF(SUMIFS(WhatIf!$G:$G,WhatIf!$A:$A,F$1,WhatIf!$B:$B,F182)&lt;=price_limit,IF(F182="Yes",1,2),"")),""))</f>
        <v/>
      </c>
      <c r="AV182" s="69" t="str">
        <f ca="1">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 ca="1">IF(OR(K182="",VLOOKUP(K$1,Services!$A$1:$B$22,2,0)="Exclude"),"",IF($D182=1,IF(OR(price_limit="",price_limit="No Limit"),IF(K182="Yes",1,2),IF(SUMIFS(WhatIf!$G:$G,WhatIf!$A:$A,K$1,WhatIf!$B:$B,K182)&lt;=price_limit,IF(K182="Yes",1,2),"")),""))</f>
        <v/>
      </c>
      <c r="BA182" s="69" t="str">
        <f ca="1">IF(OR(L182="",VLOOKUP(L$1,Services!$A$1:$B$22,2,0)="Exclude"),"",IF($D182=1,IF(OR(price_limit="",price_limit="No Limit"),IF(L182="Yes",1,2),IF(SUMIFS(WhatIf!$G:$G,WhatIf!$A:$A,L$1,WhatIf!$B:$B,L182)&lt;=price_limit,IF(L182="Yes",1,2),"")),""))</f>
        <v/>
      </c>
      <c r="BB182" s="69" t="str">
        <f ca="1">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IF(OR(O182="",VLOOKUP(O$1,Services!$A$1:$B$22,2,0)="Exclude"),"",IF($D182=1,IF(OR(price_limit="",price_limit="No Limit"),IF(O182="Yes",1,2),IF(SUMIFS(WhatIf!$G:$G,WhatIf!$A:$A,O$1,WhatIf!$B:$B,O182)&lt;=price_limit,IF(O182="Yes",1,2),"")),""))</f>
        <v/>
      </c>
      <c r="BE182" s="69" t="str">
        <f>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 ca="1">IF(OR(T182="",VLOOKUP(T$1,Services!$A$1:$B$22,2,0)="Exclude"),"",IF($D182=1,IF(OR(price_limit="",price_limit="No Limit"),IF(T182="Yes",1,2),IF(SUMIFS(WhatIf!$G:$G,WhatIf!$A:$A,T$1,WhatIf!$B:$B,T182)&lt;=price_limit,IF(T182="Yes",1,2),"")),""))</f>
        <v/>
      </c>
      <c r="BJ182" s="69" t="str">
        <f ca="1">IF(OR(U182="",VLOOKUP(U$1,Services!$A$1:$B$22,2,0)="Exclude"),"",IF($D182=1,IF(OR(price_limit="",price_limit="No Limit"),IF(U182="Yes",1,2),IF(SUMIFS(WhatIf!$G:$G,WhatIf!$A:$A,U$1,WhatIf!$B:$B,U182)&lt;=price_limit,IF(U182="Yes",1,2),"")),""))</f>
        <v/>
      </c>
      <c r="BK182" s="69" t="str">
        <f ca="1">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 ca="1">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732</v>
      </c>
      <c r="B183" s="4" t="s">
        <v>731</v>
      </c>
      <c r="C183" s="4" t="s">
        <v>450</v>
      </c>
      <c r="D183" s="3" t="str">
        <f t="shared" ca="1" si="16"/>
        <v/>
      </c>
      <c r="F183" s="5" t="s">
        <v>731</v>
      </c>
      <c r="G183" s="5" t="s">
        <v>731</v>
      </c>
      <c r="O183" s="6"/>
      <c r="P183" s="6"/>
      <c r="Q183" s="6"/>
      <c r="R183" s="6"/>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 ca="1">IF(OR(F183="",VLOOKUP(F$1,Services!$A$1:$B$22,2,0)="Exclude"),"",IF($D183=1,IF(OR(price_limit="",price_limit="No Limit"),IF(F183="Yes",1,2),IF(SUMIFS(WhatIf!$G:$G,WhatIf!$A:$A,F$1,WhatIf!$B:$B,F183)&lt;=price_limit,IF(F183="Yes",1,2),"")),""))</f>
        <v/>
      </c>
      <c r="AV183" s="69" t="str">
        <f ca="1">IF(OR(G183="",VLOOKUP(G$1,Services!$A$1:$B$22,2,0)="Exclude"),"",IF($D183=1,IF(OR(price_limit="",price_limit="No Limit"),IF(G183="Yes",1,2),IF(SUMIFS(WhatIf!$G:$G,WhatIf!$A:$A,G$1,WhatIf!$B:$B,G183)&lt;=price_limit,IF(G183="Yes",1,2),"")),""))</f>
        <v/>
      </c>
      <c r="AW183" s="69" t="str">
        <f>IF(OR(H183="",VLOOKUP(H$1,Services!$A$1:$B$22,2,0)="Exclude"),"",IF($D183=1,IF(OR(price_limit="",price_limit="No Limit"),IF(H183="Yes",1,2),IF(SUMIFS(WhatIf!$G:$G,WhatIf!$A:$A,H$1,WhatIf!$B:$B,H183)&lt;=price_limit,IF(H183="Yes",1,2),"")),""))</f>
        <v/>
      </c>
      <c r="AX183" s="69" t="str">
        <f>IF(OR(I183="",VLOOKUP(I$1,Services!$A$1:$B$22,2,0)="Exclude"),"",IF($D183=1,IF(OR(price_limit="",price_limit="No Limit"),IF(I183="Yes",1,2),IF(SUMIFS(WhatIf!$G:$G,WhatIf!$A:$A,I$1,WhatIf!$B:$B,I183)&lt;=price_limit,IF(I183="Yes",1,2),"")),""))</f>
        <v/>
      </c>
      <c r="AY183" s="69" t="str">
        <f>IF(OR(J183="",VLOOKUP(J$1,Services!$A$1:$B$22,2,0)="Exclude"),"",IF($D183=1,IF(OR(price_limit="",price_limit="No Limit"),IF(J183="Yes",1,2),IF(SUMIFS(WhatIf!$G:$G,WhatIf!$A:$A,J$1,WhatIf!$B:$B,J183)&lt;=price_limit,IF(J183="Yes",1,2),"")),""))</f>
        <v/>
      </c>
      <c r="AZ183" s="69" t="str">
        <f>IF(OR(K183="",VLOOKUP(K$1,Services!$A$1:$B$22,2,0)="Exclude"),"",IF($D183=1,IF(OR(price_limit="",price_limit="No Limit"),IF(K183="Yes",1,2),IF(SUMIFS(WhatIf!$G:$G,WhatIf!$A:$A,K$1,WhatIf!$B:$B,K183)&lt;=price_limit,IF(K183="Yes",1,2),"")),""))</f>
        <v/>
      </c>
      <c r="BA183" s="69" t="str">
        <f>IF(OR(L183="",VLOOKUP(L$1,Services!$A$1:$B$22,2,0)="Exclude"),"",IF($D183=1,IF(OR(price_limit="",price_limit="No Limit"),IF(L183="Yes",1,2),IF(SUMIFS(WhatIf!$G:$G,WhatIf!$A:$A,L$1,WhatIf!$B:$B,L183)&lt;=price_limit,IF(L183="Yes",1,2),"")),""))</f>
        <v/>
      </c>
      <c r="BB183" s="69" t="str">
        <f>IF(OR(M183="",VLOOKUP(M$1,Services!$A$1:$B$22,2,0)="Exclude"),"",IF($D183=1,IF(OR(price_limit="",price_limit="No Limit"),IF(M183="Yes",1,2),IF(SUMIFS(WhatIf!$G:$G,WhatIf!$A:$A,M$1,WhatIf!$B:$B,M183)&lt;=price_limit,IF(M183="Yes",1,2),"")),""))</f>
        <v/>
      </c>
      <c r="BC183" s="69" t="str">
        <f>IF(OR(N183="",VLOOKUP(N$1,Services!$A$1:$B$22,2,0)="Exclude"),"",IF($D183=1,IF(OR(price_limit="",price_limit="No Limit"),IF(N183="Yes",1,2),IF(SUMIFS(WhatIf!$G:$G,WhatIf!$A:$A,N$1,WhatIf!$B:$B,N183)&lt;=price_limit,IF(N183="Yes",1,2),"")),""))</f>
        <v/>
      </c>
      <c r="BD183" s="69" t="str">
        <f>IF(OR(O183="",VLOOKUP(O$1,Services!$A$1:$B$22,2,0)="Exclude"),"",IF($D183=1,IF(OR(price_limit="",price_limit="No Limit"),IF(O183="Yes",1,2),IF(SUMIFS(WhatIf!$G:$G,WhatIf!$A:$A,O$1,WhatIf!$B:$B,O183)&lt;=price_limit,IF(O183="Yes",1,2),"")),""))</f>
        <v/>
      </c>
      <c r="BE183" s="69" t="str">
        <f>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379</v>
      </c>
      <c r="B184" s="4" t="s">
        <v>399</v>
      </c>
      <c r="C184" s="4" t="s">
        <v>209</v>
      </c>
      <c r="D184" s="3" t="str">
        <f t="shared" ca="1" si="16"/>
        <v/>
      </c>
      <c r="H184" s="6"/>
      <c r="I184" s="6"/>
      <c r="O184" s="6"/>
      <c r="P184" s="6"/>
      <c r="Q184" s="6" t="s">
        <v>309</v>
      </c>
      <c r="R184" s="6" t="s">
        <v>829</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IF(OR(H184="",VLOOKUP(H$1,Services!$A$1:$B$22,2,0)="Exclude"),"",IF($D184=1,IF(OR(price_limit="",price_limit="No Limit"),IF(H184="Yes",1,2),IF(SUMIFS(WhatIf!$G:$G,WhatIf!$A:$A,H$1,WhatIf!$B:$B,H184)&lt;=price_limit,IF(H184="Yes",1,2),"")),""))</f>
        <v/>
      </c>
      <c r="AX184" s="69" t="str">
        <f>IF(OR(I184="",VLOOKUP(I$1,Services!$A$1:$B$22,2,0)="Exclude"),"",IF($D184=1,IF(OR(price_limit="",price_limit="No Limit"),IF(I184="Yes",1,2),IF(SUMIFS(WhatIf!$G:$G,WhatIf!$A:$A,I$1,WhatIf!$B:$B,I184)&lt;=price_limit,IF(I184="Yes",1,2),"")),""))</f>
        <v/>
      </c>
      <c r="AY184" s="69" t="str">
        <f>IF(OR(J184="",VLOOKUP(J$1,Services!$A$1:$B$22,2,0)="Exclude"),"",IF($D184=1,IF(OR(price_limit="",price_limit="No Limit"),IF(J184="Yes",1,2),IF(SUMIFS(WhatIf!$G:$G,WhatIf!$A:$A,J$1,WhatIf!$B:$B,J184)&lt;=price_limit,IF(J184="Yes",1,2),"")),""))</f>
        <v/>
      </c>
      <c r="AZ184" s="69" t="str">
        <f>IF(OR(K184="",VLOOKUP(K$1,Services!$A$1:$B$22,2,0)="Exclude"),"",IF($D184=1,IF(OR(price_limit="",price_limit="No Limit"),IF(K184="Yes",1,2),IF(SUMIFS(WhatIf!$G:$G,WhatIf!$A:$A,K$1,WhatIf!$B:$B,K184)&lt;=price_limit,IF(K184="Yes",1,2),"")),""))</f>
        <v/>
      </c>
      <c r="BA184" s="69" t="str">
        <f>IF(OR(L184="",VLOOKUP(L$1,Services!$A$1:$B$22,2,0)="Exclude"),"",IF($D184=1,IF(OR(price_limit="",price_limit="No Limit"),IF(L184="Yes",1,2),IF(SUMIFS(WhatIf!$G:$G,WhatIf!$A:$A,L$1,WhatIf!$B:$B,L184)&lt;=price_limit,IF(L184="Yes",1,2),"")),""))</f>
        <v/>
      </c>
      <c r="BB184" s="69" t="str">
        <f>IF(OR(M184="",VLOOKUP(M$1,Services!$A$1:$B$22,2,0)="Exclude"),"",IF($D184=1,IF(OR(price_limit="",price_limit="No Limit"),IF(M184="Yes",1,2),IF(SUMIFS(WhatIf!$G:$G,WhatIf!$A:$A,M$1,WhatIf!$B:$B,M184)&lt;=price_limit,IF(M184="Yes",1,2),"")),""))</f>
        <v/>
      </c>
      <c r="BC184" s="69" t="str">
        <f>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 ca="1">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49.75" x14ac:dyDescent="0.3">
      <c r="A185" s="19" t="s">
        <v>40</v>
      </c>
      <c r="B185" s="4" t="s">
        <v>803</v>
      </c>
      <c r="C185" s="4" t="s">
        <v>209</v>
      </c>
      <c r="D185" s="3" t="str">
        <f t="shared" ca="1" si="16"/>
        <v/>
      </c>
      <c r="F185" s="5" t="s">
        <v>502</v>
      </c>
      <c r="G185" s="5" t="s">
        <v>502</v>
      </c>
      <c r="H185" s="6"/>
      <c r="I185" s="6" t="s">
        <v>1</v>
      </c>
      <c r="L185" s="5" t="s">
        <v>1</v>
      </c>
      <c r="M185" s="5" t="s">
        <v>1</v>
      </c>
      <c r="O185" s="6" t="s">
        <v>1</v>
      </c>
      <c r="P185" s="6" t="s">
        <v>1</v>
      </c>
      <c r="Q185" s="6" t="s">
        <v>308</v>
      </c>
      <c r="R185" s="6" t="s">
        <v>1</v>
      </c>
      <c r="X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 ca="1">IF(OR(F185="",VLOOKUP(F$1,Services!$A$1:$B$22,2,0)="Exclude"),"",IF($D185=1,IF(OR(price_limit="",price_limit="No Limit"),IF(F185="Yes",1,2),IF(SUMIFS(WhatIf!$G:$G,WhatIf!$A:$A,F$1,WhatIf!$B:$B,F185)&lt;=price_limit,IF(F185="Yes",1,2),"")),""))</f>
        <v/>
      </c>
      <c r="AV185" s="69" t="str">
        <f ca="1">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 ca="1">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 ca="1">IF(OR(L185="",VLOOKUP(L$1,Services!$A$1:$B$22,2,0)="Exclude"),"",IF($D185=1,IF(OR(price_limit="",price_limit="No Limit"),IF(L185="Yes",1,2),IF(SUMIFS(WhatIf!$G:$G,WhatIf!$A:$A,L$1,WhatIf!$B:$B,L185)&lt;=price_limit,IF(L185="Yes",1,2),"")),""))</f>
        <v/>
      </c>
      <c r="BB185" s="69" t="str">
        <f ca="1">IF(OR(M185="",VLOOKUP(M$1,Services!$A$1:$B$22,2,0)="Exclude"),"",IF($D185=1,IF(OR(price_limit="",price_limit="No Limit"),IF(M185="Yes",1,2),IF(SUMIFS(WhatIf!$G:$G,WhatIf!$A:$A,M$1,WhatIf!$B:$B,M185)&lt;=price_limit,IF(M185="Yes",1,2),"")),""))</f>
        <v/>
      </c>
      <c r="BC185" s="69" t="str">
        <f>IF(OR(N185="",VLOOKUP(N$1,Services!$A$1:$B$22,2,0)="Exclude"),"",IF($D185=1,IF(OR(price_limit="",price_limit="No Limit"),IF(N185="Yes",1,2),IF(SUMIFS(WhatIf!$G:$G,WhatIf!$A:$A,N$1,WhatIf!$B:$B,N185)&lt;=price_limit,IF(N185="Yes",1,2),"")),""))</f>
        <v/>
      </c>
      <c r="BD185" s="69" t="str">
        <f ca="1">IF(OR(O185="",VLOOKUP(O$1,Services!$A$1:$B$22,2,0)="Exclude"),"",IF($D185=1,IF(OR(price_limit="",price_limit="No Limit"),IF(O185="Yes",1,2),IF(SUMIFS(WhatIf!$G:$G,WhatIf!$A:$A,O$1,WhatIf!$B:$B,O185)&lt;=price_limit,IF(O185="Yes",1,2),"")),""))</f>
        <v/>
      </c>
      <c r="BE185" s="69" t="str">
        <f ca="1">IF(OR(P185="",VLOOKUP(P$1,Services!$A$1:$B$22,2,0)="Exclude"),"",IF($D185=1,IF(OR(price_limit="",price_limit="No Limit"),IF(P185="Yes",1,2),IF(SUMIFS(WhatIf!$G:$G,WhatIf!$A:$A,P$1,WhatIf!$B:$B,P185)&lt;=price_limit,IF(P185="Yes",1,2),"")),""))</f>
        <v/>
      </c>
      <c r="BF185" s="69" t="str">
        <f ca="1">IF(OR(Q185="",VLOOKUP(Q$1,Services!$A$1:$B$22,2,0)="Exclude"),"",IF($D185=1,IF(OR(price_limit="",price_limit="No Limit"),IF(Q185="Yes",1,2),IF(SUMIFS(WhatIf!$G:$G,WhatIf!$A:$A,Q$1,WhatIf!$B:$B,Q185)&lt;=price_limit,IF(Q185="Yes",1,2),"")),""))</f>
        <v/>
      </c>
      <c r="BG185" s="69" t="str">
        <f ca="1">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 ca="1">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x14ac:dyDescent="0.3">
      <c r="A186" s="19" t="s">
        <v>265</v>
      </c>
      <c r="B186" s="4" t="s">
        <v>391</v>
      </c>
      <c r="C186" s="4" t="s">
        <v>209</v>
      </c>
      <c r="D186" s="3" t="str">
        <f t="shared" ca="1" si="16"/>
        <v/>
      </c>
      <c r="H186" s="5" t="s">
        <v>494</v>
      </c>
      <c r="I186" s="5" t="s">
        <v>494</v>
      </c>
      <c r="J186" s="5" t="s">
        <v>494</v>
      </c>
      <c r="K186" s="5" t="s">
        <v>494</v>
      </c>
      <c r="L186" s="5" t="s">
        <v>494</v>
      </c>
      <c r="M186" s="5" t="s">
        <v>494</v>
      </c>
      <c r="N186" s="5" t="s">
        <v>1</v>
      </c>
      <c r="R186" s="5" t="s">
        <v>920</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IF(OR(E186="",VLOOKUP(E$1,Services!$A$1:$B$22,2,0)="Exclude"),"",IF($D186=1,IF(OR(price_limit="",price_limit="No Limit"),IF(E186="Yes",1,2),IF(SUMIFS(WhatIf!$G:$G,WhatIf!$A:$A,E$1,WhatIf!$B:$B,E186)&lt;=price_limit,IF(E186="Yes",1,2),"")),""))</f>
        <v/>
      </c>
      <c r="AU186" s="69" t="str">
        <f>IF(OR(F186="",VLOOKUP(F$1,Services!$A$1:$B$22,2,0)="Exclude"),"",IF($D186=1,IF(OR(price_limit="",price_limit="No Limit"),IF(F186="Yes",1,2),IF(SUMIFS(WhatIf!$G:$G,WhatIf!$A:$A,F$1,WhatIf!$B:$B,F186)&lt;=price_limit,IF(F186="Yes",1,2),"")),""))</f>
        <v/>
      </c>
      <c r="AV186" s="69" t="str">
        <f>IF(OR(G186="",VLOOKUP(G$1,Services!$A$1:$B$22,2,0)="Exclude"),"",IF($D186=1,IF(OR(price_limit="",price_limit="No Limit"),IF(G186="Yes",1,2),IF(SUMIFS(WhatIf!$G:$G,WhatIf!$A:$A,G$1,WhatIf!$B:$B,G186)&lt;=price_limit,IF(G186="Yes",1,2),"")),""))</f>
        <v/>
      </c>
      <c r="AW186" s="69" t="str">
        <f ca="1">IF(OR(H186="",VLOOKUP(H$1,Services!$A$1:$B$22,2,0)="Exclude"),"",IF($D186=1,IF(OR(price_limit="",price_limit="No Limit"),IF(H186="Yes",1,2),IF(SUMIFS(WhatIf!$G:$G,WhatIf!$A:$A,H$1,WhatIf!$B:$B,H186)&lt;=price_limit,IF(H186="Yes",1,2),"")),""))</f>
        <v/>
      </c>
      <c r="AX186" s="69" t="str">
        <f ca="1">IF(OR(I186="",VLOOKUP(I$1,Services!$A$1:$B$22,2,0)="Exclude"),"",IF($D186=1,IF(OR(price_limit="",price_limit="No Limit"),IF(I186="Yes",1,2),IF(SUMIFS(WhatIf!$G:$G,WhatIf!$A:$A,I$1,WhatIf!$B:$B,I186)&lt;=price_limit,IF(I186="Yes",1,2),"")),""))</f>
        <v/>
      </c>
      <c r="AY186" s="69" t="str">
        <f ca="1">IF(OR(J186="",VLOOKUP(J$1,Services!$A$1:$B$22,2,0)="Exclude"),"",IF($D186=1,IF(OR(price_limit="",price_limit="No Limit"),IF(J186="Yes",1,2),IF(SUMIFS(WhatIf!$G:$G,WhatIf!$A:$A,J$1,WhatIf!$B:$B,J186)&lt;=price_limit,IF(J186="Yes",1,2),"")),""))</f>
        <v/>
      </c>
      <c r="AZ186" s="69" t="str">
        <f ca="1">IF(OR(K186="",VLOOKUP(K$1,Services!$A$1:$B$22,2,0)="Exclude"),"",IF($D186=1,IF(OR(price_limit="",price_limit="No Limit"),IF(K186="Yes",1,2),IF(SUMIFS(WhatIf!$G:$G,WhatIf!$A:$A,K$1,WhatIf!$B:$B,K186)&lt;=price_limit,IF(K186="Yes",1,2),"")),""))</f>
        <v/>
      </c>
      <c r="BA186" s="69" t="str">
        <f ca="1">IF(OR(L186="",VLOOKUP(L$1,Services!$A$1:$B$22,2,0)="Exclude"),"",IF($D186=1,IF(OR(price_limit="",price_limit="No Limit"),IF(L186="Yes",1,2),IF(SUMIFS(WhatIf!$G:$G,WhatIf!$A:$A,L$1,WhatIf!$B:$B,L186)&lt;=price_limit,IF(L186="Yes",1,2),"")),""))</f>
        <v/>
      </c>
      <c r="BB186" s="69" t="str">
        <f ca="1">IF(OR(M186="",VLOOKUP(M$1,Services!$A$1:$B$22,2,0)="Exclude"),"",IF($D186=1,IF(OR(price_limit="",price_limit="No Limit"),IF(M186="Yes",1,2),IF(SUMIFS(WhatIf!$G:$G,WhatIf!$A:$A,M$1,WhatIf!$B:$B,M186)&lt;=price_limit,IF(M186="Yes",1,2),"")),""))</f>
        <v/>
      </c>
      <c r="BC186" s="69" t="str">
        <f ca="1">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 ca="1">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37.299999999999997" x14ac:dyDescent="0.3">
      <c r="A187" s="19" t="s">
        <v>380</v>
      </c>
      <c r="B187" s="4" t="s">
        <v>240</v>
      </c>
      <c r="C187" s="4" t="s">
        <v>209</v>
      </c>
      <c r="D187" s="3" t="str">
        <f t="shared" ca="1" si="16"/>
        <v/>
      </c>
      <c r="R187" s="5" t="s">
        <v>920</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IF(OR(E187="",VLOOKUP(E$1,Services!$A$1:$B$22,2,0)="Exclude"),"",IF($D187=1,IF(OR(price_limit="",price_limit="No Limit"),IF(E187="Yes",1,2),IF(SUMIFS(WhatIf!$G:$G,WhatIf!$A:$A,E$1,WhatIf!$B:$B,E187)&lt;=price_limit,IF(E187="Yes",1,2),"")),""))</f>
        <v/>
      </c>
      <c r="AU187" s="69" t="str">
        <f>IF(OR(F187="",VLOOKUP(F$1,Services!$A$1:$B$22,2,0)="Exclude"),"",IF($D187=1,IF(OR(price_limit="",price_limit="No Limit"),IF(F187="Yes",1,2),IF(SUMIFS(WhatIf!$G:$G,WhatIf!$A:$A,F$1,WhatIf!$B:$B,F187)&lt;=price_limit,IF(F187="Yes",1,2),"")),""))</f>
        <v/>
      </c>
      <c r="AV187" s="69" t="str">
        <f>IF(OR(G187="",VLOOKUP(G$1,Services!$A$1:$B$22,2,0)="Exclude"),"",IF($D187=1,IF(OR(price_limit="",price_limit="No Limit"),IF(G187="Yes",1,2),IF(SUMIFS(WhatIf!$G:$G,WhatIf!$A:$A,G$1,WhatIf!$B:$B,G187)&lt;=price_limit,IF(G187="Yes",1,2),"")),""))</f>
        <v/>
      </c>
      <c r="AW187" s="69" t="str">
        <f>IF(OR(H187="",VLOOKUP(H$1,Services!$A$1:$B$22,2,0)="Exclude"),"",IF($D187=1,IF(OR(price_limit="",price_limit="No Limit"),IF(H187="Yes",1,2),IF(SUMIFS(WhatIf!$G:$G,WhatIf!$A:$A,H$1,WhatIf!$B:$B,H187)&lt;=price_limit,IF(H187="Yes",1,2),"")),""))</f>
        <v/>
      </c>
      <c r="AX187" s="69" t="str">
        <f>IF(OR(I187="",VLOOKUP(I$1,Services!$A$1:$B$22,2,0)="Exclude"),"",IF($D187=1,IF(OR(price_limit="",price_limit="No Limit"),IF(I187="Yes",1,2),IF(SUMIFS(WhatIf!$G:$G,WhatIf!$A:$A,I$1,WhatIf!$B:$B,I187)&lt;=price_limit,IF(I187="Yes",1,2),"")),""))</f>
        <v/>
      </c>
      <c r="AY187" s="69" t="str">
        <f>IF(OR(J187="",VLOOKUP(J$1,Services!$A$1:$B$22,2,0)="Exclude"),"",IF($D187=1,IF(OR(price_limit="",price_limit="No Limit"),IF(J187="Yes",1,2),IF(SUMIFS(WhatIf!$G:$G,WhatIf!$A:$A,J$1,WhatIf!$B:$B,J187)&lt;=price_limit,IF(J187="Yes",1,2),"")),""))</f>
        <v/>
      </c>
      <c r="AZ187" s="69" t="str">
        <f>IF(OR(K187="",VLOOKUP(K$1,Services!$A$1:$B$22,2,0)="Exclude"),"",IF($D187=1,IF(OR(price_limit="",price_limit="No Limit"),IF(K187="Yes",1,2),IF(SUMIFS(WhatIf!$G:$G,WhatIf!$A:$A,K$1,WhatIf!$B:$B,K187)&lt;=price_limit,IF(K187="Yes",1,2),"")),""))</f>
        <v/>
      </c>
      <c r="BA187" s="69" t="str">
        <f>IF(OR(L187="",VLOOKUP(L$1,Services!$A$1:$B$22,2,0)="Exclude"),"",IF($D187=1,IF(OR(price_limit="",price_limit="No Limit"),IF(L187="Yes",1,2),IF(SUMIFS(WhatIf!$G:$G,WhatIf!$A:$A,L$1,WhatIf!$B:$B,L187)&lt;=price_limit,IF(L187="Yes",1,2),"")),""))</f>
        <v/>
      </c>
      <c r="BB187" s="69" t="str">
        <f>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 ca="1">IF(OR(R187="",VLOOKUP(R$1,Services!$A$1:$B$22,2,0)="Exclude"),"",IF($D187=1,IF(OR(price_limit="",price_limit="No Limit"),IF(R187="Yes",1,2),IF(SUMIFS(WhatIf!$G:$G,WhatIf!$A:$A,R$1,WhatIf!$B:$B,R187)&lt;=price_limit,IF(R187="Yes",1,2),"")),""))</f>
        <v/>
      </c>
      <c r="BH187" s="69" t="str">
        <f>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IF(OR(U187="",VLOOKUP(U$1,Services!$A$1:$B$22,2,0)="Exclude"),"",IF($D187=1,IF(OR(price_limit="",price_limit="No Limit"),IF(U187="Yes",1,2),IF(SUMIFS(WhatIf!$G:$G,WhatIf!$A:$A,U$1,WhatIf!$B:$B,U187)&lt;=price_limit,IF(U187="Yes",1,2),"")),""))</f>
        <v/>
      </c>
      <c r="BK187" s="69" t="str">
        <f>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516</v>
      </c>
      <c r="C188" s="4" t="s">
        <v>457</v>
      </c>
      <c r="D188" s="3" t="str">
        <f t="shared" ca="1" si="16"/>
        <v/>
      </c>
      <c r="F188" s="5" t="s">
        <v>516</v>
      </c>
      <c r="G188" s="5" t="s">
        <v>516</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IF(OR(H188="",VLOOKUP(H$1,Services!$A$1:$B$22,2,0)="Exclude"),"",IF($D188=1,IF(OR(price_limit="",price_limit="No Limit"),IF(H188="Yes",1,2),IF(SUMIFS(WhatIf!$G:$G,WhatIf!$A:$A,H$1,WhatIf!$B:$B,H188)&lt;=price_limit,IF(H188="Yes",1,2),"")),""))</f>
        <v/>
      </c>
      <c r="AX188" s="69" t="str">
        <f>IF(OR(I188="",VLOOKUP(I$1,Services!$A$1:$B$22,2,0)="Exclude"),"",IF($D188=1,IF(OR(price_limit="",price_limit="No Limit"),IF(I188="Yes",1,2),IF(SUMIFS(WhatIf!$G:$G,WhatIf!$A:$A,I$1,WhatIf!$B:$B,I188)&lt;=price_limit,IF(I188="Yes",1,2),"")),""))</f>
        <v/>
      </c>
      <c r="AY188" s="69" t="str">
        <f>IF(OR(J188="",VLOOKUP(J$1,Services!$A$1:$B$22,2,0)="Exclude"),"",IF($D188=1,IF(OR(price_limit="",price_limit="No Limit"),IF(J188="Yes",1,2),IF(SUMIFS(WhatIf!$G:$G,WhatIf!$A:$A,J$1,WhatIf!$B:$B,J188)&lt;=price_limit,IF(J188="Yes",1,2),"")),""))</f>
        <v/>
      </c>
      <c r="AZ188" s="69" t="str">
        <f>IF(OR(K188="",VLOOKUP(K$1,Services!$A$1:$B$22,2,0)="Exclude"),"",IF($D188=1,IF(OR(price_limit="",price_limit="No Limit"),IF(K188="Yes",1,2),IF(SUMIFS(WhatIf!$G:$G,WhatIf!$A:$A,K$1,WhatIf!$B:$B,K188)&lt;=price_limit,IF(K188="Yes",1,2),"")),""))</f>
        <v/>
      </c>
      <c r="BA188" s="69" t="str">
        <f>IF(OR(L188="",VLOOKUP(L$1,Services!$A$1:$B$22,2,0)="Exclude"),"",IF($D188=1,IF(OR(price_limit="",price_limit="No Limit"),IF(L188="Yes",1,2),IF(SUMIFS(WhatIf!$G:$G,WhatIf!$A:$A,L$1,WhatIf!$B:$B,L188)&lt;=price_limit,IF(L188="Yes",1,2),"")),""))</f>
        <v/>
      </c>
      <c r="BB188" s="69" t="str">
        <f>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IF(OR(R188="",VLOOKUP(R$1,Services!$A$1:$B$22,2,0)="Exclude"),"",IF($D188=1,IF(OR(price_limit="",price_limit="No Limit"),IF(R188="Yes",1,2),IF(SUMIFS(WhatIf!$G:$G,WhatIf!$A:$A,R$1,WhatIf!$B:$B,R188)&lt;=price_limit,IF(R188="Yes",1,2),"")),""))</f>
        <v/>
      </c>
      <c r="BH188" s="69" t="str">
        <f>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IF(OR(U188="",VLOOKUP(U$1,Services!$A$1:$B$22,2,0)="Exclude"),"",IF($D188=1,IF(OR(price_limit="",price_limit="No Limit"),IF(U188="Yes",1,2),IF(SUMIFS(WhatIf!$G:$G,WhatIf!$A:$A,U$1,WhatIf!$B:$B,U188)&lt;=price_limit,IF(U188="Yes",1,2),"")),""))</f>
        <v/>
      </c>
      <c r="BK188" s="69" t="str">
        <f>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180</v>
      </c>
      <c r="B189" s="4" t="s">
        <v>118</v>
      </c>
      <c r="C189" s="4" t="s">
        <v>450</v>
      </c>
      <c r="D189" s="3" t="str">
        <f t="shared" ca="1" si="16"/>
        <v/>
      </c>
      <c r="E189" s="5" t="s">
        <v>1</v>
      </c>
      <c r="F189" s="5" t="s">
        <v>506</v>
      </c>
      <c r="G189" s="5" t="s">
        <v>506</v>
      </c>
      <c r="H189" s="5" t="s">
        <v>1</v>
      </c>
      <c r="I189" s="5" t="s">
        <v>1</v>
      </c>
      <c r="J189" s="5" t="s">
        <v>1</v>
      </c>
      <c r="K189" s="5" t="s">
        <v>1</v>
      </c>
      <c r="L189" s="5" t="s">
        <v>1</v>
      </c>
      <c r="M189" s="5" t="s">
        <v>1</v>
      </c>
      <c r="O189" s="6"/>
      <c r="P189" s="6"/>
      <c r="Q189" s="6" t="s">
        <v>308</v>
      </c>
      <c r="R189" s="6" t="s">
        <v>1</v>
      </c>
      <c r="S189" s="5" t="s">
        <v>1</v>
      </c>
      <c r="U189" s="5" t="s">
        <v>1</v>
      </c>
      <c r="V189" s="5" t="s">
        <v>1</v>
      </c>
      <c r="X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 ca="1">IF(OR(H189="",VLOOKUP(H$1,Services!$A$1:$B$22,2,0)="Exclude"),"",IF($D189=1,IF(OR(price_limit="",price_limit="No Limit"),IF(H189="Yes",1,2),IF(SUMIFS(WhatIf!$G:$G,WhatIf!$A:$A,H$1,WhatIf!$B:$B,H189)&lt;=price_limit,IF(H189="Yes",1,2),"")),""))</f>
        <v/>
      </c>
      <c r="AX189" s="69" t="str">
        <f ca="1">IF(OR(I189="",VLOOKUP(I$1,Services!$A$1:$B$22,2,0)="Exclude"),"",IF($D189=1,IF(OR(price_limit="",price_limit="No Limit"),IF(I189="Yes",1,2),IF(SUMIFS(WhatIf!$G:$G,WhatIf!$A:$A,I$1,WhatIf!$B:$B,I189)&lt;=price_limit,IF(I189="Yes",1,2),"")),""))</f>
        <v/>
      </c>
      <c r="AY189" s="69" t="str">
        <f ca="1">IF(OR(J189="",VLOOKUP(J$1,Services!$A$1:$B$22,2,0)="Exclude"),"",IF($D189=1,IF(OR(price_limit="",price_limit="No Limit"),IF(J189="Yes",1,2),IF(SUMIFS(WhatIf!$G:$G,WhatIf!$A:$A,J$1,WhatIf!$B:$B,J189)&lt;=price_limit,IF(J189="Yes",1,2),"")),""))</f>
        <v/>
      </c>
      <c r="AZ189" s="69" t="str">
        <f ca="1">IF(OR(K189="",VLOOKUP(K$1,Services!$A$1:$B$22,2,0)="Exclude"),"",IF($D189=1,IF(OR(price_limit="",price_limit="No Limit"),IF(K189="Yes",1,2),IF(SUMIFS(WhatIf!$G:$G,WhatIf!$A:$A,K$1,WhatIf!$B:$B,K189)&lt;=price_limit,IF(K189="Yes",1,2),"")),""))</f>
        <v/>
      </c>
      <c r="BA189" s="69" t="str">
        <f ca="1">IF(OR(L189="",VLOOKUP(L$1,Services!$A$1:$B$22,2,0)="Exclude"),"",IF($D189=1,IF(OR(price_limit="",price_limit="No Limit"),IF(L189="Yes",1,2),IF(SUMIFS(WhatIf!$G:$G,WhatIf!$A:$A,L$1,WhatIf!$B:$B,L189)&lt;=price_limit,IF(L189="Yes",1,2),"")),""))</f>
        <v/>
      </c>
      <c r="BB189" s="69" t="str">
        <f ca="1">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 ca="1">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 ca="1">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 ca="1">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37.299999999999997" customHeight="1" x14ac:dyDescent="0.3">
      <c r="A190" s="19" t="s">
        <v>119</v>
      </c>
      <c r="B190" s="4" t="s">
        <v>240</v>
      </c>
      <c r="C190" s="4" t="s">
        <v>450</v>
      </c>
      <c r="D190" s="3" t="str">
        <f t="shared" ca="1" si="16"/>
        <v/>
      </c>
      <c r="E190" s="5" t="s">
        <v>1</v>
      </c>
      <c r="F190" s="5" t="s">
        <v>506</v>
      </c>
      <c r="G190" s="5" t="s">
        <v>506</v>
      </c>
      <c r="Q190" s="5" t="s">
        <v>309</v>
      </c>
      <c r="R190" s="5" t="s">
        <v>1</v>
      </c>
      <c r="U190" s="5" t="s">
        <v>1</v>
      </c>
      <c r="V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 ca="1">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 ca="1">IF(OR(Q190="",VLOOKUP(Q$1,Services!$A$1:$B$22,2,0)="Exclude"),"",IF($D190=1,IF(OR(price_limit="",price_limit="No Limit"),IF(Q190="Yes",1,2),IF(SUMIFS(WhatIf!$G:$G,WhatIf!$A:$A,Q$1,WhatIf!$B:$B,Q190)&lt;=price_limit,IF(Q190="Yes",1,2),"")),""))</f>
        <v/>
      </c>
      <c r="BG190" s="69" t="str">
        <f ca="1">IF(OR(R190="",VLOOKUP(R$1,Services!$A$1:$B$22,2,0)="Exclude"),"",IF($D190=1,IF(OR(price_limit="",price_limit="No Limit"),IF(R190="Yes",1,2),IF(SUMIFS(WhatIf!$G:$G,WhatIf!$A:$A,R$1,WhatIf!$B:$B,R190)&lt;=price_limit,IF(R190="Yes",1,2),"")),""))</f>
        <v/>
      </c>
      <c r="BH190" s="69" t="str">
        <f>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 ca="1">IF(OR(U190="",VLOOKUP(U$1,Services!$A$1:$B$22,2,0)="Exclude"),"",IF($D190=1,IF(OR(price_limit="",price_limit="No Limit"),IF(U190="Yes",1,2),IF(SUMIFS(WhatIf!$G:$G,WhatIf!$A:$A,U$1,WhatIf!$B:$B,U190)&lt;=price_limit,IF(U190="Yes",1,2),"")),""))</f>
        <v/>
      </c>
      <c r="BK190" s="69" t="str">
        <f ca="1">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2.45" customHeight="1" x14ac:dyDescent="0.3">
      <c r="A191" s="19" t="s">
        <v>120</v>
      </c>
      <c r="B191" s="4" t="s">
        <v>238</v>
      </c>
      <c r="C191" s="4" t="s">
        <v>450</v>
      </c>
      <c r="D191" s="3" t="str">
        <f t="shared" ca="1" si="16"/>
        <v/>
      </c>
      <c r="E191" s="5" t="s">
        <v>1</v>
      </c>
      <c r="F191" s="5" t="s">
        <v>506</v>
      </c>
      <c r="G191" s="5" t="s">
        <v>506</v>
      </c>
      <c r="J191" s="5" t="s">
        <v>1</v>
      </c>
      <c r="Q191" s="5" t="s">
        <v>309</v>
      </c>
      <c r="R191" s="5" t="s">
        <v>1</v>
      </c>
      <c r="S191" s="5" t="s">
        <v>1</v>
      </c>
      <c r="U191" s="5" t="s">
        <v>1</v>
      </c>
      <c r="V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 ca="1">IF(OR(E191="",VLOOKUP(E$1,Services!$A$1:$B$22,2,0)="Exclude"),"",IF($D191=1,IF(OR(price_limit="",price_limit="No Limit"),IF(E191="Yes",1,2),IF(SUMIFS(WhatIf!$G:$G,WhatIf!$A:$A,E$1,WhatIf!$B:$B,E191)&lt;=price_limit,IF(E191="Yes",1,2),"")),""))</f>
        <v/>
      </c>
      <c r="AU191" s="69" t="str">
        <f ca="1">IF(OR(F191="",VLOOKUP(F$1,Services!$A$1:$B$22,2,0)="Exclude"),"",IF($D191=1,IF(OR(price_limit="",price_limit="No Limit"),IF(F191="Yes",1,2),IF(SUMIFS(WhatIf!$G:$G,WhatIf!$A:$A,F$1,WhatIf!$B:$B,F191)&lt;=price_limit,IF(F191="Yes",1,2),"")),""))</f>
        <v/>
      </c>
      <c r="AV191" s="69" t="str">
        <f ca="1">IF(OR(G191="",VLOOKUP(G$1,Services!$A$1:$B$22,2,0)="Exclude"),"",IF($D191=1,IF(OR(price_limit="",price_limit="No Limit"),IF(G191="Yes",1,2),IF(SUMIFS(WhatIf!$G:$G,WhatIf!$A:$A,G$1,WhatIf!$B:$B,G191)&lt;=price_limit,IF(G191="Yes",1,2),"")),""))</f>
        <v/>
      </c>
      <c r="AW191" s="69" t="str">
        <f>IF(OR(H191="",VLOOKUP(H$1,Services!$A$1:$B$22,2,0)="Exclude"),"",IF($D191=1,IF(OR(price_limit="",price_limit="No Limit"),IF(H191="Yes",1,2),IF(SUMIFS(WhatIf!$G:$G,WhatIf!$A:$A,H$1,WhatIf!$B:$B,H191)&lt;=price_limit,IF(H191="Yes",1,2),"")),""))</f>
        <v/>
      </c>
      <c r="AX191" s="69" t="str">
        <f>IF(OR(I191="",VLOOKUP(I$1,Services!$A$1:$B$22,2,0)="Exclude"),"",IF($D191=1,IF(OR(price_limit="",price_limit="No Limit"),IF(I191="Yes",1,2),IF(SUMIFS(WhatIf!$G:$G,WhatIf!$A:$A,I$1,WhatIf!$B:$B,I191)&lt;=price_limit,IF(I191="Yes",1,2),"")),""))</f>
        <v/>
      </c>
      <c r="AY191" s="69" t="str">
        <f ca="1">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IF(OR(P191="",VLOOKUP(P$1,Services!$A$1:$B$22,2,0)="Exclude"),"",IF($D191=1,IF(OR(price_limit="",price_limit="No Limit"),IF(P191="Yes",1,2),IF(SUMIFS(WhatIf!$G:$G,WhatIf!$A:$A,P$1,WhatIf!$B:$B,P191)&lt;=price_limit,IF(P191="Yes",1,2),"")),""))</f>
        <v/>
      </c>
      <c r="BF191" s="69" t="str">
        <f ca="1">IF(OR(Q191="",VLOOKUP(Q$1,Services!$A$1:$B$22,2,0)="Exclude"),"",IF($D191=1,IF(OR(price_limit="",price_limit="No Limit"),IF(Q191="Yes",1,2),IF(SUMIFS(WhatIf!$G:$G,WhatIf!$A:$A,Q$1,WhatIf!$B:$B,Q191)&lt;=price_limit,IF(Q191="Yes",1,2),"")),""))</f>
        <v/>
      </c>
      <c r="BG191" s="69" t="str">
        <f ca="1">IF(OR(R191="",VLOOKUP(R$1,Services!$A$1:$B$22,2,0)="Exclude"),"",IF($D191=1,IF(OR(price_limit="",price_limit="No Limit"),IF(R191="Yes",1,2),IF(SUMIFS(WhatIf!$G:$G,WhatIf!$A:$A,R$1,WhatIf!$B:$B,R191)&lt;=price_limit,IF(R191="Yes",1,2),"")),""))</f>
        <v/>
      </c>
      <c r="BH191" s="69" t="str">
        <f ca="1">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 ca="1">IF(OR(U191="",VLOOKUP(U$1,Services!$A$1:$B$22,2,0)="Exclude"),"",IF($D191=1,IF(OR(price_limit="",price_limit="No Limit"),IF(U191="Yes",1,2),IF(SUMIFS(WhatIf!$G:$G,WhatIf!$A:$A,U$1,WhatIf!$B:$B,U191)&lt;=price_limit,IF(U191="Yes",1,2),"")),""))</f>
        <v/>
      </c>
      <c r="BK191" s="69" t="str">
        <f ca="1">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37.299999999999997" x14ac:dyDescent="0.3">
      <c r="A192" s="19" t="s">
        <v>715</v>
      </c>
      <c r="C192" s="4" t="s">
        <v>450</v>
      </c>
      <c r="D192" s="3" t="str">
        <f t="shared" ca="1" si="16"/>
        <v/>
      </c>
      <c r="F192" s="5" t="s">
        <v>715</v>
      </c>
      <c r="G192" s="5" t="s">
        <v>715</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 ca="1">IF(OR(F192="",VLOOKUP(F$1,Services!$A$1:$B$22,2,0)="Exclude"),"",IF($D192=1,IF(OR(price_limit="",price_limit="No Limit"),IF(F192="Yes",1,2),IF(SUMIFS(WhatIf!$G:$G,WhatIf!$A:$A,F$1,WhatIf!$B:$B,F192)&lt;=price_limit,IF(F192="Yes",1,2),"")),""))</f>
        <v/>
      </c>
      <c r="AV192" s="69" t="str">
        <f ca="1">IF(OR(G192="",VLOOKUP(G$1,Services!$A$1:$B$22,2,0)="Exclude"),"",IF($D192=1,IF(OR(price_limit="",price_limit="No Limit"),IF(G192="Yes",1,2),IF(SUMIFS(WhatIf!$G:$G,WhatIf!$A:$A,G$1,WhatIf!$B:$B,G192)&lt;=price_limit,IF(G192="Yes",1,2),"")),""))</f>
        <v/>
      </c>
      <c r="AW192" s="69" t="str">
        <f>IF(OR(H192="",VLOOKUP(H$1,Services!$A$1:$B$22,2,0)="Exclude"),"",IF($D192=1,IF(OR(price_limit="",price_limit="No Limit"),IF(H192="Yes",1,2),IF(SUMIFS(WhatIf!$G:$G,WhatIf!$A:$A,H$1,WhatIf!$B:$B,H192)&lt;=price_limit,IF(H192="Yes",1,2),"")),""))</f>
        <v/>
      </c>
      <c r="AX192" s="69" t="str">
        <f>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3.3" customHeight="1" x14ac:dyDescent="0.3">
      <c r="A193" s="19" t="s">
        <v>41</v>
      </c>
      <c r="B193" s="4" t="s">
        <v>228</v>
      </c>
      <c r="C193" s="4" t="s">
        <v>453</v>
      </c>
      <c r="D193" s="3" t="str">
        <f t="shared" ca="1" si="16"/>
        <v/>
      </c>
      <c r="F193" s="6"/>
      <c r="G193" s="6"/>
      <c r="H193" s="12" t="s">
        <v>1</v>
      </c>
      <c r="I193" s="12" t="s">
        <v>1</v>
      </c>
      <c r="O193" s="6"/>
      <c r="P193" s="6" t="s">
        <v>41</v>
      </c>
      <c r="Q193" s="6" t="s">
        <v>41</v>
      </c>
      <c r="R193" s="6"/>
      <c r="S193" s="5" t="s">
        <v>41</v>
      </c>
      <c r="X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 ca="1">IF(OR(H193="",VLOOKUP(H$1,Services!$A$1:$B$22,2,0)="Exclude"),"",IF($D193=1,IF(OR(price_limit="",price_limit="No Limit"),IF(H193="Yes",1,2),IF(SUMIFS(WhatIf!$G:$G,WhatIf!$A:$A,H$1,WhatIf!$B:$B,H193)&lt;=price_limit,IF(H193="Yes",1,2),"")),""))</f>
        <v/>
      </c>
      <c r="AX193" s="69" t="str">
        <f ca="1">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 ca="1">IF(OR(P193="",VLOOKUP(P$1,Services!$A$1:$B$22,2,0)="Exclude"),"",IF($D193=1,IF(OR(price_limit="",price_limit="No Limit"),IF(P193="Yes",1,2),IF(SUMIFS(WhatIf!$G:$G,WhatIf!$A:$A,P$1,WhatIf!$B:$B,P193)&lt;=price_limit,IF(P193="Yes",1,2),"")),""))</f>
        <v/>
      </c>
      <c r="BF193" s="69" t="str">
        <f ca="1">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 ca="1">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 ca="1">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248</v>
      </c>
      <c r="B194" s="4" t="s">
        <v>240</v>
      </c>
      <c r="C194" s="4" t="s">
        <v>453</v>
      </c>
      <c r="D194" s="3" t="str">
        <f t="shared" ca="1" si="16"/>
        <v/>
      </c>
      <c r="F194" s="6"/>
      <c r="G194" s="6"/>
      <c r="H194" s="12"/>
      <c r="I194" s="12"/>
      <c r="O194" s="6"/>
      <c r="P194" s="6"/>
      <c r="Q194" s="12" t="s">
        <v>248</v>
      </c>
      <c r="R194" s="6"/>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IF(OR(H194="",VLOOKUP(H$1,Services!$A$1:$B$22,2,0)="Exclude"),"",IF($D194=1,IF(OR(price_limit="",price_limit="No Limit"),IF(H194="Yes",1,2),IF(SUMIFS(WhatIf!$G:$G,WhatIf!$A:$A,H$1,WhatIf!$B:$B,H194)&lt;=price_limit,IF(H194="Yes",1,2),"")),""))</f>
        <v/>
      </c>
      <c r="AX194" s="69" t="str">
        <f>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 ca="1">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490</v>
      </c>
      <c r="B195" s="4" t="s">
        <v>240</v>
      </c>
      <c r="C195" s="4" t="s">
        <v>453</v>
      </c>
      <c r="D195" s="3" t="str">
        <f t="shared" ca="1" si="16"/>
        <v/>
      </c>
      <c r="H195" s="5" t="s">
        <v>1</v>
      </c>
      <c r="I195" s="5" t="s">
        <v>1</v>
      </c>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IF(OR(F195="",VLOOKUP(F$1,Services!$A$1:$B$22,2,0)="Exclude"),"",IF($D195=1,IF(OR(price_limit="",price_limit="No Limit"),IF(F195="Yes",1,2),IF(SUMIFS(WhatIf!$G:$G,WhatIf!$A:$A,F$1,WhatIf!$B:$B,F195)&lt;=price_limit,IF(F195="Yes",1,2),"")),""))</f>
        <v/>
      </c>
      <c r="AV195" s="69" t="str">
        <f>IF(OR(G195="",VLOOKUP(G$1,Services!$A$1:$B$22,2,0)="Exclude"),"",IF($D195=1,IF(OR(price_limit="",price_limit="No Limit"),IF(G195="Yes",1,2),IF(SUMIFS(WhatIf!$G:$G,WhatIf!$A:$A,G$1,WhatIf!$B:$B,G195)&lt;=price_limit,IF(G195="Yes",1,2),"")),""))</f>
        <v/>
      </c>
      <c r="AW195" s="69" t="str">
        <f ca="1">IF(OR(H195="",VLOOKUP(H$1,Services!$A$1:$B$22,2,0)="Exclude"),"",IF($D195=1,IF(OR(price_limit="",price_limit="No Limit"),IF(H195="Yes",1,2),IF(SUMIFS(WhatIf!$G:$G,WhatIf!$A:$A,H$1,WhatIf!$B:$B,H195)&lt;=price_limit,IF(H195="Yes",1,2),"")),""))</f>
        <v/>
      </c>
      <c r="AX195" s="69" t="str">
        <f ca="1">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 ca="1">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491</v>
      </c>
      <c r="B196" s="4" t="s">
        <v>240</v>
      </c>
      <c r="C196" s="4" t="s">
        <v>453</v>
      </c>
      <c r="D196" s="3" t="str">
        <f t="shared" ca="1" si="16"/>
        <v/>
      </c>
      <c r="H196" s="5" t="s">
        <v>1</v>
      </c>
      <c r="I196" s="5" t="s">
        <v>1</v>
      </c>
      <c r="S196" s="5" t="s">
        <v>41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IF(OR(E196="",VLOOKUP(E$1,Services!$A$1:$B$22,2,0)="Exclude"),"",IF($D196=1,IF(OR(price_limit="",price_limit="No Limit"),IF(E196="Yes",1,2),IF(SUMIFS(WhatIf!$G:$G,WhatIf!$A:$A,E$1,WhatIf!$B:$B,E196)&lt;=price_limit,IF(E196="Yes",1,2),"")),""))</f>
        <v/>
      </c>
      <c r="AU196" s="69" t="str">
        <f>IF(OR(F196="",VLOOKUP(F$1,Services!$A$1:$B$22,2,0)="Exclude"),"",IF($D196=1,IF(OR(price_limit="",price_limit="No Limit"),IF(F196="Yes",1,2),IF(SUMIFS(WhatIf!$G:$G,WhatIf!$A:$A,F$1,WhatIf!$B:$B,F196)&lt;=price_limit,IF(F196="Yes",1,2),"")),""))</f>
        <v/>
      </c>
      <c r="AV196" s="69" t="str">
        <f>IF(OR(G196="",VLOOKUP(G$1,Services!$A$1:$B$22,2,0)="Exclude"),"",IF($D196=1,IF(OR(price_limit="",price_limit="No Limit"),IF(G196="Yes",1,2),IF(SUMIFS(WhatIf!$G:$G,WhatIf!$A:$A,G$1,WhatIf!$B:$B,G196)&lt;=price_limit,IF(G196="Yes",1,2),"")),""))</f>
        <v/>
      </c>
      <c r="AW196" s="69" t="str">
        <f ca="1">IF(OR(H196="",VLOOKUP(H$1,Services!$A$1:$B$22,2,0)="Exclude"),"",IF($D196=1,IF(OR(price_limit="",price_limit="No Limit"),IF(H196="Yes",1,2),IF(SUMIFS(WhatIf!$G:$G,WhatIf!$A:$A,H$1,WhatIf!$B:$B,H196)&lt;=price_limit,IF(H196="Yes",1,2),"")),""))</f>
        <v/>
      </c>
      <c r="AX196" s="69" t="str">
        <f ca="1">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 ca="1">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24.9" x14ac:dyDescent="0.3">
      <c r="A197" s="19" t="s">
        <v>396</v>
      </c>
      <c r="B197" s="4" t="s">
        <v>240</v>
      </c>
      <c r="C197" s="4" t="s">
        <v>452</v>
      </c>
      <c r="D197" s="3" t="str">
        <f t="shared" ca="1" si="16"/>
        <v/>
      </c>
      <c r="F197" s="5" t="s">
        <v>507</v>
      </c>
      <c r="G197" s="5" t="s">
        <v>507</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IF(OR(J197="",VLOOKUP(J$1,Services!$A$1:$B$22,2,0)="Exclude"),"",IF($D197=1,IF(OR(price_limit="",price_limit="No Limit"),IF(J197="Yes",1,2),IF(SUMIFS(WhatIf!$G:$G,WhatIf!$A:$A,J$1,WhatIf!$B:$B,J197)&lt;=price_limit,IF(J197="Yes",1,2),"")),""))</f>
        <v/>
      </c>
      <c r="AZ197" s="69" t="str">
        <f>IF(OR(K197="",VLOOKUP(K$1,Services!$A$1:$B$22,2,0)="Exclude"),"",IF($D197=1,IF(OR(price_limit="",price_limit="No Limit"),IF(K197="Yes",1,2),IF(SUMIFS(WhatIf!$G:$G,WhatIf!$A:$A,K$1,WhatIf!$B:$B,K197)&lt;=price_limit,IF(K197="Yes",1,2),"")),""))</f>
        <v/>
      </c>
      <c r="BA197" s="69" t="str">
        <f>IF(OR(L197="",VLOOKUP(L$1,Services!$A$1:$B$22,2,0)="Exclude"),"",IF($D197=1,IF(OR(price_limit="",price_limit="No Limit"),IF(L197="Yes",1,2),IF(SUMIFS(WhatIf!$G:$G,WhatIf!$A:$A,L$1,WhatIf!$B:$B,L197)&lt;=price_limit,IF(L197="Yes",1,2),"")),""))</f>
        <v/>
      </c>
      <c r="BB197" s="69" t="str">
        <f>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IF(OR(O197="",VLOOKUP(O$1,Services!$A$1:$B$22,2,0)="Exclude"),"",IF($D197=1,IF(OR(price_limit="",price_limit="No Limit"),IF(O197="Yes",1,2),IF(SUMIFS(WhatIf!$G:$G,WhatIf!$A:$A,O$1,WhatIf!$B:$B,O197)&lt;=price_limit,IF(O197="Yes",1,2),"")),""))</f>
        <v/>
      </c>
      <c r="BE197" s="69" t="str">
        <f>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IF(OR(R197="",VLOOKUP(R$1,Services!$A$1:$B$22,2,0)="Exclude"),"",IF($D197=1,IF(OR(price_limit="",price_limit="No Limit"),IF(R197="Yes",1,2),IF(SUMIFS(WhatIf!$G:$G,WhatIf!$A:$A,R$1,WhatIf!$B:$B,R197)&lt;=price_limit,IF(R197="Yes",1,2),"")),""))</f>
        <v/>
      </c>
      <c r="BH197" s="69" t="str">
        <f>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517</v>
      </c>
      <c r="C198" s="4" t="s">
        <v>200</v>
      </c>
      <c r="D198" s="3" t="str">
        <f t="shared" ca="1" si="16"/>
        <v/>
      </c>
      <c r="F198" s="5" t="s">
        <v>517</v>
      </c>
      <c r="G198" s="5" t="s">
        <v>517</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IF(OR(J198="",VLOOKUP(J$1,Services!$A$1:$B$22,2,0)="Exclude"),"",IF($D198=1,IF(OR(price_limit="",price_limit="No Limit"),IF(J198="Yes",1,2),IF(SUMIFS(WhatIf!$G:$G,WhatIf!$A:$A,J$1,WhatIf!$B:$B,J198)&lt;=price_limit,IF(J198="Yes",1,2),"")),""))</f>
        <v/>
      </c>
      <c r="AZ198" s="69" t="str">
        <f>IF(OR(K198="",VLOOKUP(K$1,Services!$A$1:$B$22,2,0)="Exclude"),"",IF($D198=1,IF(OR(price_limit="",price_limit="No Limit"),IF(K198="Yes",1,2),IF(SUMIFS(WhatIf!$G:$G,WhatIf!$A:$A,K$1,WhatIf!$B:$B,K198)&lt;=price_limit,IF(K198="Yes",1,2),"")),""))</f>
        <v/>
      </c>
      <c r="BA198" s="69" t="str">
        <f>IF(OR(L198="",VLOOKUP(L$1,Services!$A$1:$B$22,2,0)="Exclude"),"",IF($D198=1,IF(OR(price_limit="",price_limit="No Limit"),IF(L198="Yes",1,2),IF(SUMIFS(WhatIf!$G:$G,WhatIf!$A:$A,L$1,WhatIf!$B:$B,L198)&lt;=price_limit,IF(L198="Yes",1,2),"")),""))</f>
        <v/>
      </c>
      <c r="BB198" s="69" t="str">
        <f>IF(OR(M198="",VLOOKUP(M$1,Services!$A$1:$B$22,2,0)="Exclude"),"",IF($D198=1,IF(OR(price_limit="",price_limit="No Limit"),IF(M198="Yes",1,2),IF(SUMIFS(WhatIf!$G:$G,WhatIf!$A:$A,M$1,WhatIf!$B:$B,M198)&lt;=price_limit,IF(M198="Yes",1,2),"")),""))</f>
        <v/>
      </c>
      <c r="BC198" s="69" t="str">
        <f>IF(OR(N198="",VLOOKUP(N$1,Services!$A$1:$B$22,2,0)="Exclude"),"",IF($D198=1,IF(OR(price_limit="",price_limit="No Limit"),IF(N198="Yes",1,2),IF(SUMIFS(WhatIf!$G:$G,WhatIf!$A:$A,N$1,WhatIf!$B:$B,N198)&lt;=price_limit,IF(N198="Yes",1,2),"")),""))</f>
        <v/>
      </c>
      <c r="BD198" s="69" t="str">
        <f>IF(OR(O198="",VLOOKUP(O$1,Services!$A$1:$B$22,2,0)="Exclude"),"",IF($D198=1,IF(OR(price_limit="",price_limit="No Limit"),IF(O198="Yes",1,2),IF(SUMIFS(WhatIf!$G:$G,WhatIf!$A:$A,O$1,WhatIf!$B:$B,O198)&lt;=price_limit,IF(O198="Yes",1,2),"")),""))</f>
        <v/>
      </c>
      <c r="BE198" s="69" t="str">
        <f>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IF(OR(R198="",VLOOKUP(R$1,Services!$A$1:$B$22,2,0)="Exclude"),"",IF($D198=1,IF(OR(price_limit="",price_limit="No Limit"),IF(R198="Yes",1,2),IF(SUMIFS(WhatIf!$G:$G,WhatIf!$A:$A,R$1,WhatIf!$B:$B,R198)&lt;=price_limit,IF(R198="Yes",1,2),"")),""))</f>
        <v/>
      </c>
      <c r="BH198" s="69" t="str">
        <f>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x14ac:dyDescent="0.3">
      <c r="A199" s="19" t="s">
        <v>42</v>
      </c>
      <c r="B199" s="4" t="s">
        <v>240</v>
      </c>
      <c r="C199" s="4" t="s">
        <v>200</v>
      </c>
      <c r="D199" s="3" t="str">
        <f t="shared" ca="1" si="16"/>
        <v/>
      </c>
      <c r="E199" s="5" t="s">
        <v>1</v>
      </c>
      <c r="F199" s="5" t="s">
        <v>1</v>
      </c>
      <c r="G199" s="5" t="s">
        <v>1</v>
      </c>
      <c r="J199" s="5" t="s">
        <v>1</v>
      </c>
      <c r="K199" s="5" t="s">
        <v>1</v>
      </c>
      <c r="L199" s="5" t="s">
        <v>1</v>
      </c>
      <c r="M199" s="5" t="s">
        <v>1</v>
      </c>
      <c r="O199" s="6" t="s">
        <v>1</v>
      </c>
      <c r="P199" s="6" t="s">
        <v>1</v>
      </c>
      <c r="Q199" s="6" t="s">
        <v>1</v>
      </c>
      <c r="R199" s="6"/>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 ca="1">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IF(OR(H199="",VLOOKUP(H$1,Services!$A$1:$B$22,2,0)="Exclude"),"",IF($D199=1,IF(OR(price_limit="",price_limit="No Limit"),IF(H199="Yes",1,2),IF(SUMIFS(WhatIf!$G:$G,WhatIf!$A:$A,H$1,WhatIf!$B:$B,H199)&lt;=price_limit,IF(H199="Yes",1,2),"")),""))</f>
        <v/>
      </c>
      <c r="AX199" s="69" t="str">
        <f>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IF(OR(N199="",VLOOKUP(N$1,Services!$A$1:$B$22,2,0)="Exclude"),"",IF($D199=1,IF(OR(price_limit="",price_limit="No Limit"),IF(N199="Yes",1,2),IF(SUMIFS(WhatIf!$G:$G,WhatIf!$A:$A,N$1,WhatIf!$B:$B,N199)&lt;=price_limit,IF(N199="Yes",1,2),"")),""))</f>
        <v/>
      </c>
      <c r="BD199" s="69" t="str">
        <f ca="1">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 ca="1">IF(OR(Q199="",VLOOKUP(Q$1,Services!$A$1:$B$22,2,0)="Exclude"),"",IF($D199=1,IF(OR(price_limit="",price_limit="No Limit"),IF(Q199="Yes",1,2),IF(SUMIFS(WhatIf!$G:$G,WhatIf!$A:$A,Q$1,WhatIf!$B:$B,Q199)&lt;=price_limit,IF(Q199="Yes",1,2),"")),""))</f>
        <v/>
      </c>
      <c r="BG199" s="69" t="str">
        <f>IF(OR(R199="",VLOOKUP(R$1,Services!$A$1:$B$22,2,0)="Exclude"),"",IF($D199=1,IF(OR(price_limit="",price_limit="No Limit"),IF(R199="Yes",1,2),IF(SUMIFS(WhatIf!$G:$G,WhatIf!$A:$A,R$1,WhatIf!$B:$B,R199)&lt;=price_limit,IF(R199="Yes",1,2),"")),""))</f>
        <v/>
      </c>
      <c r="BH199" s="69" t="str">
        <f ca="1">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 ca="1">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 ca="1">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37.299999999999997" x14ac:dyDescent="0.3">
      <c r="A200" s="19" t="s">
        <v>43</v>
      </c>
      <c r="B200" s="4" t="s">
        <v>299</v>
      </c>
      <c r="C200" s="4" t="s">
        <v>283</v>
      </c>
      <c r="D200" s="3" t="str">
        <f t="shared" ca="1" si="16"/>
        <v/>
      </c>
      <c r="E200" s="5" t="s">
        <v>1</v>
      </c>
      <c r="F200" s="5" t="s">
        <v>1</v>
      </c>
      <c r="G200" s="5" t="s">
        <v>1</v>
      </c>
      <c r="J200" s="5" t="s">
        <v>1</v>
      </c>
      <c r="K200" s="5" t="s">
        <v>1</v>
      </c>
      <c r="L200" s="5" t="s">
        <v>1</v>
      </c>
      <c r="M200" s="5" t="s">
        <v>1</v>
      </c>
      <c r="N200" s="5" t="s">
        <v>1</v>
      </c>
      <c r="O200" s="6"/>
      <c r="P200" s="6" t="s">
        <v>1</v>
      </c>
      <c r="Q200" s="6"/>
      <c r="R200" s="6" t="s">
        <v>1</v>
      </c>
      <c r="S200" s="5" t="s">
        <v>1</v>
      </c>
      <c r="V200" s="5" t="s">
        <v>1</v>
      </c>
      <c r="X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 ca="1">IF(OR(E200="",VLOOKUP(E$1,Services!$A$1:$B$22,2,0)="Exclude"),"",IF($D200=1,IF(OR(price_limit="",price_limit="No Limit"),IF(E200="Yes",1,2),IF(SUMIFS(WhatIf!$G:$G,WhatIf!$A:$A,E$1,WhatIf!$B:$B,E200)&lt;=price_limit,IF(E200="Yes",1,2),"")),""))</f>
        <v/>
      </c>
      <c r="AU200" s="69" t="str">
        <f ca="1">IF(OR(F200="",VLOOKUP(F$1,Services!$A$1:$B$22,2,0)="Exclude"),"",IF($D200=1,IF(OR(price_limit="",price_limit="No Limit"),IF(F200="Yes",1,2),IF(SUMIFS(WhatIf!$G:$G,WhatIf!$A:$A,F$1,WhatIf!$B:$B,F200)&lt;=price_limit,IF(F200="Yes",1,2),"")),""))</f>
        <v/>
      </c>
      <c r="AV200" s="69" t="str">
        <f ca="1">IF(OR(G200="",VLOOKUP(G$1,Services!$A$1:$B$22,2,0)="Exclude"),"",IF($D200=1,IF(OR(price_limit="",price_limit="No Limit"),IF(G200="Yes",1,2),IF(SUMIFS(WhatIf!$G:$G,WhatIf!$A:$A,G$1,WhatIf!$B:$B,G200)&lt;=price_limit,IF(G200="Yes",1,2),"")),""))</f>
        <v/>
      </c>
      <c r="AW200" s="69" t="str">
        <f>IF(OR(H200="",VLOOKUP(H$1,Services!$A$1:$B$22,2,0)="Exclude"),"",IF($D200=1,IF(OR(price_limit="",price_limit="No Limit"),IF(H200="Yes",1,2),IF(SUMIFS(WhatIf!$G:$G,WhatIf!$A:$A,H$1,WhatIf!$B:$B,H200)&lt;=price_limit,IF(H200="Yes",1,2),"")),""))</f>
        <v/>
      </c>
      <c r="AX200" s="69" t="str">
        <f>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 ca="1">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 ca="1">IF(OR(R200="",VLOOKUP(R$1,Services!$A$1:$B$22,2,0)="Exclude"),"",IF($D200=1,IF(OR(price_limit="",price_limit="No Limit"),IF(R200="Yes",1,2),IF(SUMIFS(WhatIf!$G:$G,WhatIf!$A:$A,R$1,WhatIf!$B:$B,R200)&lt;=price_limit,IF(R200="Yes",1,2),"")),""))</f>
        <v/>
      </c>
      <c r="BH200" s="69" t="str">
        <f ca="1">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 ca="1">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 ca="1">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4">
      <c r="A201" s="19" t="s">
        <v>266</v>
      </c>
      <c r="B201" s="4" t="s">
        <v>337</v>
      </c>
      <c r="C201" s="4" t="s">
        <v>208</v>
      </c>
      <c r="D201" s="3" t="str">
        <f t="shared" ca="1" si="16"/>
        <v/>
      </c>
      <c r="F201" s="5" t="s">
        <v>814</v>
      </c>
      <c r="G201" s="5" t="s">
        <v>814</v>
      </c>
      <c r="H201" s="5" t="s">
        <v>285</v>
      </c>
      <c r="I201" s="5" t="s">
        <v>285</v>
      </c>
      <c r="J201" s="5" t="s">
        <v>285</v>
      </c>
      <c r="K201" s="5" t="s">
        <v>285</v>
      </c>
      <c r="L201" s="5" t="s">
        <v>285</v>
      </c>
      <c r="M201" s="5" t="s">
        <v>285</v>
      </c>
      <c r="N201" s="5" t="s">
        <v>1</v>
      </c>
      <c r="P201" s="9" t="s">
        <v>285</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 ca="1">IF(OR(F201="",VLOOKUP(F$1,Services!$A$1:$B$22,2,0)="Exclude"),"",IF($D201=1,IF(OR(price_limit="",price_limit="No Limit"),IF(F201="Yes",1,2),IF(SUMIFS(WhatIf!$G:$G,WhatIf!$A:$A,F$1,WhatIf!$B:$B,F201)&lt;=price_limit,IF(F201="Yes",1,2),"")),""))</f>
        <v/>
      </c>
      <c r="AV201" s="69" t="str">
        <f ca="1">IF(OR(G201="",VLOOKUP(G$1,Services!$A$1:$B$22,2,0)="Exclude"),"",IF($D201=1,IF(OR(price_limit="",price_limit="No Limit"),IF(G201="Yes",1,2),IF(SUMIFS(WhatIf!$G:$G,WhatIf!$A:$A,G$1,WhatIf!$B:$B,G201)&lt;=price_limit,IF(G201="Yes",1,2),"")),""))</f>
        <v/>
      </c>
      <c r="AW201" s="69" t="str">
        <f ca="1">IF(OR(H201="",VLOOKUP(H$1,Services!$A$1:$B$22,2,0)="Exclude"),"",IF($D201=1,IF(OR(price_limit="",price_limit="No Limit"),IF(H201="Yes",1,2),IF(SUMIFS(WhatIf!$G:$G,WhatIf!$A:$A,H$1,WhatIf!$B:$B,H201)&lt;=price_limit,IF(H201="Yes",1,2),"")),""))</f>
        <v/>
      </c>
      <c r="AX201" s="69" t="str">
        <f ca="1">IF(OR(I201="",VLOOKUP(I$1,Services!$A$1:$B$22,2,0)="Exclude"),"",IF($D201=1,IF(OR(price_limit="",price_limit="No Limit"),IF(I201="Yes",1,2),IF(SUMIFS(WhatIf!$G:$G,WhatIf!$A:$A,I$1,WhatIf!$B:$B,I201)&lt;=price_limit,IF(I201="Yes",1,2),"")),""))</f>
        <v/>
      </c>
      <c r="AY201" s="69" t="str">
        <f ca="1">IF(OR(J201="",VLOOKUP(J$1,Services!$A$1:$B$22,2,0)="Exclude"),"",IF($D201=1,IF(OR(price_limit="",price_limit="No Limit"),IF(J201="Yes",1,2),IF(SUMIFS(WhatIf!$G:$G,WhatIf!$A:$A,J$1,WhatIf!$B:$B,J201)&lt;=price_limit,IF(J201="Yes",1,2),"")),""))</f>
        <v/>
      </c>
      <c r="AZ201" s="69" t="str">
        <f ca="1">IF(OR(K201="",VLOOKUP(K$1,Services!$A$1:$B$22,2,0)="Exclude"),"",IF($D201=1,IF(OR(price_limit="",price_limit="No Limit"),IF(K201="Yes",1,2),IF(SUMIFS(WhatIf!$G:$G,WhatIf!$A:$A,K$1,WhatIf!$B:$B,K201)&lt;=price_limit,IF(K201="Yes",1,2),"")),""))</f>
        <v/>
      </c>
      <c r="BA201" s="69" t="str">
        <f ca="1">IF(OR(L201="",VLOOKUP(L$1,Services!$A$1:$B$22,2,0)="Exclude"),"",IF($D201=1,IF(OR(price_limit="",price_limit="No Limit"),IF(L201="Yes",1,2),IF(SUMIFS(WhatIf!$G:$G,WhatIf!$A:$A,L$1,WhatIf!$B:$B,L201)&lt;=price_limit,IF(L201="Yes",1,2),"")),""))</f>
        <v/>
      </c>
      <c r="BB201" s="69" t="str">
        <f ca="1">IF(OR(M201="",VLOOKUP(M$1,Services!$A$1:$B$22,2,0)="Exclude"),"",IF($D201=1,IF(OR(price_limit="",price_limit="No Limit"),IF(M201="Yes",1,2),IF(SUMIFS(WhatIf!$G:$G,WhatIf!$A:$A,M$1,WhatIf!$B:$B,M201)&lt;=price_limit,IF(M201="Yes",1,2),"")),""))</f>
        <v/>
      </c>
      <c r="BC201" s="69" t="str">
        <f ca="1">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 ca="1">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267</v>
      </c>
      <c r="B202" s="4" t="s">
        <v>240</v>
      </c>
      <c r="C202" s="4" t="s">
        <v>208</v>
      </c>
      <c r="D202" s="3" t="str">
        <f t="shared" ca="1" si="16"/>
        <v/>
      </c>
      <c r="H202" s="5" t="s">
        <v>285</v>
      </c>
      <c r="I202" s="5" t="s">
        <v>285</v>
      </c>
      <c r="J202" s="5" t="s">
        <v>285</v>
      </c>
      <c r="K202" s="5" t="s">
        <v>285</v>
      </c>
      <c r="L202" s="5" t="s">
        <v>285</v>
      </c>
      <c r="M202" s="5" t="s">
        <v>285</v>
      </c>
      <c r="N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IF(OR(F202="",VLOOKUP(F$1,Services!$A$1:$B$22,2,0)="Exclude"),"",IF($D202=1,IF(OR(price_limit="",price_limit="No Limit"),IF(F202="Yes",1,2),IF(SUMIFS(WhatIf!$G:$G,WhatIf!$A:$A,F$1,WhatIf!$B:$B,F202)&lt;=price_limit,IF(F202="Yes",1,2),"")),""))</f>
        <v/>
      </c>
      <c r="AV202" s="69" t="str">
        <f>IF(OR(G202="",VLOOKUP(G$1,Services!$A$1:$B$22,2,0)="Exclude"),"",IF($D202=1,IF(OR(price_limit="",price_limit="No Limit"),IF(G202="Yes",1,2),IF(SUMIFS(WhatIf!$G:$G,WhatIf!$A:$A,G$1,WhatIf!$B:$B,G202)&lt;=price_limit,IF(G202="Yes",1,2),"")),""))</f>
        <v/>
      </c>
      <c r="AW202" s="69" t="str">
        <f ca="1">IF(OR(H202="",VLOOKUP(H$1,Services!$A$1:$B$22,2,0)="Exclude"),"",IF($D202=1,IF(OR(price_limit="",price_limit="No Limit"),IF(H202="Yes",1,2),IF(SUMIFS(WhatIf!$G:$G,WhatIf!$A:$A,H$1,WhatIf!$B:$B,H202)&lt;=price_limit,IF(H202="Yes",1,2),"")),""))</f>
        <v/>
      </c>
      <c r="AX202" s="69" t="str">
        <f ca="1">IF(OR(I202="",VLOOKUP(I$1,Services!$A$1:$B$22,2,0)="Exclude"),"",IF($D202=1,IF(OR(price_limit="",price_limit="No Limit"),IF(I202="Yes",1,2),IF(SUMIFS(WhatIf!$G:$G,WhatIf!$A:$A,I$1,WhatIf!$B:$B,I202)&lt;=price_limit,IF(I202="Yes",1,2),"")),""))</f>
        <v/>
      </c>
      <c r="AY202" s="69" t="str">
        <f ca="1">IF(OR(J202="",VLOOKUP(J$1,Services!$A$1:$B$22,2,0)="Exclude"),"",IF($D202=1,IF(OR(price_limit="",price_limit="No Limit"),IF(J202="Yes",1,2),IF(SUMIFS(WhatIf!$G:$G,WhatIf!$A:$A,J$1,WhatIf!$B:$B,J202)&lt;=price_limit,IF(J202="Yes",1,2),"")),""))</f>
        <v/>
      </c>
      <c r="AZ202" s="69" t="str">
        <f ca="1">IF(OR(K202="",VLOOKUP(K$1,Services!$A$1:$B$22,2,0)="Exclude"),"",IF($D202=1,IF(OR(price_limit="",price_limit="No Limit"),IF(K202="Yes",1,2),IF(SUMIFS(WhatIf!$G:$G,WhatIf!$A:$A,K$1,WhatIf!$B:$B,K202)&lt;=price_limit,IF(K202="Yes",1,2),"")),""))</f>
        <v/>
      </c>
      <c r="BA202" s="69" t="str">
        <f ca="1">IF(OR(L202="",VLOOKUP(L$1,Services!$A$1:$B$22,2,0)="Exclude"),"",IF($D202=1,IF(OR(price_limit="",price_limit="No Limit"),IF(L202="Yes",1,2),IF(SUMIFS(WhatIf!$G:$G,WhatIf!$A:$A,L$1,WhatIf!$B:$B,L202)&lt;=price_limit,IF(L202="Yes",1,2),"")),""))</f>
        <v/>
      </c>
      <c r="BB202" s="69" t="str">
        <f ca="1">IF(OR(M202="",VLOOKUP(M$1,Services!$A$1:$B$22,2,0)="Exclude"),"",IF($D202=1,IF(OR(price_limit="",price_limit="No Limit"),IF(M202="Yes",1,2),IF(SUMIFS(WhatIf!$G:$G,WhatIf!$A:$A,M$1,WhatIf!$B:$B,M202)&lt;=price_limit,IF(M202="Yes",1,2),"")),""))</f>
        <v/>
      </c>
      <c r="BC202" s="69" t="str">
        <f ca="1">IF(OR(N202="",VLOOKUP(N$1,Services!$A$1:$B$22,2,0)="Exclude"),"",IF($D202=1,IF(OR(price_limit="",price_limit="No Limit"),IF(N202="Yes",1,2),IF(SUMIFS(WhatIf!$G:$G,WhatIf!$A:$A,N$1,WhatIf!$B:$B,N202)&lt;=price_limit,IF(N202="Yes",1,2),"")),""))</f>
        <v/>
      </c>
      <c r="BD202" s="69" t="str">
        <f>IF(OR(O202="",VLOOKUP(O$1,Services!$A$1:$B$22,2,0)="Exclude"),"",IF($D202=1,IF(OR(price_limit="",price_limit="No Limit"),IF(O202="Yes",1,2),IF(SUMIFS(WhatIf!$G:$G,WhatIf!$A:$A,O$1,WhatIf!$B:$B,O202)&lt;=price_limit,IF(O202="Yes",1,2),"")),""))</f>
        <v/>
      </c>
      <c r="BE202" s="69" t="str">
        <f>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IF(OR(R202="",VLOOKUP(R$1,Services!$A$1:$B$22,2,0)="Exclude"),"",IF($D202=1,IF(OR(price_limit="",price_limit="No Limit"),IF(R202="Yes",1,2),IF(SUMIFS(WhatIf!$G:$G,WhatIf!$A:$A,R$1,WhatIf!$B:$B,R202)&lt;=price_limit,IF(R202="Yes",1,2),"")),""))</f>
        <v/>
      </c>
      <c r="BH202" s="69" t="str">
        <f>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769</v>
      </c>
      <c r="C203" s="4" t="s">
        <v>209</v>
      </c>
      <c r="D203" s="3" t="str">
        <f t="shared" ca="1" si="16"/>
        <v/>
      </c>
      <c r="Q203" s="5" t="s">
        <v>772</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IF(OR(F203="",VLOOKUP(F$1,Services!$A$1:$B$22,2,0)="Exclude"),"",IF($D203=1,IF(OR(price_limit="",price_limit="No Limit"),IF(F203="Yes",1,2),IF(SUMIFS(WhatIf!$G:$G,WhatIf!$A:$A,F$1,WhatIf!$B:$B,F203)&lt;=price_limit,IF(F203="Yes",1,2),"")),""))</f>
        <v/>
      </c>
      <c r="AV203" s="69" t="str">
        <f>IF(OR(G203="",VLOOKUP(G$1,Services!$A$1:$B$22,2,0)="Exclude"),"",IF($D203=1,IF(OR(price_limit="",price_limit="No Limit"),IF(G203="Yes",1,2),IF(SUMIFS(WhatIf!$G:$G,WhatIf!$A:$A,G$1,WhatIf!$B:$B,G203)&lt;=price_limit,IF(G203="Yes",1,2),"")),""))</f>
        <v/>
      </c>
      <c r="AW203" s="69" t="str">
        <f>IF(OR(H203="",VLOOKUP(H$1,Services!$A$1:$B$22,2,0)="Exclude"),"",IF($D203=1,IF(OR(price_limit="",price_limit="No Limit"),IF(H203="Yes",1,2),IF(SUMIFS(WhatIf!$G:$G,WhatIf!$A:$A,H$1,WhatIf!$B:$B,H203)&lt;=price_limit,IF(H203="Yes",1,2),"")),""))</f>
        <v/>
      </c>
      <c r="AX203" s="69" t="str">
        <f>IF(OR(I203="",VLOOKUP(I$1,Services!$A$1:$B$22,2,0)="Exclude"),"",IF($D203=1,IF(OR(price_limit="",price_limit="No Limit"),IF(I203="Yes",1,2),IF(SUMIFS(WhatIf!$G:$G,WhatIf!$A:$A,I$1,WhatIf!$B:$B,I203)&lt;=price_limit,IF(I203="Yes",1,2),"")),""))</f>
        <v/>
      </c>
      <c r="AY203" s="69" t="str">
        <f>IF(OR(J203="",VLOOKUP(J$1,Services!$A$1:$B$22,2,0)="Exclude"),"",IF($D203=1,IF(OR(price_limit="",price_limit="No Limit"),IF(J203="Yes",1,2),IF(SUMIFS(WhatIf!$G:$G,WhatIf!$A:$A,J$1,WhatIf!$B:$B,J203)&lt;=price_limit,IF(J203="Yes",1,2),"")),""))</f>
        <v/>
      </c>
      <c r="AZ203" s="69" t="str">
        <f>IF(OR(K203="",VLOOKUP(K$1,Services!$A$1:$B$22,2,0)="Exclude"),"",IF($D203=1,IF(OR(price_limit="",price_limit="No Limit"),IF(K203="Yes",1,2),IF(SUMIFS(WhatIf!$G:$G,WhatIf!$A:$A,K$1,WhatIf!$B:$B,K203)&lt;=price_limit,IF(K203="Yes",1,2),"")),""))</f>
        <v/>
      </c>
      <c r="BA203" s="69" t="str">
        <f>IF(OR(L203="",VLOOKUP(L$1,Services!$A$1:$B$22,2,0)="Exclude"),"",IF($D203=1,IF(OR(price_limit="",price_limit="No Limit"),IF(L203="Yes",1,2),IF(SUMIFS(WhatIf!$G:$G,WhatIf!$A:$A,L$1,WhatIf!$B:$B,L203)&lt;=price_limit,IF(L203="Yes",1,2),"")),""))</f>
        <v/>
      </c>
      <c r="BB203" s="69" t="str">
        <f>IF(OR(M203="",VLOOKUP(M$1,Services!$A$1:$B$22,2,0)="Exclude"),"",IF($D203=1,IF(OR(price_limit="",price_limit="No Limit"),IF(M203="Yes",1,2),IF(SUMIFS(WhatIf!$G:$G,WhatIf!$A:$A,M$1,WhatIf!$B:$B,M203)&lt;=price_limit,IF(M203="Yes",1,2),"")),""))</f>
        <v/>
      </c>
      <c r="BC203" s="69" t="str">
        <f>IF(OR(N203="",VLOOKUP(N$1,Services!$A$1:$B$22,2,0)="Exclude"),"",IF($D203=1,IF(OR(price_limit="",price_limit="No Limit"),IF(N203="Yes",1,2),IF(SUMIFS(WhatIf!$G:$G,WhatIf!$A:$A,N$1,WhatIf!$B:$B,N203)&lt;=price_limit,IF(N203="Yes",1,2),"")),""))</f>
        <v/>
      </c>
      <c r="BD203" s="69" t="str">
        <f>IF(OR(O203="",VLOOKUP(O$1,Services!$A$1:$B$22,2,0)="Exclude"),"",IF($D203=1,IF(OR(price_limit="",price_limit="No Limit"),IF(O203="Yes",1,2),IF(SUMIFS(WhatIf!$G:$G,WhatIf!$A:$A,O$1,WhatIf!$B:$B,O203)&lt;=price_limit,IF(O203="Yes",1,2),"")),""))</f>
        <v/>
      </c>
      <c r="BE203" s="69" t="str">
        <f>IF(OR(P203="",VLOOKUP(P$1,Services!$A$1:$B$22,2,0)="Exclude"),"",IF($D203=1,IF(OR(price_limit="",price_limit="No Limit"),IF(P203="Yes",1,2),IF(SUMIFS(WhatIf!$G:$G,WhatIf!$A:$A,P$1,WhatIf!$B:$B,P203)&lt;=price_limit,IF(P203="Yes",1,2),"")),""))</f>
        <v/>
      </c>
      <c r="BF203" s="69" t="str">
        <f ca="1">IF(OR(Q203="",VLOOKUP(Q$1,Services!$A$1:$B$22,2,0)="Exclude"),"",IF($D203=1,IF(OR(price_limit="",price_limit="No Limit"),IF(Q203="Yes",1,2),IF(SUMIFS(WhatIf!$G:$G,WhatIf!$A:$A,Q$1,WhatIf!$B:$B,Q203)&lt;=price_limit,IF(Q203="Yes",1,2),"")),""))</f>
        <v/>
      </c>
      <c r="BG203" s="69" t="str">
        <f>IF(OR(R203="",VLOOKUP(R$1,Services!$A$1:$B$22,2,0)="Exclude"),"",IF($D203=1,IF(OR(price_limit="",price_limit="No Limit"),IF(R203="Yes",1,2),IF(SUMIFS(WhatIf!$G:$G,WhatIf!$A:$A,R$1,WhatIf!$B:$B,R203)&lt;=price_limit,IF(R203="Yes",1,2),"")),""))</f>
        <v/>
      </c>
      <c r="BH203" s="69" t="str">
        <f>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44</v>
      </c>
      <c r="B204" s="4" t="s">
        <v>240</v>
      </c>
      <c r="C204" s="4" t="s">
        <v>216</v>
      </c>
      <c r="D204" s="3" t="str">
        <f t="shared" ca="1" si="16"/>
        <v/>
      </c>
      <c r="F204" s="5" t="s">
        <v>505</v>
      </c>
      <c r="G204" s="5" t="s">
        <v>505</v>
      </c>
      <c r="H204" s="5" t="s">
        <v>1</v>
      </c>
      <c r="I204" s="5" t="s">
        <v>1</v>
      </c>
      <c r="J204" s="5" t="s">
        <v>1</v>
      </c>
      <c r="K204" s="5" t="s">
        <v>1</v>
      </c>
      <c r="L204" s="5" t="s">
        <v>1</v>
      </c>
      <c r="M204" s="5" t="s">
        <v>1</v>
      </c>
      <c r="N204" s="5" t="s">
        <v>1</v>
      </c>
      <c r="O204" s="6" t="s">
        <v>1</v>
      </c>
      <c r="P204" s="6" t="s">
        <v>1</v>
      </c>
      <c r="Q204" s="6" t="s">
        <v>1</v>
      </c>
      <c r="R204" s="6" t="s">
        <v>1</v>
      </c>
      <c r="S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9" t="str">
        <f>IF(OR(E204="",VLOOKUP(E$1,Services!$A$1:$B$22,2,0)="Exclude"),"",IF($D204=1,IF(OR(price_limit="",price_limit="No Limit"),IF(E204="Yes",1,2),IF(SUMIFS(WhatIf!$G:$G,WhatIf!$A:$A,E$1,WhatIf!$B:$B,E204)&lt;=price_limit,IF(E204="Yes",1,2),"")),""))</f>
        <v/>
      </c>
      <c r="AU204" s="69" t="str">
        <f ca="1">IF(OR(F204="",VLOOKUP(F$1,Services!$A$1:$B$22,2,0)="Exclude"),"",IF($D204=1,IF(OR(price_limit="",price_limit="No Limit"),IF(F204="Yes",1,2),IF(SUMIFS(WhatIf!$G:$G,WhatIf!$A:$A,F$1,WhatIf!$B:$B,F204)&lt;=price_limit,IF(F204="Yes",1,2),"")),""))</f>
        <v/>
      </c>
      <c r="AV204" s="69" t="str">
        <f ca="1">IF(OR(G204="",VLOOKUP(G$1,Services!$A$1:$B$22,2,0)="Exclude"),"",IF($D204=1,IF(OR(price_limit="",price_limit="No Limit"),IF(G204="Yes",1,2),IF(SUMIFS(WhatIf!$G:$G,WhatIf!$A:$A,G$1,WhatIf!$B:$B,G204)&lt;=price_limit,IF(G204="Yes",1,2),"")),""))</f>
        <v/>
      </c>
      <c r="AW204" s="69" t="str">
        <f ca="1">IF(OR(H204="",VLOOKUP(H$1,Services!$A$1:$B$22,2,0)="Exclude"),"",IF($D204=1,IF(OR(price_limit="",price_limit="No Limit"),IF(H204="Yes",1,2),IF(SUMIFS(WhatIf!$G:$G,WhatIf!$A:$A,H$1,WhatIf!$B:$B,H204)&lt;=price_limit,IF(H204="Yes",1,2),"")),""))</f>
        <v/>
      </c>
      <c r="AX204" s="69" t="str">
        <f ca="1">IF(OR(I204="",VLOOKUP(I$1,Services!$A$1:$B$22,2,0)="Exclude"),"",IF($D204=1,IF(OR(price_limit="",price_limit="No Limit"),IF(I204="Yes",1,2),IF(SUMIFS(WhatIf!$G:$G,WhatIf!$A:$A,I$1,WhatIf!$B:$B,I204)&lt;=price_limit,IF(I204="Yes",1,2),"")),""))</f>
        <v/>
      </c>
      <c r="AY204" s="69" t="str">
        <f ca="1">IF(OR(J204="",VLOOKUP(J$1,Services!$A$1:$B$22,2,0)="Exclude"),"",IF($D204=1,IF(OR(price_limit="",price_limit="No Limit"),IF(J204="Yes",1,2),IF(SUMIFS(WhatIf!$G:$G,WhatIf!$A:$A,J$1,WhatIf!$B:$B,J204)&lt;=price_limit,IF(J204="Yes",1,2),"")),""))</f>
        <v/>
      </c>
      <c r="AZ204" s="69" t="str">
        <f ca="1">IF(OR(K204="",VLOOKUP(K$1,Services!$A$1:$B$22,2,0)="Exclude"),"",IF($D204=1,IF(OR(price_limit="",price_limit="No Limit"),IF(K204="Yes",1,2),IF(SUMIFS(WhatIf!$G:$G,WhatIf!$A:$A,K$1,WhatIf!$B:$B,K204)&lt;=price_limit,IF(K204="Yes",1,2),"")),""))</f>
        <v/>
      </c>
      <c r="BA204" s="69" t="str">
        <f ca="1">IF(OR(L204="",VLOOKUP(L$1,Services!$A$1:$B$22,2,0)="Exclude"),"",IF($D204=1,IF(OR(price_limit="",price_limit="No Limit"),IF(L204="Yes",1,2),IF(SUMIFS(WhatIf!$G:$G,WhatIf!$A:$A,L$1,WhatIf!$B:$B,L204)&lt;=price_limit,IF(L204="Yes",1,2),"")),""))</f>
        <v/>
      </c>
      <c r="BB204" s="69" t="str">
        <f ca="1">IF(OR(M204="",VLOOKUP(M$1,Services!$A$1:$B$22,2,0)="Exclude"),"",IF($D204=1,IF(OR(price_limit="",price_limit="No Limit"),IF(M204="Yes",1,2),IF(SUMIFS(WhatIf!$G:$G,WhatIf!$A:$A,M$1,WhatIf!$B:$B,M204)&lt;=price_limit,IF(M204="Yes",1,2),"")),""))</f>
        <v/>
      </c>
      <c r="BC204" s="69" t="str">
        <f ca="1">IF(OR(N204="",VLOOKUP(N$1,Services!$A$1:$B$22,2,0)="Exclude"),"",IF($D204=1,IF(OR(price_limit="",price_limit="No Limit"),IF(N204="Yes",1,2),IF(SUMIFS(WhatIf!$G:$G,WhatIf!$A:$A,N$1,WhatIf!$B:$B,N204)&lt;=price_limit,IF(N204="Yes",1,2),"")),""))</f>
        <v/>
      </c>
      <c r="BD204" s="69" t="str">
        <f ca="1">IF(OR(O204="",VLOOKUP(O$1,Services!$A$1:$B$22,2,0)="Exclude"),"",IF($D204=1,IF(OR(price_limit="",price_limit="No Limit"),IF(O204="Yes",1,2),IF(SUMIFS(WhatIf!$G:$G,WhatIf!$A:$A,O$1,WhatIf!$B:$B,O204)&lt;=price_limit,IF(O204="Yes",1,2),"")),""))</f>
        <v/>
      </c>
      <c r="BE204" s="69" t="str">
        <f ca="1">IF(OR(P204="",VLOOKUP(P$1,Services!$A$1:$B$22,2,0)="Exclude"),"",IF($D204=1,IF(OR(price_limit="",price_limit="No Limit"),IF(P204="Yes",1,2),IF(SUMIFS(WhatIf!$G:$G,WhatIf!$A:$A,P$1,WhatIf!$B:$B,P204)&lt;=price_limit,IF(P204="Yes",1,2),"")),""))</f>
        <v/>
      </c>
      <c r="BF204" s="69" t="str">
        <f ca="1">IF(OR(Q204="",VLOOKUP(Q$1,Services!$A$1:$B$22,2,0)="Exclude"),"",IF($D204=1,IF(OR(price_limit="",price_limit="No Limit"),IF(Q204="Yes",1,2),IF(SUMIFS(WhatIf!$G:$G,WhatIf!$A:$A,Q$1,WhatIf!$B:$B,Q204)&lt;=price_limit,IF(Q204="Yes",1,2),"")),""))</f>
        <v/>
      </c>
      <c r="BG204" s="69" t="str">
        <f ca="1">IF(OR(R204="",VLOOKUP(R$1,Services!$A$1:$B$22,2,0)="Exclude"),"",IF($D204=1,IF(OR(price_limit="",price_limit="No Limit"),IF(R204="Yes",1,2),IF(SUMIFS(WhatIf!$G:$G,WhatIf!$A:$A,R$1,WhatIf!$B:$B,R204)&lt;=price_limit,IF(R204="Yes",1,2),"")),""))</f>
        <v/>
      </c>
      <c r="BH204" s="69" t="str">
        <f ca="1">IF(OR(S204="",VLOOKUP(S$1,Services!$A$1:$B$22,2,0)="Exclude"),"",IF($D204=1,IF(OR(price_limit="",price_limit="No Limit"),IF(S204="Yes",1,2),IF(SUMIFS(WhatIf!$G:$G,WhatIf!$A:$A,S$1,WhatIf!$B:$B,S204)&lt;=price_limit,IF(S204="Yes",1,2),"")),""))</f>
        <v/>
      </c>
      <c r="BI204" s="69" t="str">
        <f>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518</v>
      </c>
      <c r="C205" s="4" t="s">
        <v>461</v>
      </c>
      <c r="D205" s="3" t="str">
        <f t="shared" ca="1" si="16"/>
        <v/>
      </c>
      <c r="F205" s="5" t="s">
        <v>518</v>
      </c>
      <c r="G205" s="5" t="s">
        <v>518</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7"/>
        <v/>
      </c>
      <c r="AT205" s="69" t="str">
        <f>IF(OR(E205="",VLOOKUP(E$1,Services!$A$1:$B$22,2,0)="Exclude"),"",IF($D205=1,IF(OR(price_limit="",price_limit="No Limit"),IF(E205="Yes",1,2),IF(SUMIFS(WhatIf!$G:$G,WhatIf!$A:$A,E$1,WhatIf!$B:$B,E205)&lt;=price_limit,IF(E205="Yes",1,2),"")),""))</f>
        <v/>
      </c>
      <c r="AU205" s="69" t="str">
        <f ca="1">IF(OR(F205="",VLOOKUP(F$1,Services!$A$1:$B$22,2,0)="Exclude"),"",IF($D205=1,IF(OR(price_limit="",price_limit="No Limit"),IF(F205="Yes",1,2),IF(SUMIFS(WhatIf!$G:$G,WhatIf!$A:$A,F$1,WhatIf!$B:$B,F205)&lt;=price_limit,IF(F205="Yes",1,2),"")),""))</f>
        <v/>
      </c>
      <c r="AV205" s="69" t="str">
        <f ca="1">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736</v>
      </c>
      <c r="C206" s="4" t="s">
        <v>200</v>
      </c>
      <c r="D206" s="3" t="str">
        <f t="shared" ca="1" si="16"/>
        <v/>
      </c>
      <c r="T206" s="5" t="s">
        <v>247</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7"/>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 ca="1">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37.299999999999997" x14ac:dyDescent="0.3">
      <c r="A207" s="19" t="s">
        <v>885</v>
      </c>
      <c r="C207" s="4" t="s">
        <v>865</v>
      </c>
      <c r="P207" s="5" t="s">
        <v>884</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17"/>
        <v/>
      </c>
      <c r="AT207" s="69" t="str">
        <f>IF(OR(E207="",VLOOKUP(E$1,Services!$A$1:$B$22,2,0)="Exclude"),"",IF($D207=1,IF(OR(price_limit="",price_limit="No Limit"),IF(E207="Yes",1,2),IF(SUMIFS(WhatIf!$G:$G,WhatIf!$A:$A,E$1,WhatIf!$B:$B,E207)&lt;=price_limit,IF(E207="Yes",1,2),"")),""))</f>
        <v/>
      </c>
      <c r="AU207" s="69" t="str">
        <f>IF(OR(F207="",VLOOKUP(F$1,Services!$A$1:$B$22,2,0)="Exclude"),"",IF($D207=1,IF(OR(price_limit="",price_limit="No Limit"),IF(F207="Yes",1,2),IF(SUMIFS(WhatIf!$G:$G,WhatIf!$A:$A,F$1,WhatIf!$B:$B,F207)&lt;=price_limit,IF(F207="Yes",1,2),"")),""))</f>
        <v/>
      </c>
      <c r="AV207" s="69" t="str">
        <f>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IF(OR(K207="",VLOOKUP(K$1,Services!$A$1:$B$22,2,0)="Exclude"),"",IF($D207=1,IF(OR(price_limit="",price_limit="No Limit"),IF(K207="Yes",1,2),IF(SUMIFS(WhatIf!$G:$G,WhatIf!$A:$A,K$1,WhatIf!$B:$B,K207)&lt;=price_limit,IF(K207="Yes",1,2),"")),""))</f>
        <v/>
      </c>
      <c r="BA207" s="69" t="str">
        <f>IF(OR(L207="",VLOOKUP(L$1,Services!$A$1:$B$22,2,0)="Exclude"),"",IF($D207=1,IF(OR(price_limit="",price_limit="No Limit"),IF(L207="Yes",1,2),IF(SUMIFS(WhatIf!$G:$G,WhatIf!$A:$A,L$1,WhatIf!$B:$B,L207)&lt;=price_limit,IF(L207="Yes",1,2),"")),""))</f>
        <v/>
      </c>
      <c r="BB207" s="69" t="str">
        <f>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IF(OR(R207="",VLOOKUP(R$1,Services!$A$1:$B$22,2,0)="Exclude"),"",IF($D207=1,IF(OR(price_limit="",price_limit="No Limit"),IF(R207="Yes",1,2),IF(SUMIFS(WhatIf!$G:$G,WhatIf!$A:$A,R$1,WhatIf!$B:$B,R207)&lt;=price_limit,IF(R207="Yes",1,2),"")),""))</f>
        <v/>
      </c>
      <c r="BH207" s="69" t="str">
        <f>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24.9" x14ac:dyDescent="0.3">
      <c r="A208" s="19" t="s">
        <v>886</v>
      </c>
      <c r="C208" s="4" t="s">
        <v>865</v>
      </c>
      <c r="P208" s="5" t="s">
        <v>883</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17"/>
        <v/>
      </c>
      <c r="AT208" s="69" t="str">
        <f>IF(OR(E208="",VLOOKUP(E$1,Services!$A$1:$B$22,2,0)="Exclude"),"",IF($D208=1,IF(OR(price_limit="",price_limit="No Limit"),IF(E208="Yes",1,2),IF(SUMIFS(WhatIf!$G:$G,WhatIf!$A:$A,E$1,WhatIf!$B:$B,E208)&lt;=price_limit,IF(E208="Yes",1,2),"")),""))</f>
        <v/>
      </c>
      <c r="AU208" s="69" t="str">
        <f>IF(OR(F208="",VLOOKUP(F$1,Services!$A$1:$B$22,2,0)="Exclude"),"",IF($D208=1,IF(OR(price_limit="",price_limit="No Limit"),IF(F208="Yes",1,2),IF(SUMIFS(WhatIf!$G:$G,WhatIf!$A:$A,F$1,WhatIf!$B:$B,F208)&lt;=price_limit,IF(F208="Yes",1,2),"")),""))</f>
        <v/>
      </c>
      <c r="AV208" s="69" t="str">
        <f>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IF(OR(K208="",VLOOKUP(K$1,Services!$A$1:$B$22,2,0)="Exclude"),"",IF($D208=1,IF(OR(price_limit="",price_limit="No Limit"),IF(K208="Yes",1,2),IF(SUMIFS(WhatIf!$G:$G,WhatIf!$A:$A,K$1,WhatIf!$B:$B,K208)&lt;=price_limit,IF(K208="Yes",1,2),"")),""))</f>
        <v/>
      </c>
      <c r="BA208" s="69" t="str">
        <f>IF(OR(L208="",VLOOKUP(L$1,Services!$A$1:$B$22,2,0)="Exclude"),"",IF($D208=1,IF(OR(price_limit="",price_limit="No Limit"),IF(L208="Yes",1,2),IF(SUMIFS(WhatIf!$G:$G,WhatIf!$A:$A,L$1,WhatIf!$B:$B,L208)&lt;=price_limit,IF(L208="Yes",1,2),"")),""))</f>
        <v/>
      </c>
      <c r="BB208" s="69" t="str">
        <f>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IF(OR(R208="",VLOOKUP(R$1,Services!$A$1:$B$22,2,0)="Exclude"),"",IF($D208=1,IF(OR(price_limit="",price_limit="No Limit"),IF(R208="Yes",1,2),IF(SUMIFS(WhatIf!$G:$G,WhatIf!$A:$A,R$1,WhatIf!$B:$B,R208)&lt;=price_limit,IF(R208="Yes",1,2),"")),""))</f>
        <v/>
      </c>
      <c r="BH208" s="69" t="str">
        <f>IF(OR(S208="",VLOOKUP(S$1,Services!$A$1:$B$22,2,0)="Exclude"),"",IF($D208=1,IF(OR(price_limit="",price_limit="No Limit"),IF(S208="Yes",1,2),IF(SUMIFS(WhatIf!$G:$G,WhatIf!$A:$A,S$1,WhatIf!$B:$B,S208)&lt;=price_limit,IF(S208="Yes",1,2),"")),""))</f>
        <v/>
      </c>
      <c r="BI208" s="69" t="str">
        <f>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45</v>
      </c>
      <c r="B209" s="4" t="s">
        <v>240</v>
      </c>
      <c r="C209" s="4" t="s">
        <v>283</v>
      </c>
      <c r="D209" s="3" t="str">
        <f t="shared" ref="D209:D240" ca="1" si="19">IF(BR209=0,"",IF(BR209&lt;=VALUE(MID(marker_pick,1,1)),1,""))</f>
        <v/>
      </c>
      <c r="E209" s="5" t="s">
        <v>1</v>
      </c>
      <c r="F209" s="5" t="s">
        <v>1</v>
      </c>
      <c r="G209" s="5" t="s">
        <v>1</v>
      </c>
      <c r="K209" s="5" t="s">
        <v>1</v>
      </c>
      <c r="L209" s="5" t="s">
        <v>1</v>
      </c>
      <c r="M209" s="5" t="s">
        <v>1</v>
      </c>
      <c r="O209" s="6" t="s">
        <v>1</v>
      </c>
      <c r="P209" s="6"/>
      <c r="Q209" s="6" t="s">
        <v>308</v>
      </c>
      <c r="R209" s="6" t="s">
        <v>1</v>
      </c>
      <c r="S209" s="5" t="s">
        <v>1</v>
      </c>
      <c r="X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 ca="1">IF(OR(E209="",VLOOKUP(E$1,Services!$A$1:$B$22,2,0)="Exclude"),"",IF($D209=1,IF(OR(price_limit="",price_limit="No Limit"),IF(E209="Yes",1,2),IF(SUMIFS(WhatIf!$G:$G,WhatIf!$A:$A,E$1,WhatIf!$B:$B,E209)&lt;=price_limit,IF(E209="Yes",1,2),"")),""))</f>
        <v/>
      </c>
      <c r="AU209" s="69" t="str">
        <f ca="1">IF(OR(F209="",VLOOKUP(F$1,Services!$A$1:$B$22,2,0)="Exclude"),"",IF($D209=1,IF(OR(price_limit="",price_limit="No Limit"),IF(F209="Yes",1,2),IF(SUMIFS(WhatIf!$G:$G,WhatIf!$A:$A,F$1,WhatIf!$B:$B,F209)&lt;=price_limit,IF(F209="Yes",1,2),"")),""))</f>
        <v/>
      </c>
      <c r="AV209" s="69" t="str">
        <f ca="1">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 ca="1">IF(OR(K209="",VLOOKUP(K$1,Services!$A$1:$B$22,2,0)="Exclude"),"",IF($D209=1,IF(OR(price_limit="",price_limit="No Limit"),IF(K209="Yes",1,2),IF(SUMIFS(WhatIf!$G:$G,WhatIf!$A:$A,K$1,WhatIf!$B:$B,K209)&lt;=price_limit,IF(K209="Yes",1,2),"")),""))</f>
        <v/>
      </c>
      <c r="BA209" s="69" t="str">
        <f ca="1">IF(OR(L209="",VLOOKUP(L$1,Services!$A$1:$B$22,2,0)="Exclude"),"",IF($D209=1,IF(OR(price_limit="",price_limit="No Limit"),IF(L209="Yes",1,2),IF(SUMIFS(WhatIf!$G:$G,WhatIf!$A:$A,L$1,WhatIf!$B:$B,L209)&lt;=price_limit,IF(L209="Yes",1,2),"")),""))</f>
        <v/>
      </c>
      <c r="BB209" s="69" t="str">
        <f ca="1">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 ca="1">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 ca="1">IF(OR(Q209="",VLOOKUP(Q$1,Services!$A$1:$B$22,2,0)="Exclude"),"",IF($D209=1,IF(OR(price_limit="",price_limit="No Limit"),IF(Q209="Yes",1,2),IF(SUMIFS(WhatIf!$G:$G,WhatIf!$A:$A,Q$1,WhatIf!$B:$B,Q209)&lt;=price_limit,IF(Q209="Yes",1,2),"")),""))</f>
        <v/>
      </c>
      <c r="BG209" s="69" t="str">
        <f ca="1">IF(OR(R209="",VLOOKUP(R$1,Services!$A$1:$B$22,2,0)="Exclude"),"",IF($D209=1,IF(OR(price_limit="",price_limit="No Limit"),IF(R209="Yes",1,2),IF(SUMIFS(WhatIf!$G:$G,WhatIf!$A:$A,R$1,WhatIf!$B:$B,R209)&lt;=price_limit,IF(R209="Yes",1,2),"")),""))</f>
        <v/>
      </c>
      <c r="BH209" s="69" t="str">
        <f ca="1">IF(OR(S209="",VLOOKUP(S$1,Services!$A$1:$B$22,2,0)="Exclude"),"",IF($D209=1,IF(OR(price_limit="",price_limit="No Limit"),IF(S209="Yes",1,2),IF(SUMIFS(WhatIf!$G:$G,WhatIf!$A:$A,S$1,WhatIf!$B:$B,S209)&lt;=price_limit,IF(S209="Yes",1,2),"")),""))</f>
        <v/>
      </c>
      <c r="BI209" s="69" t="str">
        <f>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 ca="1">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660</v>
      </c>
      <c r="C210" s="4" t="s">
        <v>454</v>
      </c>
      <c r="D210" s="3" t="str">
        <f t="shared" ca="1" si="19"/>
        <v/>
      </c>
      <c r="T210" s="5" t="s">
        <v>247</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IF(OR(F210="",VLOOKUP(F$1,Services!$A$1:$B$22,2,0)="Exclude"),"",IF($D210=1,IF(OR(price_limit="",price_limit="No Limit"),IF(F210="Yes",1,2),IF(SUMIFS(WhatIf!$G:$G,WhatIf!$A:$A,F$1,WhatIf!$B:$B,F210)&lt;=price_limit,IF(F210="Yes",1,2),"")),""))</f>
        <v/>
      </c>
      <c r="AV210" s="69" t="str">
        <f>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 ca="1">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645</v>
      </c>
      <c r="C211" s="4" t="s">
        <v>283</v>
      </c>
      <c r="D211" s="3" t="str">
        <f t="shared" ca="1" si="19"/>
        <v/>
      </c>
      <c r="T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IF(OR(F211="",VLOOKUP(F$1,Services!$A$1:$B$22,2,0)="Exclude"),"",IF($D211=1,IF(OR(price_limit="",price_limit="No Limit"),IF(F211="Yes",1,2),IF(SUMIFS(WhatIf!$G:$G,WhatIf!$A:$A,F$1,WhatIf!$B:$B,F211)&lt;=price_limit,IF(F211="Yes",1,2),"")),""))</f>
        <v/>
      </c>
      <c r="AV211" s="69" t="str">
        <f>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 ca="1">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816</v>
      </c>
      <c r="B212" s="4" t="s">
        <v>240</v>
      </c>
      <c r="C212" s="4" t="s">
        <v>208</v>
      </c>
      <c r="D212" s="3" t="str">
        <f t="shared" ca="1" si="19"/>
        <v/>
      </c>
      <c r="F212" s="5" t="s">
        <v>814</v>
      </c>
      <c r="G212" s="5" t="s">
        <v>814</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IF(OR(E212="",VLOOKUP(E$1,Services!$A$1:$B$22,2,0)="Exclude"),"",IF($D212=1,IF(OR(price_limit="",price_limit="No Limit"),IF(E212="Yes",1,2),IF(SUMIFS(WhatIf!$G:$G,WhatIf!$A:$A,E$1,WhatIf!$B:$B,E212)&lt;=price_limit,IF(E212="Yes",1,2),"")),""))</f>
        <v/>
      </c>
      <c r="AU212" s="69" t="str">
        <f ca="1">IF(OR(F212="",VLOOKUP(F$1,Services!$A$1:$B$22,2,0)="Exclude"),"",IF($D212=1,IF(OR(price_limit="",price_limit="No Limit"),IF(F212="Yes",1,2),IF(SUMIFS(WhatIf!$G:$G,WhatIf!$A:$A,F$1,WhatIf!$B:$B,F212)&lt;=price_limit,IF(F212="Yes",1,2),"")),""))</f>
        <v/>
      </c>
      <c r="AV212" s="69" t="str">
        <f ca="1">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401</v>
      </c>
      <c r="C213" s="4" t="s">
        <v>283</v>
      </c>
      <c r="D213" s="3" t="str">
        <f t="shared" ca="1" si="19"/>
        <v/>
      </c>
      <c r="R213" s="6" t="s">
        <v>829</v>
      </c>
      <c r="V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IF(OR(E213="",VLOOKUP(E$1,Services!$A$1:$B$22,2,0)="Exclude"),"",IF($D213=1,IF(OR(price_limit="",price_limit="No Limit"),IF(E213="Yes",1,2),IF(SUMIFS(WhatIf!$G:$G,WhatIf!$A:$A,E$1,WhatIf!$B:$B,E213)&lt;=price_limit,IF(E213="Yes",1,2),"")),""))</f>
        <v/>
      </c>
      <c r="AU213" s="69" t="str">
        <f>IF(OR(F213="",VLOOKUP(F$1,Services!$A$1:$B$22,2,0)="Exclude"),"",IF($D213=1,IF(OR(price_limit="",price_limit="No Limit"),IF(F213="Yes",1,2),IF(SUMIFS(WhatIf!$G:$G,WhatIf!$A:$A,F$1,WhatIf!$B:$B,F213)&lt;=price_limit,IF(F213="Yes",1,2),"")),""))</f>
        <v/>
      </c>
      <c r="AV213" s="69" t="str">
        <f>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IF(OR(J213="",VLOOKUP(J$1,Services!$A$1:$B$22,2,0)="Exclude"),"",IF($D213=1,IF(OR(price_limit="",price_limit="No Limit"),IF(J213="Yes",1,2),IF(SUMIFS(WhatIf!$G:$G,WhatIf!$A:$A,J$1,WhatIf!$B:$B,J213)&lt;=price_limit,IF(J213="Yes",1,2),"")),""))</f>
        <v/>
      </c>
      <c r="AZ213" s="69" t="str">
        <f>IF(OR(K213="",VLOOKUP(K$1,Services!$A$1:$B$22,2,0)="Exclude"),"",IF($D213=1,IF(OR(price_limit="",price_limit="No Limit"),IF(K213="Yes",1,2),IF(SUMIFS(WhatIf!$G:$G,WhatIf!$A:$A,K$1,WhatIf!$B:$B,K213)&lt;=price_limit,IF(K213="Yes",1,2),"")),""))</f>
        <v/>
      </c>
      <c r="BA213" s="69" t="str">
        <f>IF(OR(L213="",VLOOKUP(L$1,Services!$A$1:$B$22,2,0)="Exclude"),"",IF($D213=1,IF(OR(price_limit="",price_limit="No Limit"),IF(L213="Yes",1,2),IF(SUMIFS(WhatIf!$G:$G,WhatIf!$A:$A,L$1,WhatIf!$B:$B,L213)&lt;=price_limit,IF(L213="Yes",1,2),"")),""))</f>
        <v/>
      </c>
      <c r="BB213" s="69" t="str">
        <f>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IF(OR(O213="",VLOOKUP(O$1,Services!$A$1:$B$22,2,0)="Exclude"),"",IF($D213=1,IF(OR(price_limit="",price_limit="No Limit"),IF(O213="Yes",1,2),IF(SUMIFS(WhatIf!$G:$G,WhatIf!$A:$A,O$1,WhatIf!$B:$B,O213)&lt;=price_limit,IF(O213="Yes",1,2),"")),""))</f>
        <v/>
      </c>
      <c r="BE213" s="69" t="str">
        <f>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 ca="1">IF(OR(R213="",VLOOKUP(R$1,Services!$A$1:$B$22,2,0)="Exclude"),"",IF($D213=1,IF(OR(price_limit="",price_limit="No Limit"),IF(R213="Yes",1,2),IF(SUMIFS(WhatIf!$G:$G,WhatIf!$A:$A,R$1,WhatIf!$B:$B,R213)&lt;=price_limit,IF(R213="Yes",1,2),"")),""))</f>
        <v/>
      </c>
      <c r="BH213" s="69" t="str">
        <f>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 ca="1">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787</v>
      </c>
      <c r="B214" s="4" t="s">
        <v>240</v>
      </c>
      <c r="C214" s="4" t="s">
        <v>208</v>
      </c>
      <c r="D214" s="3" t="str">
        <f t="shared" ca="1" si="19"/>
        <v/>
      </c>
      <c r="F214" s="5" t="s">
        <v>814</v>
      </c>
      <c r="G214" s="5" t="s">
        <v>814</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IF(OR(E214="",VLOOKUP(E$1,Services!$A$1:$B$22,2,0)="Exclude"),"",IF($D214=1,IF(OR(price_limit="",price_limit="No Limit"),IF(E214="Yes",1,2),IF(SUMIFS(WhatIf!$G:$G,WhatIf!$A:$A,E$1,WhatIf!$B:$B,E214)&lt;=price_limit,IF(E214="Yes",1,2),"")),""))</f>
        <v/>
      </c>
      <c r="AU214" s="69" t="str">
        <f ca="1">IF(OR(F214="",VLOOKUP(F$1,Services!$A$1:$B$22,2,0)="Exclude"),"",IF($D214=1,IF(OR(price_limit="",price_limit="No Limit"),IF(F214="Yes",1,2),IF(SUMIFS(WhatIf!$G:$G,WhatIf!$A:$A,F$1,WhatIf!$B:$B,F214)&lt;=price_limit,IF(F214="Yes",1,2),"")),""))</f>
        <v/>
      </c>
      <c r="AV214" s="69" t="str">
        <f ca="1">IF(OR(G214="",VLOOKUP(G$1,Services!$A$1:$B$22,2,0)="Exclude"),"",IF($D214=1,IF(OR(price_limit="",price_limit="No Limit"),IF(G214="Yes",1,2),IF(SUMIFS(WhatIf!$G:$G,WhatIf!$A:$A,G$1,WhatIf!$B:$B,G214)&lt;=price_limit,IF(G214="Yes",1,2),"")),""))</f>
        <v/>
      </c>
      <c r="AW214" s="69" t="str">
        <f>IF(OR(H214="",VLOOKUP(H$1,Services!$A$1:$B$22,2,0)="Exclude"),"",IF($D214=1,IF(OR(price_limit="",price_limit="No Limit"),IF(H214="Yes",1,2),IF(SUMIFS(WhatIf!$G:$G,WhatIf!$A:$A,H$1,WhatIf!$B:$B,H214)&lt;=price_limit,IF(H214="Yes",1,2),"")),""))</f>
        <v/>
      </c>
      <c r="AX214" s="69" t="str">
        <f>IF(OR(I214="",VLOOKUP(I$1,Services!$A$1:$B$22,2,0)="Exclude"),"",IF($D214=1,IF(OR(price_limit="",price_limit="No Limit"),IF(I214="Yes",1,2),IF(SUMIFS(WhatIf!$G:$G,WhatIf!$A:$A,I$1,WhatIf!$B:$B,I214)&lt;=price_limit,IF(I214="Yes",1,2),"")),""))</f>
        <v/>
      </c>
      <c r="AY214" s="69" t="str">
        <f>IF(OR(J214="",VLOOKUP(J$1,Services!$A$1:$B$22,2,0)="Exclude"),"",IF($D214=1,IF(OR(price_limit="",price_limit="No Limit"),IF(J214="Yes",1,2),IF(SUMIFS(WhatIf!$G:$G,WhatIf!$A:$A,J$1,WhatIf!$B:$B,J214)&lt;=price_limit,IF(J214="Yes",1,2),"")),""))</f>
        <v/>
      </c>
      <c r="AZ214" s="69" t="str">
        <f>IF(OR(K214="",VLOOKUP(K$1,Services!$A$1:$B$22,2,0)="Exclude"),"",IF($D214=1,IF(OR(price_limit="",price_limit="No Limit"),IF(K214="Yes",1,2),IF(SUMIFS(WhatIf!$G:$G,WhatIf!$A:$A,K$1,WhatIf!$B:$B,K214)&lt;=price_limit,IF(K214="Yes",1,2),"")),""))</f>
        <v/>
      </c>
      <c r="BA214" s="69" t="str">
        <f>IF(OR(L214="",VLOOKUP(L$1,Services!$A$1:$B$22,2,0)="Exclude"),"",IF($D214=1,IF(OR(price_limit="",price_limit="No Limit"),IF(L214="Yes",1,2),IF(SUMIFS(WhatIf!$G:$G,WhatIf!$A:$A,L$1,WhatIf!$B:$B,L214)&lt;=price_limit,IF(L214="Yes",1,2),"")),""))</f>
        <v/>
      </c>
      <c r="BB214" s="69" t="str">
        <f>IF(OR(M214="",VLOOKUP(M$1,Services!$A$1:$B$22,2,0)="Exclude"),"",IF($D214=1,IF(OR(price_limit="",price_limit="No Limit"),IF(M214="Yes",1,2),IF(SUMIFS(WhatIf!$G:$G,WhatIf!$A:$A,M$1,WhatIf!$B:$B,M214)&lt;=price_limit,IF(M214="Yes",1,2),"")),""))</f>
        <v/>
      </c>
      <c r="BC214" s="69" t="str">
        <f>IF(OR(N214="",VLOOKUP(N$1,Services!$A$1:$B$22,2,0)="Exclude"),"",IF($D214=1,IF(OR(price_limit="",price_limit="No Limit"),IF(N214="Yes",1,2),IF(SUMIFS(WhatIf!$G:$G,WhatIf!$A:$A,N$1,WhatIf!$B:$B,N214)&lt;=price_limit,IF(N214="Yes",1,2),"")),""))</f>
        <v/>
      </c>
      <c r="BD214" s="69" t="str">
        <f>IF(OR(O214="",VLOOKUP(O$1,Services!$A$1:$B$22,2,0)="Exclude"),"",IF($D214=1,IF(OR(price_limit="",price_limit="No Limit"),IF(O214="Yes",1,2),IF(SUMIFS(WhatIf!$G:$G,WhatIf!$A:$A,O$1,WhatIf!$B:$B,O214)&lt;=price_limit,IF(O214="Yes",1,2),"")),""))</f>
        <v/>
      </c>
      <c r="BE214" s="69" t="str">
        <f>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IF(OR(R214="",VLOOKUP(R$1,Services!$A$1:$B$22,2,0)="Exclude"),"",IF($D214=1,IF(OR(price_limit="",price_limit="No Limit"),IF(R214="Yes",1,2),IF(SUMIFS(WhatIf!$G:$G,WhatIf!$A:$A,R$1,WhatIf!$B:$B,R214)&lt;=price_limit,IF(R214="Yes",1,2),"")),""))</f>
        <v/>
      </c>
      <c r="BH214" s="69" t="str">
        <f>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ht="24.9" x14ac:dyDescent="0.3">
      <c r="A215" s="19" t="s">
        <v>46</v>
      </c>
      <c r="B215" s="4" t="s">
        <v>292</v>
      </c>
      <c r="C215" s="4" t="s">
        <v>283</v>
      </c>
      <c r="D215" s="3" t="str">
        <f t="shared" ca="1" si="19"/>
        <v/>
      </c>
      <c r="E215" s="5" t="s">
        <v>1</v>
      </c>
      <c r="F215" s="5" t="s">
        <v>1</v>
      </c>
      <c r="G215" s="5" t="s">
        <v>1</v>
      </c>
      <c r="J215" s="5" t="s">
        <v>1</v>
      </c>
      <c r="K215" s="5" t="s">
        <v>1</v>
      </c>
      <c r="L215" s="5" t="s">
        <v>1</v>
      </c>
      <c r="M215" s="5" t="s">
        <v>1</v>
      </c>
      <c r="O215" s="6" t="s">
        <v>1</v>
      </c>
      <c r="P215" s="6" t="s">
        <v>1</v>
      </c>
      <c r="Q215" s="6" t="s">
        <v>1</v>
      </c>
      <c r="R215" s="6" t="s">
        <v>1</v>
      </c>
      <c r="S215" s="5" t="s">
        <v>1</v>
      </c>
      <c r="V215" s="5" t="s">
        <v>1</v>
      </c>
      <c r="X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 ca="1">IF(OR(E215="",VLOOKUP(E$1,Services!$A$1:$B$22,2,0)="Exclude"),"",IF($D215=1,IF(OR(price_limit="",price_limit="No Limit"),IF(E215="Yes",1,2),IF(SUMIFS(WhatIf!$G:$G,WhatIf!$A:$A,E$1,WhatIf!$B:$B,E215)&lt;=price_limit,IF(E215="Yes",1,2),"")),""))</f>
        <v/>
      </c>
      <c r="AU215" s="69" t="str">
        <f ca="1">IF(OR(F215="",VLOOKUP(F$1,Services!$A$1:$B$22,2,0)="Exclude"),"",IF($D215=1,IF(OR(price_limit="",price_limit="No Limit"),IF(F215="Yes",1,2),IF(SUMIFS(WhatIf!$G:$G,WhatIf!$A:$A,F$1,WhatIf!$B:$B,F215)&lt;=price_limit,IF(F215="Yes",1,2),"")),""))</f>
        <v/>
      </c>
      <c r="AV215" s="69" t="str">
        <f ca="1">IF(OR(G215="",VLOOKUP(G$1,Services!$A$1:$B$22,2,0)="Exclude"),"",IF($D215=1,IF(OR(price_limit="",price_limit="No Limit"),IF(G215="Yes",1,2),IF(SUMIFS(WhatIf!$G:$G,WhatIf!$A:$A,G$1,WhatIf!$B:$B,G215)&lt;=price_limit,IF(G215="Yes",1,2),"")),""))</f>
        <v/>
      </c>
      <c r="AW215" s="69" t="str">
        <f>IF(OR(H215="",VLOOKUP(H$1,Services!$A$1:$B$22,2,0)="Exclude"),"",IF($D215=1,IF(OR(price_limit="",price_limit="No Limit"),IF(H215="Yes",1,2),IF(SUMIFS(WhatIf!$G:$G,WhatIf!$A:$A,H$1,WhatIf!$B:$B,H215)&lt;=price_limit,IF(H215="Yes",1,2),"")),""))</f>
        <v/>
      </c>
      <c r="AX215" s="69" t="str">
        <f>IF(OR(I215="",VLOOKUP(I$1,Services!$A$1:$B$22,2,0)="Exclude"),"",IF($D215=1,IF(OR(price_limit="",price_limit="No Limit"),IF(I215="Yes",1,2),IF(SUMIFS(WhatIf!$G:$G,WhatIf!$A:$A,I$1,WhatIf!$B:$B,I215)&lt;=price_limit,IF(I215="Yes",1,2),"")),""))</f>
        <v/>
      </c>
      <c r="AY215" s="69" t="str">
        <f ca="1">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IF(OR(N215="",VLOOKUP(N$1,Services!$A$1:$B$22,2,0)="Exclude"),"",IF($D215=1,IF(OR(price_limit="",price_limit="No Limit"),IF(N215="Yes",1,2),IF(SUMIFS(WhatIf!$G:$G,WhatIf!$A:$A,N$1,WhatIf!$B:$B,N215)&lt;=price_limit,IF(N215="Yes",1,2),"")),""))</f>
        <v/>
      </c>
      <c r="BD215" s="69" t="str">
        <f ca="1">IF(OR(O215="",VLOOKUP(O$1,Services!$A$1:$B$22,2,0)="Exclude"),"",IF($D215=1,IF(OR(price_limit="",price_limit="No Limit"),IF(O215="Yes",1,2),IF(SUMIFS(WhatIf!$G:$G,WhatIf!$A:$A,O$1,WhatIf!$B:$B,O215)&lt;=price_limit,IF(O215="Yes",1,2),"")),""))</f>
        <v/>
      </c>
      <c r="BE215" s="69" t="str">
        <f ca="1">IF(OR(P215="",VLOOKUP(P$1,Services!$A$1:$B$22,2,0)="Exclude"),"",IF($D215=1,IF(OR(price_limit="",price_limit="No Limit"),IF(P215="Yes",1,2),IF(SUMIFS(WhatIf!$G:$G,WhatIf!$A:$A,P$1,WhatIf!$B:$B,P215)&lt;=price_limit,IF(P215="Yes",1,2),"")),""))</f>
        <v/>
      </c>
      <c r="BF215" s="69" t="str">
        <f ca="1">IF(OR(Q215="",VLOOKUP(Q$1,Services!$A$1:$B$22,2,0)="Exclude"),"",IF($D215=1,IF(OR(price_limit="",price_limit="No Limit"),IF(Q215="Yes",1,2),IF(SUMIFS(WhatIf!$G:$G,WhatIf!$A:$A,Q$1,WhatIf!$B:$B,Q215)&lt;=price_limit,IF(Q215="Yes",1,2),"")),""))</f>
        <v/>
      </c>
      <c r="BG215" s="69" t="str">
        <f ca="1">IF(OR(R215="",VLOOKUP(R$1,Services!$A$1:$B$22,2,0)="Exclude"),"",IF($D215=1,IF(OR(price_limit="",price_limit="No Limit"),IF(R215="Yes",1,2),IF(SUMIFS(WhatIf!$G:$G,WhatIf!$A:$A,R$1,WhatIf!$B:$B,R215)&lt;=price_limit,IF(R215="Yes",1,2),"")),""))</f>
        <v/>
      </c>
      <c r="BH215" s="69" t="str">
        <f ca="1">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 ca="1">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 ca="1">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269</v>
      </c>
      <c r="B216" s="4" t="s">
        <v>240</v>
      </c>
      <c r="C216" s="4" t="s">
        <v>208</v>
      </c>
      <c r="D216" s="3" t="str">
        <f t="shared" ca="1" si="19"/>
        <v/>
      </c>
      <c r="H216" s="5" t="s">
        <v>285</v>
      </c>
      <c r="I216" s="5" t="s">
        <v>285</v>
      </c>
      <c r="J216" s="5" t="s">
        <v>285</v>
      </c>
      <c r="K216" s="5" t="s">
        <v>285</v>
      </c>
      <c r="L216" s="5" t="s">
        <v>285</v>
      </c>
      <c r="M216" s="5" t="s">
        <v>285</v>
      </c>
      <c r="N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 ca="1">IF(OR(H216="",VLOOKUP(H$1,Services!$A$1:$B$22,2,0)="Exclude"),"",IF($D216=1,IF(OR(price_limit="",price_limit="No Limit"),IF(H216="Yes",1,2),IF(SUMIFS(WhatIf!$G:$G,WhatIf!$A:$A,H$1,WhatIf!$B:$B,H216)&lt;=price_limit,IF(H216="Yes",1,2),"")),""))</f>
        <v/>
      </c>
      <c r="AX216" s="69" t="str">
        <f ca="1">IF(OR(I216="",VLOOKUP(I$1,Services!$A$1:$B$22,2,0)="Exclude"),"",IF($D216=1,IF(OR(price_limit="",price_limit="No Limit"),IF(I216="Yes",1,2),IF(SUMIFS(WhatIf!$G:$G,WhatIf!$A:$A,I$1,WhatIf!$B:$B,I216)&lt;=price_limit,IF(I216="Yes",1,2),"")),""))</f>
        <v/>
      </c>
      <c r="AY216" s="69" t="str">
        <f ca="1">IF(OR(J216="",VLOOKUP(J$1,Services!$A$1:$B$22,2,0)="Exclude"),"",IF($D216=1,IF(OR(price_limit="",price_limit="No Limit"),IF(J216="Yes",1,2),IF(SUMIFS(WhatIf!$G:$G,WhatIf!$A:$A,J$1,WhatIf!$B:$B,J216)&lt;=price_limit,IF(J216="Yes",1,2),"")),""))</f>
        <v/>
      </c>
      <c r="AZ216" s="69" t="str">
        <f ca="1">IF(OR(K216="",VLOOKUP(K$1,Services!$A$1:$B$22,2,0)="Exclude"),"",IF($D216=1,IF(OR(price_limit="",price_limit="No Limit"),IF(K216="Yes",1,2),IF(SUMIFS(WhatIf!$G:$G,WhatIf!$A:$A,K$1,WhatIf!$B:$B,K216)&lt;=price_limit,IF(K216="Yes",1,2),"")),""))</f>
        <v/>
      </c>
      <c r="BA216" s="69" t="str">
        <f ca="1">IF(OR(L216="",VLOOKUP(L$1,Services!$A$1:$B$22,2,0)="Exclude"),"",IF($D216=1,IF(OR(price_limit="",price_limit="No Limit"),IF(L216="Yes",1,2),IF(SUMIFS(WhatIf!$G:$G,WhatIf!$A:$A,L$1,WhatIf!$B:$B,L216)&lt;=price_limit,IF(L216="Yes",1,2),"")),""))</f>
        <v/>
      </c>
      <c r="BB216" s="69" t="str">
        <f ca="1">IF(OR(M216="",VLOOKUP(M$1,Services!$A$1:$B$22,2,0)="Exclude"),"",IF($D216=1,IF(OR(price_limit="",price_limit="No Limit"),IF(M216="Yes",1,2),IF(SUMIFS(WhatIf!$G:$G,WhatIf!$A:$A,M$1,WhatIf!$B:$B,M216)&lt;=price_limit,IF(M216="Yes",1,2),"")),""))</f>
        <v/>
      </c>
      <c r="BC216" s="69" t="str">
        <f ca="1">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587</v>
      </c>
      <c r="C217" s="4" t="s">
        <v>283</v>
      </c>
      <c r="D217" s="3" t="str">
        <f t="shared" ca="1" si="19"/>
        <v/>
      </c>
      <c r="K217" s="5" t="s">
        <v>1</v>
      </c>
      <c r="L217" s="5" t="s">
        <v>1</v>
      </c>
      <c r="M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IF(OR(E217="",VLOOKUP(E$1,Services!$A$1:$B$22,2,0)="Exclude"),"",IF($D217=1,IF(OR(price_limit="",price_limit="No Limit"),IF(E217="Yes",1,2),IF(SUMIFS(WhatIf!$G:$G,WhatIf!$A:$A,E$1,WhatIf!$B:$B,E217)&lt;=price_limit,IF(E217="Yes",1,2),"")),""))</f>
        <v/>
      </c>
      <c r="AU217" s="69" t="str">
        <f>IF(OR(F217="",VLOOKUP(F$1,Services!$A$1:$B$22,2,0)="Exclude"),"",IF($D217=1,IF(OR(price_limit="",price_limit="No Limit"),IF(F217="Yes",1,2),IF(SUMIFS(WhatIf!$G:$G,WhatIf!$A:$A,F$1,WhatIf!$B:$B,F217)&lt;=price_limit,IF(F217="Yes",1,2),"")),""))</f>
        <v/>
      </c>
      <c r="AV217" s="69" t="str">
        <f>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IF(OR(J217="",VLOOKUP(J$1,Services!$A$1:$B$22,2,0)="Exclude"),"",IF($D217=1,IF(OR(price_limit="",price_limit="No Limit"),IF(J217="Yes",1,2),IF(SUMIFS(WhatIf!$G:$G,WhatIf!$A:$A,J$1,WhatIf!$B:$B,J217)&lt;=price_limit,IF(J217="Yes",1,2),"")),""))</f>
        <v/>
      </c>
      <c r="AZ217" s="69" t="str">
        <f ca="1">IF(OR(K217="",VLOOKUP(K$1,Services!$A$1:$B$22,2,0)="Exclude"),"",IF($D217=1,IF(OR(price_limit="",price_limit="No Limit"),IF(K217="Yes",1,2),IF(SUMIFS(WhatIf!$G:$G,WhatIf!$A:$A,K$1,WhatIf!$B:$B,K217)&lt;=price_limit,IF(K217="Yes",1,2),"")),""))</f>
        <v/>
      </c>
      <c r="BA217" s="69" t="str">
        <f ca="1">IF(OR(L217="",VLOOKUP(L$1,Services!$A$1:$B$22,2,0)="Exclude"),"",IF($D217=1,IF(OR(price_limit="",price_limit="No Limit"),IF(L217="Yes",1,2),IF(SUMIFS(WhatIf!$G:$G,WhatIf!$A:$A,L$1,WhatIf!$B:$B,L217)&lt;=price_limit,IF(L217="Yes",1,2),"")),""))</f>
        <v/>
      </c>
      <c r="BB217" s="69" t="str">
        <f ca="1">IF(OR(M217="",VLOOKUP(M$1,Services!$A$1:$B$22,2,0)="Exclude"),"",IF($D217=1,IF(OR(price_limit="",price_limit="No Limit"),IF(M217="Yes",1,2),IF(SUMIFS(WhatIf!$G:$G,WhatIf!$A:$A,M$1,WhatIf!$B:$B,M217)&lt;=price_limit,IF(M217="Yes",1,2),"")),""))</f>
        <v/>
      </c>
      <c r="BC217" s="69" t="str">
        <f>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IF(OR(R217="",VLOOKUP(R$1,Services!$A$1:$B$22,2,0)="Exclude"),"",IF($D217=1,IF(OR(price_limit="",price_limit="No Limit"),IF(R217="Yes",1,2),IF(SUMIFS(WhatIf!$G:$G,WhatIf!$A:$A,R$1,WhatIf!$B:$B,R217)&lt;=price_limit,IF(R217="Yes",1,2),"")),""))</f>
        <v/>
      </c>
      <c r="BH217" s="69" t="str">
        <f>IF(OR(S217="",VLOOKUP(S$1,Services!$A$1:$B$22,2,0)="Exclude"),"",IF($D217=1,IF(OR(price_limit="",price_limit="No Limit"),IF(S217="Yes",1,2),IF(SUMIFS(WhatIf!$G:$G,WhatIf!$A:$A,S$1,WhatIf!$B:$B,S217)&lt;=price_limit,IF(S217="Yes",1,2),"")),""))</f>
        <v/>
      </c>
      <c r="BI217" s="69" t="str">
        <f>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338</v>
      </c>
      <c r="B218" s="4" t="s">
        <v>721</v>
      </c>
      <c r="C218" s="4" t="s">
        <v>216</v>
      </c>
      <c r="D218" s="3" t="str">
        <f t="shared" ca="1" si="19"/>
        <v/>
      </c>
      <c r="E218" s="5" t="s">
        <v>1</v>
      </c>
      <c r="Q218" s="5" t="s">
        <v>308</v>
      </c>
      <c r="T218" s="5" t="s">
        <v>247</v>
      </c>
      <c r="V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 ca="1">IF(OR(E218="",VLOOKUP(E$1,Services!$A$1:$B$22,2,0)="Exclude"),"",IF($D218=1,IF(OR(price_limit="",price_limit="No Limit"),IF(E218="Yes",1,2),IF(SUMIFS(WhatIf!$G:$G,WhatIf!$A:$A,E$1,WhatIf!$B:$B,E218)&lt;=price_limit,IF(E218="Yes",1,2),"")),""))</f>
        <v/>
      </c>
      <c r="AU218" s="69" t="str">
        <f>IF(OR(F218="",VLOOKUP(F$1,Services!$A$1:$B$22,2,0)="Exclude"),"",IF($D218=1,IF(OR(price_limit="",price_limit="No Limit"),IF(F218="Yes",1,2),IF(SUMIFS(WhatIf!$G:$G,WhatIf!$A:$A,F$1,WhatIf!$B:$B,F218)&lt;=price_limit,IF(F218="Yes",1,2),"")),""))</f>
        <v/>
      </c>
      <c r="AV218" s="69" t="str">
        <f>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IF(OR(J218="",VLOOKUP(J$1,Services!$A$1:$B$22,2,0)="Exclude"),"",IF($D218=1,IF(OR(price_limit="",price_limit="No Limit"),IF(J218="Yes",1,2),IF(SUMIFS(WhatIf!$G:$G,WhatIf!$A:$A,J$1,WhatIf!$B:$B,J218)&lt;=price_limit,IF(J218="Yes",1,2),"")),""))</f>
        <v/>
      </c>
      <c r="AZ218" s="69" t="str">
        <f>IF(OR(K218="",VLOOKUP(K$1,Services!$A$1:$B$22,2,0)="Exclude"),"",IF($D218=1,IF(OR(price_limit="",price_limit="No Limit"),IF(K218="Yes",1,2),IF(SUMIFS(WhatIf!$G:$G,WhatIf!$A:$A,K$1,WhatIf!$B:$B,K218)&lt;=price_limit,IF(K218="Yes",1,2),"")),""))</f>
        <v/>
      </c>
      <c r="BA218" s="69" t="str">
        <f>IF(OR(L218="",VLOOKUP(L$1,Services!$A$1:$B$22,2,0)="Exclude"),"",IF($D218=1,IF(OR(price_limit="",price_limit="No Limit"),IF(L218="Yes",1,2),IF(SUMIFS(WhatIf!$G:$G,WhatIf!$A:$A,L$1,WhatIf!$B:$B,L218)&lt;=price_limit,IF(L218="Yes",1,2),"")),""))</f>
        <v/>
      </c>
      <c r="BB218" s="69" t="str">
        <f>IF(OR(M218="",VLOOKUP(M$1,Services!$A$1:$B$22,2,0)="Exclude"),"",IF($D218=1,IF(OR(price_limit="",price_limit="No Limit"),IF(M218="Yes",1,2),IF(SUMIFS(WhatIf!$G:$G,WhatIf!$A:$A,M$1,WhatIf!$B:$B,M218)&lt;=price_limit,IF(M218="Yes",1,2),"")),""))</f>
        <v/>
      </c>
      <c r="BC218" s="69" t="str">
        <f>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IF(OR(P218="",VLOOKUP(P$1,Services!$A$1:$B$22,2,0)="Exclude"),"",IF($D218=1,IF(OR(price_limit="",price_limit="No Limit"),IF(P218="Yes",1,2),IF(SUMIFS(WhatIf!$G:$G,WhatIf!$A:$A,P$1,WhatIf!$B:$B,P218)&lt;=price_limit,IF(P218="Yes",1,2),"")),""))</f>
        <v/>
      </c>
      <c r="BF218" s="69" t="str">
        <f ca="1">IF(OR(Q218="",VLOOKUP(Q$1,Services!$A$1:$B$22,2,0)="Exclude"),"",IF($D218=1,IF(OR(price_limit="",price_limit="No Limit"),IF(Q218="Yes",1,2),IF(SUMIFS(WhatIf!$G:$G,WhatIf!$A:$A,Q$1,WhatIf!$B:$B,Q218)&lt;=price_limit,IF(Q218="Yes",1,2),"")),""))</f>
        <v/>
      </c>
      <c r="BG218" s="69" t="str">
        <f>IF(OR(R218="",VLOOKUP(R$1,Services!$A$1:$B$22,2,0)="Exclude"),"",IF($D218=1,IF(OR(price_limit="",price_limit="No Limit"),IF(R218="Yes",1,2),IF(SUMIFS(WhatIf!$G:$G,WhatIf!$A:$A,R$1,WhatIf!$B:$B,R218)&lt;=price_limit,IF(R218="Yes",1,2),"")),""))</f>
        <v/>
      </c>
      <c r="BH218" s="69" t="str">
        <f>IF(OR(S218="",VLOOKUP(S$1,Services!$A$1:$B$22,2,0)="Exclude"),"",IF($D218=1,IF(OR(price_limit="",price_limit="No Limit"),IF(S218="Yes",1,2),IF(SUMIFS(WhatIf!$G:$G,WhatIf!$A:$A,S$1,WhatIf!$B:$B,S218)&lt;=price_limit,IF(S218="Yes",1,2),"")),""))</f>
        <v/>
      </c>
      <c r="BI218" s="69" t="str">
        <f ca="1">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47</v>
      </c>
      <c r="B219" s="4" t="s">
        <v>278</v>
      </c>
      <c r="C219" s="4" t="s">
        <v>200</v>
      </c>
      <c r="D219" s="3" t="str">
        <f t="shared" ca="1" si="19"/>
        <v/>
      </c>
      <c r="E219" s="5" t="s">
        <v>1</v>
      </c>
      <c r="F219" s="5" t="s">
        <v>1</v>
      </c>
      <c r="G219" s="5" t="s">
        <v>1</v>
      </c>
      <c r="J219" s="5" t="s">
        <v>1</v>
      </c>
      <c r="K219" s="5" t="s">
        <v>1</v>
      </c>
      <c r="L219" s="5" t="s">
        <v>1</v>
      </c>
      <c r="M219" s="5" t="s">
        <v>1</v>
      </c>
      <c r="N219" s="5" t="s">
        <v>1</v>
      </c>
      <c r="O219" s="6"/>
      <c r="P219" s="6" t="s">
        <v>1</v>
      </c>
      <c r="Q219" s="6"/>
      <c r="R219" s="6" t="s">
        <v>1</v>
      </c>
      <c r="S219" s="5" t="s">
        <v>1</v>
      </c>
      <c r="V219" s="5" t="s">
        <v>1</v>
      </c>
      <c r="X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 ca="1">IF(OR(E219="",VLOOKUP(E$1,Services!$A$1:$B$22,2,0)="Exclude"),"",IF($D219=1,IF(OR(price_limit="",price_limit="No Limit"),IF(E219="Yes",1,2),IF(SUMIFS(WhatIf!$G:$G,WhatIf!$A:$A,E$1,WhatIf!$B:$B,E219)&lt;=price_limit,IF(E219="Yes",1,2),"")),""))</f>
        <v/>
      </c>
      <c r="AU219" s="69" t="str">
        <f ca="1">IF(OR(F219="",VLOOKUP(F$1,Services!$A$1:$B$22,2,0)="Exclude"),"",IF($D219=1,IF(OR(price_limit="",price_limit="No Limit"),IF(F219="Yes",1,2),IF(SUMIFS(WhatIf!$G:$G,WhatIf!$A:$A,F$1,WhatIf!$B:$B,F219)&lt;=price_limit,IF(F219="Yes",1,2),"")),""))</f>
        <v/>
      </c>
      <c r="AV219" s="69" t="str">
        <f ca="1">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 ca="1">IF(OR(J219="",VLOOKUP(J$1,Services!$A$1:$B$22,2,0)="Exclude"),"",IF($D219=1,IF(OR(price_limit="",price_limit="No Limit"),IF(J219="Yes",1,2),IF(SUMIFS(WhatIf!$G:$G,WhatIf!$A:$A,J$1,WhatIf!$B:$B,J219)&lt;=price_limit,IF(J219="Yes",1,2),"")),""))</f>
        <v/>
      </c>
      <c r="AZ219" s="69" t="str">
        <f ca="1">IF(OR(K219="",VLOOKUP(K$1,Services!$A$1:$B$22,2,0)="Exclude"),"",IF($D219=1,IF(OR(price_limit="",price_limit="No Limit"),IF(K219="Yes",1,2),IF(SUMIFS(WhatIf!$G:$G,WhatIf!$A:$A,K$1,WhatIf!$B:$B,K219)&lt;=price_limit,IF(K219="Yes",1,2),"")),""))</f>
        <v/>
      </c>
      <c r="BA219" s="69" t="str">
        <f ca="1">IF(OR(L219="",VLOOKUP(L$1,Services!$A$1:$B$22,2,0)="Exclude"),"",IF($D219=1,IF(OR(price_limit="",price_limit="No Limit"),IF(L219="Yes",1,2),IF(SUMIFS(WhatIf!$G:$G,WhatIf!$A:$A,L$1,WhatIf!$B:$B,L219)&lt;=price_limit,IF(L219="Yes",1,2),"")),""))</f>
        <v/>
      </c>
      <c r="BB219" s="69" t="str">
        <f ca="1">IF(OR(M219="",VLOOKUP(M$1,Services!$A$1:$B$22,2,0)="Exclude"),"",IF($D219=1,IF(OR(price_limit="",price_limit="No Limit"),IF(M219="Yes",1,2),IF(SUMIFS(WhatIf!$G:$G,WhatIf!$A:$A,M$1,WhatIf!$B:$B,M219)&lt;=price_limit,IF(M219="Yes",1,2),"")),""))</f>
        <v/>
      </c>
      <c r="BC219" s="69" t="str">
        <f ca="1">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 ca="1">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 ca="1">IF(OR(R219="",VLOOKUP(R$1,Services!$A$1:$B$22,2,0)="Exclude"),"",IF($D219=1,IF(OR(price_limit="",price_limit="No Limit"),IF(R219="Yes",1,2),IF(SUMIFS(WhatIf!$G:$G,WhatIf!$A:$A,R$1,WhatIf!$B:$B,R219)&lt;=price_limit,IF(R219="Yes",1,2),"")),""))</f>
        <v/>
      </c>
      <c r="BH219" s="69" t="str">
        <f ca="1">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IF(OR(U219="",VLOOKUP(U$1,Services!$A$1:$B$22,2,0)="Exclude"),"",IF($D219=1,IF(OR(price_limit="",price_limit="No Limit"),IF(U219="Yes",1,2),IF(SUMIFS(WhatIf!$G:$G,WhatIf!$A:$A,U$1,WhatIf!$B:$B,U219)&lt;=price_limit,IF(U219="Yes",1,2),"")),""))</f>
        <v/>
      </c>
      <c r="BK219" s="69" t="str">
        <f ca="1">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 ca="1">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48</v>
      </c>
      <c r="B220" s="4" t="s">
        <v>339</v>
      </c>
      <c r="C220" s="4" t="s">
        <v>452</v>
      </c>
      <c r="D220" s="3" t="str">
        <f t="shared" ca="1" si="19"/>
        <v/>
      </c>
      <c r="E220" s="5" t="s">
        <v>1</v>
      </c>
      <c r="F220" s="5" t="s">
        <v>506</v>
      </c>
      <c r="G220" s="5" t="s">
        <v>506</v>
      </c>
      <c r="H220" s="6"/>
      <c r="I220" s="6"/>
      <c r="L220" s="5" t="s">
        <v>1</v>
      </c>
      <c r="M220" s="5" t="s">
        <v>1</v>
      </c>
      <c r="O220" s="6"/>
      <c r="P220" s="6" t="s">
        <v>283</v>
      </c>
      <c r="Q220" s="6"/>
      <c r="R220" s="6" t="s">
        <v>1</v>
      </c>
      <c r="S220" s="5" t="s">
        <v>1</v>
      </c>
      <c r="V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 ca="1">IF(OR(E220="",VLOOKUP(E$1,Services!$A$1:$B$22,2,0)="Exclude"),"",IF($D220=1,IF(OR(price_limit="",price_limit="No Limit"),IF(E220="Yes",1,2),IF(SUMIFS(WhatIf!$G:$G,WhatIf!$A:$A,E$1,WhatIf!$B:$B,E220)&lt;=price_limit,IF(E220="Yes",1,2),"")),""))</f>
        <v/>
      </c>
      <c r="AU220" s="69" t="str">
        <f ca="1">IF(OR(F220="",VLOOKUP(F$1,Services!$A$1:$B$22,2,0)="Exclude"),"",IF($D220=1,IF(OR(price_limit="",price_limit="No Limit"),IF(F220="Yes",1,2),IF(SUMIFS(WhatIf!$G:$G,WhatIf!$A:$A,F$1,WhatIf!$B:$B,F220)&lt;=price_limit,IF(F220="Yes",1,2),"")),""))</f>
        <v/>
      </c>
      <c r="AV220" s="69" t="str">
        <f ca="1">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 ca="1">IF(OR(L220="",VLOOKUP(L$1,Services!$A$1:$B$22,2,0)="Exclude"),"",IF($D220=1,IF(OR(price_limit="",price_limit="No Limit"),IF(L220="Yes",1,2),IF(SUMIFS(WhatIf!$G:$G,WhatIf!$A:$A,L$1,WhatIf!$B:$B,L220)&lt;=price_limit,IF(L220="Yes",1,2),"")),""))</f>
        <v/>
      </c>
      <c r="BB220" s="69" t="str">
        <f ca="1">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 ca="1">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 ca="1">IF(OR(R220="",VLOOKUP(R$1,Services!$A$1:$B$22,2,0)="Exclude"),"",IF($D220=1,IF(OR(price_limit="",price_limit="No Limit"),IF(R220="Yes",1,2),IF(SUMIFS(WhatIf!$G:$G,WhatIf!$A:$A,R$1,WhatIf!$B:$B,R220)&lt;=price_limit,IF(R220="Yes",1,2),"")),""))</f>
        <v/>
      </c>
      <c r="BH220" s="69" t="str">
        <f ca="1">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IF(OR(U220="",VLOOKUP(U$1,Services!$A$1:$B$22,2,0)="Exclude"),"",IF($D220=1,IF(OR(price_limit="",price_limit="No Limit"),IF(U220="Yes",1,2),IF(SUMIFS(WhatIf!$G:$G,WhatIf!$A:$A,U$1,WhatIf!$B:$B,U220)&lt;=price_limit,IF(U220="Yes",1,2),"")),""))</f>
        <v/>
      </c>
      <c r="BK220" s="69" t="str">
        <f ca="1">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898</v>
      </c>
      <c r="B221" s="4" t="s">
        <v>240</v>
      </c>
      <c r="C221" s="4" t="s">
        <v>283</v>
      </c>
      <c r="D221" s="3" t="str">
        <f t="shared" ca="1" si="19"/>
        <v/>
      </c>
      <c r="U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IF(OR(E221="",VLOOKUP(E$1,Services!$A$1:$B$22,2,0)="Exclude"),"",IF($D221=1,IF(OR(price_limit="",price_limit="No Limit"),IF(E221="Yes",1,2),IF(SUMIFS(WhatIf!$G:$G,WhatIf!$A:$A,E$1,WhatIf!$B:$B,E221)&lt;=price_limit,IF(E221="Yes",1,2),"")),""))</f>
        <v/>
      </c>
      <c r="AU221" s="69" t="str">
        <f>IF(OR(F221="",VLOOKUP(F$1,Services!$A$1:$B$22,2,0)="Exclude"),"",IF($D221=1,IF(OR(price_limit="",price_limit="No Limit"),IF(F221="Yes",1,2),IF(SUMIFS(WhatIf!$G:$G,WhatIf!$A:$A,F$1,WhatIf!$B:$B,F221)&lt;=price_limit,IF(F221="Yes",1,2),"")),""))</f>
        <v/>
      </c>
      <c r="AV221" s="69" t="str">
        <f>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 ca="1">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37.299999999999997" x14ac:dyDescent="0.3">
      <c r="A222" s="19" t="s">
        <v>892</v>
      </c>
      <c r="C222" s="4" t="s">
        <v>283</v>
      </c>
      <c r="D222" s="3" t="str">
        <f t="shared" ca="1" si="19"/>
        <v/>
      </c>
      <c r="F222" s="5" t="s">
        <v>892</v>
      </c>
      <c r="G222" s="5" t="s">
        <v>892</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IF(OR(L222="",VLOOKUP(L$1,Services!$A$1:$B$22,2,0)="Exclude"),"",IF($D222=1,IF(OR(price_limit="",price_limit="No Limit"),IF(L222="Yes",1,2),IF(SUMIFS(WhatIf!$G:$G,WhatIf!$A:$A,L$1,WhatIf!$B:$B,L222)&lt;=price_limit,IF(L222="Yes",1,2),"")),""))</f>
        <v/>
      </c>
      <c r="BB222" s="69" t="str">
        <f>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121</v>
      </c>
      <c r="B223" s="4" t="s">
        <v>240</v>
      </c>
      <c r="C223" s="4" t="s">
        <v>216</v>
      </c>
      <c r="D223" s="3" t="str">
        <f t="shared" ca="1" si="19"/>
        <v/>
      </c>
      <c r="F223" s="5" t="s">
        <v>1</v>
      </c>
      <c r="G223" s="5" t="s">
        <v>1</v>
      </c>
      <c r="O223" s="5" t="s">
        <v>1</v>
      </c>
      <c r="R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IF(OR(E223="",VLOOKUP(E$1,Services!$A$1:$B$22,2,0)="Exclude"),"",IF($D223=1,IF(OR(price_limit="",price_limit="No Limit"),IF(E223="Yes",1,2),IF(SUMIFS(WhatIf!$G:$G,WhatIf!$A:$A,E$1,WhatIf!$B:$B,E223)&lt;=price_limit,IF(E223="Yes",1,2),"")),""))</f>
        <v/>
      </c>
      <c r="AU223" s="69" t="str">
        <f ca="1">IF(OR(F223="",VLOOKUP(F$1,Services!$A$1:$B$22,2,0)="Exclude"),"",IF($D223=1,IF(OR(price_limit="",price_limit="No Limit"),IF(F223="Yes",1,2),IF(SUMIFS(WhatIf!$G:$G,WhatIf!$A:$A,F$1,WhatIf!$B:$B,F223)&lt;=price_limit,IF(F223="Yes",1,2),"")),""))</f>
        <v/>
      </c>
      <c r="AV223" s="69" t="str">
        <f ca="1">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IF(OR(L223="",VLOOKUP(L$1,Services!$A$1:$B$22,2,0)="Exclude"),"",IF($D223=1,IF(OR(price_limit="",price_limit="No Limit"),IF(L223="Yes",1,2),IF(SUMIFS(WhatIf!$G:$G,WhatIf!$A:$A,L$1,WhatIf!$B:$B,L223)&lt;=price_limit,IF(L223="Yes",1,2),"")),""))</f>
        <v/>
      </c>
      <c r="BB223" s="69" t="str">
        <f>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 ca="1">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 ca="1">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122</v>
      </c>
      <c r="B224" s="4" t="s">
        <v>240</v>
      </c>
      <c r="C224" s="4" t="s">
        <v>200</v>
      </c>
      <c r="D224" s="3" t="str">
        <f t="shared" ca="1" si="19"/>
        <v/>
      </c>
      <c r="E224" s="5" t="s">
        <v>1</v>
      </c>
      <c r="F224" s="5" t="s">
        <v>503</v>
      </c>
      <c r="G224" s="5" t="s">
        <v>503</v>
      </c>
      <c r="H224" s="6"/>
      <c r="I224" s="6"/>
      <c r="L224" s="5" t="s">
        <v>1</v>
      </c>
      <c r="M224" s="5" t="s">
        <v>1</v>
      </c>
      <c r="R224" s="6" t="s">
        <v>829</v>
      </c>
      <c r="X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 ca="1">IF(OR(E224="",VLOOKUP(E$1,Services!$A$1:$B$22,2,0)="Exclude"),"",IF($D224=1,IF(OR(price_limit="",price_limit="No Limit"),IF(E224="Yes",1,2),IF(SUMIFS(WhatIf!$G:$G,WhatIf!$A:$A,E$1,WhatIf!$B:$B,E224)&lt;=price_limit,IF(E224="Yes",1,2),"")),""))</f>
        <v/>
      </c>
      <c r="AU224" s="69" t="str">
        <f ca="1">IF(OR(F224="",VLOOKUP(F$1,Services!$A$1:$B$22,2,0)="Exclude"),"",IF($D224=1,IF(OR(price_limit="",price_limit="No Limit"),IF(F224="Yes",1,2),IF(SUMIFS(WhatIf!$G:$G,WhatIf!$A:$A,F$1,WhatIf!$B:$B,F224)&lt;=price_limit,IF(F224="Yes",1,2),"")),""))</f>
        <v/>
      </c>
      <c r="AV224" s="69" t="str">
        <f ca="1">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 ca="1">IF(OR(L224="",VLOOKUP(L$1,Services!$A$1:$B$22,2,0)="Exclude"),"",IF($D224=1,IF(OR(price_limit="",price_limit="No Limit"),IF(L224="Yes",1,2),IF(SUMIFS(WhatIf!$G:$G,WhatIf!$A:$A,L$1,WhatIf!$B:$B,L224)&lt;=price_limit,IF(L224="Yes",1,2),"")),""))</f>
        <v/>
      </c>
      <c r="BB224" s="69" t="str">
        <f ca="1">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 ca="1">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 ca="1">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123</v>
      </c>
      <c r="B225" s="4" t="s">
        <v>240</v>
      </c>
      <c r="C225" s="4" t="s">
        <v>455</v>
      </c>
      <c r="D225" s="3" t="str">
        <f t="shared" ca="1" si="19"/>
        <v/>
      </c>
      <c r="I225" s="5" t="s">
        <v>1</v>
      </c>
      <c r="Q225" s="6" t="s">
        <v>828</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IF(OR(F225="",VLOOKUP(F$1,Services!$A$1:$B$22,2,0)="Exclude"),"",IF($D225=1,IF(OR(price_limit="",price_limit="No Limit"),IF(F225="Yes",1,2),IF(SUMIFS(WhatIf!$G:$G,WhatIf!$A:$A,F$1,WhatIf!$B:$B,F225)&lt;=price_limit,IF(F225="Yes",1,2),"")),""))</f>
        <v/>
      </c>
      <c r="AV225" s="69" t="str">
        <f>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 ca="1">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 ca="1">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303</v>
      </c>
      <c r="B226" s="4" t="s">
        <v>159</v>
      </c>
      <c r="C226" s="4" t="s">
        <v>209</v>
      </c>
      <c r="D226" s="3" t="str">
        <f t="shared" ca="1" si="19"/>
        <v/>
      </c>
      <c r="O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IF(OR(F226="",VLOOKUP(F$1,Services!$A$1:$B$22,2,0)="Exclude"),"",IF($D226=1,IF(OR(price_limit="",price_limit="No Limit"),IF(F226="Yes",1,2),IF(SUMIFS(WhatIf!$G:$G,WhatIf!$A:$A,F$1,WhatIf!$B:$B,F226)&lt;=price_limit,IF(F226="Yes",1,2),"")),""))</f>
        <v/>
      </c>
      <c r="AV226" s="69" t="str">
        <f>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 ca="1">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749</v>
      </c>
      <c r="C227" s="4" t="s">
        <v>452</v>
      </c>
      <c r="D227" s="3" t="str">
        <f t="shared" ca="1" si="19"/>
        <v/>
      </c>
      <c r="F227" s="5" t="s">
        <v>749</v>
      </c>
      <c r="G227" s="5" t="s">
        <v>749</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 ca="1">IF(OR(F227="",VLOOKUP(F$1,Services!$A$1:$B$22,2,0)="Exclude"),"",IF($D227=1,IF(OR(price_limit="",price_limit="No Limit"),IF(F227="Yes",1,2),IF(SUMIFS(WhatIf!$G:$G,WhatIf!$A:$A,F$1,WhatIf!$B:$B,F227)&lt;=price_limit,IF(F227="Yes",1,2),"")),""))</f>
        <v/>
      </c>
      <c r="AV227" s="69" t="str">
        <f ca="1">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927</v>
      </c>
      <c r="C228" s="4" t="s">
        <v>457</v>
      </c>
      <c r="D228" s="3" t="str">
        <f t="shared" ca="1" si="19"/>
        <v/>
      </c>
      <c r="R228" s="5" t="s">
        <v>925</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IF(OR(H228="",VLOOKUP(H$1,Services!$A$1:$B$22,2,0)="Exclude"),"",IF($D228=1,IF(OR(price_limit="",price_limit="No Limit"),IF(H228="Yes",1,2),IF(SUMIFS(WhatIf!$G:$G,WhatIf!$A:$A,H$1,WhatIf!$B:$B,H228)&lt;=price_limit,IF(H228="Yes",1,2),"")),""))</f>
        <v/>
      </c>
      <c r="AX228" s="69" t="str">
        <f>IF(OR(I228="",VLOOKUP(I$1,Services!$A$1:$B$22,2,0)="Exclude"),"",IF($D228=1,IF(OR(price_limit="",price_limit="No Limit"),IF(I228="Yes",1,2),IF(SUMIFS(WhatIf!$G:$G,WhatIf!$A:$A,I$1,WhatIf!$B:$B,I228)&lt;=price_limit,IF(I228="Yes",1,2),"")),""))</f>
        <v/>
      </c>
      <c r="AY228" s="69" t="str">
        <f>IF(OR(J228="",VLOOKUP(J$1,Services!$A$1:$B$22,2,0)="Exclude"),"",IF($D228=1,IF(OR(price_limit="",price_limit="No Limit"),IF(J228="Yes",1,2),IF(SUMIFS(WhatIf!$G:$G,WhatIf!$A:$A,J$1,WhatIf!$B:$B,J228)&lt;=price_limit,IF(J228="Yes",1,2),"")),""))</f>
        <v/>
      </c>
      <c r="AZ228" s="69" t="str">
        <f>IF(OR(K228="",VLOOKUP(K$1,Services!$A$1:$B$22,2,0)="Exclude"),"",IF($D228=1,IF(OR(price_limit="",price_limit="No Limit"),IF(K228="Yes",1,2),IF(SUMIFS(WhatIf!$G:$G,WhatIf!$A:$A,K$1,WhatIf!$B:$B,K228)&lt;=price_limit,IF(K228="Yes",1,2),"")),""))</f>
        <v/>
      </c>
      <c r="BA228" s="69" t="str">
        <f>IF(OR(L228="",VLOOKUP(L$1,Services!$A$1:$B$22,2,0)="Exclude"),"",IF($D228=1,IF(OR(price_limit="",price_limit="No Limit"),IF(L228="Yes",1,2),IF(SUMIFS(WhatIf!$G:$G,WhatIf!$A:$A,L$1,WhatIf!$B:$B,L228)&lt;=price_limit,IF(L228="Yes",1,2),"")),""))</f>
        <v/>
      </c>
      <c r="BB228" s="69" t="str">
        <f>IF(OR(M228="",VLOOKUP(M$1,Services!$A$1:$B$22,2,0)="Exclude"),"",IF($D228=1,IF(OR(price_limit="",price_limit="No Limit"),IF(M228="Yes",1,2),IF(SUMIFS(WhatIf!$G:$G,WhatIf!$A:$A,M$1,WhatIf!$B:$B,M228)&lt;=price_limit,IF(M228="Yes",1,2),"")),""))</f>
        <v/>
      </c>
      <c r="BC228" s="69" t="str">
        <f>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 ca="1">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904</v>
      </c>
      <c r="B229" s="4" t="s">
        <v>240</v>
      </c>
      <c r="C229" s="4" t="s">
        <v>209</v>
      </c>
      <c r="D229" s="3" t="str">
        <f t="shared" ca="1" si="19"/>
        <v/>
      </c>
      <c r="R229" s="5" t="s">
        <v>923</v>
      </c>
      <c r="V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IF(OR(F229="",VLOOKUP(F$1,Services!$A$1:$B$22,2,0)="Exclude"),"",IF($D229=1,IF(OR(price_limit="",price_limit="No Limit"),IF(F229="Yes",1,2),IF(SUMIFS(WhatIf!$G:$G,WhatIf!$A:$A,F$1,WhatIf!$B:$B,F229)&lt;=price_limit,IF(F229="Yes",1,2),"")),""))</f>
        <v/>
      </c>
      <c r="AV229" s="69" t="str">
        <f>IF(OR(G229="",VLOOKUP(G$1,Services!$A$1:$B$22,2,0)="Exclude"),"",IF($D229=1,IF(OR(price_limit="",price_limit="No Limit"),IF(G229="Yes",1,2),IF(SUMIFS(WhatIf!$G:$G,WhatIf!$A:$A,G$1,WhatIf!$B:$B,G229)&lt;=price_limit,IF(G229="Yes",1,2),"")),""))</f>
        <v/>
      </c>
      <c r="AW229" s="69" t="str">
        <f>IF(OR(H229="",VLOOKUP(H$1,Services!$A$1:$B$22,2,0)="Exclude"),"",IF($D229=1,IF(OR(price_limit="",price_limit="No Limit"),IF(H229="Yes",1,2),IF(SUMIFS(WhatIf!$G:$G,WhatIf!$A:$A,H$1,WhatIf!$B:$B,H229)&lt;=price_limit,IF(H229="Yes",1,2),"")),""))</f>
        <v/>
      </c>
      <c r="AX229" s="69" t="str">
        <f>IF(OR(I229="",VLOOKUP(I$1,Services!$A$1:$B$22,2,0)="Exclude"),"",IF($D229=1,IF(OR(price_limit="",price_limit="No Limit"),IF(I229="Yes",1,2),IF(SUMIFS(WhatIf!$G:$G,WhatIf!$A:$A,I$1,WhatIf!$B:$B,I229)&lt;=price_limit,IF(I229="Yes",1,2),"")),""))</f>
        <v/>
      </c>
      <c r="AY229" s="69" t="str">
        <f>IF(OR(J229="",VLOOKUP(J$1,Services!$A$1:$B$22,2,0)="Exclude"),"",IF($D229=1,IF(OR(price_limit="",price_limit="No Limit"),IF(J229="Yes",1,2),IF(SUMIFS(WhatIf!$G:$G,WhatIf!$A:$A,J$1,WhatIf!$B:$B,J229)&lt;=price_limit,IF(J229="Yes",1,2),"")),""))</f>
        <v/>
      </c>
      <c r="AZ229" s="69" t="str">
        <f>IF(OR(K229="",VLOOKUP(K$1,Services!$A$1:$B$22,2,0)="Exclude"),"",IF($D229=1,IF(OR(price_limit="",price_limit="No Limit"),IF(K229="Yes",1,2),IF(SUMIFS(WhatIf!$G:$G,WhatIf!$A:$A,K$1,WhatIf!$B:$B,K229)&lt;=price_limit,IF(K229="Yes",1,2),"")),""))</f>
        <v/>
      </c>
      <c r="BA229" s="69" t="str">
        <f>IF(OR(L229="",VLOOKUP(L$1,Services!$A$1:$B$22,2,0)="Exclude"),"",IF($D229=1,IF(OR(price_limit="",price_limit="No Limit"),IF(L229="Yes",1,2),IF(SUMIFS(WhatIf!$G:$G,WhatIf!$A:$A,L$1,WhatIf!$B:$B,L229)&lt;=price_limit,IF(L229="Yes",1,2),"")),""))</f>
        <v/>
      </c>
      <c r="BB229" s="69" t="str">
        <f>IF(OR(M229="",VLOOKUP(M$1,Services!$A$1:$B$22,2,0)="Exclude"),"",IF($D229=1,IF(OR(price_limit="",price_limit="No Limit"),IF(M229="Yes",1,2),IF(SUMIFS(WhatIf!$G:$G,WhatIf!$A:$A,M$1,WhatIf!$B:$B,M229)&lt;=price_limit,IF(M229="Yes",1,2),"")),""))</f>
        <v/>
      </c>
      <c r="BC229" s="69" t="str">
        <f>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 ca="1">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 ca="1">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x14ac:dyDescent="0.3">
      <c r="A230" s="19" t="s">
        <v>270</v>
      </c>
      <c r="B230" s="4" t="s">
        <v>240</v>
      </c>
      <c r="C230" s="4" t="s">
        <v>208</v>
      </c>
      <c r="D230" s="3" t="str">
        <f t="shared" ca="1" si="19"/>
        <v/>
      </c>
      <c r="H230" s="5" t="s">
        <v>285</v>
      </c>
      <c r="I230" s="5" t="s">
        <v>285</v>
      </c>
      <c r="J230" s="5" t="s">
        <v>285</v>
      </c>
      <c r="K230" s="5" t="s">
        <v>285</v>
      </c>
      <c r="L230" s="5" t="s">
        <v>285</v>
      </c>
      <c r="M230" s="5" t="s">
        <v>285</v>
      </c>
      <c r="N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IF(OR(F230="",VLOOKUP(F$1,Services!$A$1:$B$22,2,0)="Exclude"),"",IF($D230=1,IF(OR(price_limit="",price_limit="No Limit"),IF(F230="Yes",1,2),IF(SUMIFS(WhatIf!$G:$G,WhatIf!$A:$A,F$1,WhatIf!$B:$B,F230)&lt;=price_limit,IF(F230="Yes",1,2),"")),""))</f>
        <v/>
      </c>
      <c r="AV230" s="69" t="str">
        <f>IF(OR(G230="",VLOOKUP(G$1,Services!$A$1:$B$22,2,0)="Exclude"),"",IF($D230=1,IF(OR(price_limit="",price_limit="No Limit"),IF(G230="Yes",1,2),IF(SUMIFS(WhatIf!$G:$G,WhatIf!$A:$A,G$1,WhatIf!$B:$B,G230)&lt;=price_limit,IF(G230="Yes",1,2),"")),""))</f>
        <v/>
      </c>
      <c r="AW230" s="69" t="str">
        <f ca="1">IF(OR(H230="",VLOOKUP(H$1,Services!$A$1:$B$22,2,0)="Exclude"),"",IF($D230=1,IF(OR(price_limit="",price_limit="No Limit"),IF(H230="Yes",1,2),IF(SUMIFS(WhatIf!$G:$G,WhatIf!$A:$A,H$1,WhatIf!$B:$B,H230)&lt;=price_limit,IF(H230="Yes",1,2),"")),""))</f>
        <v/>
      </c>
      <c r="AX230" s="69" t="str">
        <f ca="1">IF(OR(I230="",VLOOKUP(I$1,Services!$A$1:$B$22,2,0)="Exclude"),"",IF($D230=1,IF(OR(price_limit="",price_limit="No Limit"),IF(I230="Yes",1,2),IF(SUMIFS(WhatIf!$G:$G,WhatIf!$A:$A,I$1,WhatIf!$B:$B,I230)&lt;=price_limit,IF(I230="Yes",1,2),"")),""))</f>
        <v/>
      </c>
      <c r="AY230" s="69" t="str">
        <f ca="1">IF(OR(J230="",VLOOKUP(J$1,Services!$A$1:$B$22,2,0)="Exclude"),"",IF($D230=1,IF(OR(price_limit="",price_limit="No Limit"),IF(J230="Yes",1,2),IF(SUMIFS(WhatIf!$G:$G,WhatIf!$A:$A,J$1,WhatIf!$B:$B,J230)&lt;=price_limit,IF(J230="Yes",1,2),"")),""))</f>
        <v/>
      </c>
      <c r="AZ230" s="69" t="str">
        <f ca="1">IF(OR(K230="",VLOOKUP(K$1,Services!$A$1:$B$22,2,0)="Exclude"),"",IF($D230=1,IF(OR(price_limit="",price_limit="No Limit"),IF(K230="Yes",1,2),IF(SUMIFS(WhatIf!$G:$G,WhatIf!$A:$A,K$1,WhatIf!$B:$B,K230)&lt;=price_limit,IF(K230="Yes",1,2),"")),""))</f>
        <v/>
      </c>
      <c r="BA230" s="69" t="str">
        <f ca="1">IF(OR(L230="",VLOOKUP(L$1,Services!$A$1:$B$22,2,0)="Exclude"),"",IF($D230=1,IF(OR(price_limit="",price_limit="No Limit"),IF(L230="Yes",1,2),IF(SUMIFS(WhatIf!$G:$G,WhatIf!$A:$A,L$1,WhatIf!$B:$B,L230)&lt;=price_limit,IF(L230="Yes",1,2),"")),""))</f>
        <v/>
      </c>
      <c r="BB230" s="69" t="str">
        <f ca="1">IF(OR(M230="",VLOOKUP(M$1,Services!$A$1:$B$22,2,0)="Exclude"),"",IF($D230=1,IF(OR(price_limit="",price_limit="No Limit"),IF(M230="Yes",1,2),IF(SUMIFS(WhatIf!$G:$G,WhatIf!$A:$A,M$1,WhatIf!$B:$B,M230)&lt;=price_limit,IF(M230="Yes",1,2),"")),""))</f>
        <v/>
      </c>
      <c r="BC230" s="69" t="str">
        <f ca="1">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817</v>
      </c>
      <c r="C231" s="4" t="s">
        <v>208</v>
      </c>
      <c r="D231" s="3" t="str">
        <f t="shared" ca="1" si="19"/>
        <v/>
      </c>
      <c r="F231" s="5" t="s">
        <v>824</v>
      </c>
      <c r="G231" s="5" t="s">
        <v>824</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788</v>
      </c>
      <c r="C232" s="4" t="s">
        <v>208</v>
      </c>
      <c r="D232" s="3" t="str">
        <f t="shared" ca="1" si="19"/>
        <v/>
      </c>
      <c r="F232" s="5" t="s">
        <v>824</v>
      </c>
      <c r="G232" s="5" t="s">
        <v>824</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 ca="1">IF(OR(F232="",VLOOKUP(F$1,Services!$A$1:$B$22,2,0)="Exclude"),"",IF($D232=1,IF(OR(price_limit="",price_limit="No Limit"),IF(F232="Yes",1,2),IF(SUMIFS(WhatIf!$G:$G,WhatIf!$A:$A,F$1,WhatIf!$B:$B,F232)&lt;=price_limit,IF(F232="Yes",1,2),"")),""))</f>
        <v/>
      </c>
      <c r="AV232" s="69" t="str">
        <f ca="1">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818</v>
      </c>
      <c r="C233" s="4" t="s">
        <v>208</v>
      </c>
      <c r="D233" s="3" t="str">
        <f t="shared" ca="1" si="19"/>
        <v/>
      </c>
      <c r="F233" s="5" t="s">
        <v>823</v>
      </c>
      <c r="G233" s="5" t="s">
        <v>823</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 ca="1">IF(OR(F233="",VLOOKUP(F$1,Services!$A$1:$B$22,2,0)="Exclude"),"",IF($D233=1,IF(OR(price_limit="",price_limit="No Limit"),IF(F233="Yes",1,2),IF(SUMIFS(WhatIf!$G:$G,WhatIf!$A:$A,F$1,WhatIf!$B:$B,F233)&lt;=price_limit,IF(F233="Yes",1,2),"")),""))</f>
        <v/>
      </c>
      <c r="AV233" s="69" t="str">
        <f ca="1">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747</v>
      </c>
      <c r="C234" s="4" t="s">
        <v>209</v>
      </c>
      <c r="D234" s="3" t="str">
        <f t="shared" ca="1" si="19"/>
        <v/>
      </c>
      <c r="X234" s="5" t="s">
        <v>747</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IF(OR(F234="",VLOOKUP(F$1,Services!$A$1:$B$22,2,0)="Exclude"),"",IF($D234=1,IF(OR(price_limit="",price_limit="No Limit"),IF(F234="Yes",1,2),IF(SUMIFS(WhatIf!$G:$G,WhatIf!$A:$A,F$1,WhatIf!$B:$B,F234)&lt;=price_limit,IF(F234="Yes",1,2),"")),""))</f>
        <v/>
      </c>
      <c r="AV234" s="69" t="str">
        <f>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IF(OR(K234="",VLOOKUP(K$1,Services!$A$1:$B$22,2,0)="Exclude"),"",IF($D234=1,IF(OR(price_limit="",price_limit="No Limit"),IF(K234="Yes",1,2),IF(SUMIFS(WhatIf!$G:$G,WhatIf!$A:$A,K$1,WhatIf!$B:$B,K234)&lt;=price_limit,IF(K234="Yes",1,2),"")),""))</f>
        <v/>
      </c>
      <c r="BA234" s="69" t="str">
        <f>IF(OR(L234="",VLOOKUP(L$1,Services!$A$1:$B$22,2,0)="Exclude"),"",IF($D234=1,IF(OR(price_limit="",price_limit="No Limit"),IF(L234="Yes",1,2),IF(SUMIFS(WhatIf!$G:$G,WhatIf!$A:$A,L$1,WhatIf!$B:$B,L234)&lt;=price_limit,IF(L234="Yes",1,2),"")),""))</f>
        <v/>
      </c>
      <c r="BB234" s="69" t="str">
        <f>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 ca="1">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x14ac:dyDescent="0.3">
      <c r="A235" s="19" t="s">
        <v>748</v>
      </c>
      <c r="C235" s="4" t="s">
        <v>209</v>
      </c>
      <c r="D235" s="3" t="str">
        <f t="shared" ca="1" si="19"/>
        <v/>
      </c>
      <c r="O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IF(OR(E235="",VLOOKUP(E$1,Services!$A$1:$B$22,2,0)="Exclude"),"",IF($D235=1,IF(OR(price_limit="",price_limit="No Limit"),IF(E235="Yes",1,2),IF(SUMIFS(WhatIf!$G:$G,WhatIf!$A:$A,E$1,WhatIf!$B:$B,E235)&lt;=price_limit,IF(E235="Yes",1,2),"")),""))</f>
        <v/>
      </c>
      <c r="AU235" s="69" t="str">
        <f>IF(OR(F235="",VLOOKUP(F$1,Services!$A$1:$B$22,2,0)="Exclude"),"",IF($D235=1,IF(OR(price_limit="",price_limit="No Limit"),IF(F235="Yes",1,2),IF(SUMIFS(WhatIf!$G:$G,WhatIf!$A:$A,F$1,WhatIf!$B:$B,F235)&lt;=price_limit,IF(F235="Yes",1,2),"")),""))</f>
        <v/>
      </c>
      <c r="AV235" s="69" t="str">
        <f>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IF(OR(K235="",VLOOKUP(K$1,Services!$A$1:$B$22,2,0)="Exclude"),"",IF($D235=1,IF(OR(price_limit="",price_limit="No Limit"),IF(K235="Yes",1,2),IF(SUMIFS(WhatIf!$G:$G,WhatIf!$A:$A,K$1,WhatIf!$B:$B,K235)&lt;=price_limit,IF(K235="Yes",1,2),"")),""))</f>
        <v/>
      </c>
      <c r="BA235" s="69" t="str">
        <f>IF(OR(L235="",VLOOKUP(L$1,Services!$A$1:$B$22,2,0)="Exclude"),"",IF($D235=1,IF(OR(price_limit="",price_limit="No Limit"),IF(L235="Yes",1,2),IF(SUMIFS(WhatIf!$G:$G,WhatIf!$A:$A,L$1,WhatIf!$B:$B,L235)&lt;=price_limit,IF(L235="Yes",1,2),"")),""))</f>
        <v/>
      </c>
      <c r="BB235" s="69" t="str">
        <f>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 ca="1">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49</v>
      </c>
      <c r="B236" s="4" t="s">
        <v>664</v>
      </c>
      <c r="C236" s="4" t="s">
        <v>209</v>
      </c>
      <c r="D236" s="3" t="str">
        <f t="shared" ca="1" si="19"/>
        <v/>
      </c>
      <c r="F236" s="5" t="s">
        <v>502</v>
      </c>
      <c r="G236" s="5" t="s">
        <v>502</v>
      </c>
      <c r="K236" s="5" t="s">
        <v>1</v>
      </c>
      <c r="L236" s="5" t="s">
        <v>1</v>
      </c>
      <c r="M236" s="5" t="s">
        <v>1</v>
      </c>
      <c r="O236" s="6" t="s">
        <v>1</v>
      </c>
      <c r="P236" s="6"/>
      <c r="Q236" s="6" t="s">
        <v>308</v>
      </c>
      <c r="R236" s="6"/>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 ca="1">IF(OR(K236="",VLOOKUP(K$1,Services!$A$1:$B$22,2,0)="Exclude"),"",IF($D236=1,IF(OR(price_limit="",price_limit="No Limit"),IF(K236="Yes",1,2),IF(SUMIFS(WhatIf!$G:$G,WhatIf!$A:$A,K$1,WhatIf!$B:$B,K236)&lt;=price_limit,IF(K236="Yes",1,2),"")),""))</f>
        <v/>
      </c>
      <c r="BA236" s="69" t="str">
        <f ca="1">IF(OR(L236="",VLOOKUP(L$1,Services!$A$1:$B$22,2,0)="Exclude"),"",IF($D236=1,IF(OR(price_limit="",price_limit="No Limit"),IF(L236="Yes",1,2),IF(SUMIFS(WhatIf!$G:$G,WhatIf!$A:$A,L$1,WhatIf!$B:$B,L236)&lt;=price_limit,IF(L236="Yes",1,2),"")),""))</f>
        <v/>
      </c>
      <c r="BB236" s="69" t="str">
        <f ca="1">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 ca="1">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 ca="1">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49.75" x14ac:dyDescent="0.3">
      <c r="A237" s="19" t="s">
        <v>124</v>
      </c>
      <c r="B237" s="4" t="s">
        <v>778</v>
      </c>
      <c r="C237" s="4" t="s">
        <v>209</v>
      </c>
      <c r="D237" s="3" t="str">
        <f t="shared" ca="1" si="19"/>
        <v/>
      </c>
      <c r="F237" s="5" t="s">
        <v>502</v>
      </c>
      <c r="G237" s="5" t="s">
        <v>502</v>
      </c>
      <c r="Q237" s="6" t="s">
        <v>828</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 ca="1">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IF(OR(J237="",VLOOKUP(J$1,Services!$A$1:$B$22,2,0)="Exclude"),"",IF($D237=1,IF(OR(price_limit="",price_limit="No Limit"),IF(J237="Yes",1,2),IF(SUMIFS(WhatIf!$G:$G,WhatIf!$A:$A,J$1,WhatIf!$B:$B,J237)&lt;=price_limit,IF(J237="Yes",1,2),"")),""))</f>
        <v/>
      </c>
      <c r="AZ237" s="69" t="str">
        <f>IF(OR(K237="",VLOOKUP(K$1,Services!$A$1:$B$22,2,0)="Exclude"),"",IF($D237=1,IF(OR(price_limit="",price_limit="No Limit"),IF(K237="Yes",1,2),IF(SUMIFS(WhatIf!$G:$G,WhatIf!$A:$A,K$1,WhatIf!$B:$B,K237)&lt;=price_limit,IF(K237="Yes",1,2),"")),""))</f>
        <v/>
      </c>
      <c r="BA237" s="69" t="str">
        <f>IF(OR(L237="",VLOOKUP(L$1,Services!$A$1:$B$22,2,0)="Exclude"),"",IF($D237=1,IF(OR(price_limit="",price_limit="No Limit"),IF(L237="Yes",1,2),IF(SUMIFS(WhatIf!$G:$G,WhatIf!$A:$A,L$1,WhatIf!$B:$B,L237)&lt;=price_limit,IF(L237="Yes",1,2),"")),""))</f>
        <v/>
      </c>
      <c r="BB237" s="69" t="str">
        <f>IF(OR(M237="",VLOOKUP(M$1,Services!$A$1:$B$22,2,0)="Exclude"),"",IF($D237=1,IF(OR(price_limit="",price_limit="No Limit"),IF(M237="Yes",1,2),IF(SUMIFS(WhatIf!$G:$G,WhatIf!$A:$A,M$1,WhatIf!$B:$B,M237)&lt;=price_limit,IF(M237="Yes",1,2),"")),""))</f>
        <v/>
      </c>
      <c r="BC237" s="69" t="str">
        <f>IF(OR(N237="",VLOOKUP(N$1,Services!$A$1:$B$22,2,0)="Exclude"),"",IF($D237=1,IF(OR(price_limit="",price_limit="No Limit"),IF(N237="Yes",1,2),IF(SUMIFS(WhatIf!$G:$G,WhatIf!$A:$A,N$1,WhatIf!$B:$B,N237)&lt;=price_limit,IF(N237="Yes",1,2),"")),""))</f>
        <v/>
      </c>
      <c r="BD237" s="69" t="str">
        <f>IF(OR(O237="",VLOOKUP(O$1,Services!$A$1:$B$22,2,0)="Exclude"),"",IF($D237=1,IF(OR(price_limit="",price_limit="No Limit"),IF(O237="Yes",1,2),IF(SUMIFS(WhatIf!$G:$G,WhatIf!$A:$A,O$1,WhatIf!$B:$B,O237)&lt;=price_limit,IF(O237="Yes",1,2),"")),""))</f>
        <v/>
      </c>
      <c r="BE237" s="69" t="str">
        <f>IF(OR(P237="",VLOOKUP(P$1,Services!$A$1:$B$22,2,0)="Exclude"),"",IF($D237=1,IF(OR(price_limit="",price_limit="No Limit"),IF(P237="Yes",1,2),IF(SUMIFS(WhatIf!$G:$G,WhatIf!$A:$A,P$1,WhatIf!$B:$B,P237)&lt;=price_limit,IF(P237="Yes",1,2),"")),""))</f>
        <v/>
      </c>
      <c r="BF237" s="69" t="str">
        <f ca="1">IF(OR(Q237="",VLOOKUP(Q$1,Services!$A$1:$B$22,2,0)="Exclude"),"",IF($D237=1,IF(OR(price_limit="",price_limit="No Limit"),IF(Q237="Yes",1,2),IF(SUMIFS(WhatIf!$G:$G,WhatIf!$A:$A,Q$1,WhatIf!$B:$B,Q237)&lt;=price_limit,IF(Q237="Yes",1,2),"")),""))</f>
        <v/>
      </c>
      <c r="BG237" s="69" t="str">
        <f>IF(OR(R237="",VLOOKUP(R$1,Services!$A$1:$B$22,2,0)="Exclude"),"",IF($D237=1,IF(OR(price_limit="",price_limit="No Limit"),IF(R237="Yes",1,2),IF(SUMIFS(WhatIf!$G:$G,WhatIf!$A:$A,R$1,WhatIf!$B:$B,R237)&lt;=price_limit,IF(R237="Yes",1,2),"")),""))</f>
        <v/>
      </c>
      <c r="BH237" s="69" t="str">
        <f>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750</v>
      </c>
      <c r="C238" s="4" t="s">
        <v>283</v>
      </c>
      <c r="D238" s="3" t="str">
        <f t="shared" ca="1" si="19"/>
        <v/>
      </c>
      <c r="F238" s="5" t="s">
        <v>750</v>
      </c>
      <c r="G238" s="5" t="s">
        <v>750</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IF(OR(E238="",VLOOKUP(E$1,Services!$A$1:$B$22,2,0)="Exclude"),"",IF($D238=1,IF(OR(price_limit="",price_limit="No Limit"),IF(E238="Yes",1,2),IF(SUMIFS(WhatIf!$G:$G,WhatIf!$A:$A,E$1,WhatIf!$B:$B,E238)&lt;=price_limit,IF(E238="Yes",1,2),"")),""))</f>
        <v/>
      </c>
      <c r="AU238" s="69" t="str">
        <f ca="1">IF(OR(F238="",VLOOKUP(F$1,Services!$A$1:$B$22,2,0)="Exclude"),"",IF($D238=1,IF(OR(price_limit="",price_limit="No Limit"),IF(F238="Yes",1,2),IF(SUMIFS(WhatIf!$G:$G,WhatIf!$A:$A,F$1,WhatIf!$B:$B,F238)&lt;=price_limit,IF(F238="Yes",1,2),"")),""))</f>
        <v/>
      </c>
      <c r="AV238" s="69" t="str">
        <f ca="1">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IF(OR(I238="",VLOOKUP(I$1,Services!$A$1:$B$22,2,0)="Exclude"),"",IF($D238=1,IF(OR(price_limit="",price_limit="No Limit"),IF(I238="Yes",1,2),IF(SUMIFS(WhatIf!$G:$G,WhatIf!$A:$A,I$1,WhatIf!$B:$B,I238)&lt;=price_limit,IF(I238="Yes",1,2),"")),""))</f>
        <v/>
      </c>
      <c r="AY238" s="69" t="str">
        <f>IF(OR(J238="",VLOOKUP(J$1,Services!$A$1:$B$22,2,0)="Exclude"),"",IF($D238=1,IF(OR(price_limit="",price_limit="No Limit"),IF(J238="Yes",1,2),IF(SUMIFS(WhatIf!$G:$G,WhatIf!$A:$A,J$1,WhatIf!$B:$B,J238)&lt;=price_limit,IF(J238="Yes",1,2),"")),""))</f>
        <v/>
      </c>
      <c r="AZ238" s="69" t="str">
        <f>IF(OR(K238="",VLOOKUP(K$1,Services!$A$1:$B$22,2,0)="Exclude"),"",IF($D238=1,IF(OR(price_limit="",price_limit="No Limit"),IF(K238="Yes",1,2),IF(SUMIFS(WhatIf!$G:$G,WhatIf!$A:$A,K$1,WhatIf!$B:$B,K238)&lt;=price_limit,IF(K238="Yes",1,2),"")),""))</f>
        <v/>
      </c>
      <c r="BA238" s="69" t="str">
        <f>IF(OR(L238="",VLOOKUP(L$1,Services!$A$1:$B$22,2,0)="Exclude"),"",IF($D238=1,IF(OR(price_limit="",price_limit="No Limit"),IF(L238="Yes",1,2),IF(SUMIFS(WhatIf!$G:$G,WhatIf!$A:$A,L$1,WhatIf!$B:$B,L238)&lt;=price_limit,IF(L238="Yes",1,2),"")),""))</f>
        <v/>
      </c>
      <c r="BB238" s="69" t="str">
        <f>IF(OR(M238="",VLOOKUP(M$1,Services!$A$1:$B$22,2,0)="Exclude"),"",IF($D238=1,IF(OR(price_limit="",price_limit="No Limit"),IF(M238="Yes",1,2),IF(SUMIFS(WhatIf!$G:$G,WhatIf!$A:$A,M$1,WhatIf!$B:$B,M238)&lt;=price_limit,IF(M238="Yes",1,2),"")),""))</f>
        <v/>
      </c>
      <c r="BC238" s="69" t="str">
        <f>IF(OR(N238="",VLOOKUP(N$1,Services!$A$1:$B$22,2,0)="Exclude"),"",IF($D238=1,IF(OR(price_limit="",price_limit="No Limit"),IF(N238="Yes",1,2),IF(SUMIFS(WhatIf!$G:$G,WhatIf!$A:$A,N$1,WhatIf!$B:$B,N238)&lt;=price_limit,IF(N238="Yes",1,2),"")),""))</f>
        <v/>
      </c>
      <c r="BD238" s="69" t="str">
        <f>IF(OR(O238="",VLOOKUP(O$1,Services!$A$1:$B$22,2,0)="Exclude"),"",IF($D238=1,IF(OR(price_limit="",price_limit="No Limit"),IF(O238="Yes",1,2),IF(SUMIFS(WhatIf!$G:$G,WhatIf!$A:$A,O$1,WhatIf!$B:$B,O238)&lt;=price_limit,IF(O238="Yes",1,2),"")),""))</f>
        <v/>
      </c>
      <c r="BE238" s="69" t="str">
        <f>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IF(OR(R238="",VLOOKUP(R$1,Services!$A$1:$B$22,2,0)="Exclude"),"",IF($D238=1,IF(OR(price_limit="",price_limit="No Limit"),IF(R238="Yes",1,2),IF(SUMIFS(WhatIf!$G:$G,WhatIf!$A:$A,R$1,WhatIf!$B:$B,R238)&lt;=price_limit,IF(R238="Yes",1,2),"")),""))</f>
        <v/>
      </c>
      <c r="BH238" s="69" t="str">
        <f>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37.299999999999997" x14ac:dyDescent="0.3">
      <c r="A239" s="19" t="s">
        <v>156</v>
      </c>
      <c r="B239" s="4" t="s">
        <v>900</v>
      </c>
      <c r="C239" s="4" t="s">
        <v>209</v>
      </c>
      <c r="D239" s="3" t="str">
        <f t="shared" ca="1" si="19"/>
        <v/>
      </c>
      <c r="E239" s="5" t="s">
        <v>1</v>
      </c>
      <c r="F239" s="5" t="s">
        <v>1</v>
      </c>
      <c r="J239" s="5" t="s">
        <v>1</v>
      </c>
      <c r="K239" s="5" t="s">
        <v>1</v>
      </c>
      <c r="L239" s="5" t="s">
        <v>1</v>
      </c>
      <c r="M239" s="5" t="s">
        <v>1</v>
      </c>
      <c r="N239" s="5" t="s">
        <v>1</v>
      </c>
      <c r="O239" s="5" t="s">
        <v>1</v>
      </c>
      <c r="P239" s="5" t="s">
        <v>1</v>
      </c>
      <c r="Q239" s="5" t="s">
        <v>1</v>
      </c>
      <c r="R239" s="5" t="s">
        <v>1</v>
      </c>
      <c r="S239" s="5" t="s">
        <v>1</v>
      </c>
      <c r="V239" s="5" t="s">
        <v>1</v>
      </c>
      <c r="X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 ca="1">IF(OR(E239="",VLOOKUP(E$1,Services!$A$1:$B$22,2,0)="Exclude"),"",IF($D239=1,IF(OR(price_limit="",price_limit="No Limit"),IF(E239="Yes",1,2),IF(SUMIFS(WhatIf!$G:$G,WhatIf!$A:$A,E$1,WhatIf!$B:$B,E239)&lt;=price_limit,IF(E239="Yes",1,2),"")),""))</f>
        <v/>
      </c>
      <c r="AU239" s="69" t="str">
        <f ca="1">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IF(OR(I239="",VLOOKUP(I$1,Services!$A$1:$B$22,2,0)="Exclude"),"",IF($D239=1,IF(OR(price_limit="",price_limit="No Limit"),IF(I239="Yes",1,2),IF(SUMIFS(WhatIf!$G:$G,WhatIf!$A:$A,I$1,WhatIf!$B:$B,I239)&lt;=price_limit,IF(I239="Yes",1,2),"")),""))</f>
        <v/>
      </c>
      <c r="AY239" s="69" t="str">
        <f ca="1">IF(OR(J239="",VLOOKUP(J$1,Services!$A$1:$B$22,2,0)="Exclude"),"",IF($D239=1,IF(OR(price_limit="",price_limit="No Limit"),IF(J239="Yes",1,2),IF(SUMIFS(WhatIf!$G:$G,WhatIf!$A:$A,J$1,WhatIf!$B:$B,J239)&lt;=price_limit,IF(J239="Yes",1,2),"")),""))</f>
        <v/>
      </c>
      <c r="AZ239" s="69" t="str">
        <f ca="1">IF(OR(K239="",VLOOKUP(K$1,Services!$A$1:$B$22,2,0)="Exclude"),"",IF($D239=1,IF(OR(price_limit="",price_limit="No Limit"),IF(K239="Yes",1,2),IF(SUMIFS(WhatIf!$G:$G,WhatIf!$A:$A,K$1,WhatIf!$B:$B,K239)&lt;=price_limit,IF(K239="Yes",1,2),"")),""))</f>
        <v/>
      </c>
      <c r="BA239" s="69" t="str">
        <f ca="1">IF(OR(L239="",VLOOKUP(L$1,Services!$A$1:$B$22,2,0)="Exclude"),"",IF($D239=1,IF(OR(price_limit="",price_limit="No Limit"),IF(L239="Yes",1,2),IF(SUMIFS(WhatIf!$G:$G,WhatIf!$A:$A,L$1,WhatIf!$B:$B,L239)&lt;=price_limit,IF(L239="Yes",1,2),"")),""))</f>
        <v/>
      </c>
      <c r="BB239" s="69" t="str">
        <f ca="1">IF(OR(M239="",VLOOKUP(M$1,Services!$A$1:$B$22,2,0)="Exclude"),"",IF($D239=1,IF(OR(price_limit="",price_limit="No Limit"),IF(M239="Yes",1,2),IF(SUMIFS(WhatIf!$G:$G,WhatIf!$A:$A,M$1,WhatIf!$B:$B,M239)&lt;=price_limit,IF(M239="Yes",1,2),"")),""))</f>
        <v/>
      </c>
      <c r="BC239" s="69" t="str">
        <f ca="1">IF(OR(N239="",VLOOKUP(N$1,Services!$A$1:$B$22,2,0)="Exclude"),"",IF($D239=1,IF(OR(price_limit="",price_limit="No Limit"),IF(N239="Yes",1,2),IF(SUMIFS(WhatIf!$G:$G,WhatIf!$A:$A,N$1,WhatIf!$B:$B,N239)&lt;=price_limit,IF(N239="Yes",1,2),"")),""))</f>
        <v/>
      </c>
      <c r="BD239" s="69" t="str">
        <f ca="1">IF(OR(O239="",VLOOKUP(O$1,Services!$A$1:$B$22,2,0)="Exclude"),"",IF($D239=1,IF(OR(price_limit="",price_limit="No Limit"),IF(O239="Yes",1,2),IF(SUMIFS(WhatIf!$G:$G,WhatIf!$A:$A,O$1,WhatIf!$B:$B,O239)&lt;=price_limit,IF(O239="Yes",1,2),"")),""))</f>
        <v/>
      </c>
      <c r="BE239" s="69" t="str">
        <f ca="1">IF(OR(P239="",VLOOKUP(P$1,Services!$A$1:$B$22,2,0)="Exclude"),"",IF($D239=1,IF(OR(price_limit="",price_limit="No Limit"),IF(P239="Yes",1,2),IF(SUMIFS(WhatIf!$G:$G,WhatIf!$A:$A,P$1,WhatIf!$B:$B,P239)&lt;=price_limit,IF(P239="Yes",1,2),"")),""))</f>
        <v/>
      </c>
      <c r="BF239" s="69" t="str">
        <f ca="1">IF(OR(Q239="",VLOOKUP(Q$1,Services!$A$1:$B$22,2,0)="Exclude"),"",IF($D239=1,IF(OR(price_limit="",price_limit="No Limit"),IF(Q239="Yes",1,2),IF(SUMIFS(WhatIf!$G:$G,WhatIf!$A:$A,Q$1,WhatIf!$B:$B,Q239)&lt;=price_limit,IF(Q239="Yes",1,2),"")),""))</f>
        <v/>
      </c>
      <c r="BG239" s="69" t="str">
        <f ca="1">IF(OR(R239="",VLOOKUP(R$1,Services!$A$1:$B$22,2,0)="Exclude"),"",IF($D239=1,IF(OR(price_limit="",price_limit="No Limit"),IF(R239="Yes",1,2),IF(SUMIFS(WhatIf!$G:$G,WhatIf!$A:$A,R$1,WhatIf!$B:$B,R239)&lt;=price_limit,IF(R239="Yes",1,2),"")),""))</f>
        <v/>
      </c>
      <c r="BH239" s="69" t="str">
        <f ca="1">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 ca="1">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 ca="1">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492</v>
      </c>
      <c r="B240" s="4" t="s">
        <v>240</v>
      </c>
      <c r="C240" s="4" t="s">
        <v>209</v>
      </c>
      <c r="D240" s="3" t="str">
        <f t="shared" ca="1" si="19"/>
        <v/>
      </c>
      <c r="I240" s="5"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IF(OR(E240="",VLOOKUP(E$1,Services!$A$1:$B$22,2,0)="Exclude"),"",IF($D240=1,IF(OR(price_limit="",price_limit="No Limit"),IF(E240="Yes",1,2),IF(SUMIFS(WhatIf!$G:$G,WhatIf!$A:$A,E$1,WhatIf!$B:$B,E240)&lt;=price_limit,IF(E240="Yes",1,2),"")),""))</f>
        <v/>
      </c>
      <c r="AU240" s="69" t="str">
        <f>IF(OR(F240="",VLOOKUP(F$1,Services!$A$1:$B$22,2,0)="Exclude"),"",IF($D240=1,IF(OR(price_limit="",price_limit="No Limit"),IF(F240="Yes",1,2),IF(SUMIFS(WhatIf!$G:$G,WhatIf!$A:$A,F$1,WhatIf!$B:$B,F240)&lt;=price_limit,IF(F240="Yes",1,2),"")),""))</f>
        <v/>
      </c>
      <c r="AV240" s="69" t="str">
        <f>IF(OR(G240="",VLOOKUP(G$1,Services!$A$1:$B$22,2,0)="Exclude"),"",IF($D240=1,IF(OR(price_limit="",price_limit="No Limit"),IF(G240="Yes",1,2),IF(SUMIFS(WhatIf!$G:$G,WhatIf!$A:$A,G$1,WhatIf!$B:$B,G240)&lt;=price_limit,IF(G240="Yes",1,2),"")),""))</f>
        <v/>
      </c>
      <c r="AW240" s="69" t="str">
        <f>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IF(OR(J240="",VLOOKUP(J$1,Services!$A$1:$B$22,2,0)="Exclude"),"",IF($D240=1,IF(OR(price_limit="",price_limit="No Limit"),IF(J240="Yes",1,2),IF(SUMIFS(WhatIf!$G:$G,WhatIf!$A:$A,J$1,WhatIf!$B:$B,J240)&lt;=price_limit,IF(J240="Yes",1,2),"")),""))</f>
        <v/>
      </c>
      <c r="AZ240" s="69" t="str">
        <f>IF(OR(K240="",VLOOKUP(K$1,Services!$A$1:$B$22,2,0)="Exclude"),"",IF($D240=1,IF(OR(price_limit="",price_limit="No Limit"),IF(K240="Yes",1,2),IF(SUMIFS(WhatIf!$G:$G,WhatIf!$A:$A,K$1,WhatIf!$B:$B,K240)&lt;=price_limit,IF(K240="Yes",1,2),"")),""))</f>
        <v/>
      </c>
      <c r="BA240" s="69" t="str">
        <f>IF(OR(L240="",VLOOKUP(L$1,Services!$A$1:$B$22,2,0)="Exclude"),"",IF($D240=1,IF(OR(price_limit="",price_limit="No Limit"),IF(L240="Yes",1,2),IF(SUMIFS(WhatIf!$G:$G,WhatIf!$A:$A,L$1,WhatIf!$B:$B,L240)&lt;=price_limit,IF(L240="Yes",1,2),"")),""))</f>
        <v/>
      </c>
      <c r="BB240" s="69" t="str">
        <f>IF(OR(M240="",VLOOKUP(M$1,Services!$A$1:$B$22,2,0)="Exclude"),"",IF($D240=1,IF(OR(price_limit="",price_limit="No Limit"),IF(M240="Yes",1,2),IF(SUMIFS(WhatIf!$G:$G,WhatIf!$A:$A,M$1,WhatIf!$B:$B,M240)&lt;=price_limit,IF(M240="Yes",1,2),"")),""))</f>
        <v/>
      </c>
      <c r="BC240" s="69" t="str">
        <f>IF(OR(N240="",VLOOKUP(N$1,Services!$A$1:$B$22,2,0)="Exclude"),"",IF($D240=1,IF(OR(price_limit="",price_limit="No Limit"),IF(N240="Yes",1,2),IF(SUMIFS(WhatIf!$G:$G,WhatIf!$A:$A,N$1,WhatIf!$B:$B,N240)&lt;=price_limit,IF(N240="Yes",1,2),"")),""))</f>
        <v/>
      </c>
      <c r="BD240" s="69" t="str">
        <f>IF(OR(O240="",VLOOKUP(O$1,Services!$A$1:$B$22,2,0)="Exclude"),"",IF($D240=1,IF(OR(price_limit="",price_limit="No Limit"),IF(O240="Yes",1,2),IF(SUMIFS(WhatIf!$G:$G,WhatIf!$A:$A,O$1,WhatIf!$B:$B,O240)&lt;=price_limit,IF(O240="Yes",1,2),"")),""))</f>
        <v/>
      </c>
      <c r="BE240" s="69" t="str">
        <f>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 ca="1">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493</v>
      </c>
      <c r="B241" s="4" t="s">
        <v>240</v>
      </c>
      <c r="C241" s="4" t="s">
        <v>209</v>
      </c>
      <c r="D241" s="3" t="str">
        <f t="shared" ref="D241:D272" ca="1" si="20">IF(BR241=0,"",IF(BR241&lt;=VALUE(MID(marker_pick,1,1)),1,""))</f>
        <v/>
      </c>
      <c r="I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IF(OR(E241="",VLOOKUP(E$1,Services!$A$1:$B$22,2,0)="Exclude"),"",IF($D241=1,IF(OR(price_limit="",price_limit="No Limit"),IF(E241="Yes",1,2),IF(SUMIFS(WhatIf!$G:$G,WhatIf!$A:$A,E$1,WhatIf!$B:$B,E241)&lt;=price_limit,IF(E241="Yes",1,2),"")),""))</f>
        <v/>
      </c>
      <c r="AU241" s="69" t="str">
        <f>IF(OR(F241="",VLOOKUP(F$1,Services!$A$1:$B$22,2,0)="Exclude"),"",IF($D241=1,IF(OR(price_limit="",price_limit="No Limit"),IF(F241="Yes",1,2),IF(SUMIFS(WhatIf!$G:$G,WhatIf!$A:$A,F$1,WhatIf!$B:$B,F241)&lt;=price_limit,IF(F241="Yes",1,2),"")),""))</f>
        <v/>
      </c>
      <c r="AV241" s="69" t="str">
        <f>IF(OR(G241="",VLOOKUP(G$1,Services!$A$1:$B$22,2,0)="Exclude"),"",IF($D241=1,IF(OR(price_limit="",price_limit="No Limit"),IF(G241="Yes",1,2),IF(SUMIFS(WhatIf!$G:$G,WhatIf!$A:$A,G$1,WhatIf!$B:$B,G241)&lt;=price_limit,IF(G241="Yes",1,2),"")),""))</f>
        <v/>
      </c>
      <c r="AW241" s="69" t="str">
        <f>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IF(OR(J241="",VLOOKUP(J$1,Services!$A$1:$B$22,2,0)="Exclude"),"",IF($D241=1,IF(OR(price_limit="",price_limit="No Limit"),IF(J241="Yes",1,2),IF(SUMIFS(WhatIf!$G:$G,WhatIf!$A:$A,J$1,WhatIf!$B:$B,J241)&lt;=price_limit,IF(J241="Yes",1,2),"")),""))</f>
        <v/>
      </c>
      <c r="AZ241" s="69" t="str">
        <f>IF(OR(K241="",VLOOKUP(K$1,Services!$A$1:$B$22,2,0)="Exclude"),"",IF($D241=1,IF(OR(price_limit="",price_limit="No Limit"),IF(K241="Yes",1,2),IF(SUMIFS(WhatIf!$G:$G,WhatIf!$A:$A,K$1,WhatIf!$B:$B,K241)&lt;=price_limit,IF(K241="Yes",1,2),"")),""))</f>
        <v/>
      </c>
      <c r="BA241" s="69" t="str">
        <f>IF(OR(L241="",VLOOKUP(L$1,Services!$A$1:$B$22,2,0)="Exclude"),"",IF($D241=1,IF(OR(price_limit="",price_limit="No Limit"),IF(L241="Yes",1,2),IF(SUMIFS(WhatIf!$G:$G,WhatIf!$A:$A,L$1,WhatIf!$B:$B,L241)&lt;=price_limit,IF(L241="Yes",1,2),"")),""))</f>
        <v/>
      </c>
      <c r="BB241" s="69" t="str">
        <f>IF(OR(M241="",VLOOKUP(M$1,Services!$A$1:$B$22,2,0)="Exclude"),"",IF($D241=1,IF(OR(price_limit="",price_limit="No Limit"),IF(M241="Yes",1,2),IF(SUMIFS(WhatIf!$G:$G,WhatIf!$A:$A,M$1,WhatIf!$B:$B,M241)&lt;=price_limit,IF(M241="Yes",1,2),"")),""))</f>
        <v/>
      </c>
      <c r="BC241" s="69" t="str">
        <f>IF(OR(N241="",VLOOKUP(N$1,Services!$A$1:$B$22,2,0)="Exclude"),"",IF($D241=1,IF(OR(price_limit="",price_limit="No Limit"),IF(N241="Yes",1,2),IF(SUMIFS(WhatIf!$G:$G,WhatIf!$A:$A,N$1,WhatIf!$B:$B,N241)&lt;=price_limit,IF(N241="Yes",1,2),"")),""))</f>
        <v/>
      </c>
      <c r="BD241" s="69" t="str">
        <f>IF(OR(O241="",VLOOKUP(O$1,Services!$A$1:$B$22,2,0)="Exclude"),"",IF($D241=1,IF(OR(price_limit="",price_limit="No Limit"),IF(O241="Yes",1,2),IF(SUMIFS(WhatIf!$G:$G,WhatIf!$A:$A,O$1,WhatIf!$B:$B,O241)&lt;=price_limit,IF(O241="Yes",1,2),"")),""))</f>
        <v/>
      </c>
      <c r="BE241" s="69" t="str">
        <f>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IF(OR(R241="",VLOOKUP(R$1,Services!$A$1:$B$22,2,0)="Exclude"),"",IF($D241=1,IF(OR(price_limit="",price_limit="No Limit"),IF(R241="Yes",1,2),IF(SUMIFS(WhatIf!$G:$G,WhatIf!$A:$A,R$1,WhatIf!$B:$B,R241)&lt;=price_limit,IF(R241="Yes",1,2),"")),""))</f>
        <v/>
      </c>
      <c r="BH241" s="69" t="str">
        <f>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50</v>
      </c>
      <c r="B242" s="4" t="s">
        <v>240</v>
      </c>
      <c r="C242" s="4" t="s">
        <v>216</v>
      </c>
      <c r="D242" s="3" t="str">
        <f t="shared" ca="1" si="20"/>
        <v/>
      </c>
      <c r="F242" s="5" t="s">
        <v>505</v>
      </c>
      <c r="G242" s="5" t="s">
        <v>505</v>
      </c>
      <c r="H242" s="5" t="s">
        <v>1</v>
      </c>
      <c r="I242" s="5" t="s">
        <v>1</v>
      </c>
      <c r="J242" s="5" t="s">
        <v>1</v>
      </c>
      <c r="K242" s="5" t="s">
        <v>1</v>
      </c>
      <c r="L242" s="5" t="s">
        <v>1</v>
      </c>
      <c r="M242" s="5" t="s">
        <v>1</v>
      </c>
      <c r="N242" s="5" t="s">
        <v>1</v>
      </c>
      <c r="O242" s="6" t="s">
        <v>1</v>
      </c>
      <c r="P242" s="6" t="s">
        <v>1</v>
      </c>
      <c r="Q242" s="6" t="s">
        <v>1</v>
      </c>
      <c r="R242" s="6" t="s">
        <v>1</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IF(OR(E242="",VLOOKUP(E$1,Services!$A$1:$B$22,2,0)="Exclude"),"",IF($D242=1,IF(OR(price_limit="",price_limit="No Limit"),IF(E242="Yes",1,2),IF(SUMIFS(WhatIf!$G:$G,WhatIf!$A:$A,E$1,WhatIf!$B:$B,E242)&lt;=price_limit,IF(E242="Yes",1,2),"")),""))</f>
        <v/>
      </c>
      <c r="AU242" s="69" t="str">
        <f ca="1">IF(OR(F242="",VLOOKUP(F$1,Services!$A$1:$B$22,2,0)="Exclude"),"",IF($D242=1,IF(OR(price_limit="",price_limit="No Limit"),IF(F242="Yes",1,2),IF(SUMIFS(WhatIf!$G:$G,WhatIf!$A:$A,F$1,WhatIf!$B:$B,F242)&lt;=price_limit,IF(F242="Yes",1,2),"")),""))</f>
        <v/>
      </c>
      <c r="AV242" s="69" t="str">
        <f ca="1">IF(OR(G242="",VLOOKUP(G$1,Services!$A$1:$B$22,2,0)="Exclude"),"",IF($D242=1,IF(OR(price_limit="",price_limit="No Limit"),IF(G242="Yes",1,2),IF(SUMIFS(WhatIf!$G:$G,WhatIf!$A:$A,G$1,WhatIf!$B:$B,G242)&lt;=price_limit,IF(G242="Yes",1,2),"")),""))</f>
        <v/>
      </c>
      <c r="AW242" s="69" t="str">
        <f ca="1">IF(OR(H242="",VLOOKUP(H$1,Services!$A$1:$B$22,2,0)="Exclude"),"",IF($D242=1,IF(OR(price_limit="",price_limit="No Limit"),IF(H242="Yes",1,2),IF(SUMIFS(WhatIf!$G:$G,WhatIf!$A:$A,H$1,WhatIf!$B:$B,H242)&lt;=price_limit,IF(H242="Yes",1,2),"")),""))</f>
        <v/>
      </c>
      <c r="AX242" s="69" t="str">
        <f ca="1">IF(OR(I242="",VLOOKUP(I$1,Services!$A$1:$B$22,2,0)="Exclude"),"",IF($D242=1,IF(OR(price_limit="",price_limit="No Limit"),IF(I242="Yes",1,2),IF(SUMIFS(WhatIf!$G:$G,WhatIf!$A:$A,I$1,WhatIf!$B:$B,I242)&lt;=price_limit,IF(I242="Yes",1,2),"")),""))</f>
        <v/>
      </c>
      <c r="AY242" s="69" t="str">
        <f ca="1">IF(OR(J242="",VLOOKUP(J$1,Services!$A$1:$B$22,2,0)="Exclude"),"",IF($D242=1,IF(OR(price_limit="",price_limit="No Limit"),IF(J242="Yes",1,2),IF(SUMIFS(WhatIf!$G:$G,WhatIf!$A:$A,J$1,WhatIf!$B:$B,J242)&lt;=price_limit,IF(J242="Yes",1,2),"")),""))</f>
        <v/>
      </c>
      <c r="AZ242" s="69" t="str">
        <f ca="1">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 ca="1">IF(OR(N242="",VLOOKUP(N$1,Services!$A$1:$B$22,2,0)="Exclude"),"",IF($D242=1,IF(OR(price_limit="",price_limit="No Limit"),IF(N242="Yes",1,2),IF(SUMIFS(WhatIf!$G:$G,WhatIf!$A:$A,N$1,WhatIf!$B:$B,N242)&lt;=price_limit,IF(N242="Yes",1,2),"")),""))</f>
        <v/>
      </c>
      <c r="BD242" s="69" t="str">
        <f ca="1">IF(OR(O242="",VLOOKUP(O$1,Services!$A$1:$B$22,2,0)="Exclude"),"",IF($D242=1,IF(OR(price_limit="",price_limit="No Limit"),IF(O242="Yes",1,2),IF(SUMIFS(WhatIf!$G:$G,WhatIf!$A:$A,O$1,WhatIf!$B:$B,O242)&lt;=price_limit,IF(O242="Yes",1,2),"")),""))</f>
        <v/>
      </c>
      <c r="BE242" s="69" t="str">
        <f ca="1">IF(OR(P242="",VLOOKUP(P$1,Services!$A$1:$B$22,2,0)="Exclude"),"",IF($D242=1,IF(OR(price_limit="",price_limit="No Limit"),IF(P242="Yes",1,2),IF(SUMIFS(WhatIf!$G:$G,WhatIf!$A:$A,P$1,WhatIf!$B:$B,P242)&lt;=price_limit,IF(P242="Yes",1,2),"")),""))</f>
        <v/>
      </c>
      <c r="BF242" s="69" t="str">
        <f ca="1">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 ca="1">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51</v>
      </c>
      <c r="B243" s="4" t="s">
        <v>240</v>
      </c>
      <c r="C243" s="4" t="s">
        <v>283</v>
      </c>
      <c r="D243" s="3" t="str">
        <f t="shared" ca="1" si="20"/>
        <v/>
      </c>
      <c r="E243" s="5" t="s">
        <v>1</v>
      </c>
      <c r="F243" s="5" t="s">
        <v>503</v>
      </c>
      <c r="G243" s="5" t="s">
        <v>503</v>
      </c>
      <c r="H243" s="5" t="s">
        <v>1</v>
      </c>
      <c r="I243" s="5" t="s">
        <v>1</v>
      </c>
      <c r="J243" s="5" t="s">
        <v>1</v>
      </c>
      <c r="K243" s="5" t="s">
        <v>1</v>
      </c>
      <c r="L243" s="5" t="s">
        <v>1</v>
      </c>
      <c r="M243" s="5" t="s">
        <v>1</v>
      </c>
      <c r="N243" s="5" t="s">
        <v>1</v>
      </c>
      <c r="O243" s="6"/>
      <c r="P243" s="6"/>
      <c r="Q243" s="6"/>
      <c r="R243" s="6"/>
      <c r="S243" s="5" t="s">
        <v>1</v>
      </c>
      <c r="V243" s="5" t="s">
        <v>1</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 ca="1">IF(OR(E243="",VLOOKUP(E$1,Services!$A$1:$B$22,2,0)="Exclude"),"",IF($D243=1,IF(OR(price_limit="",price_limit="No Limit"),IF(E243="Yes",1,2),IF(SUMIFS(WhatIf!$G:$G,WhatIf!$A:$A,E$1,WhatIf!$B:$B,E243)&lt;=price_limit,IF(E243="Yes",1,2),"")),""))</f>
        <v/>
      </c>
      <c r="AU243" s="69" t="str">
        <f ca="1">IF(OR(F243="",VLOOKUP(F$1,Services!$A$1:$B$22,2,0)="Exclude"),"",IF($D243=1,IF(OR(price_limit="",price_limit="No Limit"),IF(F243="Yes",1,2),IF(SUMIFS(WhatIf!$G:$G,WhatIf!$A:$A,F$1,WhatIf!$B:$B,F243)&lt;=price_limit,IF(F243="Yes",1,2),"")),""))</f>
        <v/>
      </c>
      <c r="AV243" s="69" t="str">
        <f ca="1">IF(OR(G243="",VLOOKUP(G$1,Services!$A$1:$B$22,2,0)="Exclude"),"",IF($D243=1,IF(OR(price_limit="",price_limit="No Limit"),IF(G243="Yes",1,2),IF(SUMIFS(WhatIf!$G:$G,WhatIf!$A:$A,G$1,WhatIf!$B:$B,G243)&lt;=price_limit,IF(G243="Yes",1,2),"")),""))</f>
        <v/>
      </c>
      <c r="AW243" s="69" t="str">
        <f ca="1">IF(OR(H243="",VLOOKUP(H$1,Services!$A$1:$B$22,2,0)="Exclude"),"",IF($D243=1,IF(OR(price_limit="",price_limit="No Limit"),IF(H243="Yes",1,2),IF(SUMIFS(WhatIf!$G:$G,WhatIf!$A:$A,H$1,WhatIf!$B:$B,H243)&lt;=price_limit,IF(H243="Yes",1,2),"")),""))</f>
        <v/>
      </c>
      <c r="AX243" s="69" t="str">
        <f ca="1">IF(OR(I243="",VLOOKUP(I$1,Services!$A$1:$B$22,2,0)="Exclude"),"",IF($D243=1,IF(OR(price_limit="",price_limit="No Limit"),IF(I243="Yes",1,2),IF(SUMIFS(WhatIf!$G:$G,WhatIf!$A:$A,I$1,WhatIf!$B:$B,I243)&lt;=price_limit,IF(I243="Yes",1,2),"")),""))</f>
        <v/>
      </c>
      <c r="AY243" s="69" t="str">
        <f ca="1">IF(OR(J243="",VLOOKUP(J$1,Services!$A$1:$B$22,2,0)="Exclude"),"",IF($D243=1,IF(OR(price_limit="",price_limit="No Limit"),IF(J243="Yes",1,2),IF(SUMIFS(WhatIf!$G:$G,WhatIf!$A:$A,J$1,WhatIf!$B:$B,J243)&lt;=price_limit,IF(J243="Yes",1,2),"")),""))</f>
        <v/>
      </c>
      <c r="AZ243" s="69" t="str">
        <f ca="1">IF(OR(K243="",VLOOKUP(K$1,Services!$A$1:$B$22,2,0)="Exclude"),"",IF($D243=1,IF(OR(price_limit="",price_limit="No Limit"),IF(K243="Yes",1,2),IF(SUMIFS(WhatIf!$G:$G,WhatIf!$A:$A,K$1,WhatIf!$B:$B,K243)&lt;=price_limit,IF(K243="Yes",1,2),"")),""))</f>
        <v/>
      </c>
      <c r="BA243" s="69" t="str">
        <f ca="1">IF(OR(L243="",VLOOKUP(L$1,Services!$A$1:$B$22,2,0)="Exclude"),"",IF($D243=1,IF(OR(price_limit="",price_limit="No Limit"),IF(L243="Yes",1,2),IF(SUMIFS(WhatIf!$G:$G,WhatIf!$A:$A,L$1,WhatIf!$B:$B,L243)&lt;=price_limit,IF(L243="Yes",1,2),"")),""))</f>
        <v/>
      </c>
      <c r="BB243" s="69" t="str">
        <f ca="1">IF(OR(M243="",VLOOKUP(M$1,Services!$A$1:$B$22,2,0)="Exclude"),"",IF($D243=1,IF(OR(price_limit="",price_limit="No Limit"),IF(M243="Yes",1,2),IF(SUMIFS(WhatIf!$G:$G,WhatIf!$A:$A,M$1,WhatIf!$B:$B,M243)&lt;=price_limit,IF(M243="Yes",1,2),"")),""))</f>
        <v/>
      </c>
      <c r="BC243" s="69" t="str">
        <f ca="1">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IF(OR(R243="",VLOOKUP(R$1,Services!$A$1:$B$22,2,0)="Exclude"),"",IF($D243=1,IF(OR(price_limit="",price_limit="No Limit"),IF(R243="Yes",1,2),IF(SUMIFS(WhatIf!$G:$G,WhatIf!$A:$A,R$1,WhatIf!$B:$B,R243)&lt;=price_limit,IF(R243="Yes",1,2),"")),""))</f>
        <v/>
      </c>
      <c r="BH243" s="69" t="str">
        <f ca="1">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 ca="1">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 ca="1">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125</v>
      </c>
      <c r="B244" s="4" t="s">
        <v>240</v>
      </c>
      <c r="C244" s="4" t="s">
        <v>454</v>
      </c>
      <c r="D244" s="3" t="str">
        <f t="shared" ca="1" si="20"/>
        <v/>
      </c>
      <c r="E244" s="5" t="s">
        <v>1</v>
      </c>
      <c r="H244" s="6"/>
      <c r="I244" s="6"/>
      <c r="L244" s="5" t="s">
        <v>1</v>
      </c>
      <c r="M244" s="5" t="s">
        <v>1</v>
      </c>
      <c r="R244" s="6" t="s">
        <v>829</v>
      </c>
      <c r="V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 ca="1">IF(OR(E244="",VLOOKUP(E$1,Services!$A$1:$B$22,2,0)="Exclude"),"",IF($D244=1,IF(OR(price_limit="",price_limit="No Limit"),IF(E244="Yes",1,2),IF(SUMIFS(WhatIf!$G:$G,WhatIf!$A:$A,E$1,WhatIf!$B:$B,E244)&lt;=price_limit,IF(E244="Yes",1,2),"")),""))</f>
        <v/>
      </c>
      <c r="AU244" s="69" t="str">
        <f>IF(OR(F244="",VLOOKUP(F$1,Services!$A$1:$B$22,2,0)="Exclude"),"",IF($D244=1,IF(OR(price_limit="",price_limit="No Limit"),IF(F244="Yes",1,2),IF(SUMIFS(WhatIf!$G:$G,WhatIf!$A:$A,F$1,WhatIf!$B:$B,F244)&lt;=price_limit,IF(F244="Yes",1,2),"")),""))</f>
        <v/>
      </c>
      <c r="AV244" s="69" t="str">
        <f>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IF(OR(J244="",VLOOKUP(J$1,Services!$A$1:$B$22,2,0)="Exclude"),"",IF($D244=1,IF(OR(price_limit="",price_limit="No Limit"),IF(J244="Yes",1,2),IF(SUMIFS(WhatIf!$G:$G,WhatIf!$A:$A,J$1,WhatIf!$B:$B,J244)&lt;=price_limit,IF(J244="Yes",1,2),"")),""))</f>
        <v/>
      </c>
      <c r="AZ244" s="69" t="str">
        <f>IF(OR(K244="",VLOOKUP(K$1,Services!$A$1:$B$22,2,0)="Exclude"),"",IF($D244=1,IF(OR(price_limit="",price_limit="No Limit"),IF(K244="Yes",1,2),IF(SUMIFS(WhatIf!$G:$G,WhatIf!$A:$A,K$1,WhatIf!$B:$B,K244)&lt;=price_limit,IF(K244="Yes",1,2),"")),""))</f>
        <v/>
      </c>
      <c r="BA244" s="69" t="str">
        <f ca="1">IF(OR(L244="",VLOOKUP(L$1,Services!$A$1:$B$22,2,0)="Exclude"),"",IF($D244=1,IF(OR(price_limit="",price_limit="No Limit"),IF(L244="Yes",1,2),IF(SUMIFS(WhatIf!$G:$G,WhatIf!$A:$A,L$1,WhatIf!$B:$B,L244)&lt;=price_limit,IF(L244="Yes",1,2),"")),""))</f>
        <v/>
      </c>
      <c r="BB244" s="69" t="str">
        <f ca="1">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 ca="1">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126</v>
      </c>
      <c r="B245" s="4" t="s">
        <v>240</v>
      </c>
      <c r="C245" s="4" t="s">
        <v>454</v>
      </c>
      <c r="D245" s="3" t="str">
        <f t="shared" ca="1" si="20"/>
        <v/>
      </c>
      <c r="E245" s="5" t="s">
        <v>1</v>
      </c>
      <c r="R245" s="6" t="s">
        <v>829</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 ca="1">IF(OR(E245="",VLOOKUP(E$1,Services!$A$1:$B$22,2,0)="Exclude"),"",IF($D245=1,IF(OR(price_limit="",price_limit="No Limit"),IF(E245="Yes",1,2),IF(SUMIFS(WhatIf!$G:$G,WhatIf!$A:$A,E$1,WhatIf!$B:$B,E245)&lt;=price_limit,IF(E245="Yes",1,2),"")),""))</f>
        <v/>
      </c>
      <c r="AU245" s="69" t="str">
        <f>IF(OR(F245="",VLOOKUP(F$1,Services!$A$1:$B$22,2,0)="Exclude"),"",IF($D245=1,IF(OR(price_limit="",price_limit="No Limit"),IF(F245="Yes",1,2),IF(SUMIFS(WhatIf!$G:$G,WhatIf!$A:$A,F$1,WhatIf!$B:$B,F245)&lt;=price_limit,IF(F245="Yes",1,2),"")),""))</f>
        <v/>
      </c>
      <c r="AV245" s="69" t="str">
        <f>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IF(OR(J245="",VLOOKUP(J$1,Services!$A$1:$B$22,2,0)="Exclude"),"",IF($D245=1,IF(OR(price_limit="",price_limit="No Limit"),IF(J245="Yes",1,2),IF(SUMIFS(WhatIf!$G:$G,WhatIf!$A:$A,J$1,WhatIf!$B:$B,J245)&lt;=price_limit,IF(J245="Yes",1,2),"")),""))</f>
        <v/>
      </c>
      <c r="AZ245" s="69" t="str">
        <f>IF(OR(K245="",VLOOKUP(K$1,Services!$A$1:$B$22,2,0)="Exclude"),"",IF($D245=1,IF(OR(price_limit="",price_limit="No Limit"),IF(K245="Yes",1,2),IF(SUMIFS(WhatIf!$G:$G,WhatIf!$A:$A,K$1,WhatIf!$B:$B,K245)&lt;=price_limit,IF(K245="Yes",1,2),"")),""))</f>
        <v/>
      </c>
      <c r="BA245" s="69" t="str">
        <f>IF(OR(L245="",VLOOKUP(L$1,Services!$A$1:$B$22,2,0)="Exclude"),"",IF($D245=1,IF(OR(price_limit="",price_limit="No Limit"),IF(L245="Yes",1,2),IF(SUMIFS(WhatIf!$G:$G,WhatIf!$A:$A,L$1,WhatIf!$B:$B,L245)&lt;=price_limit,IF(L245="Yes",1,2),"")),""))</f>
        <v/>
      </c>
      <c r="BB245" s="69" t="str">
        <f>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52</v>
      </c>
      <c r="B246" s="4" t="s">
        <v>230</v>
      </c>
      <c r="C246" s="4" t="s">
        <v>283</v>
      </c>
      <c r="D246" s="3" t="str">
        <f t="shared" ca="1" si="20"/>
        <v/>
      </c>
      <c r="E246" s="5" t="s">
        <v>1</v>
      </c>
      <c r="F246" s="5" t="s">
        <v>503</v>
      </c>
      <c r="G246" s="5" t="s">
        <v>503</v>
      </c>
      <c r="J246" s="5" t="s">
        <v>1</v>
      </c>
      <c r="K246" s="5" t="s">
        <v>1</v>
      </c>
      <c r="L246" s="5" t="s">
        <v>1</v>
      </c>
      <c r="M246" s="5" t="s">
        <v>1</v>
      </c>
      <c r="O246" s="6"/>
      <c r="P246" s="6"/>
      <c r="Q246" s="6"/>
      <c r="R246" s="6" t="s">
        <v>829</v>
      </c>
      <c r="V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 ca="1">IF(OR(E246="",VLOOKUP(E$1,Services!$A$1:$B$22,2,0)="Exclude"),"",IF($D246=1,IF(OR(price_limit="",price_limit="No Limit"),IF(E246="Yes",1,2),IF(SUMIFS(WhatIf!$G:$G,WhatIf!$A:$A,E$1,WhatIf!$B:$B,E246)&lt;=price_limit,IF(E246="Yes",1,2),"")),""))</f>
        <v/>
      </c>
      <c r="AU246" s="69" t="str">
        <f ca="1">IF(OR(F246="",VLOOKUP(F$1,Services!$A$1:$B$22,2,0)="Exclude"),"",IF($D246=1,IF(OR(price_limit="",price_limit="No Limit"),IF(F246="Yes",1,2),IF(SUMIFS(WhatIf!$G:$G,WhatIf!$A:$A,F$1,WhatIf!$B:$B,F246)&lt;=price_limit,IF(F246="Yes",1,2),"")),""))</f>
        <v/>
      </c>
      <c r="AV246" s="69" t="str">
        <f ca="1">IF(OR(G246="",VLOOKUP(G$1,Services!$A$1:$B$22,2,0)="Exclude"),"",IF($D246=1,IF(OR(price_limit="",price_limit="No Limit"),IF(G246="Yes",1,2),IF(SUMIFS(WhatIf!$G:$G,WhatIf!$A:$A,G$1,WhatIf!$B:$B,G246)&lt;=price_limit,IF(G246="Yes",1,2),"")),""))</f>
        <v/>
      </c>
      <c r="AW246" s="69" t="str">
        <f>IF(OR(H246="",VLOOKUP(H$1,Services!$A$1:$B$22,2,0)="Exclude"),"",IF($D246=1,IF(OR(price_limit="",price_limit="No Limit"),IF(H246="Yes",1,2),IF(SUMIFS(WhatIf!$G:$G,WhatIf!$A:$A,H$1,WhatIf!$B:$B,H246)&lt;=price_limit,IF(H246="Yes",1,2),"")),""))</f>
        <v/>
      </c>
      <c r="AX246" s="69" t="str">
        <f>IF(OR(I246="",VLOOKUP(I$1,Services!$A$1:$B$22,2,0)="Exclude"),"",IF($D246=1,IF(OR(price_limit="",price_limit="No Limit"),IF(I246="Yes",1,2),IF(SUMIFS(WhatIf!$G:$G,WhatIf!$A:$A,I$1,WhatIf!$B:$B,I246)&lt;=price_limit,IF(I246="Yes",1,2),"")),""))</f>
        <v/>
      </c>
      <c r="AY246" s="69" t="str">
        <f ca="1">IF(OR(J246="",VLOOKUP(J$1,Services!$A$1:$B$22,2,0)="Exclude"),"",IF($D246=1,IF(OR(price_limit="",price_limit="No Limit"),IF(J246="Yes",1,2),IF(SUMIFS(WhatIf!$G:$G,WhatIf!$A:$A,J$1,WhatIf!$B:$B,J246)&lt;=price_limit,IF(J246="Yes",1,2),"")),""))</f>
        <v/>
      </c>
      <c r="AZ246" s="69" t="str">
        <f ca="1">IF(OR(K246="",VLOOKUP(K$1,Services!$A$1:$B$22,2,0)="Exclude"),"",IF($D246=1,IF(OR(price_limit="",price_limit="No Limit"),IF(K246="Yes",1,2),IF(SUMIFS(WhatIf!$G:$G,WhatIf!$A:$A,K$1,WhatIf!$B:$B,K246)&lt;=price_limit,IF(K246="Yes",1,2),"")),""))</f>
        <v/>
      </c>
      <c r="BA246" s="69" t="str">
        <f ca="1">IF(OR(L246="",VLOOKUP(L$1,Services!$A$1:$B$22,2,0)="Exclude"),"",IF($D246=1,IF(OR(price_limit="",price_limit="No Limit"),IF(L246="Yes",1,2),IF(SUMIFS(WhatIf!$G:$G,WhatIf!$A:$A,L$1,WhatIf!$B:$B,L246)&lt;=price_limit,IF(L246="Yes",1,2),"")),""))</f>
        <v/>
      </c>
      <c r="BB246" s="69" t="str">
        <f ca="1">IF(OR(M246="",VLOOKUP(M$1,Services!$A$1:$B$22,2,0)="Exclude"),"",IF($D246=1,IF(OR(price_limit="",price_limit="No Limit"),IF(M246="Yes",1,2),IF(SUMIFS(WhatIf!$G:$G,WhatIf!$A:$A,M$1,WhatIf!$B:$B,M246)&lt;=price_limit,IF(M246="Yes",1,2),"")),""))</f>
        <v/>
      </c>
      <c r="BC246" s="69" t="str">
        <f>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 ca="1">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 ca="1">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381</v>
      </c>
      <c r="B247" s="4" t="s">
        <v>229</v>
      </c>
      <c r="C247" s="4" t="s">
        <v>454</v>
      </c>
      <c r="D247" s="3" t="str">
        <f t="shared" ca="1" si="20"/>
        <v/>
      </c>
      <c r="O247" s="6"/>
      <c r="P247" s="6"/>
      <c r="Q247" s="6"/>
      <c r="R247" s="6" t="s">
        <v>829</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IF(OR(F247="",VLOOKUP(F$1,Services!$A$1:$B$22,2,0)="Exclude"),"",IF($D247=1,IF(OR(price_limit="",price_limit="No Limit"),IF(F247="Yes",1,2),IF(SUMIFS(WhatIf!$G:$G,WhatIf!$A:$A,F$1,WhatIf!$B:$B,F247)&lt;=price_limit,IF(F247="Yes",1,2),"")),""))</f>
        <v/>
      </c>
      <c r="AV247" s="69" t="str">
        <f>IF(OR(G247="",VLOOKUP(G$1,Services!$A$1:$B$22,2,0)="Exclude"),"",IF($D247=1,IF(OR(price_limit="",price_limit="No Limit"),IF(G247="Yes",1,2),IF(SUMIFS(WhatIf!$G:$G,WhatIf!$A:$A,G$1,WhatIf!$B:$B,G247)&lt;=price_limit,IF(G247="Yes",1,2),"")),""))</f>
        <v/>
      </c>
      <c r="AW247" s="69" t="str">
        <f>IF(OR(H247="",VLOOKUP(H$1,Services!$A$1:$B$22,2,0)="Exclude"),"",IF($D247=1,IF(OR(price_limit="",price_limit="No Limit"),IF(H247="Yes",1,2),IF(SUMIFS(WhatIf!$G:$G,WhatIf!$A:$A,H$1,WhatIf!$B:$B,H247)&lt;=price_limit,IF(H247="Yes",1,2),"")),""))</f>
        <v/>
      </c>
      <c r="AX247" s="69" t="str">
        <f>IF(OR(I247="",VLOOKUP(I$1,Services!$A$1:$B$22,2,0)="Exclude"),"",IF($D247=1,IF(OR(price_limit="",price_limit="No Limit"),IF(I247="Yes",1,2),IF(SUMIFS(WhatIf!$G:$G,WhatIf!$A:$A,I$1,WhatIf!$B:$B,I247)&lt;=price_limit,IF(I247="Yes",1,2),"")),""))</f>
        <v/>
      </c>
      <c r="AY247" s="69" t="str">
        <f>IF(OR(J247="",VLOOKUP(J$1,Services!$A$1:$B$22,2,0)="Exclude"),"",IF($D247=1,IF(OR(price_limit="",price_limit="No Limit"),IF(J247="Yes",1,2),IF(SUMIFS(WhatIf!$G:$G,WhatIf!$A:$A,J$1,WhatIf!$B:$B,J247)&lt;=price_limit,IF(J247="Yes",1,2),"")),""))</f>
        <v/>
      </c>
      <c r="AZ247" s="69" t="str">
        <f>IF(OR(K247="",VLOOKUP(K$1,Services!$A$1:$B$22,2,0)="Exclude"),"",IF($D247=1,IF(OR(price_limit="",price_limit="No Limit"),IF(K247="Yes",1,2),IF(SUMIFS(WhatIf!$G:$G,WhatIf!$A:$A,K$1,WhatIf!$B:$B,K247)&lt;=price_limit,IF(K247="Yes",1,2),"")),""))</f>
        <v/>
      </c>
      <c r="BA247" s="69" t="str">
        <f>IF(OR(L247="",VLOOKUP(L$1,Services!$A$1:$B$22,2,0)="Exclude"),"",IF($D247=1,IF(OR(price_limit="",price_limit="No Limit"),IF(L247="Yes",1,2),IF(SUMIFS(WhatIf!$G:$G,WhatIf!$A:$A,L$1,WhatIf!$B:$B,L247)&lt;=price_limit,IF(L247="Yes",1,2),"")),""))</f>
        <v/>
      </c>
      <c r="BB247" s="69" t="str">
        <f>IF(OR(M247="",VLOOKUP(M$1,Services!$A$1:$B$22,2,0)="Exclude"),"",IF($D247=1,IF(OR(price_limit="",price_limit="No Limit"),IF(M247="Yes",1,2),IF(SUMIFS(WhatIf!$G:$G,WhatIf!$A:$A,M$1,WhatIf!$B:$B,M247)&lt;=price_limit,IF(M247="Yes",1,2),"")),""))</f>
        <v/>
      </c>
      <c r="BC247" s="69" t="str">
        <f>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 ca="1">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271</v>
      </c>
      <c r="B248" s="4" t="s">
        <v>789</v>
      </c>
      <c r="C248" s="4" t="s">
        <v>208</v>
      </c>
      <c r="D248" s="3" t="str">
        <f t="shared" ca="1" si="20"/>
        <v/>
      </c>
      <c r="F248" s="5" t="s">
        <v>824</v>
      </c>
      <c r="G248" s="5" t="s">
        <v>824</v>
      </c>
      <c r="H248" s="5" t="s">
        <v>285</v>
      </c>
      <c r="I248" s="5" t="s">
        <v>285</v>
      </c>
      <c r="J248" s="5" t="s">
        <v>285</v>
      </c>
      <c r="K248" s="5" t="s">
        <v>285</v>
      </c>
      <c r="L248" s="5" t="s">
        <v>285</v>
      </c>
      <c r="M248" s="5" t="s">
        <v>285</v>
      </c>
      <c r="N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 ca="1">IF(OR(F248="",VLOOKUP(F$1,Services!$A$1:$B$22,2,0)="Exclude"),"",IF($D248=1,IF(OR(price_limit="",price_limit="No Limit"),IF(F248="Yes",1,2),IF(SUMIFS(WhatIf!$G:$G,WhatIf!$A:$A,F$1,WhatIf!$B:$B,F248)&lt;=price_limit,IF(F248="Yes",1,2),"")),""))</f>
        <v/>
      </c>
      <c r="AV248" s="69" t="str">
        <f ca="1">IF(OR(G248="",VLOOKUP(G$1,Services!$A$1:$B$22,2,0)="Exclude"),"",IF($D248=1,IF(OR(price_limit="",price_limit="No Limit"),IF(G248="Yes",1,2),IF(SUMIFS(WhatIf!$G:$G,WhatIf!$A:$A,G$1,WhatIf!$B:$B,G248)&lt;=price_limit,IF(G248="Yes",1,2),"")),""))</f>
        <v/>
      </c>
      <c r="AW248" s="69" t="str">
        <f ca="1">IF(OR(H248="",VLOOKUP(H$1,Services!$A$1:$B$22,2,0)="Exclude"),"",IF($D248=1,IF(OR(price_limit="",price_limit="No Limit"),IF(H248="Yes",1,2),IF(SUMIFS(WhatIf!$G:$G,WhatIf!$A:$A,H$1,WhatIf!$B:$B,H248)&lt;=price_limit,IF(H248="Yes",1,2),"")),""))</f>
        <v/>
      </c>
      <c r="AX248" s="69" t="str">
        <f ca="1">IF(OR(I248="",VLOOKUP(I$1,Services!$A$1:$B$22,2,0)="Exclude"),"",IF($D248=1,IF(OR(price_limit="",price_limit="No Limit"),IF(I248="Yes",1,2),IF(SUMIFS(WhatIf!$G:$G,WhatIf!$A:$A,I$1,WhatIf!$B:$B,I248)&lt;=price_limit,IF(I248="Yes",1,2),"")),""))</f>
        <v/>
      </c>
      <c r="AY248" s="69" t="str">
        <f ca="1">IF(OR(J248="",VLOOKUP(J$1,Services!$A$1:$B$22,2,0)="Exclude"),"",IF($D248=1,IF(OR(price_limit="",price_limit="No Limit"),IF(J248="Yes",1,2),IF(SUMIFS(WhatIf!$G:$G,WhatIf!$A:$A,J$1,WhatIf!$B:$B,J248)&lt;=price_limit,IF(J248="Yes",1,2),"")),""))</f>
        <v/>
      </c>
      <c r="AZ248" s="69" t="str">
        <f ca="1">IF(OR(K248="",VLOOKUP(K$1,Services!$A$1:$B$22,2,0)="Exclude"),"",IF($D248=1,IF(OR(price_limit="",price_limit="No Limit"),IF(K248="Yes",1,2),IF(SUMIFS(WhatIf!$G:$G,WhatIf!$A:$A,K$1,WhatIf!$B:$B,K248)&lt;=price_limit,IF(K248="Yes",1,2),"")),""))</f>
        <v/>
      </c>
      <c r="BA248" s="69" t="str">
        <f ca="1">IF(OR(L248="",VLOOKUP(L$1,Services!$A$1:$B$22,2,0)="Exclude"),"",IF($D248=1,IF(OR(price_limit="",price_limit="No Limit"),IF(L248="Yes",1,2),IF(SUMIFS(WhatIf!$G:$G,WhatIf!$A:$A,L$1,WhatIf!$B:$B,L248)&lt;=price_limit,IF(L248="Yes",1,2),"")),""))</f>
        <v/>
      </c>
      <c r="BB248" s="69" t="str">
        <f ca="1">IF(OR(M248="",VLOOKUP(M$1,Services!$A$1:$B$22,2,0)="Exclude"),"",IF($D248=1,IF(OR(price_limit="",price_limit="No Limit"),IF(M248="Yes",1,2),IF(SUMIFS(WhatIf!$G:$G,WhatIf!$A:$A,M$1,WhatIf!$B:$B,M248)&lt;=price_limit,IF(M248="Yes",1,2),"")),""))</f>
        <v/>
      </c>
      <c r="BC248" s="69" t="str">
        <f ca="1">IF(OR(N248="",VLOOKUP(N$1,Services!$A$1:$B$22,2,0)="Exclude"),"",IF($D248=1,IF(OR(price_limit="",price_limit="No Limit"),IF(N248="Yes",1,2),IF(SUMIFS(WhatIf!$G:$G,WhatIf!$A:$A,N$1,WhatIf!$B:$B,N248)&lt;=price_limit,IF(N248="Yes",1,2),"")),""))</f>
        <v/>
      </c>
      <c r="BD248" s="69" t="str">
        <f>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743</v>
      </c>
      <c r="C249" s="4" t="s">
        <v>454</v>
      </c>
      <c r="D249" s="3" t="str">
        <f t="shared" ca="1" si="20"/>
        <v/>
      </c>
      <c r="X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IF(OR(H249="",VLOOKUP(H$1,Services!$A$1:$B$22,2,0)="Exclude"),"",IF($D249=1,IF(OR(price_limit="",price_limit="No Limit"),IF(H249="Yes",1,2),IF(SUMIFS(WhatIf!$G:$G,WhatIf!$A:$A,H$1,WhatIf!$B:$B,H249)&lt;=price_limit,IF(H249="Yes",1,2),"")),""))</f>
        <v/>
      </c>
      <c r="AX249" s="69" t="str">
        <f>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IF(OR(O249="",VLOOKUP(O$1,Services!$A$1:$B$22,2,0)="Exclude"),"",IF($D249=1,IF(OR(price_limit="",price_limit="No Limit"),IF(O249="Yes",1,2),IF(SUMIFS(WhatIf!$G:$G,WhatIf!$A:$A,O$1,WhatIf!$B:$B,O249)&lt;=price_limit,IF(O249="Yes",1,2),"")),""))</f>
        <v/>
      </c>
      <c r="BE249" s="69" t="str">
        <f>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 ca="1">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12.45" customHeight="1" x14ac:dyDescent="0.3">
      <c r="A250" s="19" t="s">
        <v>382</v>
      </c>
      <c r="B250" s="4" t="s">
        <v>231</v>
      </c>
      <c r="C250" s="4" t="s">
        <v>451</v>
      </c>
      <c r="D250" s="3" t="str">
        <f t="shared" ca="1" si="20"/>
        <v/>
      </c>
      <c r="H250" s="5" t="s">
        <v>1</v>
      </c>
      <c r="I250" s="5" t="s">
        <v>1</v>
      </c>
      <c r="O250" s="6" t="s">
        <v>1</v>
      </c>
      <c r="P250" s="6"/>
      <c r="Q250" s="6" t="s">
        <v>1</v>
      </c>
      <c r="R250" s="6"/>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 ca="1">IF(OR(H250="",VLOOKUP(H$1,Services!$A$1:$B$22,2,0)="Exclude"),"",IF($D250=1,IF(OR(price_limit="",price_limit="No Limit"),IF(H250="Yes",1,2),IF(SUMIFS(WhatIf!$G:$G,WhatIf!$A:$A,H$1,WhatIf!$B:$B,H250)&lt;=price_limit,IF(H250="Yes",1,2),"")),""))</f>
        <v/>
      </c>
      <c r="AX250" s="69" t="str">
        <f ca="1">IF(OR(I250="",VLOOKUP(I$1,Services!$A$1:$B$22,2,0)="Exclude"),"",IF($D250=1,IF(OR(price_limit="",price_limit="No Limit"),IF(I250="Yes",1,2),IF(SUMIFS(WhatIf!$G:$G,WhatIf!$A:$A,I$1,WhatIf!$B:$B,I250)&lt;=price_limit,IF(I250="Yes",1,2),"")),""))</f>
        <v/>
      </c>
      <c r="AY250" s="69" t="str">
        <f>IF(OR(J250="",VLOOKUP(J$1,Services!$A$1:$B$22,2,0)="Exclude"),"",IF($D250=1,IF(OR(price_limit="",price_limit="No Limit"),IF(J250="Yes",1,2),IF(SUMIFS(WhatIf!$G:$G,WhatIf!$A:$A,J$1,WhatIf!$B:$B,J250)&lt;=price_limit,IF(J250="Yes",1,2),"")),""))</f>
        <v/>
      </c>
      <c r="AZ250" s="69" t="str">
        <f>IF(OR(K250="",VLOOKUP(K$1,Services!$A$1:$B$22,2,0)="Exclude"),"",IF($D250=1,IF(OR(price_limit="",price_limit="No Limit"),IF(K250="Yes",1,2),IF(SUMIFS(WhatIf!$G:$G,WhatIf!$A:$A,K$1,WhatIf!$B:$B,K250)&lt;=price_limit,IF(K250="Yes",1,2),"")),""))</f>
        <v/>
      </c>
      <c r="BA250" s="69" t="str">
        <f>IF(OR(L250="",VLOOKUP(L$1,Services!$A$1:$B$22,2,0)="Exclude"),"",IF($D250=1,IF(OR(price_limit="",price_limit="No Limit"),IF(L250="Yes",1,2),IF(SUMIFS(WhatIf!$G:$G,WhatIf!$A:$A,L$1,WhatIf!$B:$B,L250)&lt;=price_limit,IF(L250="Yes",1,2),"")),""))</f>
        <v/>
      </c>
      <c r="BB250" s="69" t="str">
        <f>IF(OR(M250="",VLOOKUP(M$1,Services!$A$1:$B$22,2,0)="Exclude"),"",IF($D250=1,IF(OR(price_limit="",price_limit="No Limit"),IF(M250="Yes",1,2),IF(SUMIFS(WhatIf!$G:$G,WhatIf!$A:$A,M$1,WhatIf!$B:$B,M250)&lt;=price_limit,IF(M250="Yes",1,2),"")),""))</f>
        <v/>
      </c>
      <c r="BC250" s="69" t="str">
        <f>IF(OR(N250="",VLOOKUP(N$1,Services!$A$1:$B$22,2,0)="Exclude"),"",IF($D250=1,IF(OR(price_limit="",price_limit="No Limit"),IF(N250="Yes",1,2),IF(SUMIFS(WhatIf!$G:$G,WhatIf!$A:$A,N$1,WhatIf!$B:$B,N250)&lt;=price_limit,IF(N250="Yes",1,2),"")),""))</f>
        <v/>
      </c>
      <c r="BD250" s="69" t="str">
        <f ca="1">IF(OR(O250="",VLOOKUP(O$1,Services!$A$1:$B$22,2,0)="Exclude"),"",IF($D250=1,IF(OR(price_limit="",price_limit="No Limit"),IF(O250="Yes",1,2),IF(SUMIFS(WhatIf!$G:$G,WhatIf!$A:$A,O$1,WhatIf!$B:$B,O250)&lt;=price_limit,IF(O250="Yes",1,2),"")),""))</f>
        <v/>
      </c>
      <c r="BE250" s="69" t="str">
        <f>IF(OR(P250="",VLOOKUP(P$1,Services!$A$1:$B$22,2,0)="Exclude"),"",IF($D250=1,IF(OR(price_limit="",price_limit="No Limit"),IF(P250="Yes",1,2),IF(SUMIFS(WhatIf!$G:$G,WhatIf!$A:$A,P$1,WhatIf!$B:$B,P250)&lt;=price_limit,IF(P250="Yes",1,2),"")),""))</f>
        <v/>
      </c>
      <c r="BF250" s="69" t="str">
        <f ca="1">IF(OR(Q250="",VLOOKUP(Q$1,Services!$A$1:$B$22,2,0)="Exclude"),"",IF($D250=1,IF(OR(price_limit="",price_limit="No Limit"),IF(Q250="Yes",1,2),IF(SUMIFS(WhatIf!$G:$G,WhatIf!$A:$A,Q$1,WhatIf!$B:$B,Q250)&lt;=price_limit,IF(Q250="Yes",1,2),"")),""))</f>
        <v/>
      </c>
      <c r="BG250" s="69" t="str">
        <f>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659</v>
      </c>
      <c r="B251" s="4" t="s">
        <v>756</v>
      </c>
      <c r="C251" s="4" t="s">
        <v>283</v>
      </c>
      <c r="D251" s="3" t="str">
        <f t="shared" ca="1" si="20"/>
        <v/>
      </c>
      <c r="P251" s="5" t="s">
        <v>1</v>
      </c>
      <c r="T251" s="5" t="s">
        <v>247</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IF(OR(G251="",VLOOKUP(G$1,Services!$A$1:$B$22,2,0)="Exclude"),"",IF($D251=1,IF(OR(price_limit="",price_limit="No Limit"),IF(G251="Yes",1,2),IF(SUMIFS(WhatIf!$G:$G,WhatIf!$A:$A,G$1,WhatIf!$B:$B,G251)&lt;=price_limit,IF(G251="Yes",1,2),"")),""))</f>
        <v/>
      </c>
      <c r="AW251" s="69" t="str">
        <f>IF(OR(H251="",VLOOKUP(H$1,Services!$A$1:$B$22,2,0)="Exclude"),"",IF($D251=1,IF(OR(price_limit="",price_limit="No Limit"),IF(H251="Yes",1,2),IF(SUMIFS(WhatIf!$G:$G,WhatIf!$A:$A,H$1,WhatIf!$B:$B,H251)&lt;=price_limit,IF(H251="Yes",1,2),"")),""))</f>
        <v/>
      </c>
      <c r="AX251" s="69" t="str">
        <f>IF(OR(I251="",VLOOKUP(I$1,Services!$A$1:$B$22,2,0)="Exclude"),"",IF($D251=1,IF(OR(price_limit="",price_limit="No Limit"),IF(I251="Yes",1,2),IF(SUMIFS(WhatIf!$G:$G,WhatIf!$A:$A,I$1,WhatIf!$B:$B,I251)&lt;=price_limit,IF(I251="Yes",1,2),"")),""))</f>
        <v/>
      </c>
      <c r="AY251" s="69" t="str">
        <f>IF(OR(J251="",VLOOKUP(J$1,Services!$A$1:$B$22,2,0)="Exclude"),"",IF($D251=1,IF(OR(price_limit="",price_limit="No Limit"),IF(J251="Yes",1,2),IF(SUMIFS(WhatIf!$G:$G,WhatIf!$A:$A,J$1,WhatIf!$B:$B,J251)&lt;=price_limit,IF(J251="Yes",1,2),"")),""))</f>
        <v/>
      </c>
      <c r="AZ251" s="69" t="str">
        <f>IF(OR(K251="",VLOOKUP(K$1,Services!$A$1:$B$22,2,0)="Exclude"),"",IF($D251=1,IF(OR(price_limit="",price_limit="No Limit"),IF(K251="Yes",1,2),IF(SUMIFS(WhatIf!$G:$G,WhatIf!$A:$A,K$1,WhatIf!$B:$B,K251)&lt;=price_limit,IF(K251="Yes",1,2),"")),""))</f>
        <v/>
      </c>
      <c r="BA251" s="69" t="str">
        <f>IF(OR(L251="",VLOOKUP(L$1,Services!$A$1:$B$22,2,0)="Exclude"),"",IF($D251=1,IF(OR(price_limit="",price_limit="No Limit"),IF(L251="Yes",1,2),IF(SUMIFS(WhatIf!$G:$G,WhatIf!$A:$A,L$1,WhatIf!$B:$B,L251)&lt;=price_limit,IF(L251="Yes",1,2),"")),""))</f>
        <v/>
      </c>
      <c r="BB251" s="69" t="str">
        <f>IF(OR(M251="",VLOOKUP(M$1,Services!$A$1:$B$22,2,0)="Exclude"),"",IF($D251=1,IF(OR(price_limit="",price_limit="No Limit"),IF(M251="Yes",1,2),IF(SUMIFS(WhatIf!$G:$G,WhatIf!$A:$A,M$1,WhatIf!$B:$B,M251)&lt;=price_limit,IF(M251="Yes",1,2),"")),""))</f>
        <v/>
      </c>
      <c r="BC251" s="69" t="str">
        <f>IF(OR(N251="",VLOOKUP(N$1,Services!$A$1:$B$22,2,0)="Exclude"),"",IF($D251=1,IF(OR(price_limit="",price_limit="No Limit"),IF(N251="Yes",1,2),IF(SUMIFS(WhatIf!$G:$G,WhatIf!$A:$A,N$1,WhatIf!$B:$B,N251)&lt;=price_limit,IF(N251="Yes",1,2),"")),""))</f>
        <v/>
      </c>
      <c r="BD251" s="69" t="str">
        <f>IF(OR(O251="",VLOOKUP(O$1,Services!$A$1:$B$22,2,0)="Exclude"),"",IF($D251=1,IF(OR(price_limit="",price_limit="No Limit"),IF(O251="Yes",1,2),IF(SUMIFS(WhatIf!$G:$G,WhatIf!$A:$A,O$1,WhatIf!$B:$B,O251)&lt;=price_limit,IF(O251="Yes",1,2),"")),""))</f>
        <v/>
      </c>
      <c r="BE251" s="69" t="str">
        <f ca="1">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 ca="1">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272</v>
      </c>
      <c r="B252" s="4" t="s">
        <v>240</v>
      </c>
      <c r="C252" s="4" t="s">
        <v>208</v>
      </c>
      <c r="D252" s="3" t="str">
        <f t="shared" ca="1" si="20"/>
        <v/>
      </c>
      <c r="H252" s="5" t="s">
        <v>285</v>
      </c>
      <c r="I252" s="5" t="s">
        <v>285</v>
      </c>
      <c r="J252" s="5" t="s">
        <v>285</v>
      </c>
      <c r="K252" s="5" t="s">
        <v>285</v>
      </c>
      <c r="L252" s="5" t="s">
        <v>285</v>
      </c>
      <c r="M252" s="5" t="s">
        <v>285</v>
      </c>
      <c r="N252" s="5" t="s">
        <v>1</v>
      </c>
      <c r="Q252" s="5" t="s">
        <v>827</v>
      </c>
      <c r="R252" s="5" t="s">
        <v>925</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 ca="1">IF(OR(J252="",VLOOKUP(J$1,Services!$A$1:$B$22,2,0)="Exclude"),"",IF($D252=1,IF(OR(price_limit="",price_limit="No Limit"),IF(J252="Yes",1,2),IF(SUMIFS(WhatIf!$G:$G,WhatIf!$A:$A,J$1,WhatIf!$B:$B,J252)&lt;=price_limit,IF(J252="Yes",1,2),"")),""))</f>
        <v/>
      </c>
      <c r="AZ252" s="69" t="str">
        <f ca="1">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 ca="1">IF(OR(N252="",VLOOKUP(N$1,Services!$A$1:$B$22,2,0)="Exclude"),"",IF($D252=1,IF(OR(price_limit="",price_limit="No Limit"),IF(N252="Yes",1,2),IF(SUMIFS(WhatIf!$G:$G,WhatIf!$A:$A,N$1,WhatIf!$B:$B,N252)&lt;=price_limit,IF(N252="Yes",1,2),"")),""))</f>
        <v/>
      </c>
      <c r="BD252" s="69" t="str">
        <f>IF(OR(O252="",VLOOKUP(O$1,Services!$A$1:$B$22,2,0)="Exclude"),"",IF($D252=1,IF(OR(price_limit="",price_limit="No Limit"),IF(O252="Yes",1,2),IF(SUMIFS(WhatIf!$G:$G,WhatIf!$A:$A,O$1,WhatIf!$B:$B,O252)&lt;=price_limit,IF(O252="Yes",1,2),"")),""))</f>
        <v/>
      </c>
      <c r="BE252" s="69" t="str">
        <f>IF(OR(P252="",VLOOKUP(P$1,Services!$A$1:$B$22,2,0)="Exclude"),"",IF($D252=1,IF(OR(price_limit="",price_limit="No Limit"),IF(P252="Yes",1,2),IF(SUMIFS(WhatIf!$G:$G,WhatIf!$A:$A,P$1,WhatIf!$B:$B,P252)&lt;=price_limit,IF(P252="Yes",1,2),"")),""))</f>
        <v/>
      </c>
      <c r="BF252" s="69" t="str">
        <f ca="1">IF(OR(Q252="",VLOOKUP(Q$1,Services!$A$1:$B$22,2,0)="Exclude"),"",IF($D252=1,IF(OR(price_limit="",price_limit="No Limit"),IF(Q252="Yes",1,2),IF(SUMIFS(WhatIf!$G:$G,WhatIf!$A:$A,Q$1,WhatIf!$B:$B,Q252)&lt;=price_limit,IF(Q252="Yes",1,2),"")),""))</f>
        <v/>
      </c>
      <c r="BG252" s="69" t="str">
        <f ca="1">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53</v>
      </c>
      <c r="B253" s="4" t="s">
        <v>397</v>
      </c>
      <c r="C253" s="4" t="s">
        <v>200</v>
      </c>
      <c r="D253" s="3" t="str">
        <f t="shared" ca="1" si="20"/>
        <v/>
      </c>
      <c r="G253" s="5" t="s">
        <v>1</v>
      </c>
      <c r="H253" s="6" t="s">
        <v>1</v>
      </c>
      <c r="I253" s="6" t="s">
        <v>1</v>
      </c>
      <c r="L253" s="5" t="s">
        <v>1</v>
      </c>
      <c r="M253" s="5" t="s">
        <v>1</v>
      </c>
      <c r="O253" s="6" t="s">
        <v>1</v>
      </c>
      <c r="P253" s="6" t="s">
        <v>1</v>
      </c>
      <c r="Q253" s="6" t="s">
        <v>308</v>
      </c>
      <c r="R253" s="6"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 ca="1">IF(OR(G253="",VLOOKUP(G$1,Services!$A$1:$B$22,2,0)="Exclude"),"",IF($D253=1,IF(OR(price_limit="",price_limit="No Limit"),IF(G253="Yes",1,2),IF(SUMIFS(WhatIf!$G:$G,WhatIf!$A:$A,G$1,WhatIf!$B:$B,G253)&lt;=price_limit,IF(G253="Yes",1,2),"")),""))</f>
        <v/>
      </c>
      <c r="AW253" s="69" t="str">
        <f ca="1">IF(OR(H253="",VLOOKUP(H$1,Services!$A$1:$B$22,2,0)="Exclude"),"",IF($D253=1,IF(OR(price_limit="",price_limit="No Limit"),IF(H253="Yes",1,2),IF(SUMIFS(WhatIf!$G:$G,WhatIf!$A:$A,H$1,WhatIf!$B:$B,H253)&lt;=price_limit,IF(H253="Yes",1,2),"")),""))</f>
        <v/>
      </c>
      <c r="AX253" s="69" t="str">
        <f ca="1">IF(OR(I253="",VLOOKUP(I$1,Services!$A$1:$B$22,2,0)="Exclude"),"",IF($D253=1,IF(OR(price_limit="",price_limit="No Limit"),IF(I253="Yes",1,2),IF(SUMIFS(WhatIf!$G:$G,WhatIf!$A:$A,I$1,WhatIf!$B:$B,I253)&lt;=price_limit,IF(I253="Yes",1,2),"")),""))</f>
        <v/>
      </c>
      <c r="AY253" s="69" t="str">
        <f>IF(OR(J253="",VLOOKUP(J$1,Services!$A$1:$B$22,2,0)="Exclude"),"",IF($D253=1,IF(OR(price_limit="",price_limit="No Limit"),IF(J253="Yes",1,2),IF(SUMIFS(WhatIf!$G:$G,WhatIf!$A:$A,J$1,WhatIf!$B:$B,J253)&lt;=price_limit,IF(J253="Yes",1,2),"")),""))</f>
        <v/>
      </c>
      <c r="AZ253" s="69" t="str">
        <f>IF(OR(K253="",VLOOKUP(K$1,Services!$A$1:$B$22,2,0)="Exclude"),"",IF($D253=1,IF(OR(price_limit="",price_limit="No Limit"),IF(K253="Yes",1,2),IF(SUMIFS(WhatIf!$G:$G,WhatIf!$A:$A,K$1,WhatIf!$B:$B,K253)&lt;=price_limit,IF(K253="Yes",1,2),"")),""))</f>
        <v/>
      </c>
      <c r="BA253" s="69" t="str">
        <f ca="1">IF(OR(L253="",VLOOKUP(L$1,Services!$A$1:$B$22,2,0)="Exclude"),"",IF($D253=1,IF(OR(price_limit="",price_limit="No Limit"),IF(L253="Yes",1,2),IF(SUMIFS(WhatIf!$G:$G,WhatIf!$A:$A,L$1,WhatIf!$B:$B,L253)&lt;=price_limit,IF(L253="Yes",1,2),"")),""))</f>
        <v/>
      </c>
      <c r="BB253" s="69" t="str">
        <f ca="1">IF(OR(M253="",VLOOKUP(M$1,Services!$A$1:$B$22,2,0)="Exclude"),"",IF($D253=1,IF(OR(price_limit="",price_limit="No Limit"),IF(M253="Yes",1,2),IF(SUMIFS(WhatIf!$G:$G,WhatIf!$A:$A,M$1,WhatIf!$B:$B,M253)&lt;=price_limit,IF(M253="Yes",1,2),"")),""))</f>
        <v/>
      </c>
      <c r="BC253" s="69" t="str">
        <f>IF(OR(N253="",VLOOKUP(N$1,Services!$A$1:$B$22,2,0)="Exclude"),"",IF($D253=1,IF(OR(price_limit="",price_limit="No Limit"),IF(N253="Yes",1,2),IF(SUMIFS(WhatIf!$G:$G,WhatIf!$A:$A,N$1,WhatIf!$B:$B,N253)&lt;=price_limit,IF(N253="Yes",1,2),"")),""))</f>
        <v/>
      </c>
      <c r="BD253" s="69" t="str">
        <f ca="1">IF(OR(O253="",VLOOKUP(O$1,Services!$A$1:$B$22,2,0)="Exclude"),"",IF($D253=1,IF(OR(price_limit="",price_limit="No Limit"),IF(O253="Yes",1,2),IF(SUMIFS(WhatIf!$G:$G,WhatIf!$A:$A,O$1,WhatIf!$B:$B,O253)&lt;=price_limit,IF(O253="Yes",1,2),"")),""))</f>
        <v/>
      </c>
      <c r="BE253" s="69" t="str">
        <f ca="1">IF(OR(P253="",VLOOKUP(P$1,Services!$A$1:$B$22,2,0)="Exclude"),"",IF($D253=1,IF(OR(price_limit="",price_limit="No Limit"),IF(P253="Yes",1,2),IF(SUMIFS(WhatIf!$G:$G,WhatIf!$A:$A,P$1,WhatIf!$B:$B,P253)&lt;=price_limit,IF(P253="Yes",1,2),"")),""))</f>
        <v/>
      </c>
      <c r="BF253" s="69" t="str">
        <f ca="1">IF(OR(Q253="",VLOOKUP(Q$1,Services!$A$1:$B$22,2,0)="Exclude"),"",IF($D253=1,IF(OR(price_limit="",price_limit="No Limit"),IF(Q253="Yes",1,2),IF(SUMIFS(WhatIf!$G:$G,WhatIf!$A:$A,Q$1,WhatIf!$B:$B,Q253)&lt;=price_limit,IF(Q253="Yes",1,2),"")),""))</f>
        <v/>
      </c>
      <c r="BG253" s="69" t="str">
        <f ca="1">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49.75" x14ac:dyDescent="0.3">
      <c r="A254" s="19" t="s">
        <v>54</v>
      </c>
      <c r="B254" s="4" t="s">
        <v>551</v>
      </c>
      <c r="C254" s="4" t="s">
        <v>283</v>
      </c>
      <c r="D254" s="3" t="str">
        <f t="shared" ca="1" si="20"/>
        <v/>
      </c>
      <c r="G254" s="5" t="s">
        <v>1</v>
      </c>
      <c r="H254" s="5" t="s">
        <v>1</v>
      </c>
      <c r="I254" s="5" t="s">
        <v>1</v>
      </c>
      <c r="J254" s="5" t="s">
        <v>1</v>
      </c>
      <c r="K254" s="5" t="s">
        <v>1</v>
      </c>
      <c r="L254" s="5" t="s">
        <v>1</v>
      </c>
      <c r="M254" s="5" t="s">
        <v>1</v>
      </c>
      <c r="N254" s="5" t="s">
        <v>1</v>
      </c>
      <c r="O254" s="6" t="s">
        <v>1</v>
      </c>
      <c r="P254" s="6"/>
      <c r="Q254" s="6" t="s">
        <v>1</v>
      </c>
      <c r="R254" s="6" t="s">
        <v>1</v>
      </c>
      <c r="X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 ca="1">IF(OR(G254="",VLOOKUP(G$1,Services!$A$1:$B$22,2,0)="Exclude"),"",IF($D254=1,IF(OR(price_limit="",price_limit="No Limit"),IF(G254="Yes",1,2),IF(SUMIFS(WhatIf!$G:$G,WhatIf!$A:$A,G$1,WhatIf!$B:$B,G254)&lt;=price_limit,IF(G254="Yes",1,2),"")),""))</f>
        <v/>
      </c>
      <c r="AW254" s="69" t="str">
        <f ca="1">IF(OR(H254="",VLOOKUP(H$1,Services!$A$1:$B$22,2,0)="Exclude"),"",IF($D254=1,IF(OR(price_limit="",price_limit="No Limit"),IF(H254="Yes",1,2),IF(SUMIFS(WhatIf!$G:$G,WhatIf!$A:$A,H$1,WhatIf!$B:$B,H254)&lt;=price_limit,IF(H254="Yes",1,2),"")),""))</f>
        <v/>
      </c>
      <c r="AX254" s="69" t="str">
        <f ca="1">IF(OR(I254="",VLOOKUP(I$1,Services!$A$1:$B$22,2,0)="Exclude"),"",IF($D254=1,IF(OR(price_limit="",price_limit="No Limit"),IF(I254="Yes",1,2),IF(SUMIFS(WhatIf!$G:$G,WhatIf!$A:$A,I$1,WhatIf!$B:$B,I254)&lt;=price_limit,IF(I254="Yes",1,2),"")),""))</f>
        <v/>
      </c>
      <c r="AY254" s="69" t="str">
        <f ca="1">IF(OR(J254="",VLOOKUP(J$1,Services!$A$1:$B$22,2,0)="Exclude"),"",IF($D254=1,IF(OR(price_limit="",price_limit="No Limit"),IF(J254="Yes",1,2),IF(SUMIFS(WhatIf!$G:$G,WhatIf!$A:$A,J$1,WhatIf!$B:$B,J254)&lt;=price_limit,IF(J254="Yes",1,2),"")),""))</f>
        <v/>
      </c>
      <c r="AZ254" s="69" t="str">
        <f ca="1">IF(OR(K254="",VLOOKUP(K$1,Services!$A$1:$B$22,2,0)="Exclude"),"",IF($D254=1,IF(OR(price_limit="",price_limit="No Limit"),IF(K254="Yes",1,2),IF(SUMIFS(WhatIf!$G:$G,WhatIf!$A:$A,K$1,WhatIf!$B:$B,K254)&lt;=price_limit,IF(K254="Yes",1,2),"")),""))</f>
        <v/>
      </c>
      <c r="BA254" s="69" t="str">
        <f ca="1">IF(OR(L254="",VLOOKUP(L$1,Services!$A$1:$B$22,2,0)="Exclude"),"",IF($D254=1,IF(OR(price_limit="",price_limit="No Limit"),IF(L254="Yes",1,2),IF(SUMIFS(WhatIf!$G:$G,WhatIf!$A:$A,L$1,WhatIf!$B:$B,L254)&lt;=price_limit,IF(L254="Yes",1,2),"")),""))</f>
        <v/>
      </c>
      <c r="BB254" s="69" t="str">
        <f ca="1">IF(OR(M254="",VLOOKUP(M$1,Services!$A$1:$B$22,2,0)="Exclude"),"",IF($D254=1,IF(OR(price_limit="",price_limit="No Limit"),IF(M254="Yes",1,2),IF(SUMIFS(WhatIf!$G:$G,WhatIf!$A:$A,M$1,WhatIf!$B:$B,M254)&lt;=price_limit,IF(M254="Yes",1,2),"")),""))</f>
        <v/>
      </c>
      <c r="BC254" s="69" t="str">
        <f ca="1">IF(OR(N254="",VLOOKUP(N$1,Services!$A$1:$B$22,2,0)="Exclude"),"",IF($D254=1,IF(OR(price_limit="",price_limit="No Limit"),IF(N254="Yes",1,2),IF(SUMIFS(WhatIf!$G:$G,WhatIf!$A:$A,N$1,WhatIf!$B:$B,N254)&lt;=price_limit,IF(N254="Yes",1,2),"")),""))</f>
        <v/>
      </c>
      <c r="BD254" s="69" t="str">
        <f ca="1">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 ca="1">IF(OR(Q254="",VLOOKUP(Q$1,Services!$A$1:$B$22,2,0)="Exclude"),"",IF($D254=1,IF(OR(price_limit="",price_limit="No Limit"),IF(Q254="Yes",1,2),IF(SUMIFS(WhatIf!$G:$G,WhatIf!$A:$A,Q$1,WhatIf!$B:$B,Q254)&lt;=price_limit,IF(Q254="Yes",1,2),"")),""))</f>
        <v/>
      </c>
      <c r="BG254" s="69" t="str">
        <f ca="1">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 ca="1">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648</v>
      </c>
      <c r="C255" s="4" t="s">
        <v>209</v>
      </c>
      <c r="D255" s="3" t="str">
        <f t="shared" ca="1" si="20"/>
        <v/>
      </c>
      <c r="T255" s="5" t="s">
        <v>247</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IF(OR(F255="",VLOOKUP(F$1,Services!$A$1:$B$22,2,0)="Exclude"),"",IF($D255=1,IF(OR(price_limit="",price_limit="No Limit"),IF(F255="Yes",1,2),IF(SUMIFS(WhatIf!$G:$G,WhatIf!$A:$A,F$1,WhatIf!$B:$B,F255)&lt;=price_limit,IF(F255="Yes",1,2),"")),""))</f>
        <v/>
      </c>
      <c r="AV255" s="69" t="str">
        <f>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IF(OR(K255="",VLOOKUP(K$1,Services!$A$1:$B$22,2,0)="Exclude"),"",IF($D255=1,IF(OR(price_limit="",price_limit="No Limit"),IF(K255="Yes",1,2),IF(SUMIFS(WhatIf!$G:$G,WhatIf!$A:$A,K$1,WhatIf!$B:$B,K255)&lt;=price_limit,IF(K255="Yes",1,2),"")),""))</f>
        <v/>
      </c>
      <c r="BA255" s="69" t="str">
        <f>IF(OR(L255="",VLOOKUP(L$1,Services!$A$1:$B$22,2,0)="Exclude"),"",IF($D255=1,IF(OR(price_limit="",price_limit="No Limit"),IF(L255="Yes",1,2),IF(SUMIFS(WhatIf!$G:$G,WhatIf!$A:$A,L$1,WhatIf!$B:$B,L255)&lt;=price_limit,IF(L255="Yes",1,2),"")),""))</f>
        <v/>
      </c>
      <c r="BB255" s="69" t="str">
        <f>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 ca="1">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37.299999999999997" x14ac:dyDescent="0.3">
      <c r="A256" s="19" t="s">
        <v>165</v>
      </c>
      <c r="B256" s="4" t="s">
        <v>240</v>
      </c>
      <c r="C256" s="4" t="s">
        <v>209</v>
      </c>
      <c r="D256" s="3" t="str">
        <f t="shared" ca="1" si="20"/>
        <v/>
      </c>
      <c r="O256" s="5" t="s">
        <v>165</v>
      </c>
      <c r="X256" s="5" t="s">
        <v>165</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7"/>
        <v/>
      </c>
      <c r="AT256" s="69" t="str">
        <f>IF(OR(E256="",VLOOKUP(E$1,Services!$A$1:$B$22,2,0)="Exclude"),"",IF($D256=1,IF(OR(price_limit="",price_limit="No Limit"),IF(E256="Yes",1,2),IF(SUMIFS(WhatIf!$G:$G,WhatIf!$A:$A,E$1,WhatIf!$B:$B,E256)&lt;=price_limit,IF(E256="Yes",1,2),"")),""))</f>
        <v/>
      </c>
      <c r="AU256" s="69" t="str">
        <f>IF(OR(F256="",VLOOKUP(F$1,Services!$A$1:$B$22,2,0)="Exclude"),"",IF($D256=1,IF(OR(price_limit="",price_limit="No Limit"),IF(F256="Yes",1,2),IF(SUMIFS(WhatIf!$G:$G,WhatIf!$A:$A,F$1,WhatIf!$B:$B,F256)&lt;=price_limit,IF(F256="Yes",1,2),"")),""))</f>
        <v/>
      </c>
      <c r="AV256" s="69" t="str">
        <f>IF(OR(G256="",VLOOKUP(G$1,Services!$A$1:$B$22,2,0)="Exclude"),"",IF($D256=1,IF(OR(price_limit="",price_limit="No Limit"),IF(G256="Yes",1,2),IF(SUMIFS(WhatIf!$G:$G,WhatIf!$A:$A,G$1,WhatIf!$B:$B,G256)&lt;=price_limit,IF(G256="Yes",1,2),"")),""))</f>
        <v/>
      </c>
      <c r="AW256" s="69" t="str">
        <f>IF(OR(H256="",VLOOKUP(H$1,Services!$A$1:$B$22,2,0)="Exclude"),"",IF($D256=1,IF(OR(price_limit="",price_limit="No Limit"),IF(H256="Yes",1,2),IF(SUMIFS(WhatIf!$G:$G,WhatIf!$A:$A,H$1,WhatIf!$B:$B,H256)&lt;=price_limit,IF(H256="Yes",1,2),"")),""))</f>
        <v/>
      </c>
      <c r="AX256" s="69" t="str">
        <f>IF(OR(I256="",VLOOKUP(I$1,Services!$A$1:$B$22,2,0)="Exclude"),"",IF($D256=1,IF(OR(price_limit="",price_limit="No Limit"),IF(I256="Yes",1,2),IF(SUMIFS(WhatIf!$G:$G,WhatIf!$A:$A,I$1,WhatIf!$B:$B,I256)&lt;=price_limit,IF(I256="Yes",1,2),"")),""))</f>
        <v/>
      </c>
      <c r="AY256" s="69" t="str">
        <f>IF(OR(J256="",VLOOKUP(J$1,Services!$A$1:$B$22,2,0)="Exclude"),"",IF($D256=1,IF(OR(price_limit="",price_limit="No Limit"),IF(J256="Yes",1,2),IF(SUMIFS(WhatIf!$G:$G,WhatIf!$A:$A,J$1,WhatIf!$B:$B,J256)&lt;=price_limit,IF(J256="Yes",1,2),"")),""))</f>
        <v/>
      </c>
      <c r="AZ256" s="69" t="str">
        <f>IF(OR(K256="",VLOOKUP(K$1,Services!$A$1:$B$22,2,0)="Exclude"),"",IF($D256=1,IF(OR(price_limit="",price_limit="No Limit"),IF(K256="Yes",1,2),IF(SUMIFS(WhatIf!$G:$G,WhatIf!$A:$A,K$1,WhatIf!$B:$B,K256)&lt;=price_limit,IF(K256="Yes",1,2),"")),""))</f>
        <v/>
      </c>
      <c r="BA256" s="69" t="str">
        <f>IF(OR(L256="",VLOOKUP(L$1,Services!$A$1:$B$22,2,0)="Exclude"),"",IF($D256=1,IF(OR(price_limit="",price_limit="No Limit"),IF(L256="Yes",1,2),IF(SUMIFS(WhatIf!$G:$G,WhatIf!$A:$A,L$1,WhatIf!$B:$B,L256)&lt;=price_limit,IF(L256="Yes",1,2),"")),""))</f>
        <v/>
      </c>
      <c r="BB256" s="69" t="str">
        <f>IF(OR(M256="",VLOOKUP(M$1,Services!$A$1:$B$22,2,0)="Exclude"),"",IF($D256=1,IF(OR(price_limit="",price_limit="No Limit"),IF(M256="Yes",1,2),IF(SUMIFS(WhatIf!$G:$G,WhatIf!$A:$A,M$1,WhatIf!$B:$B,M256)&lt;=price_limit,IF(M256="Yes",1,2),"")),""))</f>
        <v/>
      </c>
      <c r="BC256" s="69" t="str">
        <f>IF(OR(N256="",VLOOKUP(N$1,Services!$A$1:$B$22,2,0)="Exclude"),"",IF($D256=1,IF(OR(price_limit="",price_limit="No Limit"),IF(N256="Yes",1,2),IF(SUMIFS(WhatIf!$G:$G,WhatIf!$A:$A,N$1,WhatIf!$B:$B,N256)&lt;=price_limit,IF(N256="Yes",1,2),"")),""))</f>
        <v/>
      </c>
      <c r="BD256" s="69" t="str">
        <f ca="1">IF(OR(O256="",VLOOKUP(O$1,Services!$A$1:$B$22,2,0)="Exclude"),"",IF($D256=1,IF(OR(price_limit="",price_limit="No Limit"),IF(O256="Yes",1,2),IF(SUMIFS(WhatIf!$G:$G,WhatIf!$A:$A,O$1,WhatIf!$B:$B,O256)&lt;=price_limit,IF(O256="Yes",1,2),"")),""))</f>
        <v/>
      </c>
      <c r="BE256" s="69" t="str">
        <f>IF(OR(P256="",VLOOKUP(P$1,Services!$A$1:$B$22,2,0)="Exclude"),"",IF($D256=1,IF(OR(price_limit="",price_limit="No Limit"),IF(P256="Yes",1,2),IF(SUMIFS(WhatIf!$G:$G,WhatIf!$A:$A,P$1,WhatIf!$B:$B,P256)&lt;=price_limit,IF(P256="Yes",1,2),"")),""))</f>
        <v/>
      </c>
      <c r="BF256" s="69" t="str">
        <f>IF(OR(Q256="",VLOOKUP(Q$1,Services!$A$1:$B$22,2,0)="Exclude"),"",IF($D256=1,IF(OR(price_limit="",price_limit="No Limit"),IF(Q256="Yes",1,2),IF(SUMIFS(WhatIf!$G:$G,WhatIf!$A:$A,Q$1,WhatIf!$B:$B,Q256)&lt;=price_limit,IF(Q256="Yes",1,2),"")),""))</f>
        <v/>
      </c>
      <c r="BG256" s="69" t="str">
        <f>IF(OR(R256="",VLOOKUP(R$1,Services!$A$1:$B$22,2,0)="Exclude"),"",IF($D256=1,IF(OR(price_limit="",price_limit="No Limit"),IF(R256="Yes",1,2),IF(SUMIFS(WhatIf!$G:$G,WhatIf!$A:$A,R$1,WhatIf!$B:$B,R256)&lt;=price_limit,IF(R256="Yes",1,2),"")),""))</f>
        <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t="str">
        <f ca="1">IF(OR(X256="",VLOOKUP(X$1,Services!$A$1:$B$22,2,0)="Exclude"),"",IF($D256=1,IF(OR(price_limit="",price_limit="No Limit"),IF(X256="Yes",1,2),IF(SUMIFS(WhatIf!$G:$G,WhatIf!$A:$A,X$1,WhatIf!$B:$B,X256)&lt;=price_limit,IF(X256="Yes",1,2),"")),""))</f>
        <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55</v>
      </c>
      <c r="B257" s="4" t="s">
        <v>240</v>
      </c>
      <c r="C257" s="4" t="s">
        <v>209</v>
      </c>
      <c r="D257" s="3" t="str">
        <f t="shared" ca="1" si="20"/>
        <v/>
      </c>
      <c r="F257" s="5" t="s">
        <v>502</v>
      </c>
      <c r="G257" s="5" t="s">
        <v>502</v>
      </c>
      <c r="H257" s="6"/>
      <c r="I257" s="6"/>
      <c r="L257" s="5" t="s">
        <v>1</v>
      </c>
      <c r="M257" s="5" t="s">
        <v>1</v>
      </c>
      <c r="O257" s="5" t="s">
        <v>1</v>
      </c>
      <c r="P257" s="6"/>
      <c r="Q257" s="6" t="s">
        <v>308</v>
      </c>
      <c r="R257" s="6"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7"/>
        <v/>
      </c>
      <c r="AT257" s="69" t="str">
        <f>IF(OR(E257="",VLOOKUP(E$1,Services!$A$1:$B$22,2,0)="Exclude"),"",IF($D257=1,IF(OR(price_limit="",price_limit="No Limit"),IF(E257="Yes",1,2),IF(SUMIFS(WhatIf!$G:$G,WhatIf!$A:$A,E$1,WhatIf!$B:$B,E257)&lt;=price_limit,IF(E257="Yes",1,2),"")),""))</f>
        <v/>
      </c>
      <c r="AU257" s="69" t="str">
        <f ca="1">IF(OR(F257="",VLOOKUP(F$1,Services!$A$1:$B$22,2,0)="Exclude"),"",IF($D257=1,IF(OR(price_limit="",price_limit="No Limit"),IF(F257="Yes",1,2),IF(SUMIFS(WhatIf!$G:$G,WhatIf!$A:$A,F$1,WhatIf!$B:$B,F257)&lt;=price_limit,IF(F257="Yes",1,2),"")),""))</f>
        <v/>
      </c>
      <c r="AV257" s="69" t="str">
        <f ca="1">IF(OR(G257="",VLOOKUP(G$1,Services!$A$1:$B$22,2,0)="Exclude"),"",IF($D257=1,IF(OR(price_limit="",price_limit="No Limit"),IF(G257="Yes",1,2),IF(SUMIFS(WhatIf!$G:$G,WhatIf!$A:$A,G$1,WhatIf!$B:$B,G257)&lt;=price_limit,IF(G257="Yes",1,2),"")),""))</f>
        <v/>
      </c>
      <c r="AW257" s="69" t="str">
        <f>IF(OR(H257="",VLOOKUP(H$1,Services!$A$1:$B$22,2,0)="Exclude"),"",IF($D257=1,IF(OR(price_limit="",price_limit="No Limit"),IF(H257="Yes",1,2),IF(SUMIFS(WhatIf!$G:$G,WhatIf!$A:$A,H$1,WhatIf!$B:$B,H257)&lt;=price_limit,IF(H257="Yes",1,2),"")),""))</f>
        <v/>
      </c>
      <c r="AX257" s="69" t="str">
        <f>IF(OR(I257="",VLOOKUP(I$1,Services!$A$1:$B$22,2,0)="Exclude"),"",IF($D257=1,IF(OR(price_limit="",price_limit="No Limit"),IF(I257="Yes",1,2),IF(SUMIFS(WhatIf!$G:$G,WhatIf!$A:$A,I$1,WhatIf!$B:$B,I257)&lt;=price_limit,IF(I257="Yes",1,2),"")),""))</f>
        <v/>
      </c>
      <c r="AY257" s="69" t="str">
        <f>IF(OR(J257="",VLOOKUP(J$1,Services!$A$1:$B$22,2,0)="Exclude"),"",IF($D257=1,IF(OR(price_limit="",price_limit="No Limit"),IF(J257="Yes",1,2),IF(SUMIFS(WhatIf!$G:$G,WhatIf!$A:$A,J$1,WhatIf!$B:$B,J257)&lt;=price_limit,IF(J257="Yes",1,2),"")),""))</f>
        <v/>
      </c>
      <c r="AZ257" s="69" t="str">
        <f>IF(OR(K257="",VLOOKUP(K$1,Services!$A$1:$B$22,2,0)="Exclude"),"",IF($D257=1,IF(OR(price_limit="",price_limit="No Limit"),IF(K257="Yes",1,2),IF(SUMIFS(WhatIf!$G:$G,WhatIf!$A:$A,K$1,WhatIf!$B:$B,K257)&lt;=price_limit,IF(K257="Yes",1,2),"")),""))</f>
        <v/>
      </c>
      <c r="BA257" s="69" t="str">
        <f ca="1">IF(OR(L257="",VLOOKUP(L$1,Services!$A$1:$B$22,2,0)="Exclude"),"",IF($D257=1,IF(OR(price_limit="",price_limit="No Limit"),IF(L257="Yes",1,2),IF(SUMIFS(WhatIf!$G:$G,WhatIf!$A:$A,L$1,WhatIf!$B:$B,L257)&lt;=price_limit,IF(L257="Yes",1,2),"")),""))</f>
        <v/>
      </c>
      <c r="BB257" s="69" t="str">
        <f ca="1">IF(OR(M257="",VLOOKUP(M$1,Services!$A$1:$B$22,2,0)="Exclude"),"",IF($D257=1,IF(OR(price_limit="",price_limit="No Limit"),IF(M257="Yes",1,2),IF(SUMIFS(WhatIf!$G:$G,WhatIf!$A:$A,M$1,WhatIf!$B:$B,M257)&lt;=price_limit,IF(M257="Yes",1,2),"")),""))</f>
        <v/>
      </c>
      <c r="BC257" s="69" t="str">
        <f>IF(OR(N257="",VLOOKUP(N$1,Services!$A$1:$B$22,2,0)="Exclude"),"",IF($D257=1,IF(OR(price_limit="",price_limit="No Limit"),IF(N257="Yes",1,2),IF(SUMIFS(WhatIf!$G:$G,WhatIf!$A:$A,N$1,WhatIf!$B:$B,N257)&lt;=price_limit,IF(N257="Yes",1,2),"")),""))</f>
        <v/>
      </c>
      <c r="BD257" s="69" t="str">
        <f ca="1">IF(OR(O257="",VLOOKUP(O$1,Services!$A$1:$B$22,2,0)="Exclude"),"",IF($D257=1,IF(OR(price_limit="",price_limit="No Limit"),IF(O257="Yes",1,2),IF(SUMIFS(WhatIf!$G:$G,WhatIf!$A:$A,O$1,WhatIf!$B:$B,O257)&lt;=price_limit,IF(O257="Yes",1,2),"")),""))</f>
        <v/>
      </c>
      <c r="BE257" s="69" t="str">
        <f>IF(OR(P257="",VLOOKUP(P$1,Services!$A$1:$B$22,2,0)="Exclude"),"",IF($D257=1,IF(OR(price_limit="",price_limit="No Limit"),IF(P257="Yes",1,2),IF(SUMIFS(WhatIf!$G:$G,WhatIf!$A:$A,P$1,WhatIf!$B:$B,P257)&lt;=price_limit,IF(P257="Yes",1,2),"")),""))</f>
        <v/>
      </c>
      <c r="BF257" s="69" t="str">
        <f ca="1">IF(OR(Q257="",VLOOKUP(Q$1,Services!$A$1:$B$22,2,0)="Exclude"),"",IF($D257=1,IF(OR(price_limit="",price_limit="No Limit"),IF(Q257="Yes",1,2),IF(SUMIFS(WhatIf!$G:$G,WhatIf!$A:$A,Q$1,WhatIf!$B:$B,Q257)&lt;=price_limit,IF(Q257="Yes",1,2),"")),""))</f>
        <v/>
      </c>
      <c r="BG257" s="69" t="str">
        <f ca="1">IF(OR(R257="",VLOOKUP(R$1,Services!$A$1:$B$22,2,0)="Exclude"),"",IF($D257=1,IF(OR(price_limit="",price_limit="No Limit"),IF(R257="Yes",1,2),IF(SUMIFS(WhatIf!$G:$G,WhatIf!$A:$A,R$1,WhatIf!$B:$B,R257)&lt;=price_limit,IF(R257="Yes",1,2),"")),""))</f>
        <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t="str">
        <f>IF(OR(X257="",VLOOKUP(X$1,Services!$A$1:$B$22,2,0)="Exclude"),"",IF($D257=1,IF(OR(price_limit="",price_limit="No Limit"),IF(X257="Yes",1,2),IF(SUMIFS(WhatIf!$G:$G,WhatIf!$A:$A,X$1,WhatIf!$B:$B,X257)&lt;=price_limit,IF(X257="Yes",1,2),"")),""))</f>
        <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4</v>
      </c>
      <c r="B258" s="4" t="s">
        <v>240</v>
      </c>
      <c r="C258" s="4" t="s">
        <v>451</v>
      </c>
      <c r="D258" s="3">
        <f t="shared" ca="1" si="20"/>
        <v>1</v>
      </c>
      <c r="G258" s="5" t="s">
        <v>1</v>
      </c>
      <c r="H258" s="5" t="s">
        <v>1</v>
      </c>
      <c r="I258" s="5" t="s">
        <v>1</v>
      </c>
      <c r="J258" s="5" t="s">
        <v>1</v>
      </c>
      <c r="K258" s="5" t="s">
        <v>1</v>
      </c>
      <c r="L258" s="5" t="s">
        <v>1</v>
      </c>
      <c r="M258" s="5" t="s">
        <v>1</v>
      </c>
      <c r="N258" s="5" t="s">
        <v>1</v>
      </c>
      <c r="O258" s="6" t="s">
        <v>1</v>
      </c>
      <c r="P258" s="6" t="s">
        <v>1</v>
      </c>
      <c r="Q258" s="6" t="s">
        <v>1</v>
      </c>
      <c r="R258" s="6" t="s">
        <v>1</v>
      </c>
      <c r="X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f ca="1">IF(AND($D258=1,ISNUMBER(MATCH(O$1&amp;O258&amp;"x",WhatIf!$H:$H,0))),1,"")</f>
        <v>1</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f t="shared" ref="AS258:AS321" ca="1" si="21">IF(SUM(Y258:AR258)&gt;0,1,"")</f>
        <v>1</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f ca="1">IF(OR(G258="",VLOOKUP(G$1,Services!$A$1:$B$22,2,0)="Exclude"),"",IF($D258=1,IF(OR(price_limit="",price_limit="No Limit"),IF(G258="Yes",1,2),IF(SUMIFS(WhatIf!$G:$G,WhatIf!$A:$A,G$1,WhatIf!$B:$B,G258)&lt;=price_limit,IF(G258="Yes",1,2),"")),""))</f>
        <v>1</v>
      </c>
      <c r="AW258" s="69">
        <f ca="1">IF(OR(H258="",VLOOKUP(H$1,Services!$A$1:$B$22,2,0)="Exclude"),"",IF($D258=1,IF(OR(price_limit="",price_limit="No Limit"),IF(H258="Yes",1,2),IF(SUMIFS(WhatIf!$G:$G,WhatIf!$A:$A,H$1,WhatIf!$B:$B,H258)&lt;=price_limit,IF(H258="Yes",1,2),"")),""))</f>
        <v>1</v>
      </c>
      <c r="AX258" s="69">
        <f ca="1">IF(OR(I258="",VLOOKUP(I$1,Services!$A$1:$B$22,2,0)="Exclude"),"",IF($D258=1,IF(OR(price_limit="",price_limit="No Limit"),IF(I258="Yes",1,2),IF(SUMIFS(WhatIf!$G:$G,WhatIf!$A:$A,I$1,WhatIf!$B:$B,I258)&lt;=price_limit,IF(I258="Yes",1,2),"")),""))</f>
        <v>1</v>
      </c>
      <c r="AY258" s="69">
        <f ca="1">IF(OR(J258="",VLOOKUP(J$1,Services!$A$1:$B$22,2,0)="Exclude"),"",IF($D258=1,IF(OR(price_limit="",price_limit="No Limit"),IF(J258="Yes",1,2),IF(SUMIFS(WhatIf!$G:$G,WhatIf!$A:$A,J$1,WhatIf!$B:$B,J258)&lt;=price_limit,IF(J258="Yes",1,2),"")),""))</f>
        <v>1</v>
      </c>
      <c r="AZ258" s="69">
        <f ca="1">IF(OR(K258="",VLOOKUP(K$1,Services!$A$1:$B$22,2,0)="Exclude"),"",IF($D258=1,IF(OR(price_limit="",price_limit="No Limit"),IF(K258="Yes",1,2),IF(SUMIFS(WhatIf!$G:$G,WhatIf!$A:$A,K$1,WhatIf!$B:$B,K258)&lt;=price_limit,IF(K258="Yes",1,2),"")),""))</f>
        <v>1</v>
      </c>
      <c r="BA258" s="69">
        <f ca="1">IF(OR(L258="",VLOOKUP(L$1,Services!$A$1:$B$22,2,0)="Exclude"),"",IF($D258=1,IF(OR(price_limit="",price_limit="No Limit"),IF(L258="Yes",1,2),IF(SUMIFS(WhatIf!$G:$G,WhatIf!$A:$A,L$1,WhatIf!$B:$B,L258)&lt;=price_limit,IF(L258="Yes",1,2),"")),""))</f>
        <v>1</v>
      </c>
      <c r="BB258" s="69">
        <f ca="1">IF(OR(M258="",VLOOKUP(M$1,Services!$A$1:$B$22,2,0)="Exclude"),"",IF($D258=1,IF(OR(price_limit="",price_limit="No Limit"),IF(M258="Yes",1,2),IF(SUMIFS(WhatIf!$G:$G,WhatIf!$A:$A,M$1,WhatIf!$B:$B,M258)&lt;=price_limit,IF(M258="Yes",1,2),"")),""))</f>
        <v>1</v>
      </c>
      <c r="BC258" s="69">
        <f ca="1">IF(OR(N258="",VLOOKUP(N$1,Services!$A$1:$B$22,2,0)="Exclude"),"",IF($D258=1,IF(OR(price_limit="",price_limit="No Limit"),IF(N258="Yes",1,2),IF(SUMIFS(WhatIf!$G:$G,WhatIf!$A:$A,N$1,WhatIf!$B:$B,N258)&lt;=price_limit,IF(N258="Yes",1,2),"")),""))</f>
        <v>1</v>
      </c>
      <c r="BD258" s="69">
        <f ca="1">IF(OR(O258="",VLOOKUP(O$1,Services!$A$1:$B$22,2,0)="Exclude"),"",IF($D258=1,IF(OR(price_limit="",price_limit="No Limit"),IF(O258="Yes",1,2),IF(SUMIFS(WhatIf!$G:$G,WhatIf!$A:$A,O$1,WhatIf!$B:$B,O258)&lt;=price_limit,IF(O258="Yes",1,2),"")),""))</f>
        <v>1</v>
      </c>
      <c r="BE258" s="69">
        <f ca="1">IF(OR(P258="",VLOOKUP(P$1,Services!$A$1:$B$22,2,0)="Exclude"),"",IF($D258=1,IF(OR(price_limit="",price_limit="No Limit"),IF(P258="Yes",1,2),IF(SUMIFS(WhatIf!$G:$G,WhatIf!$A:$A,P$1,WhatIf!$B:$B,P258)&lt;=price_limit,IF(P258="Yes",1,2),"")),""))</f>
        <v>1</v>
      </c>
      <c r="BF258" s="69">
        <f ca="1">IF(OR(Q258="",VLOOKUP(Q$1,Services!$A$1:$B$22,2,0)="Exclude"),"",IF($D258=1,IF(OR(price_limit="",price_limit="No Limit"),IF(Q258="Yes",1,2),IF(SUMIFS(WhatIf!$G:$G,WhatIf!$A:$A,Q$1,WhatIf!$B:$B,Q258)&lt;=price_limit,IF(Q258="Yes",1,2),"")),""))</f>
        <v>1</v>
      </c>
      <c r="BG258" s="69">
        <f ca="1">IF(OR(R258="",VLOOKUP(R$1,Services!$A$1:$B$22,2,0)="Exclude"),"",IF($D258=1,IF(OR(price_limit="",price_limit="No Limit"),IF(R258="Yes",1,2),IF(SUMIFS(WhatIf!$G:$G,WhatIf!$A:$A,R$1,WhatIf!$B:$B,R258)&lt;=price_limit,IF(R258="Yes",1,2),"")),""))</f>
        <v>1</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f ca="1">IF(OR(X258="",VLOOKUP(X$1,Services!$A$1:$B$22,2,0)="Exclude"),"",IF($D258=1,IF(OR(price_limit="",price_limit="No Limit"),IF(X258="Yes",1,2),IF(SUMIFS(WhatIf!$G:$G,WhatIf!$A:$A,X$1,WhatIf!$B:$B,X258)&lt;=price_limit,IF(X258="Yes",1,2),"")),""))</f>
        <v>1</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1</v>
      </c>
    </row>
    <row r="259" spans="1:70" ht="24.9" x14ac:dyDescent="0.3">
      <c r="A259" s="19" t="s">
        <v>181</v>
      </c>
      <c r="B259" s="4" t="s">
        <v>300</v>
      </c>
      <c r="C259" s="4" t="s">
        <v>209</v>
      </c>
      <c r="D259" s="3" t="str">
        <f t="shared" ca="1" si="20"/>
        <v/>
      </c>
      <c r="G259" s="5" t="s">
        <v>1</v>
      </c>
      <c r="H259" s="5" t="s">
        <v>1</v>
      </c>
      <c r="I259" s="5" t="s">
        <v>1</v>
      </c>
      <c r="J259" s="5" t="s">
        <v>1</v>
      </c>
      <c r="K259" s="5" t="s">
        <v>1</v>
      </c>
      <c r="L259" s="5" t="s">
        <v>1</v>
      </c>
      <c r="M259" s="5" t="s">
        <v>1</v>
      </c>
      <c r="N259" s="5" t="s">
        <v>1</v>
      </c>
      <c r="O259" s="6" t="s">
        <v>1</v>
      </c>
      <c r="P259" s="6" t="s">
        <v>1</v>
      </c>
      <c r="Q259" s="6" t="s">
        <v>1</v>
      </c>
      <c r="R259" s="6" t="s">
        <v>1</v>
      </c>
      <c r="X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 ca="1">IF(OR(G259="",VLOOKUP(G$1,Services!$A$1:$B$22,2,0)="Exclude"),"",IF($D259=1,IF(OR(price_limit="",price_limit="No Limit"),IF(G259="Yes",1,2),IF(SUMIFS(WhatIf!$G:$G,WhatIf!$A:$A,G$1,WhatIf!$B:$B,G259)&lt;=price_limit,IF(G259="Yes",1,2),"")),""))</f>
        <v/>
      </c>
      <c r="AW259" s="69" t="str">
        <f ca="1">IF(OR(H259="",VLOOKUP(H$1,Services!$A$1:$B$22,2,0)="Exclude"),"",IF($D259=1,IF(OR(price_limit="",price_limit="No Limit"),IF(H259="Yes",1,2),IF(SUMIFS(WhatIf!$G:$G,WhatIf!$A:$A,H$1,WhatIf!$B:$B,H259)&lt;=price_limit,IF(H259="Yes",1,2),"")),""))</f>
        <v/>
      </c>
      <c r="AX259" s="69" t="str">
        <f ca="1">IF(OR(I259="",VLOOKUP(I$1,Services!$A$1:$B$22,2,0)="Exclude"),"",IF($D259=1,IF(OR(price_limit="",price_limit="No Limit"),IF(I259="Yes",1,2),IF(SUMIFS(WhatIf!$G:$G,WhatIf!$A:$A,I$1,WhatIf!$B:$B,I259)&lt;=price_limit,IF(I259="Yes",1,2),"")),""))</f>
        <v/>
      </c>
      <c r="AY259" s="69" t="str">
        <f ca="1">IF(OR(J259="",VLOOKUP(J$1,Services!$A$1:$B$22,2,0)="Exclude"),"",IF($D259=1,IF(OR(price_limit="",price_limit="No Limit"),IF(J259="Yes",1,2),IF(SUMIFS(WhatIf!$G:$G,WhatIf!$A:$A,J$1,WhatIf!$B:$B,J259)&lt;=price_limit,IF(J259="Yes",1,2),"")),""))</f>
        <v/>
      </c>
      <c r="AZ259" s="69" t="str">
        <f ca="1">IF(OR(K259="",VLOOKUP(K$1,Services!$A$1:$B$22,2,0)="Exclude"),"",IF($D259=1,IF(OR(price_limit="",price_limit="No Limit"),IF(K259="Yes",1,2),IF(SUMIFS(WhatIf!$G:$G,WhatIf!$A:$A,K$1,WhatIf!$B:$B,K259)&lt;=price_limit,IF(K259="Yes",1,2),"")),""))</f>
        <v/>
      </c>
      <c r="BA259" s="69" t="str">
        <f ca="1">IF(OR(L259="",VLOOKUP(L$1,Services!$A$1:$B$22,2,0)="Exclude"),"",IF($D259=1,IF(OR(price_limit="",price_limit="No Limit"),IF(L259="Yes",1,2),IF(SUMIFS(WhatIf!$G:$G,WhatIf!$A:$A,L$1,WhatIf!$B:$B,L259)&lt;=price_limit,IF(L259="Yes",1,2),"")),""))</f>
        <v/>
      </c>
      <c r="BB259" s="69" t="str">
        <f ca="1">IF(OR(M259="",VLOOKUP(M$1,Services!$A$1:$B$22,2,0)="Exclude"),"",IF($D259=1,IF(OR(price_limit="",price_limit="No Limit"),IF(M259="Yes",1,2),IF(SUMIFS(WhatIf!$G:$G,WhatIf!$A:$A,M$1,WhatIf!$B:$B,M259)&lt;=price_limit,IF(M259="Yes",1,2),"")),""))</f>
        <v/>
      </c>
      <c r="BC259" s="69" t="str">
        <f ca="1">IF(OR(N259="",VLOOKUP(N$1,Services!$A$1:$B$22,2,0)="Exclude"),"",IF($D259=1,IF(OR(price_limit="",price_limit="No Limit"),IF(N259="Yes",1,2),IF(SUMIFS(WhatIf!$G:$G,WhatIf!$A:$A,N$1,WhatIf!$B:$B,N259)&lt;=price_limit,IF(N259="Yes",1,2),"")),""))</f>
        <v/>
      </c>
      <c r="BD259" s="69" t="str">
        <f ca="1">IF(OR(O259="",VLOOKUP(O$1,Services!$A$1:$B$22,2,0)="Exclude"),"",IF($D259=1,IF(OR(price_limit="",price_limit="No Limit"),IF(O259="Yes",1,2),IF(SUMIFS(WhatIf!$G:$G,WhatIf!$A:$A,O$1,WhatIf!$B:$B,O259)&lt;=price_limit,IF(O259="Yes",1,2),"")),""))</f>
        <v/>
      </c>
      <c r="BE259" s="69" t="str">
        <f ca="1">IF(OR(P259="",VLOOKUP(P$1,Services!$A$1:$B$22,2,0)="Exclude"),"",IF($D259=1,IF(OR(price_limit="",price_limit="No Limit"),IF(P259="Yes",1,2),IF(SUMIFS(WhatIf!$G:$G,WhatIf!$A:$A,P$1,WhatIf!$B:$B,P259)&lt;=price_limit,IF(P259="Yes",1,2),"")),""))</f>
        <v/>
      </c>
      <c r="BF259" s="69" t="str">
        <f ca="1">IF(OR(Q259="",VLOOKUP(Q$1,Services!$A$1:$B$22,2,0)="Exclude"),"",IF($D259=1,IF(OR(price_limit="",price_limit="No Limit"),IF(Q259="Yes",1,2),IF(SUMIFS(WhatIf!$G:$G,WhatIf!$A:$A,Q$1,WhatIf!$B:$B,Q259)&lt;=price_limit,IF(Q259="Yes",1,2),"")),""))</f>
        <v/>
      </c>
      <c r="BG259" s="69" t="str">
        <f ca="1">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 ca="1">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245</v>
      </c>
      <c r="B260" s="4" t="s">
        <v>197</v>
      </c>
      <c r="C260" s="4" t="s">
        <v>455</v>
      </c>
      <c r="D260" s="3" t="str">
        <f t="shared" ca="1" si="20"/>
        <v/>
      </c>
      <c r="G260" s="5" t="s">
        <v>1</v>
      </c>
      <c r="O260" s="6"/>
      <c r="P260" s="6"/>
      <c r="Q260" s="6" t="s">
        <v>828</v>
      </c>
      <c r="R260" s="6"/>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9" t="str">
        <f>IF(OR(E260="",VLOOKUP(E$1,Services!$A$1:$B$22,2,0)="Exclude"),"",IF($D260=1,IF(OR(price_limit="",price_limit="No Limit"),IF(E260="Yes",1,2),IF(SUMIFS(WhatIf!$G:$G,WhatIf!$A:$A,E$1,WhatIf!$B:$B,E260)&lt;=price_limit,IF(E260="Yes",1,2),"")),""))</f>
        <v/>
      </c>
      <c r="AU260" s="69" t="str">
        <f>IF(OR(F260="",VLOOKUP(F$1,Services!$A$1:$B$22,2,0)="Exclude"),"",IF($D260=1,IF(OR(price_limit="",price_limit="No Limit"),IF(F260="Yes",1,2),IF(SUMIFS(WhatIf!$G:$G,WhatIf!$A:$A,F$1,WhatIf!$B:$B,F260)&lt;=price_limit,IF(F260="Yes",1,2),"")),""))</f>
        <v/>
      </c>
      <c r="AV260" s="69" t="str">
        <f ca="1">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 ca="1">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742</v>
      </c>
      <c r="C261" s="4" t="s">
        <v>209</v>
      </c>
      <c r="D261" s="3" t="str">
        <f t="shared" ca="1" si="20"/>
        <v/>
      </c>
      <c r="X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9" t="str">
        <f>IF(OR(E261="",VLOOKUP(E$1,Services!$A$1:$B$22,2,0)="Exclude"),"",IF($D261=1,IF(OR(price_limit="",price_limit="No Limit"),IF(E261="Yes",1,2),IF(SUMIFS(WhatIf!$G:$G,WhatIf!$A:$A,E$1,WhatIf!$B:$B,E261)&lt;=price_limit,IF(E261="Yes",1,2),"")),""))</f>
        <v/>
      </c>
      <c r="AU261" s="69" t="str">
        <f>IF(OR(F261="",VLOOKUP(F$1,Services!$A$1:$B$22,2,0)="Exclude"),"",IF($D261=1,IF(OR(price_limit="",price_limit="No Limit"),IF(F261="Yes",1,2),IF(SUMIFS(WhatIf!$G:$G,WhatIf!$A:$A,F$1,WhatIf!$B:$B,F261)&lt;=price_limit,IF(F261="Yes",1,2),"")),""))</f>
        <v/>
      </c>
      <c r="AV261" s="69" t="str">
        <f>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 ca="1">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398</v>
      </c>
      <c r="B262" s="4" t="s">
        <v>240</v>
      </c>
      <c r="C262" s="4" t="s">
        <v>216</v>
      </c>
      <c r="D262" s="3" t="str">
        <f t="shared" ca="1" si="20"/>
        <v/>
      </c>
      <c r="F262" s="5" t="s">
        <v>505</v>
      </c>
      <c r="G262" s="5" t="s">
        <v>505</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9" t="str">
        <f>IF(OR(E262="",VLOOKUP(E$1,Services!$A$1:$B$22,2,0)="Exclude"),"",IF($D262=1,IF(OR(price_limit="",price_limit="No Limit"),IF(E262="Yes",1,2),IF(SUMIFS(WhatIf!$G:$G,WhatIf!$A:$A,E$1,WhatIf!$B:$B,E262)&lt;=price_limit,IF(E262="Yes",1,2),"")),""))</f>
        <v/>
      </c>
      <c r="AU262" s="69" t="str">
        <f ca="1">IF(OR(F262="",VLOOKUP(F$1,Services!$A$1:$B$22,2,0)="Exclude"),"",IF($D262=1,IF(OR(price_limit="",price_limit="No Limit"),IF(F262="Yes",1,2),IF(SUMIFS(WhatIf!$G:$G,WhatIf!$A:$A,F$1,WhatIf!$B:$B,F262)&lt;=price_limit,IF(F262="Yes",1,2),"")),""))</f>
        <v/>
      </c>
      <c r="AV262" s="69" t="str">
        <f ca="1">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127</v>
      </c>
      <c r="B263" s="4" t="s">
        <v>240</v>
      </c>
      <c r="C263" s="4" t="s">
        <v>216</v>
      </c>
      <c r="D263" s="3" t="str">
        <f t="shared" ca="1" si="20"/>
        <v/>
      </c>
      <c r="O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9" t="str">
        <f>IF(OR(E263="",VLOOKUP(E$1,Services!$A$1:$B$22,2,0)="Exclude"),"",IF($D263=1,IF(OR(price_limit="",price_limit="No Limit"),IF(E263="Yes",1,2),IF(SUMIFS(WhatIf!$G:$G,WhatIf!$A:$A,E$1,WhatIf!$B:$B,E263)&lt;=price_limit,IF(E263="Yes",1,2),"")),""))</f>
        <v/>
      </c>
      <c r="AU263" s="69" t="str">
        <f>IF(OR(F263="",VLOOKUP(F$1,Services!$A$1:$B$22,2,0)="Exclude"),"",IF($D263=1,IF(OR(price_limit="",price_limit="No Limit"),IF(F263="Yes",1,2),IF(SUMIFS(WhatIf!$G:$G,WhatIf!$A:$A,F$1,WhatIf!$B:$B,F263)&lt;=price_limit,IF(F263="Yes",1,2),"")),""))</f>
        <v/>
      </c>
      <c r="AV263" s="69" t="str">
        <f>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 ca="1">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128</v>
      </c>
      <c r="B264" s="4" t="s">
        <v>304</v>
      </c>
      <c r="C264" s="4" t="s">
        <v>209</v>
      </c>
      <c r="D264" s="3" t="str">
        <f t="shared" ca="1" si="20"/>
        <v/>
      </c>
      <c r="O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9" t="str">
        <f>IF(OR(E264="",VLOOKUP(E$1,Services!$A$1:$B$22,2,0)="Exclude"),"",IF($D264=1,IF(OR(price_limit="",price_limit="No Limit"),IF(E264="Yes",1,2),IF(SUMIFS(WhatIf!$G:$G,WhatIf!$A:$A,E$1,WhatIf!$B:$B,E264)&lt;=price_limit,IF(E264="Yes",1,2),"")),""))</f>
        <v/>
      </c>
      <c r="AU264" s="69" t="str">
        <f>IF(OR(F264="",VLOOKUP(F$1,Services!$A$1:$B$22,2,0)="Exclude"),"",IF($D264=1,IF(OR(price_limit="",price_limit="No Limit"),IF(F264="Yes",1,2),IF(SUMIFS(WhatIf!$G:$G,WhatIf!$A:$A,F$1,WhatIf!$B:$B,F264)&lt;=price_limit,IF(F264="Yes",1,2),"")),""))</f>
        <v/>
      </c>
      <c r="AV264" s="69" t="str">
        <f>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 ca="1">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129</v>
      </c>
      <c r="B265" s="4" t="s">
        <v>232</v>
      </c>
      <c r="C265" s="4" t="s">
        <v>216</v>
      </c>
      <c r="D265" s="3" t="str">
        <f t="shared" ca="1" si="20"/>
        <v/>
      </c>
      <c r="F265" s="5" t="s">
        <v>505</v>
      </c>
      <c r="G265" s="5" t="s">
        <v>505</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130</v>
      </c>
      <c r="B266" s="4" t="s">
        <v>403</v>
      </c>
      <c r="C266" s="4" t="s">
        <v>216</v>
      </c>
      <c r="D266" s="3" t="str">
        <f t="shared" ca="1" si="20"/>
        <v/>
      </c>
      <c r="F266" s="5" t="s">
        <v>505</v>
      </c>
      <c r="G266" s="5" t="s">
        <v>505</v>
      </c>
      <c r="T266" s="5" t="s">
        <v>247</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9" t="str">
        <f>IF(OR(E266="",VLOOKUP(E$1,Services!$A$1:$B$22,2,0)="Exclude"),"",IF($D266=1,IF(OR(price_limit="",price_limit="No Limit"),IF(E266="Yes",1,2),IF(SUMIFS(WhatIf!$G:$G,WhatIf!$A:$A,E$1,WhatIf!$B:$B,E266)&lt;=price_limit,IF(E266="Yes",1,2),"")),""))</f>
        <v/>
      </c>
      <c r="AU266" s="69" t="str">
        <f ca="1">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 ca="1">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56</v>
      </c>
      <c r="B267" s="4" t="s">
        <v>240</v>
      </c>
      <c r="C267" s="4" t="s">
        <v>216</v>
      </c>
      <c r="D267" s="3" t="str">
        <f t="shared" ca="1" si="20"/>
        <v/>
      </c>
      <c r="F267" s="5" t="s">
        <v>1</v>
      </c>
      <c r="G267" s="5" t="s">
        <v>1</v>
      </c>
      <c r="O267" s="5" t="s">
        <v>1</v>
      </c>
      <c r="P267" s="6"/>
      <c r="R267" s="6" t="s">
        <v>829</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9" t="str">
        <f>IF(OR(E267="",VLOOKUP(E$1,Services!$A$1:$B$22,2,0)="Exclude"),"",IF($D267=1,IF(OR(price_limit="",price_limit="No Limit"),IF(E267="Yes",1,2),IF(SUMIFS(WhatIf!$G:$G,WhatIf!$A:$A,E$1,WhatIf!$B:$B,E267)&lt;=price_limit,IF(E267="Yes",1,2),"")),""))</f>
        <v/>
      </c>
      <c r="AU267" s="69" t="str">
        <f ca="1">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IF(OR(L267="",VLOOKUP(L$1,Services!$A$1:$B$22,2,0)="Exclude"),"",IF($D267=1,IF(OR(price_limit="",price_limit="No Limit"),IF(L267="Yes",1,2),IF(SUMIFS(WhatIf!$G:$G,WhatIf!$A:$A,L$1,WhatIf!$B:$B,L267)&lt;=price_limit,IF(L267="Yes",1,2),"")),""))</f>
        <v/>
      </c>
      <c r="BB267" s="69" t="str">
        <f>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 ca="1">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x14ac:dyDescent="0.3">
      <c r="A268" s="19" t="s">
        <v>57</v>
      </c>
      <c r="B268" s="4" t="s">
        <v>240</v>
      </c>
      <c r="C268" s="4" t="s">
        <v>209</v>
      </c>
      <c r="D268" s="3" t="str">
        <f t="shared" ca="1" si="20"/>
        <v/>
      </c>
      <c r="G268" s="5" t="s">
        <v>1</v>
      </c>
      <c r="O268" s="6"/>
      <c r="P268" s="6"/>
      <c r="Q268" s="6" t="s">
        <v>308</v>
      </c>
      <c r="R268" s="6" t="s">
        <v>1</v>
      </c>
      <c r="X268" s="5" t="s">
        <v>57</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9" t="str">
        <f>IF(OR(E268="",VLOOKUP(E$1,Services!$A$1:$B$22,2,0)="Exclude"),"",IF($D268=1,IF(OR(price_limit="",price_limit="No Limit"),IF(E268="Yes",1,2),IF(SUMIFS(WhatIf!$G:$G,WhatIf!$A:$A,E$1,WhatIf!$B:$B,E268)&lt;=price_limit,IF(E268="Yes",1,2),"")),""))</f>
        <v/>
      </c>
      <c r="AU268" s="69" t="str">
        <f>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IF(OR(H268="",VLOOKUP(H$1,Services!$A$1:$B$22,2,0)="Exclude"),"",IF($D268=1,IF(OR(price_limit="",price_limit="No Limit"),IF(H268="Yes",1,2),IF(SUMIFS(WhatIf!$G:$G,WhatIf!$A:$A,H$1,WhatIf!$B:$B,H268)&lt;=price_limit,IF(H268="Yes",1,2),"")),""))</f>
        <v/>
      </c>
      <c r="AX268" s="69" t="str">
        <f>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IF(OR(K268="",VLOOKUP(K$1,Services!$A$1:$B$22,2,0)="Exclude"),"",IF($D268=1,IF(OR(price_limit="",price_limit="No Limit"),IF(K268="Yes",1,2),IF(SUMIFS(WhatIf!$G:$G,WhatIf!$A:$A,K$1,WhatIf!$B:$B,K268)&lt;=price_limit,IF(K268="Yes",1,2),"")),""))</f>
        <v/>
      </c>
      <c r="BA268" s="69" t="str">
        <f>IF(OR(L268="",VLOOKUP(L$1,Services!$A$1:$B$22,2,0)="Exclude"),"",IF($D268=1,IF(OR(price_limit="",price_limit="No Limit"),IF(L268="Yes",1,2),IF(SUMIFS(WhatIf!$G:$G,WhatIf!$A:$A,L$1,WhatIf!$B:$B,L268)&lt;=price_limit,IF(L268="Yes",1,2),"")),""))</f>
        <v/>
      </c>
      <c r="BB268" s="69" t="str">
        <f>IF(OR(M268="",VLOOKUP(M$1,Services!$A$1:$B$22,2,0)="Exclude"),"",IF($D268=1,IF(OR(price_limit="",price_limit="No Limit"),IF(M268="Yes",1,2),IF(SUMIFS(WhatIf!$G:$G,WhatIf!$A:$A,M$1,WhatIf!$B:$B,M268)&lt;=price_limit,IF(M268="Yes",1,2),"")),""))</f>
        <v/>
      </c>
      <c r="BC268" s="69" t="str">
        <f>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 ca="1">IF(OR(Q268="",VLOOKUP(Q$1,Services!$A$1:$B$22,2,0)="Exclude"),"",IF($D268=1,IF(OR(price_limit="",price_limit="No Limit"),IF(Q268="Yes",1,2),IF(SUMIFS(WhatIf!$G:$G,WhatIf!$A:$A,Q$1,WhatIf!$B:$B,Q268)&lt;=price_limit,IF(Q268="Yes",1,2),"")),""))</f>
        <v/>
      </c>
      <c r="BG268" s="69" t="str">
        <f ca="1">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 ca="1">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37.299999999999997" x14ac:dyDescent="0.3">
      <c r="A269" s="19" t="s">
        <v>182</v>
      </c>
      <c r="B269" s="4" t="s">
        <v>131</v>
      </c>
      <c r="C269" s="4" t="s">
        <v>209</v>
      </c>
      <c r="D269" s="3" t="str">
        <f t="shared" ca="1" si="20"/>
        <v/>
      </c>
      <c r="F269" s="5" t="s">
        <v>502</v>
      </c>
      <c r="G269" s="5" t="s">
        <v>502</v>
      </c>
      <c r="O269" s="6"/>
      <c r="P269" s="6"/>
      <c r="Q269" s="6" t="s">
        <v>828</v>
      </c>
      <c r="R269" s="5" t="s">
        <v>920</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9" t="str">
        <f>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IF(OR(H269="",VLOOKUP(H$1,Services!$A$1:$B$22,2,0)="Exclude"),"",IF($D269=1,IF(OR(price_limit="",price_limit="No Limit"),IF(H269="Yes",1,2),IF(SUMIFS(WhatIf!$G:$G,WhatIf!$A:$A,H$1,WhatIf!$B:$B,H269)&lt;=price_limit,IF(H269="Yes",1,2),"")),""))</f>
        <v/>
      </c>
      <c r="AX269" s="69" t="str">
        <f>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IF(OR(K269="",VLOOKUP(K$1,Services!$A$1:$B$22,2,0)="Exclude"),"",IF($D269=1,IF(OR(price_limit="",price_limit="No Limit"),IF(K269="Yes",1,2),IF(SUMIFS(WhatIf!$G:$G,WhatIf!$A:$A,K$1,WhatIf!$B:$B,K269)&lt;=price_limit,IF(K269="Yes",1,2),"")),""))</f>
        <v/>
      </c>
      <c r="BA269" s="69" t="str">
        <f>IF(OR(L269="",VLOOKUP(L$1,Services!$A$1:$B$22,2,0)="Exclude"),"",IF($D269=1,IF(OR(price_limit="",price_limit="No Limit"),IF(L269="Yes",1,2),IF(SUMIFS(WhatIf!$G:$G,WhatIf!$A:$A,L$1,WhatIf!$B:$B,L269)&lt;=price_limit,IF(L269="Yes",1,2),"")),""))</f>
        <v/>
      </c>
      <c r="BB269" s="69" t="str">
        <f>IF(OR(M269="",VLOOKUP(M$1,Services!$A$1:$B$22,2,0)="Exclude"),"",IF($D269=1,IF(OR(price_limit="",price_limit="No Limit"),IF(M269="Yes",1,2),IF(SUMIFS(WhatIf!$G:$G,WhatIf!$A:$A,M$1,WhatIf!$B:$B,M269)&lt;=price_limit,IF(M269="Yes",1,2),"")),""))</f>
        <v/>
      </c>
      <c r="BC269" s="69" t="str">
        <f>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 ca="1">IF(OR(Q269="",VLOOKUP(Q$1,Services!$A$1:$B$22,2,0)="Exclude"),"",IF($D269=1,IF(OR(price_limit="",price_limit="No Limit"),IF(Q269="Yes",1,2),IF(SUMIFS(WhatIf!$G:$G,WhatIf!$A:$A,Q$1,WhatIf!$B:$B,Q269)&lt;=price_limit,IF(Q269="Yes",1,2),"")),""))</f>
        <v/>
      </c>
      <c r="BG269" s="69" t="str">
        <f ca="1">IF(OR(R269="",VLOOKUP(R$1,Services!$A$1:$B$22,2,0)="Exclude"),"",IF($D269=1,IF(OR(price_limit="",price_limit="No Limit"),IF(R269="Yes",1,2),IF(SUMIFS(WhatIf!$G:$G,WhatIf!$A:$A,R$1,WhatIf!$B:$B,R269)&lt;=price_limit,IF(R269="Yes",1,2),"")),""))</f>
        <v/>
      </c>
      <c r="BH269" s="69" t="str">
        <f>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58</v>
      </c>
      <c r="B270" s="4" t="s">
        <v>240</v>
      </c>
      <c r="C270" s="4" t="s">
        <v>209</v>
      </c>
      <c r="D270" s="3" t="str">
        <f t="shared" ca="1" si="20"/>
        <v/>
      </c>
      <c r="F270" s="5" t="s">
        <v>502</v>
      </c>
      <c r="G270" s="5" t="s">
        <v>502</v>
      </c>
      <c r="H270" s="6"/>
      <c r="I270" s="6"/>
      <c r="L270" s="5" t="s">
        <v>1</v>
      </c>
      <c r="M270" s="5" t="s">
        <v>1</v>
      </c>
      <c r="O270" s="6"/>
      <c r="P270" s="6"/>
      <c r="Q270" s="6" t="s">
        <v>308</v>
      </c>
      <c r="R270" s="6"/>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9" t="str">
        <f>IF(OR(E270="",VLOOKUP(E$1,Services!$A$1:$B$22,2,0)="Exclude"),"",IF($D270=1,IF(OR(price_limit="",price_limit="No Limit"),IF(E270="Yes",1,2),IF(SUMIFS(WhatIf!$G:$G,WhatIf!$A:$A,E$1,WhatIf!$B:$B,E270)&lt;=price_limit,IF(E270="Yes",1,2),"")),""))</f>
        <v/>
      </c>
      <c r="AU270" s="69" t="str">
        <f ca="1">IF(OR(F270="",VLOOKUP(F$1,Services!$A$1:$B$22,2,0)="Exclude"),"",IF($D270=1,IF(OR(price_limit="",price_limit="No Limit"),IF(F270="Yes",1,2),IF(SUMIFS(WhatIf!$G:$G,WhatIf!$A:$A,F$1,WhatIf!$B:$B,F270)&lt;=price_limit,IF(F270="Yes",1,2),"")),""))</f>
        <v/>
      </c>
      <c r="AV270" s="69" t="str">
        <f ca="1">IF(OR(G270="",VLOOKUP(G$1,Services!$A$1:$B$22,2,0)="Exclude"),"",IF($D270=1,IF(OR(price_limit="",price_limit="No Limit"),IF(G270="Yes",1,2),IF(SUMIFS(WhatIf!$G:$G,WhatIf!$A:$A,G$1,WhatIf!$B:$B,G270)&lt;=price_limit,IF(G270="Yes",1,2),"")),""))</f>
        <v/>
      </c>
      <c r="AW270" s="69" t="str">
        <f>IF(OR(H270="",VLOOKUP(H$1,Services!$A$1:$B$22,2,0)="Exclude"),"",IF($D270=1,IF(OR(price_limit="",price_limit="No Limit"),IF(H270="Yes",1,2),IF(SUMIFS(WhatIf!$G:$G,WhatIf!$A:$A,H$1,WhatIf!$B:$B,H270)&lt;=price_limit,IF(H270="Yes",1,2),"")),""))</f>
        <v/>
      </c>
      <c r="AX270" s="69" t="str">
        <f>IF(OR(I270="",VLOOKUP(I$1,Services!$A$1:$B$22,2,0)="Exclude"),"",IF($D270=1,IF(OR(price_limit="",price_limit="No Limit"),IF(I270="Yes",1,2),IF(SUMIFS(WhatIf!$G:$G,WhatIf!$A:$A,I$1,WhatIf!$B:$B,I270)&lt;=price_limit,IF(I270="Yes",1,2),"")),""))</f>
        <v/>
      </c>
      <c r="AY270" s="69" t="str">
        <f>IF(OR(J270="",VLOOKUP(J$1,Services!$A$1:$B$22,2,0)="Exclude"),"",IF($D270=1,IF(OR(price_limit="",price_limit="No Limit"),IF(J270="Yes",1,2),IF(SUMIFS(WhatIf!$G:$G,WhatIf!$A:$A,J$1,WhatIf!$B:$B,J270)&lt;=price_limit,IF(J270="Yes",1,2),"")),""))</f>
        <v/>
      </c>
      <c r="AZ270" s="69" t="str">
        <f>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 ca="1">IF(OR(Q270="",VLOOKUP(Q$1,Services!$A$1:$B$22,2,0)="Exclude"),"",IF($D270=1,IF(OR(price_limit="",price_limit="No Limit"),IF(Q270="Yes",1,2),IF(SUMIFS(WhatIf!$G:$G,WhatIf!$A:$A,Q$1,WhatIf!$B:$B,Q270)&lt;=price_limit,IF(Q270="Yes",1,2),"")),""))</f>
        <v/>
      </c>
      <c r="BG270" s="69" t="str">
        <f>IF(OR(R270="",VLOOKUP(R$1,Services!$A$1:$B$22,2,0)="Exclude"),"",IF($D270=1,IF(OR(price_limit="",price_limit="No Limit"),IF(R270="Yes",1,2),IF(SUMIFS(WhatIf!$G:$G,WhatIf!$A:$A,R$1,WhatIf!$B:$B,R270)&lt;=price_limit,IF(R270="Yes",1,2),"")),""))</f>
        <v/>
      </c>
      <c r="BH270" s="69" t="str">
        <f>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59</v>
      </c>
      <c r="B271" s="4" t="s">
        <v>726</v>
      </c>
      <c r="C271" s="4" t="s">
        <v>450</v>
      </c>
      <c r="D271" s="3" t="str">
        <f t="shared" ca="1" si="20"/>
        <v/>
      </c>
      <c r="E271" s="5" t="s">
        <v>1</v>
      </c>
      <c r="F271" s="5" t="s">
        <v>504</v>
      </c>
      <c r="G271" s="5" t="s">
        <v>1</v>
      </c>
      <c r="H271" s="5" t="s">
        <v>1</v>
      </c>
      <c r="I271" s="5" t="s">
        <v>1</v>
      </c>
      <c r="K271" s="5" t="s">
        <v>1</v>
      </c>
      <c r="L271" s="5" t="s">
        <v>1</v>
      </c>
      <c r="M271" s="5" t="s">
        <v>1</v>
      </c>
      <c r="N271" s="5" t="s">
        <v>1</v>
      </c>
      <c r="O271" s="6"/>
      <c r="P271" s="6"/>
      <c r="Q271" s="6"/>
      <c r="R271" s="6"/>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9" t="str">
        <f ca="1">IF(OR(E271="",VLOOKUP(E$1,Services!$A$1:$B$22,2,0)="Exclude"),"",IF($D271=1,IF(OR(price_limit="",price_limit="No Limit"),IF(E271="Yes",1,2),IF(SUMIFS(WhatIf!$G:$G,WhatIf!$A:$A,E$1,WhatIf!$B:$B,E271)&lt;=price_limit,IF(E271="Yes",1,2),"")),""))</f>
        <v/>
      </c>
      <c r="AU271" s="69" t="str">
        <f ca="1">IF(OR(F271="",VLOOKUP(F$1,Services!$A$1:$B$22,2,0)="Exclude"),"",IF($D271=1,IF(OR(price_limit="",price_limit="No Limit"),IF(F271="Yes",1,2),IF(SUMIFS(WhatIf!$G:$G,WhatIf!$A:$A,F$1,WhatIf!$B:$B,F271)&lt;=price_limit,IF(F271="Yes",1,2),"")),""))</f>
        <v/>
      </c>
      <c r="AV271" s="69" t="str">
        <f ca="1">IF(OR(G271="",VLOOKUP(G$1,Services!$A$1:$B$22,2,0)="Exclude"),"",IF($D271=1,IF(OR(price_limit="",price_limit="No Limit"),IF(G271="Yes",1,2),IF(SUMIFS(WhatIf!$G:$G,WhatIf!$A:$A,G$1,WhatIf!$B:$B,G271)&lt;=price_limit,IF(G271="Yes",1,2),"")),""))</f>
        <v/>
      </c>
      <c r="AW271" s="69" t="str">
        <f ca="1">IF(OR(H271="",VLOOKUP(H$1,Services!$A$1:$B$22,2,0)="Exclude"),"",IF($D271=1,IF(OR(price_limit="",price_limit="No Limit"),IF(H271="Yes",1,2),IF(SUMIFS(WhatIf!$G:$G,WhatIf!$A:$A,H$1,WhatIf!$B:$B,H271)&lt;=price_limit,IF(H271="Yes",1,2),"")),""))</f>
        <v/>
      </c>
      <c r="AX271" s="69" t="str">
        <f ca="1">IF(OR(I271="",VLOOKUP(I$1,Services!$A$1:$B$22,2,0)="Exclude"),"",IF($D271=1,IF(OR(price_limit="",price_limit="No Limit"),IF(I271="Yes",1,2),IF(SUMIFS(WhatIf!$G:$G,WhatIf!$A:$A,I$1,WhatIf!$B:$B,I271)&lt;=price_limit,IF(I271="Yes",1,2),"")),""))</f>
        <v/>
      </c>
      <c r="AY271" s="69" t="str">
        <f>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 ca="1">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IF(OR(R271="",VLOOKUP(R$1,Services!$A$1:$B$22,2,0)="Exclude"),"",IF($D271=1,IF(OR(price_limit="",price_limit="No Limit"),IF(R271="Yes",1,2),IF(SUMIFS(WhatIf!$G:$G,WhatIf!$A:$A,R$1,WhatIf!$B:$B,R271)&lt;=price_limit,IF(R271="Yes",1,2),"")),""))</f>
        <v/>
      </c>
      <c r="BH271" s="69" t="str">
        <f>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IF(OR(V271="",VLOOKUP(V$1,Services!$A$1:$B$22,2,0)="Exclude"),"",IF($D271=1,IF(OR(price_limit="",price_limit="No Limit"),IF(V271="Yes",1,2),IF(SUMIFS(WhatIf!$G:$G,WhatIf!$A:$A,V$1,WhatIf!$B:$B,V271)&lt;=price_limit,IF(V271="Yes",1,2),"")),""))</f>
        <v/>
      </c>
      <c r="BL271" s="69" t="str">
        <f>IF(OR(W271="",VLOOKUP(W$1,Services!$A$1:$B$22,2,0)="Exclude"),"",IF($D271=1,IF(OR(price_limit="",price_limit="No Limit"),IF(W271="Yes",1,2),IF(SUMIFS(WhatIf!$G:$G,WhatIf!$A:$A,W$1,WhatIf!$B:$B,W271)&lt;=price_limit,IF(W271="Yes",1,2),"")),""))</f>
        <v/>
      </c>
      <c r="BM271" s="69" t="str">
        <f ca="1">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60</v>
      </c>
      <c r="B272" s="4" t="s">
        <v>340</v>
      </c>
      <c r="C272" s="4" t="s">
        <v>450</v>
      </c>
      <c r="D272" s="3" t="str">
        <f t="shared" ca="1" si="20"/>
        <v/>
      </c>
      <c r="E272" s="5" t="s">
        <v>1</v>
      </c>
      <c r="H272" s="5" t="s">
        <v>1</v>
      </c>
      <c r="I272" s="5" t="s">
        <v>1</v>
      </c>
      <c r="J272" s="5" t="s">
        <v>1</v>
      </c>
      <c r="K272" s="5" t="s">
        <v>1</v>
      </c>
      <c r="L272" s="5" t="s">
        <v>1</v>
      </c>
      <c r="M272" s="5" t="s">
        <v>1</v>
      </c>
      <c r="N272" s="5" t="s">
        <v>1</v>
      </c>
      <c r="O272" s="6"/>
      <c r="P272" s="6"/>
      <c r="Q272" s="6"/>
      <c r="R272" s="6"/>
      <c r="S272" s="5" t="s">
        <v>1</v>
      </c>
      <c r="V272" s="5" t="s">
        <v>1</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9" t="str">
        <f ca="1">IF(OR(E272="",VLOOKUP(E$1,Services!$A$1:$B$22,2,0)="Exclude"),"",IF($D272=1,IF(OR(price_limit="",price_limit="No Limit"),IF(E272="Yes",1,2),IF(SUMIFS(WhatIf!$G:$G,WhatIf!$A:$A,E$1,WhatIf!$B:$B,E272)&lt;=price_limit,IF(E272="Yes",1,2),"")),""))</f>
        <v/>
      </c>
      <c r="AU272" s="69" t="str">
        <f>IF(OR(F272="",VLOOKUP(F$1,Services!$A$1:$B$22,2,0)="Exclude"),"",IF($D272=1,IF(OR(price_limit="",price_limit="No Limit"),IF(F272="Yes",1,2),IF(SUMIFS(WhatIf!$G:$G,WhatIf!$A:$A,F$1,WhatIf!$B:$B,F272)&lt;=price_limit,IF(F272="Yes",1,2),"")),""))</f>
        <v/>
      </c>
      <c r="AV272" s="69" t="str">
        <f>IF(OR(G272="",VLOOKUP(G$1,Services!$A$1:$B$22,2,0)="Exclude"),"",IF($D272=1,IF(OR(price_limit="",price_limit="No Limit"),IF(G272="Yes",1,2),IF(SUMIFS(WhatIf!$G:$G,WhatIf!$A:$A,G$1,WhatIf!$B:$B,G272)&lt;=price_limit,IF(G272="Yes",1,2),"")),""))</f>
        <v/>
      </c>
      <c r="AW272" s="69" t="str">
        <f ca="1">IF(OR(H272="",VLOOKUP(H$1,Services!$A$1:$B$22,2,0)="Exclude"),"",IF($D272=1,IF(OR(price_limit="",price_limit="No Limit"),IF(H272="Yes",1,2),IF(SUMIFS(WhatIf!$G:$G,WhatIf!$A:$A,H$1,WhatIf!$B:$B,H272)&lt;=price_limit,IF(H272="Yes",1,2),"")),""))</f>
        <v/>
      </c>
      <c r="AX272" s="69" t="str">
        <f ca="1">IF(OR(I272="",VLOOKUP(I$1,Services!$A$1:$B$22,2,0)="Exclude"),"",IF($D272=1,IF(OR(price_limit="",price_limit="No Limit"),IF(I272="Yes",1,2),IF(SUMIFS(WhatIf!$G:$G,WhatIf!$A:$A,I$1,WhatIf!$B:$B,I272)&lt;=price_limit,IF(I272="Yes",1,2),"")),""))</f>
        <v/>
      </c>
      <c r="AY272" s="69" t="str">
        <f ca="1">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 ca="1">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IF(OR(R272="",VLOOKUP(R$1,Services!$A$1:$B$22,2,0)="Exclude"),"",IF($D272=1,IF(OR(price_limit="",price_limit="No Limit"),IF(R272="Yes",1,2),IF(SUMIFS(WhatIf!$G:$G,WhatIf!$A:$A,R$1,WhatIf!$B:$B,R272)&lt;=price_limit,IF(R272="Yes",1,2),"")),""))</f>
        <v/>
      </c>
      <c r="BH272" s="69" t="str">
        <f ca="1">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 ca="1">IF(OR(V272="",VLOOKUP(V$1,Services!$A$1:$B$22,2,0)="Exclude"),"",IF($D272=1,IF(OR(price_limit="",price_limit="No Limit"),IF(V272="Yes",1,2),IF(SUMIFS(WhatIf!$G:$G,WhatIf!$A:$A,V$1,WhatIf!$B:$B,V272)&lt;=price_limit,IF(V272="Yes",1,2),"")),""))</f>
        <v/>
      </c>
      <c r="BL272" s="69" t="str">
        <f>IF(OR(W272="",VLOOKUP(W$1,Services!$A$1:$B$22,2,0)="Exclude"),"",IF($D272=1,IF(OR(price_limit="",price_limit="No Limit"),IF(W272="Yes",1,2),IF(SUMIFS(WhatIf!$G:$G,WhatIf!$A:$A,W$1,WhatIf!$B:$B,W272)&lt;=price_limit,IF(W272="Yes",1,2),"")),""))</f>
        <v/>
      </c>
      <c r="BM272" s="69" t="str">
        <f ca="1">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61</v>
      </c>
      <c r="B273" s="4" t="s">
        <v>298</v>
      </c>
      <c r="C273" s="4" t="s">
        <v>450</v>
      </c>
      <c r="D273" s="3" t="str">
        <f t="shared" ref="D273:D304" ca="1" si="23">IF(BR273=0,"",IF(BR273&lt;=VALUE(MID(marker_pick,1,1)),1,""))</f>
        <v/>
      </c>
      <c r="E273" s="5" t="s">
        <v>1</v>
      </c>
      <c r="F273" s="5" t="s">
        <v>504</v>
      </c>
      <c r="G273" s="5" t="s">
        <v>504</v>
      </c>
      <c r="K273" s="5" t="s">
        <v>1</v>
      </c>
      <c r="L273" s="5" t="s">
        <v>1</v>
      </c>
      <c r="M273" s="5" t="s">
        <v>1</v>
      </c>
      <c r="O273" s="6"/>
      <c r="P273" s="6"/>
      <c r="Q273" s="6"/>
      <c r="R273" s="6" t="s">
        <v>829</v>
      </c>
      <c r="S273" s="5" t="s">
        <v>1</v>
      </c>
      <c r="V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9" t="str">
        <f ca="1">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IF(OR(H273="",VLOOKUP(H$1,Services!$A$1:$B$22,2,0)="Exclude"),"",IF($D273=1,IF(OR(price_limit="",price_limit="No Limit"),IF(H273="Yes",1,2),IF(SUMIFS(WhatIf!$G:$G,WhatIf!$A:$A,H$1,WhatIf!$B:$B,H273)&lt;=price_limit,IF(H273="Yes",1,2),"")),""))</f>
        <v/>
      </c>
      <c r="AX273" s="69" t="str">
        <f>IF(OR(I273="",VLOOKUP(I$1,Services!$A$1:$B$22,2,0)="Exclude"),"",IF($D273=1,IF(OR(price_limit="",price_limit="No Limit"),IF(I273="Yes",1,2),IF(SUMIFS(WhatIf!$G:$G,WhatIf!$A:$A,I$1,WhatIf!$B:$B,I273)&lt;=price_limit,IF(I273="Yes",1,2),"")),""))</f>
        <v/>
      </c>
      <c r="AY273" s="69" t="str">
        <f>IF(OR(J273="",VLOOKUP(J$1,Services!$A$1:$B$22,2,0)="Exclude"),"",IF($D273=1,IF(OR(price_limit="",price_limit="No Limit"),IF(J273="Yes",1,2),IF(SUMIFS(WhatIf!$G:$G,WhatIf!$A:$A,J$1,WhatIf!$B:$B,J273)&lt;=price_limit,IF(J273="Yes",1,2),"")),""))</f>
        <v/>
      </c>
      <c r="AZ273" s="69" t="str">
        <f ca="1">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 ca="1">IF(OR(R273="",VLOOKUP(R$1,Services!$A$1:$B$22,2,0)="Exclude"),"",IF($D273=1,IF(OR(price_limit="",price_limit="No Limit"),IF(R273="Yes",1,2),IF(SUMIFS(WhatIf!$G:$G,WhatIf!$A:$A,R$1,WhatIf!$B:$B,R273)&lt;=price_limit,IF(R273="Yes",1,2),"")),""))</f>
        <v/>
      </c>
      <c r="BH273" s="69" t="str">
        <f ca="1">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 ca="1">IF(OR(V273="",VLOOKUP(V$1,Services!$A$1:$B$22,2,0)="Exclude"),"",IF($D273=1,IF(OR(price_limit="",price_limit="No Limit"),IF(V273="Yes",1,2),IF(SUMIFS(WhatIf!$G:$G,WhatIf!$A:$A,V$1,WhatIf!$B:$B,V273)&lt;=price_limit,IF(V273="Yes",1,2),"")),""))</f>
        <v/>
      </c>
      <c r="BL273" s="69" t="str">
        <f>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206</v>
      </c>
      <c r="B274" s="4" t="s">
        <v>902</v>
      </c>
      <c r="C274" s="4" t="s">
        <v>208</v>
      </c>
      <c r="D274" s="3" t="str">
        <f t="shared" ca="1" si="23"/>
        <v/>
      </c>
      <c r="F274" s="5" t="s">
        <v>814</v>
      </c>
      <c r="G274" s="5" t="s">
        <v>814</v>
      </c>
      <c r="H274" s="5" t="s">
        <v>285</v>
      </c>
      <c r="I274" s="5" t="s">
        <v>285</v>
      </c>
      <c r="J274" s="5" t="s">
        <v>285</v>
      </c>
      <c r="K274" s="5" t="s">
        <v>285</v>
      </c>
      <c r="L274" s="5" t="s">
        <v>285</v>
      </c>
      <c r="M274" s="5" t="s">
        <v>285</v>
      </c>
      <c r="N274" s="5" t="s">
        <v>1</v>
      </c>
      <c r="W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9" t="str">
        <f>IF(OR(E274="",VLOOKUP(E$1,Services!$A$1:$B$22,2,0)="Exclude"),"",IF($D274=1,IF(OR(price_limit="",price_limit="No Limit"),IF(E274="Yes",1,2),IF(SUMIFS(WhatIf!$G:$G,WhatIf!$A:$A,E$1,WhatIf!$B:$B,E274)&lt;=price_limit,IF(E274="Yes",1,2),"")),""))</f>
        <v/>
      </c>
      <c r="AU274" s="69" t="str">
        <f ca="1">IF(OR(F274="",VLOOKUP(F$1,Services!$A$1:$B$22,2,0)="Exclude"),"",IF($D274=1,IF(OR(price_limit="",price_limit="No Limit"),IF(F274="Yes",1,2),IF(SUMIFS(WhatIf!$G:$G,WhatIf!$A:$A,F$1,WhatIf!$B:$B,F274)&lt;=price_limit,IF(F274="Yes",1,2),"")),""))</f>
        <v/>
      </c>
      <c r="AV274" s="69" t="str">
        <f ca="1">IF(OR(G274="",VLOOKUP(G$1,Services!$A$1:$B$22,2,0)="Exclude"),"",IF($D274=1,IF(OR(price_limit="",price_limit="No Limit"),IF(G274="Yes",1,2),IF(SUMIFS(WhatIf!$G:$G,WhatIf!$A:$A,G$1,WhatIf!$B:$B,G274)&lt;=price_limit,IF(G274="Yes",1,2),"")),""))</f>
        <v/>
      </c>
      <c r="AW274" s="69" t="str">
        <f ca="1">IF(OR(H274="",VLOOKUP(H$1,Services!$A$1:$B$22,2,0)="Exclude"),"",IF($D274=1,IF(OR(price_limit="",price_limit="No Limit"),IF(H274="Yes",1,2),IF(SUMIFS(WhatIf!$G:$G,WhatIf!$A:$A,H$1,WhatIf!$B:$B,H274)&lt;=price_limit,IF(H274="Yes",1,2),"")),""))</f>
        <v/>
      </c>
      <c r="AX274" s="69" t="str">
        <f ca="1">IF(OR(I274="",VLOOKUP(I$1,Services!$A$1:$B$22,2,0)="Exclude"),"",IF($D274=1,IF(OR(price_limit="",price_limit="No Limit"),IF(I274="Yes",1,2),IF(SUMIFS(WhatIf!$G:$G,WhatIf!$A:$A,I$1,WhatIf!$B:$B,I274)&lt;=price_limit,IF(I274="Yes",1,2),"")),""))</f>
        <v/>
      </c>
      <c r="AY274" s="69" t="str">
        <f ca="1">IF(OR(J274="",VLOOKUP(J$1,Services!$A$1:$B$22,2,0)="Exclude"),"",IF($D274=1,IF(OR(price_limit="",price_limit="No Limit"),IF(J274="Yes",1,2),IF(SUMIFS(WhatIf!$G:$G,WhatIf!$A:$A,J$1,WhatIf!$B:$B,J274)&lt;=price_limit,IF(J274="Yes",1,2),"")),""))</f>
        <v/>
      </c>
      <c r="AZ274" s="69" t="str">
        <f ca="1">IF(OR(K274="",VLOOKUP(K$1,Services!$A$1:$B$22,2,0)="Exclude"),"",IF($D274=1,IF(OR(price_limit="",price_limit="No Limit"),IF(K274="Yes",1,2),IF(SUMIFS(WhatIf!$G:$G,WhatIf!$A:$A,K$1,WhatIf!$B:$B,K274)&lt;=price_limit,IF(K274="Yes",1,2),"")),""))</f>
        <v/>
      </c>
      <c r="BA274" s="69" t="str">
        <f ca="1">IF(OR(L274="",VLOOKUP(L$1,Services!$A$1:$B$22,2,0)="Exclude"),"",IF($D274=1,IF(OR(price_limit="",price_limit="No Limit"),IF(L274="Yes",1,2),IF(SUMIFS(WhatIf!$G:$G,WhatIf!$A:$A,L$1,WhatIf!$B:$B,L274)&lt;=price_limit,IF(L274="Yes",1,2),"")),""))</f>
        <v/>
      </c>
      <c r="BB274" s="69" t="str">
        <f ca="1">IF(OR(M274="",VLOOKUP(M$1,Services!$A$1:$B$22,2,0)="Exclude"),"",IF($D274=1,IF(OR(price_limit="",price_limit="No Limit"),IF(M274="Yes",1,2),IF(SUMIFS(WhatIf!$G:$G,WhatIf!$A:$A,M$1,WhatIf!$B:$B,M274)&lt;=price_limit,IF(M274="Yes",1,2),"")),""))</f>
        <v/>
      </c>
      <c r="BC274" s="69" t="str">
        <f ca="1">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 ca="1">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273</v>
      </c>
      <c r="B275" s="4" t="s">
        <v>240</v>
      </c>
      <c r="C275" s="4" t="s">
        <v>208</v>
      </c>
      <c r="D275" s="3" t="str">
        <f t="shared" ca="1" si="23"/>
        <v/>
      </c>
      <c r="F275" s="5" t="s">
        <v>825</v>
      </c>
      <c r="G275" s="5" t="s">
        <v>825</v>
      </c>
      <c r="H275" s="5" t="s">
        <v>285</v>
      </c>
      <c r="I275" s="5" t="s">
        <v>285</v>
      </c>
      <c r="J275" s="5" t="s">
        <v>285</v>
      </c>
      <c r="K275" s="5" t="s">
        <v>285</v>
      </c>
      <c r="L275" s="5" t="s">
        <v>285</v>
      </c>
      <c r="M275" s="5" t="s">
        <v>285</v>
      </c>
      <c r="N275" s="5" t="s">
        <v>1</v>
      </c>
      <c r="R275" s="5" t="s">
        <v>925</v>
      </c>
      <c r="W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9" t="str">
        <f>IF(OR(E275="",VLOOKUP(E$1,Services!$A$1:$B$22,2,0)="Exclude"),"",IF($D275=1,IF(OR(price_limit="",price_limit="No Limit"),IF(E275="Yes",1,2),IF(SUMIFS(WhatIf!$G:$G,WhatIf!$A:$A,E$1,WhatIf!$B:$B,E275)&lt;=price_limit,IF(E275="Yes",1,2),"")),""))</f>
        <v/>
      </c>
      <c r="AU275" s="69" t="str">
        <f ca="1">IF(OR(F275="",VLOOKUP(F$1,Services!$A$1:$B$22,2,0)="Exclude"),"",IF($D275=1,IF(OR(price_limit="",price_limit="No Limit"),IF(F275="Yes",1,2),IF(SUMIFS(WhatIf!$G:$G,WhatIf!$A:$A,F$1,WhatIf!$B:$B,F275)&lt;=price_limit,IF(F275="Yes",1,2),"")),""))</f>
        <v/>
      </c>
      <c r="AV275" s="69" t="str">
        <f ca="1">IF(OR(G275="",VLOOKUP(G$1,Services!$A$1:$B$22,2,0)="Exclude"),"",IF($D275=1,IF(OR(price_limit="",price_limit="No Limit"),IF(G275="Yes",1,2),IF(SUMIFS(WhatIf!$G:$G,WhatIf!$A:$A,G$1,WhatIf!$B:$B,G275)&lt;=price_limit,IF(G275="Yes",1,2),"")),""))</f>
        <v/>
      </c>
      <c r="AW275" s="69" t="str">
        <f ca="1">IF(OR(H275="",VLOOKUP(H$1,Services!$A$1:$B$22,2,0)="Exclude"),"",IF($D275=1,IF(OR(price_limit="",price_limit="No Limit"),IF(H275="Yes",1,2),IF(SUMIFS(WhatIf!$G:$G,WhatIf!$A:$A,H$1,WhatIf!$B:$B,H275)&lt;=price_limit,IF(H275="Yes",1,2),"")),""))</f>
        <v/>
      </c>
      <c r="AX275" s="69" t="str">
        <f ca="1">IF(OR(I275="",VLOOKUP(I$1,Services!$A$1:$B$22,2,0)="Exclude"),"",IF($D275=1,IF(OR(price_limit="",price_limit="No Limit"),IF(I275="Yes",1,2),IF(SUMIFS(WhatIf!$G:$G,WhatIf!$A:$A,I$1,WhatIf!$B:$B,I275)&lt;=price_limit,IF(I275="Yes",1,2),"")),""))</f>
        <v/>
      </c>
      <c r="AY275" s="69" t="str">
        <f ca="1">IF(OR(J275="",VLOOKUP(J$1,Services!$A$1:$B$22,2,0)="Exclude"),"",IF($D275=1,IF(OR(price_limit="",price_limit="No Limit"),IF(J275="Yes",1,2),IF(SUMIFS(WhatIf!$G:$G,WhatIf!$A:$A,J$1,WhatIf!$B:$B,J275)&lt;=price_limit,IF(J275="Yes",1,2),"")),""))</f>
        <v/>
      </c>
      <c r="AZ275" s="69" t="str">
        <f ca="1">IF(OR(K275="",VLOOKUP(K$1,Services!$A$1:$B$22,2,0)="Exclude"),"",IF($D275=1,IF(OR(price_limit="",price_limit="No Limit"),IF(K275="Yes",1,2),IF(SUMIFS(WhatIf!$G:$G,WhatIf!$A:$A,K$1,WhatIf!$B:$B,K275)&lt;=price_limit,IF(K275="Yes",1,2),"")),""))</f>
        <v/>
      </c>
      <c r="BA275" s="69" t="str">
        <f ca="1">IF(OR(L275="",VLOOKUP(L$1,Services!$A$1:$B$22,2,0)="Exclude"),"",IF($D275=1,IF(OR(price_limit="",price_limit="No Limit"),IF(L275="Yes",1,2),IF(SUMIFS(WhatIf!$G:$G,WhatIf!$A:$A,L$1,WhatIf!$B:$B,L275)&lt;=price_limit,IF(L275="Yes",1,2),"")),""))</f>
        <v/>
      </c>
      <c r="BB275" s="69" t="str">
        <f ca="1">IF(OR(M275="",VLOOKUP(M$1,Services!$A$1:$B$22,2,0)="Exclude"),"",IF($D275=1,IF(OR(price_limit="",price_limit="No Limit"),IF(M275="Yes",1,2),IF(SUMIFS(WhatIf!$G:$G,WhatIf!$A:$A,M$1,WhatIf!$B:$B,M275)&lt;=price_limit,IF(M275="Yes",1,2),"")),""))</f>
        <v/>
      </c>
      <c r="BC275" s="69" t="str">
        <f ca="1">IF(OR(N275="",VLOOKUP(N$1,Services!$A$1:$B$22,2,0)="Exclude"),"",IF($D275=1,IF(OR(price_limit="",price_limit="No Limit"),IF(N275="Yes",1,2),IF(SUMIFS(WhatIf!$G:$G,WhatIf!$A:$A,N$1,WhatIf!$B:$B,N275)&lt;=price_limit,IF(N275="Yes",1,2),"")),""))</f>
        <v/>
      </c>
      <c r="BD275" s="69" t="str">
        <f>IF(OR(O275="",VLOOKUP(O$1,Services!$A$1:$B$22,2,0)="Exclude"),"",IF($D275=1,IF(OR(price_limit="",price_limit="No Limit"),IF(O275="Yes",1,2),IF(SUMIFS(WhatIf!$G:$G,WhatIf!$A:$A,O$1,WhatIf!$B:$B,O275)&lt;=price_limit,IF(O275="Yes",1,2),"")),""))</f>
        <v/>
      </c>
      <c r="BE275" s="69" t="str">
        <f>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 ca="1">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 ca="1">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656</v>
      </c>
      <c r="C276" s="4" t="s">
        <v>200</v>
      </c>
      <c r="D276" s="3" t="str">
        <f t="shared" ca="1" si="23"/>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9" t="str">
        <f>IF(OR(E276="",VLOOKUP(E$1,Services!$A$1:$B$22,2,0)="Exclude"),"",IF($D276=1,IF(OR(price_limit="",price_limit="No Limit"),IF(E276="Yes",1,2),IF(SUMIFS(WhatIf!$G:$G,WhatIf!$A:$A,E$1,WhatIf!$B:$B,E276)&lt;=price_limit,IF(E276="Yes",1,2),"")),""))</f>
        <v/>
      </c>
      <c r="AU276" s="69" t="str">
        <f>IF(OR(F276="",VLOOKUP(F$1,Services!$A$1:$B$22,2,0)="Exclude"),"",IF($D276=1,IF(OR(price_limit="",price_limit="No Limit"),IF(F276="Yes",1,2),IF(SUMIFS(WhatIf!$G:$G,WhatIf!$A:$A,F$1,WhatIf!$B:$B,F276)&lt;=price_limit,IF(F276="Yes",1,2),"")),""))</f>
        <v/>
      </c>
      <c r="AV276" s="69" t="str">
        <f>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IF(OR(J276="",VLOOKUP(J$1,Services!$A$1:$B$22,2,0)="Exclude"),"",IF($D276=1,IF(OR(price_limit="",price_limit="No Limit"),IF(J276="Yes",1,2),IF(SUMIFS(WhatIf!$G:$G,WhatIf!$A:$A,J$1,WhatIf!$B:$B,J276)&lt;=price_limit,IF(J276="Yes",1,2),"")),""))</f>
        <v/>
      </c>
      <c r="AZ276" s="69" t="str">
        <f>IF(OR(K276="",VLOOKUP(K$1,Services!$A$1:$B$22,2,0)="Exclude"),"",IF($D276=1,IF(OR(price_limit="",price_limit="No Limit"),IF(K276="Yes",1,2),IF(SUMIFS(WhatIf!$G:$G,WhatIf!$A:$A,K$1,WhatIf!$B:$B,K276)&lt;=price_limit,IF(K276="Yes",1,2),"")),""))</f>
        <v/>
      </c>
      <c r="BA276" s="69" t="str">
        <f>IF(OR(L276="",VLOOKUP(L$1,Services!$A$1:$B$22,2,0)="Exclude"),"",IF($D276=1,IF(OR(price_limit="",price_limit="No Limit"),IF(L276="Yes",1,2),IF(SUMIFS(WhatIf!$G:$G,WhatIf!$A:$A,L$1,WhatIf!$B:$B,L276)&lt;=price_limit,IF(L276="Yes",1,2),"")),""))</f>
        <v/>
      </c>
      <c r="BB276" s="69" t="str">
        <f>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 ca="1">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132</v>
      </c>
      <c r="B277" s="4" t="s">
        <v>802</v>
      </c>
      <c r="C277" s="4" t="s">
        <v>209</v>
      </c>
      <c r="D277" s="3" t="str">
        <f t="shared" ca="1" si="23"/>
        <v/>
      </c>
      <c r="F277" s="5" t="s">
        <v>502</v>
      </c>
      <c r="G277" s="5" t="s">
        <v>502</v>
      </c>
      <c r="H277" s="6"/>
      <c r="I277" s="6" t="s">
        <v>1</v>
      </c>
      <c r="L277" s="5" t="s">
        <v>1</v>
      </c>
      <c r="M277" s="5" t="s">
        <v>1</v>
      </c>
      <c r="O277" s="5" t="s">
        <v>1</v>
      </c>
      <c r="P277" s="5" t="s">
        <v>1</v>
      </c>
      <c r="Q277" s="5" t="s">
        <v>308</v>
      </c>
      <c r="R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9" t="str">
        <f>IF(OR(E277="",VLOOKUP(E$1,Services!$A$1:$B$22,2,0)="Exclude"),"",IF($D277=1,IF(OR(price_limit="",price_limit="No Limit"),IF(E277="Yes",1,2),IF(SUMIFS(WhatIf!$G:$G,WhatIf!$A:$A,E$1,WhatIf!$B:$B,E277)&lt;=price_limit,IF(E277="Yes",1,2),"")),""))</f>
        <v/>
      </c>
      <c r="AU277" s="69" t="str">
        <f ca="1">IF(OR(F277="",VLOOKUP(F$1,Services!$A$1:$B$22,2,0)="Exclude"),"",IF($D277=1,IF(OR(price_limit="",price_limit="No Limit"),IF(F277="Yes",1,2),IF(SUMIFS(WhatIf!$G:$G,WhatIf!$A:$A,F$1,WhatIf!$B:$B,F277)&lt;=price_limit,IF(F277="Yes",1,2),"")),""))</f>
        <v/>
      </c>
      <c r="AV277" s="69" t="str">
        <f ca="1">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 ca="1">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 ca="1">IF(OR(L277="",VLOOKUP(L$1,Services!$A$1:$B$22,2,0)="Exclude"),"",IF($D277=1,IF(OR(price_limit="",price_limit="No Limit"),IF(L277="Yes",1,2),IF(SUMIFS(WhatIf!$G:$G,WhatIf!$A:$A,L$1,WhatIf!$B:$B,L277)&lt;=price_limit,IF(L277="Yes",1,2),"")),""))</f>
        <v/>
      </c>
      <c r="BB277" s="69" t="str">
        <f ca="1">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 ca="1">IF(OR(O277="",VLOOKUP(O$1,Services!$A$1:$B$22,2,0)="Exclude"),"",IF($D277=1,IF(OR(price_limit="",price_limit="No Limit"),IF(O277="Yes",1,2),IF(SUMIFS(WhatIf!$G:$G,WhatIf!$A:$A,O$1,WhatIf!$B:$B,O277)&lt;=price_limit,IF(O277="Yes",1,2),"")),""))</f>
        <v/>
      </c>
      <c r="BE277" s="69" t="str">
        <f ca="1">IF(OR(P277="",VLOOKUP(P$1,Services!$A$1:$B$22,2,0)="Exclude"),"",IF($D277=1,IF(OR(price_limit="",price_limit="No Limit"),IF(P277="Yes",1,2),IF(SUMIFS(WhatIf!$G:$G,WhatIf!$A:$A,P$1,WhatIf!$B:$B,P277)&lt;=price_limit,IF(P277="Yes",1,2),"")),""))</f>
        <v/>
      </c>
      <c r="BF277" s="69" t="str">
        <f ca="1">IF(OR(Q277="",VLOOKUP(Q$1,Services!$A$1:$B$22,2,0)="Exclude"),"",IF($D277=1,IF(OR(price_limit="",price_limit="No Limit"),IF(Q277="Yes",1,2),IF(SUMIFS(WhatIf!$G:$G,WhatIf!$A:$A,Q$1,WhatIf!$B:$B,Q277)&lt;=price_limit,IF(Q277="Yes",1,2),"")),""))</f>
        <v/>
      </c>
      <c r="BG277" s="69" t="str">
        <f ca="1">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588</v>
      </c>
      <c r="B278" s="19" t="s">
        <v>654</v>
      </c>
      <c r="C278" s="4" t="s">
        <v>216</v>
      </c>
      <c r="D278" s="3" t="str">
        <f t="shared" ca="1" si="23"/>
        <v/>
      </c>
      <c r="J278" s="5" t="s">
        <v>1</v>
      </c>
      <c r="K278" s="5" t="s">
        <v>1</v>
      </c>
      <c r="L278" s="5" t="s">
        <v>1</v>
      </c>
      <c r="M278" s="5" t="s">
        <v>1</v>
      </c>
      <c r="T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 ca="1">IF(OR(J278="",VLOOKUP(J$1,Services!$A$1:$B$22,2,0)="Exclude"),"",IF($D278=1,IF(OR(price_limit="",price_limit="No Limit"),IF(J278="Yes",1,2),IF(SUMIFS(WhatIf!$G:$G,WhatIf!$A:$A,J$1,WhatIf!$B:$B,J278)&lt;=price_limit,IF(J278="Yes",1,2),"")),""))</f>
        <v/>
      </c>
      <c r="AZ278" s="69" t="str">
        <f ca="1">IF(OR(K278="",VLOOKUP(K$1,Services!$A$1:$B$22,2,0)="Exclude"),"",IF($D278=1,IF(OR(price_limit="",price_limit="No Limit"),IF(K278="Yes",1,2),IF(SUMIFS(WhatIf!$G:$G,WhatIf!$A:$A,K$1,WhatIf!$B:$B,K278)&lt;=price_limit,IF(K278="Yes",1,2),"")),""))</f>
        <v/>
      </c>
      <c r="BA278" s="69" t="str">
        <f ca="1">IF(OR(L278="",VLOOKUP(L$1,Services!$A$1:$B$22,2,0)="Exclude"),"",IF($D278=1,IF(OR(price_limit="",price_limit="No Limit"),IF(L278="Yes",1,2),IF(SUMIFS(WhatIf!$G:$G,WhatIf!$A:$A,L$1,WhatIf!$B:$B,L278)&lt;=price_limit,IF(L278="Yes",1,2),"")),""))</f>
        <v/>
      </c>
      <c r="BB278" s="69" t="str">
        <f ca="1">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 ca="1">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x14ac:dyDescent="0.3">
      <c r="A279" s="19" t="s">
        <v>804</v>
      </c>
      <c r="B279" s="4" t="s">
        <v>240</v>
      </c>
      <c r="C279" s="4" t="s">
        <v>209</v>
      </c>
      <c r="D279" s="3" t="str">
        <f t="shared" ca="1" si="23"/>
        <v/>
      </c>
      <c r="O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9" t="str">
        <f>IF(OR(E279="",VLOOKUP(E$1,Services!$A$1:$B$22,2,0)="Exclude"),"",IF($D279=1,IF(OR(price_limit="",price_limit="No Limit"),IF(E279="Yes",1,2),IF(SUMIFS(WhatIf!$G:$G,WhatIf!$A:$A,E$1,WhatIf!$B:$B,E279)&lt;=price_limit,IF(E279="Yes",1,2),"")),""))</f>
        <v/>
      </c>
      <c r="AU279" s="69" t="str">
        <f>IF(OR(F279="",VLOOKUP(F$1,Services!$A$1:$B$22,2,0)="Exclude"),"",IF($D279=1,IF(OR(price_limit="",price_limit="No Limit"),IF(F279="Yes",1,2),IF(SUMIFS(WhatIf!$G:$G,WhatIf!$A:$A,F$1,WhatIf!$B:$B,F279)&lt;=price_limit,IF(F279="Yes",1,2),"")),""))</f>
        <v/>
      </c>
      <c r="AV279" s="69" t="str">
        <f>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 ca="1">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133</v>
      </c>
      <c r="B280" s="4" t="s">
        <v>549</v>
      </c>
      <c r="C280" s="4" t="s">
        <v>200</v>
      </c>
      <c r="D280" s="3" t="str">
        <f t="shared" ca="1" si="23"/>
        <v/>
      </c>
      <c r="F280" s="5" t="s">
        <v>508</v>
      </c>
      <c r="G280" s="5" t="s">
        <v>508</v>
      </c>
      <c r="R280" s="5" t="s">
        <v>923</v>
      </c>
      <c r="U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 ca="1">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 ca="1">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49.75" x14ac:dyDescent="0.3">
      <c r="A281" s="19" t="s">
        <v>134</v>
      </c>
      <c r="B281" s="4" t="s">
        <v>714</v>
      </c>
      <c r="C281" s="4" t="s">
        <v>209</v>
      </c>
      <c r="D281" s="3" t="str">
        <f t="shared" ca="1" si="23"/>
        <v/>
      </c>
      <c r="F281" s="5" t="s">
        <v>519</v>
      </c>
      <c r="G281" s="5" t="s">
        <v>519</v>
      </c>
      <c r="Q281" s="6" t="s">
        <v>828</v>
      </c>
      <c r="R281" s="5" t="s">
        <v>923</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9" t="str">
        <f>IF(OR(E281="",VLOOKUP(E$1,Services!$A$1:$B$22,2,0)="Exclude"),"",IF($D281=1,IF(OR(price_limit="",price_limit="No Limit"),IF(E281="Yes",1,2),IF(SUMIFS(WhatIf!$G:$G,WhatIf!$A:$A,E$1,WhatIf!$B:$B,E281)&lt;=price_limit,IF(E281="Yes",1,2),"")),""))</f>
        <v/>
      </c>
      <c r="AU281" s="69" t="str">
        <f ca="1">IF(OR(F281="",VLOOKUP(F$1,Services!$A$1:$B$22,2,0)="Exclude"),"",IF($D281=1,IF(OR(price_limit="",price_limit="No Limit"),IF(F281="Yes",1,2),IF(SUMIFS(WhatIf!$G:$G,WhatIf!$A:$A,F$1,WhatIf!$B:$B,F281)&lt;=price_limit,IF(F281="Yes",1,2),"")),""))</f>
        <v/>
      </c>
      <c r="AV281" s="69" t="str">
        <f ca="1">IF(OR(G281="",VLOOKUP(G$1,Services!$A$1:$B$22,2,0)="Exclude"),"",IF($D281=1,IF(OR(price_limit="",price_limit="No Limit"),IF(G281="Yes",1,2),IF(SUMIFS(WhatIf!$G:$G,WhatIf!$A:$A,G$1,WhatIf!$B:$B,G281)&lt;=price_limit,IF(G281="Yes",1,2),"")),""))</f>
        <v/>
      </c>
      <c r="AW281" s="69" t="str">
        <f>IF(OR(H281="",VLOOKUP(H$1,Services!$A$1:$B$22,2,0)="Exclude"),"",IF($D281=1,IF(OR(price_limit="",price_limit="No Limit"),IF(H281="Yes",1,2),IF(SUMIFS(WhatIf!$G:$G,WhatIf!$A:$A,H$1,WhatIf!$B:$B,H281)&lt;=price_limit,IF(H281="Yes",1,2),"")),""))</f>
        <v/>
      </c>
      <c r="AX281" s="69" t="str">
        <f>IF(OR(I281="",VLOOKUP(I$1,Services!$A$1:$B$22,2,0)="Exclude"),"",IF($D281=1,IF(OR(price_limit="",price_limit="No Limit"),IF(I281="Yes",1,2),IF(SUMIFS(WhatIf!$G:$G,WhatIf!$A:$A,I$1,WhatIf!$B:$B,I281)&lt;=price_limit,IF(I281="Yes",1,2),"")),""))</f>
        <v/>
      </c>
      <c r="AY281" s="69" t="str">
        <f>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IF(OR(L281="",VLOOKUP(L$1,Services!$A$1:$B$22,2,0)="Exclude"),"",IF($D281=1,IF(OR(price_limit="",price_limit="No Limit"),IF(L281="Yes",1,2),IF(SUMIFS(WhatIf!$G:$G,WhatIf!$A:$A,L$1,WhatIf!$B:$B,L281)&lt;=price_limit,IF(L281="Yes",1,2),"")),""))</f>
        <v/>
      </c>
      <c r="BB281" s="69" t="str">
        <f>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 ca="1">IF(OR(Q281="",VLOOKUP(Q$1,Services!$A$1:$B$22,2,0)="Exclude"),"",IF($D281=1,IF(OR(price_limit="",price_limit="No Limit"),IF(Q281="Yes",1,2),IF(SUMIFS(WhatIf!$G:$G,WhatIf!$A:$A,Q$1,WhatIf!$B:$B,Q281)&lt;=price_limit,IF(Q281="Yes",1,2),"")),""))</f>
        <v/>
      </c>
      <c r="BG281" s="69" t="str">
        <f ca="1">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437</v>
      </c>
      <c r="B282" s="4" t="s">
        <v>240</v>
      </c>
      <c r="C282" s="4" t="s">
        <v>200</v>
      </c>
      <c r="D282" s="3" t="str">
        <f t="shared" ca="1" si="23"/>
        <v/>
      </c>
      <c r="H282" s="5" t="s">
        <v>1</v>
      </c>
      <c r="I282" s="5" t="s">
        <v>1</v>
      </c>
      <c r="J282" s="5" t="s">
        <v>1</v>
      </c>
      <c r="L282" s="5" t="s">
        <v>1</v>
      </c>
      <c r="M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9" t="str">
        <f>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 ca="1">IF(OR(H282="",VLOOKUP(H$1,Services!$A$1:$B$22,2,0)="Exclude"),"",IF($D282=1,IF(OR(price_limit="",price_limit="No Limit"),IF(H282="Yes",1,2),IF(SUMIFS(WhatIf!$G:$G,WhatIf!$A:$A,H$1,WhatIf!$B:$B,H282)&lt;=price_limit,IF(H282="Yes",1,2),"")),""))</f>
        <v/>
      </c>
      <c r="AX282" s="69" t="str">
        <f ca="1">IF(OR(I282="",VLOOKUP(I$1,Services!$A$1:$B$22,2,0)="Exclude"),"",IF($D282=1,IF(OR(price_limit="",price_limit="No Limit"),IF(I282="Yes",1,2),IF(SUMIFS(WhatIf!$G:$G,WhatIf!$A:$A,I$1,WhatIf!$B:$B,I282)&lt;=price_limit,IF(I282="Yes",1,2),"")),""))</f>
        <v/>
      </c>
      <c r="AY282" s="69" t="str">
        <f ca="1">IF(OR(J282="",VLOOKUP(J$1,Services!$A$1:$B$22,2,0)="Exclude"),"",IF($D282=1,IF(OR(price_limit="",price_limit="No Limit"),IF(J282="Yes",1,2),IF(SUMIFS(WhatIf!$G:$G,WhatIf!$A:$A,J$1,WhatIf!$B:$B,J282)&lt;=price_limit,IF(J282="Yes",1,2),"")),""))</f>
        <v/>
      </c>
      <c r="AZ282" s="69" t="str">
        <f>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IF(OR(R282="",VLOOKUP(R$1,Services!$A$1:$B$22,2,0)="Exclude"),"",IF($D282=1,IF(OR(price_limit="",price_limit="No Limit"),IF(R282="Yes",1,2),IF(SUMIFS(WhatIf!$G:$G,WhatIf!$A:$A,R$1,WhatIf!$B:$B,R282)&lt;=price_limit,IF(R282="Yes",1,2),"")),""))</f>
        <v/>
      </c>
      <c r="BH282" s="69" t="str">
        <f>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341</v>
      </c>
      <c r="B283" s="4" t="s">
        <v>719</v>
      </c>
      <c r="C283" s="4" t="s">
        <v>200</v>
      </c>
      <c r="D283" s="3" t="str">
        <f t="shared" ca="1" si="23"/>
        <v/>
      </c>
      <c r="E283" s="5" t="s">
        <v>1</v>
      </c>
      <c r="K283" s="5" t="s">
        <v>1</v>
      </c>
      <c r="L283" s="5" t="s">
        <v>1</v>
      </c>
      <c r="M283" s="5" t="s">
        <v>1</v>
      </c>
      <c r="O283" s="6"/>
      <c r="P283" s="6"/>
      <c r="Q283" s="6" t="s">
        <v>1</v>
      </c>
      <c r="R283" s="6" t="s">
        <v>1</v>
      </c>
      <c r="S283" s="5" t="s">
        <v>1</v>
      </c>
      <c r="V283" s="5"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9" t="str">
        <f ca="1">IF(OR(E283="",VLOOKUP(E$1,Services!$A$1:$B$22,2,0)="Exclude"),"",IF($D283=1,IF(OR(price_limit="",price_limit="No Limit"),IF(E283="Yes",1,2),IF(SUMIFS(WhatIf!$G:$G,WhatIf!$A:$A,E$1,WhatIf!$B:$B,E283)&lt;=price_limit,IF(E283="Yes",1,2),"")),""))</f>
        <v/>
      </c>
      <c r="AU283" s="69" t="str">
        <f>IF(OR(F283="",VLOOKUP(F$1,Services!$A$1:$B$22,2,0)="Exclude"),"",IF($D283=1,IF(OR(price_limit="",price_limit="No Limit"),IF(F283="Yes",1,2),IF(SUMIFS(WhatIf!$G:$G,WhatIf!$A:$A,F$1,WhatIf!$B:$B,F283)&lt;=price_limit,IF(F283="Yes",1,2),"")),""))</f>
        <v/>
      </c>
      <c r="AV283" s="69" t="str">
        <f>IF(OR(G283="",VLOOKUP(G$1,Services!$A$1:$B$22,2,0)="Exclude"),"",IF($D283=1,IF(OR(price_limit="",price_limit="No Limit"),IF(G283="Yes",1,2),IF(SUMIFS(WhatIf!$G:$G,WhatIf!$A:$A,G$1,WhatIf!$B:$B,G283)&lt;=price_limit,IF(G283="Yes",1,2),"")),""))</f>
        <v/>
      </c>
      <c r="AW283" s="69" t="str">
        <f>IF(OR(H283="",VLOOKUP(H$1,Services!$A$1:$B$22,2,0)="Exclude"),"",IF($D283=1,IF(OR(price_limit="",price_limit="No Limit"),IF(H283="Yes",1,2),IF(SUMIFS(WhatIf!$G:$G,WhatIf!$A:$A,H$1,WhatIf!$B:$B,H283)&lt;=price_limit,IF(H283="Yes",1,2),"")),""))</f>
        <v/>
      </c>
      <c r="AX283" s="69" t="str">
        <f>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 ca="1">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IF(OR(O283="",VLOOKUP(O$1,Services!$A$1:$B$22,2,0)="Exclude"),"",IF($D283=1,IF(OR(price_limit="",price_limit="No Limit"),IF(O283="Yes",1,2),IF(SUMIFS(WhatIf!$G:$G,WhatIf!$A:$A,O$1,WhatIf!$B:$B,O283)&lt;=price_limit,IF(O283="Yes",1,2),"")),""))</f>
        <v/>
      </c>
      <c r="BE283" s="69" t="str">
        <f>IF(OR(P283="",VLOOKUP(P$1,Services!$A$1:$B$22,2,0)="Exclude"),"",IF($D283=1,IF(OR(price_limit="",price_limit="No Limit"),IF(P283="Yes",1,2),IF(SUMIFS(WhatIf!$G:$G,WhatIf!$A:$A,P$1,WhatIf!$B:$B,P283)&lt;=price_limit,IF(P283="Yes",1,2),"")),""))</f>
        <v/>
      </c>
      <c r="BF283" s="69" t="str">
        <f ca="1">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 ca="1">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 ca="1">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 ca="1">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183</v>
      </c>
      <c r="B284" s="4" t="s">
        <v>135</v>
      </c>
      <c r="C284" s="4" t="s">
        <v>200</v>
      </c>
      <c r="D284" s="3" t="str">
        <f t="shared" ca="1" si="23"/>
        <v/>
      </c>
      <c r="F284" s="5" t="s">
        <v>506</v>
      </c>
      <c r="G284" s="5" t="s">
        <v>506</v>
      </c>
      <c r="H284" s="6" t="s">
        <v>1</v>
      </c>
      <c r="I284" s="6" t="s">
        <v>1</v>
      </c>
      <c r="L284" s="5" t="s">
        <v>1</v>
      </c>
      <c r="M284" s="5" t="s">
        <v>1</v>
      </c>
      <c r="O284" s="6" t="s">
        <v>1</v>
      </c>
      <c r="P284" s="6" t="s">
        <v>1</v>
      </c>
      <c r="Q284" s="6" t="s">
        <v>1</v>
      </c>
      <c r="R284" s="6"/>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9" t="str">
        <f>IF(OR(E284="",VLOOKUP(E$1,Services!$A$1:$B$22,2,0)="Exclude"),"",IF($D284=1,IF(OR(price_limit="",price_limit="No Limit"),IF(E284="Yes",1,2),IF(SUMIFS(WhatIf!$G:$G,WhatIf!$A:$A,E$1,WhatIf!$B:$B,E284)&lt;=price_limit,IF(E284="Yes",1,2),"")),""))</f>
        <v/>
      </c>
      <c r="AU284" s="69" t="str">
        <f ca="1">IF(OR(F284="",VLOOKUP(F$1,Services!$A$1:$B$22,2,0)="Exclude"),"",IF($D284=1,IF(OR(price_limit="",price_limit="No Limit"),IF(F284="Yes",1,2),IF(SUMIFS(WhatIf!$G:$G,WhatIf!$A:$A,F$1,WhatIf!$B:$B,F284)&lt;=price_limit,IF(F284="Yes",1,2),"")),""))</f>
        <v/>
      </c>
      <c r="AV284" s="69" t="str">
        <f ca="1">IF(OR(G284="",VLOOKUP(G$1,Services!$A$1:$B$22,2,0)="Exclude"),"",IF($D284=1,IF(OR(price_limit="",price_limit="No Limit"),IF(G284="Yes",1,2),IF(SUMIFS(WhatIf!$G:$G,WhatIf!$A:$A,G$1,WhatIf!$B:$B,G284)&lt;=price_limit,IF(G284="Yes",1,2),"")),""))</f>
        <v/>
      </c>
      <c r="AW284" s="69" t="str">
        <f ca="1">IF(OR(H284="",VLOOKUP(H$1,Services!$A$1:$B$22,2,0)="Exclude"),"",IF($D284=1,IF(OR(price_limit="",price_limit="No Limit"),IF(H284="Yes",1,2),IF(SUMIFS(WhatIf!$G:$G,WhatIf!$A:$A,H$1,WhatIf!$B:$B,H284)&lt;=price_limit,IF(H284="Yes",1,2),"")),""))</f>
        <v/>
      </c>
      <c r="AX284" s="69" t="str">
        <f ca="1">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 ca="1">IF(OR(L284="",VLOOKUP(L$1,Services!$A$1:$B$22,2,0)="Exclude"),"",IF($D284=1,IF(OR(price_limit="",price_limit="No Limit"),IF(L284="Yes",1,2),IF(SUMIFS(WhatIf!$G:$G,WhatIf!$A:$A,L$1,WhatIf!$B:$B,L284)&lt;=price_limit,IF(L284="Yes",1,2),"")),""))</f>
        <v/>
      </c>
      <c r="BB284" s="69" t="str">
        <f ca="1">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 ca="1">IF(OR(O284="",VLOOKUP(O$1,Services!$A$1:$B$22,2,0)="Exclude"),"",IF($D284=1,IF(OR(price_limit="",price_limit="No Limit"),IF(O284="Yes",1,2),IF(SUMIFS(WhatIf!$G:$G,WhatIf!$A:$A,O$1,WhatIf!$B:$B,O284)&lt;=price_limit,IF(O284="Yes",1,2),"")),""))</f>
        <v/>
      </c>
      <c r="BE284" s="69" t="str">
        <f ca="1">IF(OR(P284="",VLOOKUP(P$1,Services!$A$1:$B$22,2,0)="Exclude"),"",IF($D284=1,IF(OR(price_limit="",price_limit="No Limit"),IF(P284="Yes",1,2),IF(SUMIFS(WhatIf!$G:$G,WhatIf!$A:$A,P$1,WhatIf!$B:$B,P284)&lt;=price_limit,IF(P284="Yes",1,2),"")),""))</f>
        <v/>
      </c>
      <c r="BF284" s="69" t="str">
        <f ca="1">IF(OR(Q284="",VLOOKUP(Q$1,Services!$A$1:$B$22,2,0)="Exclude"),"",IF($D284=1,IF(OR(price_limit="",price_limit="No Limit"),IF(Q284="Yes",1,2),IF(SUMIFS(WhatIf!$G:$G,WhatIf!$A:$A,Q$1,WhatIf!$B:$B,Q284)&lt;=price_limit,IF(Q284="Yes",1,2),"")),""))</f>
        <v/>
      </c>
      <c r="BG284" s="69" t="str">
        <f>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 ca="1">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342</v>
      </c>
      <c r="B285" s="4" t="s">
        <v>240</v>
      </c>
      <c r="C285" s="4" t="s">
        <v>209</v>
      </c>
      <c r="D285" s="3" t="str">
        <f t="shared" ca="1" si="23"/>
        <v/>
      </c>
      <c r="R285" s="5" t="s">
        <v>920</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343</v>
      </c>
      <c r="B286" s="4" t="s">
        <v>240</v>
      </c>
      <c r="C286" s="4" t="s">
        <v>209</v>
      </c>
      <c r="D286" s="3" t="str">
        <f t="shared" ca="1" si="23"/>
        <v/>
      </c>
      <c r="R286" s="5" t="s">
        <v>920</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344</v>
      </c>
      <c r="B287" s="4" t="s">
        <v>240</v>
      </c>
      <c r="C287" s="4" t="s">
        <v>209</v>
      </c>
      <c r="D287" s="3" t="str">
        <f t="shared" ca="1" si="23"/>
        <v/>
      </c>
      <c r="R287" s="5" t="s">
        <v>920</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345</v>
      </c>
      <c r="B288" s="4" t="s">
        <v>240</v>
      </c>
      <c r="C288" s="4" t="s">
        <v>209</v>
      </c>
      <c r="D288" s="3" t="str">
        <f t="shared" ca="1" si="23"/>
        <v/>
      </c>
      <c r="R288" s="5" t="s">
        <v>920</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346</v>
      </c>
      <c r="B289" s="4" t="s">
        <v>240</v>
      </c>
      <c r="C289" s="4" t="s">
        <v>209</v>
      </c>
      <c r="D289" s="3" t="str">
        <f t="shared" ca="1" si="23"/>
        <v/>
      </c>
      <c r="R289" s="5" t="s">
        <v>920</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347</v>
      </c>
      <c r="B290" s="4" t="s">
        <v>240</v>
      </c>
      <c r="C290" s="4" t="s">
        <v>209</v>
      </c>
      <c r="D290" s="3" t="str">
        <f t="shared" ca="1" si="23"/>
        <v/>
      </c>
      <c r="R290" s="5" t="s">
        <v>920</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9" t="str">
        <f>IF(OR(E290="",VLOOKUP(E$1,Services!$A$1:$B$22,2,0)="Exclude"),"",IF($D290=1,IF(OR(price_limit="",price_limit="No Limit"),IF(E290="Yes",1,2),IF(SUMIFS(WhatIf!$G:$G,WhatIf!$A:$A,E$1,WhatIf!$B:$B,E290)&lt;=price_limit,IF(E290="Yes",1,2),"")),""))</f>
        <v/>
      </c>
      <c r="AU290" s="69" t="str">
        <f>IF(OR(F290="",VLOOKUP(F$1,Services!$A$1:$B$22,2,0)="Exclude"),"",IF($D290=1,IF(OR(price_limit="",price_limit="No Limit"),IF(F290="Yes",1,2),IF(SUMIFS(WhatIf!$G:$G,WhatIf!$A:$A,F$1,WhatIf!$B:$B,F290)&lt;=price_limit,IF(F290="Yes",1,2),"")),""))</f>
        <v/>
      </c>
      <c r="AV290" s="69" t="str">
        <f>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233</v>
      </c>
      <c r="B291" s="4" t="s">
        <v>348</v>
      </c>
      <c r="C291" s="4" t="s">
        <v>455</v>
      </c>
      <c r="D291" s="3" t="str">
        <f t="shared" ca="1" si="23"/>
        <v/>
      </c>
      <c r="F291" s="5" t="s">
        <v>502</v>
      </c>
      <c r="G291" s="5" t="s">
        <v>502</v>
      </c>
      <c r="R291" s="5" t="s">
        <v>1</v>
      </c>
      <c r="V291" s="5" t="s">
        <v>1</v>
      </c>
      <c r="X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 ca="1">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 ca="1">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 ca="1">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520</v>
      </c>
      <c r="C292" s="4" t="s">
        <v>457</v>
      </c>
      <c r="D292" s="3" t="str">
        <f t="shared" ca="1" si="23"/>
        <v/>
      </c>
      <c r="F292" s="5" t="s">
        <v>520</v>
      </c>
      <c r="G292" s="5" t="s">
        <v>520</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9" t="str">
        <f>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IF(OR(I292="",VLOOKUP(I$1,Services!$A$1:$B$22,2,0)="Exclude"),"",IF($D292=1,IF(OR(price_limit="",price_limit="No Limit"),IF(I292="Yes",1,2),IF(SUMIFS(WhatIf!$G:$G,WhatIf!$A:$A,I$1,WhatIf!$B:$B,I292)&lt;=price_limit,IF(I292="Yes",1,2),"")),""))</f>
        <v/>
      </c>
      <c r="AY292" s="69" t="str">
        <f>IF(OR(J292="",VLOOKUP(J$1,Services!$A$1:$B$22,2,0)="Exclude"),"",IF($D292=1,IF(OR(price_limit="",price_limit="No Limit"),IF(J292="Yes",1,2),IF(SUMIFS(WhatIf!$G:$G,WhatIf!$A:$A,J$1,WhatIf!$B:$B,J292)&lt;=price_limit,IF(J292="Yes",1,2),"")),""))</f>
        <v/>
      </c>
      <c r="AZ292" s="69" t="str">
        <f>IF(OR(K292="",VLOOKUP(K$1,Services!$A$1:$B$22,2,0)="Exclude"),"",IF($D292=1,IF(OR(price_limit="",price_limit="No Limit"),IF(K292="Yes",1,2),IF(SUMIFS(WhatIf!$G:$G,WhatIf!$A:$A,K$1,WhatIf!$B:$B,K292)&lt;=price_limit,IF(K292="Yes",1,2),"")),""))</f>
        <v/>
      </c>
      <c r="BA292" s="69" t="str">
        <f>IF(OR(L292="",VLOOKUP(L$1,Services!$A$1:$B$22,2,0)="Exclude"),"",IF($D292=1,IF(OR(price_limit="",price_limit="No Limit"),IF(L292="Yes",1,2),IF(SUMIFS(WhatIf!$G:$G,WhatIf!$A:$A,L$1,WhatIf!$B:$B,L292)&lt;=price_limit,IF(L292="Yes",1,2),"")),""))</f>
        <v/>
      </c>
      <c r="BB292" s="69" t="str">
        <f>IF(OR(M292="",VLOOKUP(M$1,Services!$A$1:$B$22,2,0)="Exclude"),"",IF($D292=1,IF(OR(price_limit="",price_limit="No Limit"),IF(M292="Yes",1,2),IF(SUMIFS(WhatIf!$G:$G,WhatIf!$A:$A,M$1,WhatIf!$B:$B,M292)&lt;=price_limit,IF(M292="Yes",1,2),"")),""))</f>
        <v/>
      </c>
      <c r="BC292" s="69" t="str">
        <f>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62</v>
      </c>
      <c r="B293" s="4" t="s">
        <v>757</v>
      </c>
      <c r="C293" s="4" t="s">
        <v>283</v>
      </c>
      <c r="D293" s="3" t="str">
        <f t="shared" ca="1" si="23"/>
        <v/>
      </c>
      <c r="E293" s="5" t="s">
        <v>1</v>
      </c>
      <c r="F293" s="5" t="s">
        <v>503</v>
      </c>
      <c r="G293" s="5" t="s">
        <v>1</v>
      </c>
      <c r="I293" s="5" t="s">
        <v>1</v>
      </c>
      <c r="J293" s="5" t="s">
        <v>1</v>
      </c>
      <c r="K293" s="5" t="s">
        <v>1</v>
      </c>
      <c r="L293" s="5" t="s">
        <v>1</v>
      </c>
      <c r="M293" s="5" t="s">
        <v>1</v>
      </c>
      <c r="N293" s="5" t="s">
        <v>1</v>
      </c>
      <c r="O293" s="6"/>
      <c r="P293" s="6"/>
      <c r="Q293" s="6"/>
      <c r="R293" s="6" t="s">
        <v>1</v>
      </c>
      <c r="V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9" t="str">
        <f ca="1">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 ca="1">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 ca="1">IF(OR(V293="",VLOOKUP(V$1,Services!$A$1:$B$22,2,0)="Exclude"),"",IF($D293=1,IF(OR(price_limit="",price_limit="No Limit"),IF(V293="Yes",1,2),IF(SUMIFS(WhatIf!$G:$G,WhatIf!$A:$A,V$1,WhatIf!$B:$B,V293)&lt;=price_limit,IF(V293="Yes",1,2),"")),""))</f>
        <v/>
      </c>
      <c r="BL293" s="69" t="str">
        <f>IF(OR(W293="",VLOOKUP(W$1,Services!$A$1:$B$22,2,0)="Exclude"),"",IF($D293=1,IF(OR(price_limit="",price_limit="No Limit"),IF(W293="Yes",1,2),IF(SUMIFS(WhatIf!$G:$G,WhatIf!$A:$A,W$1,WhatIf!$B:$B,W293)&lt;=price_limit,IF(W293="Yes",1,2),"")),""))</f>
        <v/>
      </c>
      <c r="BM293" s="69" t="str">
        <f ca="1">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207</v>
      </c>
      <c r="B294" s="4" t="s">
        <v>240</v>
      </c>
      <c r="C294" s="4" t="s">
        <v>208</v>
      </c>
      <c r="D294" s="3" t="str">
        <f t="shared" ca="1" si="23"/>
        <v/>
      </c>
      <c r="F294" s="5" t="s">
        <v>814</v>
      </c>
      <c r="G294" s="5" t="s">
        <v>814</v>
      </c>
      <c r="H294" s="5" t="s">
        <v>285</v>
      </c>
      <c r="I294" s="5" t="s">
        <v>285</v>
      </c>
      <c r="J294" s="5" t="s">
        <v>285</v>
      </c>
      <c r="K294" s="5" t="s">
        <v>285</v>
      </c>
      <c r="L294" s="5" t="s">
        <v>285</v>
      </c>
      <c r="M294" s="5" t="s">
        <v>285</v>
      </c>
      <c r="N294" s="5" t="s">
        <v>1</v>
      </c>
      <c r="W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9" t="str">
        <f>IF(OR(E294="",VLOOKUP(E$1,Services!$A$1:$B$22,2,0)="Exclude"),"",IF($D294=1,IF(OR(price_limit="",price_limit="No Limit"),IF(E294="Yes",1,2),IF(SUMIFS(WhatIf!$G:$G,WhatIf!$A:$A,E$1,WhatIf!$B:$B,E294)&lt;=price_limit,IF(E294="Yes",1,2),"")),""))</f>
        <v/>
      </c>
      <c r="AU294" s="69" t="str">
        <f ca="1">IF(OR(F294="",VLOOKUP(F$1,Services!$A$1:$B$22,2,0)="Exclude"),"",IF($D294=1,IF(OR(price_limit="",price_limit="No Limit"),IF(F294="Yes",1,2),IF(SUMIFS(WhatIf!$G:$G,WhatIf!$A:$A,F$1,WhatIf!$B:$B,F294)&lt;=price_limit,IF(F294="Yes",1,2),"")),""))</f>
        <v/>
      </c>
      <c r="AV294" s="69" t="str">
        <f ca="1">IF(OR(G294="",VLOOKUP(G$1,Services!$A$1:$B$22,2,0)="Exclude"),"",IF($D294=1,IF(OR(price_limit="",price_limit="No Limit"),IF(G294="Yes",1,2),IF(SUMIFS(WhatIf!$G:$G,WhatIf!$A:$A,G$1,WhatIf!$B:$B,G294)&lt;=price_limit,IF(G294="Yes",1,2),"")),""))</f>
        <v/>
      </c>
      <c r="AW294" s="69" t="str">
        <f ca="1">IF(OR(H294="",VLOOKUP(H$1,Services!$A$1:$B$22,2,0)="Exclude"),"",IF($D294=1,IF(OR(price_limit="",price_limit="No Limit"),IF(H294="Yes",1,2),IF(SUMIFS(WhatIf!$G:$G,WhatIf!$A:$A,H$1,WhatIf!$B:$B,H294)&lt;=price_limit,IF(H294="Yes",1,2),"")),""))</f>
        <v/>
      </c>
      <c r="AX294" s="69" t="str">
        <f ca="1">IF(OR(I294="",VLOOKUP(I$1,Services!$A$1:$B$22,2,0)="Exclude"),"",IF($D294=1,IF(OR(price_limit="",price_limit="No Limit"),IF(I294="Yes",1,2),IF(SUMIFS(WhatIf!$G:$G,WhatIf!$A:$A,I$1,WhatIf!$B:$B,I294)&lt;=price_limit,IF(I294="Yes",1,2),"")),""))</f>
        <v/>
      </c>
      <c r="AY294" s="69" t="str">
        <f ca="1">IF(OR(J294="",VLOOKUP(J$1,Services!$A$1:$B$22,2,0)="Exclude"),"",IF($D294=1,IF(OR(price_limit="",price_limit="No Limit"),IF(J294="Yes",1,2),IF(SUMIFS(WhatIf!$G:$G,WhatIf!$A:$A,J$1,WhatIf!$B:$B,J294)&lt;=price_limit,IF(J294="Yes",1,2),"")),""))</f>
        <v/>
      </c>
      <c r="AZ294" s="69" t="str">
        <f ca="1">IF(OR(K294="",VLOOKUP(K$1,Services!$A$1:$B$22,2,0)="Exclude"),"",IF($D294=1,IF(OR(price_limit="",price_limit="No Limit"),IF(K294="Yes",1,2),IF(SUMIFS(WhatIf!$G:$G,WhatIf!$A:$A,K$1,WhatIf!$B:$B,K294)&lt;=price_limit,IF(K294="Yes",1,2),"")),""))</f>
        <v/>
      </c>
      <c r="BA294" s="69" t="str">
        <f ca="1">IF(OR(L294="",VLOOKUP(L$1,Services!$A$1:$B$22,2,0)="Exclude"),"",IF($D294=1,IF(OR(price_limit="",price_limit="No Limit"),IF(L294="Yes",1,2),IF(SUMIFS(WhatIf!$G:$G,WhatIf!$A:$A,L$1,WhatIf!$B:$B,L294)&lt;=price_limit,IF(L294="Yes",1,2),"")),""))</f>
        <v/>
      </c>
      <c r="BB294" s="69" t="str">
        <f ca="1">IF(OR(M294="",VLOOKUP(M$1,Services!$A$1:$B$22,2,0)="Exclude"),"",IF($D294=1,IF(OR(price_limit="",price_limit="No Limit"),IF(M294="Yes",1,2),IF(SUMIFS(WhatIf!$G:$G,WhatIf!$A:$A,M$1,WhatIf!$B:$B,M294)&lt;=price_limit,IF(M294="Yes",1,2),"")),""))</f>
        <v/>
      </c>
      <c r="BC294" s="69" t="str">
        <f ca="1">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 ca="1">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63</v>
      </c>
      <c r="B295" s="4" t="s">
        <v>240</v>
      </c>
      <c r="C295" s="4" t="s">
        <v>451</v>
      </c>
      <c r="D295" s="3" t="str">
        <f t="shared" ca="1" si="23"/>
        <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9" t="str">
        <f>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136</v>
      </c>
      <c r="B296" s="4" t="s">
        <v>296</v>
      </c>
      <c r="C296" s="4" t="s">
        <v>200</v>
      </c>
      <c r="D296" s="3" t="str">
        <f t="shared" ca="1" si="23"/>
        <v/>
      </c>
      <c r="E296" s="5" t="s">
        <v>1</v>
      </c>
      <c r="R296" s="6" t="s">
        <v>829</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9" t="str">
        <f ca="1">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IF(OR(H296="",VLOOKUP(H$1,Services!$A$1:$B$22,2,0)="Exclude"),"",IF($D296=1,IF(OR(price_limit="",price_limit="No Limit"),IF(H296="Yes",1,2),IF(SUMIFS(WhatIf!$G:$G,WhatIf!$A:$A,H$1,WhatIf!$B:$B,H296)&lt;=price_limit,IF(H296="Yes",1,2),"")),""))</f>
        <v/>
      </c>
      <c r="AX296" s="69" t="str">
        <f>IF(OR(I296="",VLOOKUP(I$1,Services!$A$1:$B$22,2,0)="Exclude"),"",IF($D296=1,IF(OR(price_limit="",price_limit="No Limit"),IF(I296="Yes",1,2),IF(SUMIFS(WhatIf!$G:$G,WhatIf!$A:$A,I$1,WhatIf!$B:$B,I296)&lt;=price_limit,IF(I296="Yes",1,2),"")),""))</f>
        <v/>
      </c>
      <c r="AY296" s="69" t="str">
        <f>IF(OR(J296="",VLOOKUP(J$1,Services!$A$1:$B$22,2,0)="Exclude"),"",IF($D296=1,IF(OR(price_limit="",price_limit="No Limit"),IF(J296="Yes",1,2),IF(SUMIFS(WhatIf!$G:$G,WhatIf!$A:$A,J$1,WhatIf!$B:$B,J296)&lt;=price_limit,IF(J296="Yes",1,2),"")),""))</f>
        <v/>
      </c>
      <c r="AZ296" s="69" t="str">
        <f>IF(OR(K296="",VLOOKUP(K$1,Services!$A$1:$B$22,2,0)="Exclude"),"",IF($D296=1,IF(OR(price_limit="",price_limit="No Limit"),IF(K296="Yes",1,2),IF(SUMIFS(WhatIf!$G:$G,WhatIf!$A:$A,K$1,WhatIf!$B:$B,K296)&lt;=price_limit,IF(K296="Yes",1,2),"")),""))</f>
        <v/>
      </c>
      <c r="BA296" s="69" t="str">
        <f>IF(OR(L296="",VLOOKUP(L$1,Services!$A$1:$B$22,2,0)="Exclude"),"",IF($D296=1,IF(OR(price_limit="",price_limit="No Limit"),IF(L296="Yes",1,2),IF(SUMIFS(WhatIf!$G:$G,WhatIf!$A:$A,L$1,WhatIf!$B:$B,L296)&lt;=price_limit,IF(L296="Yes",1,2),"")),""))</f>
        <v/>
      </c>
      <c r="BB296" s="69" t="str">
        <f>IF(OR(M296="",VLOOKUP(M$1,Services!$A$1:$B$22,2,0)="Exclude"),"",IF($D296=1,IF(OR(price_limit="",price_limit="No Limit"),IF(M296="Yes",1,2),IF(SUMIFS(WhatIf!$G:$G,WhatIf!$A:$A,M$1,WhatIf!$B:$B,M296)&lt;=price_limit,IF(M296="Yes",1,2),"")),""))</f>
        <v/>
      </c>
      <c r="BC296" s="69" t="str">
        <f>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 ca="1">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274</v>
      </c>
      <c r="B297" s="4" t="s">
        <v>240</v>
      </c>
      <c r="C297" s="4" t="s">
        <v>208</v>
      </c>
      <c r="D297" s="3" t="str">
        <f t="shared" ca="1" si="23"/>
        <v/>
      </c>
      <c r="H297" s="5" t="s">
        <v>285</v>
      </c>
      <c r="I297" s="5" t="s">
        <v>285</v>
      </c>
      <c r="J297" s="5" t="s">
        <v>285</v>
      </c>
      <c r="K297" s="5" t="s">
        <v>285</v>
      </c>
      <c r="L297" s="5" t="s">
        <v>285</v>
      </c>
      <c r="M297" s="5" t="s">
        <v>285</v>
      </c>
      <c r="N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9" t="str">
        <f>IF(OR(E297="",VLOOKUP(E$1,Services!$A$1:$B$22,2,0)="Exclude"),"",IF($D297=1,IF(OR(price_limit="",price_limit="No Limit"),IF(E297="Yes",1,2),IF(SUMIFS(WhatIf!$G:$G,WhatIf!$A:$A,E$1,WhatIf!$B:$B,E297)&lt;=price_limit,IF(E297="Yes",1,2),"")),""))</f>
        <v/>
      </c>
      <c r="AU297" s="69" t="str">
        <f>IF(OR(F297="",VLOOKUP(F$1,Services!$A$1:$B$22,2,0)="Exclude"),"",IF($D297=1,IF(OR(price_limit="",price_limit="No Limit"),IF(F297="Yes",1,2),IF(SUMIFS(WhatIf!$G:$G,WhatIf!$A:$A,F$1,WhatIf!$B:$B,F297)&lt;=price_limit,IF(F297="Yes",1,2),"")),""))</f>
        <v/>
      </c>
      <c r="AV297" s="69" t="str">
        <f>IF(OR(G297="",VLOOKUP(G$1,Services!$A$1:$B$22,2,0)="Exclude"),"",IF($D297=1,IF(OR(price_limit="",price_limit="No Limit"),IF(G297="Yes",1,2),IF(SUMIFS(WhatIf!$G:$G,WhatIf!$A:$A,G$1,WhatIf!$B:$B,G297)&lt;=price_limit,IF(G297="Yes",1,2),"")),""))</f>
        <v/>
      </c>
      <c r="AW297" s="69" t="str">
        <f ca="1">IF(OR(H297="",VLOOKUP(H$1,Services!$A$1:$B$22,2,0)="Exclude"),"",IF($D297=1,IF(OR(price_limit="",price_limit="No Limit"),IF(H297="Yes",1,2),IF(SUMIFS(WhatIf!$G:$G,WhatIf!$A:$A,H$1,WhatIf!$B:$B,H297)&lt;=price_limit,IF(H297="Yes",1,2),"")),""))</f>
        <v/>
      </c>
      <c r="AX297" s="69" t="str">
        <f ca="1">IF(OR(I297="",VLOOKUP(I$1,Services!$A$1:$B$22,2,0)="Exclude"),"",IF($D297=1,IF(OR(price_limit="",price_limit="No Limit"),IF(I297="Yes",1,2),IF(SUMIFS(WhatIf!$G:$G,WhatIf!$A:$A,I$1,WhatIf!$B:$B,I297)&lt;=price_limit,IF(I297="Yes",1,2),"")),""))</f>
        <v/>
      </c>
      <c r="AY297" s="69" t="str">
        <f ca="1">IF(OR(J297="",VLOOKUP(J$1,Services!$A$1:$B$22,2,0)="Exclude"),"",IF($D297=1,IF(OR(price_limit="",price_limit="No Limit"),IF(J297="Yes",1,2),IF(SUMIFS(WhatIf!$G:$G,WhatIf!$A:$A,J$1,WhatIf!$B:$B,J297)&lt;=price_limit,IF(J297="Yes",1,2),"")),""))</f>
        <v/>
      </c>
      <c r="AZ297" s="69" t="str">
        <f ca="1">IF(OR(K297="",VLOOKUP(K$1,Services!$A$1:$B$22,2,0)="Exclude"),"",IF($D297=1,IF(OR(price_limit="",price_limit="No Limit"),IF(K297="Yes",1,2),IF(SUMIFS(WhatIf!$G:$G,WhatIf!$A:$A,K$1,WhatIf!$B:$B,K297)&lt;=price_limit,IF(K297="Yes",1,2),"")),""))</f>
        <v/>
      </c>
      <c r="BA297" s="69" t="str">
        <f ca="1">IF(OR(L297="",VLOOKUP(L$1,Services!$A$1:$B$22,2,0)="Exclude"),"",IF($D297=1,IF(OR(price_limit="",price_limit="No Limit"),IF(L297="Yes",1,2),IF(SUMIFS(WhatIf!$G:$G,WhatIf!$A:$A,L$1,WhatIf!$B:$B,L297)&lt;=price_limit,IF(L297="Yes",1,2),"")),""))</f>
        <v/>
      </c>
      <c r="BB297" s="69" t="str">
        <f ca="1">IF(OR(M297="",VLOOKUP(M$1,Services!$A$1:$B$22,2,0)="Exclude"),"",IF($D297=1,IF(OR(price_limit="",price_limit="No Limit"),IF(M297="Yes",1,2),IF(SUMIFS(WhatIf!$G:$G,WhatIf!$A:$A,M$1,WhatIf!$B:$B,M297)&lt;=price_limit,IF(M297="Yes",1,2),"")),""))</f>
        <v/>
      </c>
      <c r="BC297" s="69" t="str">
        <f ca="1">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137</v>
      </c>
      <c r="B298" s="4" t="s">
        <v>240</v>
      </c>
      <c r="C298" s="4" t="s">
        <v>200</v>
      </c>
      <c r="D298" s="3" t="str">
        <f t="shared" ca="1" si="23"/>
        <v/>
      </c>
      <c r="F298" s="5" t="s">
        <v>508</v>
      </c>
      <c r="G298" s="5" t="s">
        <v>508</v>
      </c>
      <c r="U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9" t="str">
        <f>IF(OR(E298="",VLOOKUP(E$1,Services!$A$1:$B$22,2,0)="Exclude"),"",IF($D298=1,IF(OR(price_limit="",price_limit="No Limit"),IF(E298="Yes",1,2),IF(SUMIFS(WhatIf!$G:$G,WhatIf!$A:$A,E$1,WhatIf!$B:$B,E298)&lt;=price_limit,IF(E298="Yes",1,2),"")),""))</f>
        <v/>
      </c>
      <c r="AU298" s="69" t="str">
        <f ca="1">IF(OR(F298="",VLOOKUP(F$1,Services!$A$1:$B$22,2,0)="Exclude"),"",IF($D298=1,IF(OR(price_limit="",price_limit="No Limit"),IF(F298="Yes",1,2),IF(SUMIFS(WhatIf!$G:$G,WhatIf!$A:$A,F$1,WhatIf!$B:$B,F298)&lt;=price_limit,IF(F298="Yes",1,2),"")),""))</f>
        <v/>
      </c>
      <c r="AV298" s="69" t="str">
        <f ca="1">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 ca="1">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349</v>
      </c>
      <c r="B299" s="4" t="s">
        <v>240</v>
      </c>
      <c r="C299" s="4" t="s">
        <v>452</v>
      </c>
      <c r="D299" s="3" t="str">
        <f t="shared" ca="1" si="23"/>
        <v/>
      </c>
      <c r="Q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IF(OR(K299="",VLOOKUP(K$1,Services!$A$1:$B$22,2,0)="Exclude"),"",IF($D299=1,IF(OR(price_limit="",price_limit="No Limit"),IF(K299="Yes",1,2),IF(SUMIFS(WhatIf!$G:$G,WhatIf!$A:$A,K$1,WhatIf!$B:$B,K299)&lt;=price_limit,IF(K299="Yes",1,2),"")),""))</f>
        <v/>
      </c>
      <c r="BA299" s="69" t="str">
        <f>IF(OR(L299="",VLOOKUP(L$1,Services!$A$1:$B$22,2,0)="Exclude"),"",IF($D299=1,IF(OR(price_limit="",price_limit="No Limit"),IF(L299="Yes",1,2),IF(SUMIFS(WhatIf!$G:$G,WhatIf!$A:$A,L$1,WhatIf!$B:$B,L299)&lt;=price_limit,IF(L299="Yes",1,2),"")),""))</f>
        <v/>
      </c>
      <c r="BB299" s="69" t="str">
        <f>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IF(OR(O299="",VLOOKUP(O$1,Services!$A$1:$B$22,2,0)="Exclude"),"",IF($D299=1,IF(OR(price_limit="",price_limit="No Limit"),IF(O299="Yes",1,2),IF(SUMIFS(WhatIf!$G:$G,WhatIf!$A:$A,O$1,WhatIf!$B:$B,O299)&lt;=price_limit,IF(O299="Yes",1,2),"")),""))</f>
        <v/>
      </c>
      <c r="BE299" s="69" t="str">
        <f>IF(OR(P299="",VLOOKUP(P$1,Services!$A$1:$B$22,2,0)="Exclude"),"",IF($D299=1,IF(OR(price_limit="",price_limit="No Limit"),IF(P299="Yes",1,2),IF(SUMIFS(WhatIf!$G:$G,WhatIf!$A:$A,P$1,WhatIf!$B:$B,P299)&lt;=price_limit,IF(P299="Yes",1,2),"")),""))</f>
        <v/>
      </c>
      <c r="BF299" s="69" t="str">
        <f ca="1">IF(OR(Q299="",VLOOKUP(Q$1,Services!$A$1:$B$22,2,0)="Exclude"),"",IF($D299=1,IF(OR(price_limit="",price_limit="No Limit"),IF(Q299="Yes",1,2),IF(SUMIFS(WhatIf!$G:$G,WhatIf!$A:$A,Q$1,WhatIf!$B:$B,Q299)&lt;=price_limit,IF(Q299="Yes",1,2),"")),""))</f>
        <v/>
      </c>
      <c r="BG299" s="69" t="str">
        <f>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138</v>
      </c>
      <c r="B300" s="4" t="s">
        <v>647</v>
      </c>
      <c r="C300" s="4" t="s">
        <v>200</v>
      </c>
      <c r="D300" s="3" t="str">
        <f t="shared" ca="1" si="23"/>
        <v/>
      </c>
      <c r="K300" s="5" t="s">
        <v>1</v>
      </c>
      <c r="L300" s="5" t="s">
        <v>1</v>
      </c>
      <c r="M300" s="5" t="s">
        <v>1</v>
      </c>
      <c r="O300" s="5" t="s">
        <v>1</v>
      </c>
      <c r="P300" s="5" t="s">
        <v>1</v>
      </c>
      <c r="Q300" s="5" t="s">
        <v>308</v>
      </c>
      <c r="R300" s="5" t="s">
        <v>1</v>
      </c>
      <c r="T300" s="5" t="s">
        <v>247</v>
      </c>
      <c r="X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 ca="1">IF(OR(K300="",VLOOKUP(K$1,Services!$A$1:$B$22,2,0)="Exclude"),"",IF($D300=1,IF(OR(price_limit="",price_limit="No Limit"),IF(K300="Yes",1,2),IF(SUMIFS(WhatIf!$G:$G,WhatIf!$A:$A,K$1,WhatIf!$B:$B,K300)&lt;=price_limit,IF(K300="Yes",1,2),"")),""))</f>
        <v/>
      </c>
      <c r="BA300" s="69" t="str">
        <f ca="1">IF(OR(L300="",VLOOKUP(L$1,Services!$A$1:$B$22,2,0)="Exclude"),"",IF($D300=1,IF(OR(price_limit="",price_limit="No Limit"),IF(L300="Yes",1,2),IF(SUMIFS(WhatIf!$G:$G,WhatIf!$A:$A,L$1,WhatIf!$B:$B,L300)&lt;=price_limit,IF(L300="Yes",1,2),"")),""))</f>
        <v/>
      </c>
      <c r="BB300" s="69" t="str">
        <f ca="1">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 ca="1">IF(OR(O300="",VLOOKUP(O$1,Services!$A$1:$B$22,2,0)="Exclude"),"",IF($D300=1,IF(OR(price_limit="",price_limit="No Limit"),IF(O300="Yes",1,2),IF(SUMIFS(WhatIf!$G:$G,WhatIf!$A:$A,O$1,WhatIf!$B:$B,O300)&lt;=price_limit,IF(O300="Yes",1,2),"")),""))</f>
        <v/>
      </c>
      <c r="BE300" s="69" t="str">
        <f ca="1">IF(OR(P300="",VLOOKUP(P$1,Services!$A$1:$B$22,2,0)="Exclude"),"",IF($D300=1,IF(OR(price_limit="",price_limit="No Limit"),IF(P300="Yes",1,2),IF(SUMIFS(WhatIf!$G:$G,WhatIf!$A:$A,P$1,WhatIf!$B:$B,P300)&lt;=price_limit,IF(P300="Yes",1,2),"")),""))</f>
        <v/>
      </c>
      <c r="BF300" s="69" t="str">
        <f ca="1">IF(OR(Q300="",VLOOKUP(Q$1,Services!$A$1:$B$22,2,0)="Exclude"),"",IF($D300=1,IF(OR(price_limit="",price_limit="No Limit"),IF(Q300="Yes",1,2),IF(SUMIFS(WhatIf!$G:$G,WhatIf!$A:$A,Q$1,WhatIf!$B:$B,Q300)&lt;=price_limit,IF(Q300="Yes",1,2),"")),""))</f>
        <v/>
      </c>
      <c r="BG300" s="69" t="str">
        <f ca="1">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 ca="1">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653</v>
      </c>
      <c r="C301" s="4" t="s">
        <v>283</v>
      </c>
      <c r="D301" s="3" t="str">
        <f t="shared" ca="1" si="23"/>
        <v/>
      </c>
      <c r="T301" s="5" t="s">
        <v>247</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 ca="1">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730</v>
      </c>
      <c r="C302" s="4" t="s">
        <v>283</v>
      </c>
      <c r="D302" s="3" t="str">
        <f t="shared" ca="1" si="23"/>
        <v/>
      </c>
      <c r="Q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 ca="1">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657</v>
      </c>
      <c r="C303" s="4" t="s">
        <v>200</v>
      </c>
      <c r="D303" s="3" t="str">
        <f t="shared" ca="1" si="23"/>
        <v/>
      </c>
      <c r="T303" s="5" t="s">
        <v>247</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9" t="str">
        <f>IF(OR(E303="",VLOOKUP(E$1,Services!$A$1:$B$22,2,0)="Exclude"),"",IF($D303=1,IF(OR(price_limit="",price_limit="No Limit"),IF(E303="Yes",1,2),IF(SUMIFS(WhatIf!$G:$G,WhatIf!$A:$A,E$1,WhatIf!$B:$B,E303)&lt;=price_limit,IF(E303="Yes",1,2),"")),""))</f>
        <v/>
      </c>
      <c r="AU303" s="69" t="str">
        <f>IF(OR(F303="",VLOOKUP(F$1,Services!$A$1:$B$22,2,0)="Exclude"),"",IF($D303=1,IF(OR(price_limit="",price_limit="No Limit"),IF(F303="Yes",1,2),IF(SUMIFS(WhatIf!$G:$G,WhatIf!$A:$A,F$1,WhatIf!$B:$B,F303)&lt;=price_limit,IF(F303="Yes",1,2),"")),""))</f>
        <v/>
      </c>
      <c r="AV303" s="69" t="str">
        <f>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 ca="1">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790</v>
      </c>
      <c r="B304" s="4" t="s">
        <v>240</v>
      </c>
      <c r="C304" s="4" t="s">
        <v>208</v>
      </c>
      <c r="D304" s="3" t="str">
        <f t="shared" ca="1" si="23"/>
        <v/>
      </c>
      <c r="F304" s="5" t="s">
        <v>814</v>
      </c>
      <c r="G304" s="5" t="s">
        <v>814</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9" t="str">
        <f>IF(OR(E304="",VLOOKUP(E$1,Services!$A$1:$B$22,2,0)="Exclude"),"",IF($D304=1,IF(OR(price_limit="",price_limit="No Limit"),IF(E304="Yes",1,2),IF(SUMIFS(WhatIf!$G:$G,WhatIf!$A:$A,E$1,WhatIf!$B:$B,E304)&lt;=price_limit,IF(E304="Yes",1,2),"")),""))</f>
        <v/>
      </c>
      <c r="AU304" s="69" t="str">
        <f ca="1">IF(OR(F304="",VLOOKUP(F$1,Services!$A$1:$B$22,2,0)="Exclude"),"",IF($D304=1,IF(OR(price_limit="",price_limit="No Limit"),IF(F304="Yes",1,2),IF(SUMIFS(WhatIf!$G:$G,WhatIf!$A:$A,F$1,WhatIf!$B:$B,F304)&lt;=price_limit,IF(F304="Yes",1,2),"")),""))</f>
        <v/>
      </c>
      <c r="AV304" s="69" t="str">
        <f ca="1">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IF(OR(T304="",VLOOKUP(T$1,Services!$A$1:$B$22,2,0)="Exclude"),"",IF($D304=1,IF(OR(price_limit="",price_limit="No Limit"),IF(T304="Yes",1,2),IF(SUMIFS(WhatIf!$G:$G,WhatIf!$A:$A,T$1,WhatIf!$B:$B,T304)&lt;=price_limit,IF(T304="Yes",1,2),"")),""))</f>
        <v/>
      </c>
      <c r="BJ304" s="69" t="str">
        <f>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724</v>
      </c>
      <c r="B305" s="4" t="s">
        <v>649</v>
      </c>
      <c r="C305" s="4" t="s">
        <v>200</v>
      </c>
      <c r="D305" s="3" t="str">
        <f t="shared" ref="D305:D312" ca="1" si="24">IF(BR305=0,"",IF(BR305&lt;=VALUE(MID(marker_pick,1,1)),1,""))</f>
        <v/>
      </c>
      <c r="T305" s="5" t="s">
        <v>247</v>
      </c>
      <c r="U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IF(OR(H305="",VLOOKUP(H$1,Services!$A$1:$B$22,2,0)="Exclude"),"",IF($D305=1,IF(OR(price_limit="",price_limit="No Limit"),IF(H305="Yes",1,2),IF(SUMIFS(WhatIf!$G:$G,WhatIf!$A:$A,H$1,WhatIf!$B:$B,H305)&lt;=price_limit,IF(H305="Yes",1,2),"")),""))</f>
        <v/>
      </c>
      <c r="AX305" s="69" t="str">
        <f>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IF(OR(L305="",VLOOKUP(L$1,Services!$A$1:$B$22,2,0)="Exclude"),"",IF($D305=1,IF(OR(price_limit="",price_limit="No Limit"),IF(L305="Yes",1,2),IF(SUMIFS(WhatIf!$G:$G,WhatIf!$A:$A,L$1,WhatIf!$B:$B,L305)&lt;=price_limit,IF(L305="Yes",1,2),"")),""))</f>
        <v/>
      </c>
      <c r="BB305" s="69" t="str">
        <f>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 ca="1">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718</v>
      </c>
      <c r="B306" s="4" t="s">
        <v>723</v>
      </c>
      <c r="C306" s="4" t="s">
        <v>200</v>
      </c>
      <c r="D306" s="3" t="str">
        <f t="shared" ca="1" si="24"/>
        <v/>
      </c>
      <c r="T306" s="5" t="s">
        <v>247</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9" t="str">
        <f>IF(OR(E306="",VLOOKUP(E$1,Services!$A$1:$B$22,2,0)="Exclude"),"",IF($D306=1,IF(OR(price_limit="",price_limit="No Limit"),IF(E306="Yes",1,2),IF(SUMIFS(WhatIf!$G:$G,WhatIf!$A:$A,E$1,WhatIf!$B:$B,E306)&lt;=price_limit,IF(E306="Yes",1,2),"")),""))</f>
        <v/>
      </c>
      <c r="AU306" s="69" t="str">
        <f>IF(OR(F306="",VLOOKUP(F$1,Services!$A$1:$B$22,2,0)="Exclude"),"",IF($D306=1,IF(OR(price_limit="",price_limit="No Limit"),IF(F306="Yes",1,2),IF(SUMIFS(WhatIf!$G:$G,WhatIf!$A:$A,F$1,WhatIf!$B:$B,F306)&lt;=price_limit,IF(F306="Yes",1,2),"")),""))</f>
        <v/>
      </c>
      <c r="AV306" s="69" t="str">
        <f>IF(OR(G306="",VLOOKUP(G$1,Services!$A$1:$B$22,2,0)="Exclude"),"",IF($D306=1,IF(OR(price_limit="",price_limit="No Limit"),IF(G306="Yes",1,2),IF(SUMIFS(WhatIf!$G:$G,WhatIf!$A:$A,G$1,WhatIf!$B:$B,G306)&lt;=price_limit,IF(G306="Yes",1,2),"")),""))</f>
        <v/>
      </c>
      <c r="AW306" s="69" t="str">
        <f>IF(OR(H306="",VLOOKUP(H$1,Services!$A$1:$B$22,2,0)="Exclude"),"",IF($D306=1,IF(OR(price_limit="",price_limit="No Limit"),IF(H306="Yes",1,2),IF(SUMIFS(WhatIf!$G:$G,WhatIf!$A:$A,H$1,WhatIf!$B:$B,H306)&lt;=price_limit,IF(H306="Yes",1,2),"")),""))</f>
        <v/>
      </c>
      <c r="AX306" s="69" t="str">
        <f>IF(OR(I306="",VLOOKUP(I$1,Services!$A$1:$B$22,2,0)="Exclude"),"",IF($D306=1,IF(OR(price_limit="",price_limit="No Limit"),IF(I306="Yes",1,2),IF(SUMIFS(WhatIf!$G:$G,WhatIf!$A:$A,I$1,WhatIf!$B:$B,I306)&lt;=price_limit,IF(I306="Yes",1,2),"")),""))</f>
        <v/>
      </c>
      <c r="AY306" s="69" t="str">
        <f>IF(OR(J306="",VLOOKUP(J$1,Services!$A$1:$B$22,2,0)="Exclude"),"",IF($D306=1,IF(OR(price_limit="",price_limit="No Limit"),IF(J306="Yes",1,2),IF(SUMIFS(WhatIf!$G:$G,WhatIf!$A:$A,J$1,WhatIf!$B:$B,J306)&lt;=price_limit,IF(J306="Yes",1,2),"")),""))</f>
        <v/>
      </c>
      <c r="AZ306" s="69" t="str">
        <f>IF(OR(K306="",VLOOKUP(K$1,Services!$A$1:$B$22,2,0)="Exclude"),"",IF($D306=1,IF(OR(price_limit="",price_limit="No Limit"),IF(K306="Yes",1,2),IF(SUMIFS(WhatIf!$G:$G,WhatIf!$A:$A,K$1,WhatIf!$B:$B,K306)&lt;=price_limit,IF(K306="Yes",1,2),"")),""))</f>
        <v/>
      </c>
      <c r="BA306" s="69" t="str">
        <f>IF(OR(L306="",VLOOKUP(L$1,Services!$A$1:$B$22,2,0)="Exclude"),"",IF($D306=1,IF(OR(price_limit="",price_limit="No Limit"),IF(L306="Yes",1,2),IF(SUMIFS(WhatIf!$G:$G,WhatIf!$A:$A,L$1,WhatIf!$B:$B,L306)&lt;=price_limit,IF(L306="Yes",1,2),"")),""))</f>
        <v/>
      </c>
      <c r="BB306" s="69" t="str">
        <f>IF(OR(M306="",VLOOKUP(M$1,Services!$A$1:$B$22,2,0)="Exclude"),"",IF($D306=1,IF(OR(price_limit="",price_limit="No Limit"),IF(M306="Yes",1,2),IF(SUMIFS(WhatIf!$G:$G,WhatIf!$A:$A,M$1,WhatIf!$B:$B,M306)&lt;=price_limit,IF(M306="Yes",1,2),"")),""))</f>
        <v/>
      </c>
      <c r="BC306" s="69" t="str">
        <f>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 ca="1">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x14ac:dyDescent="0.3">
      <c r="A307" s="19" t="s">
        <v>928</v>
      </c>
      <c r="C307" s="4" t="s">
        <v>457</v>
      </c>
      <c r="D307" s="3" t="str">
        <f t="shared" ca="1" si="24"/>
        <v/>
      </c>
      <c r="R307" s="5" t="s">
        <v>928</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9" t="str">
        <f>IF(OR(E307="",VLOOKUP(E$1,Services!$A$1:$B$22,2,0)="Exclude"),"",IF($D307=1,IF(OR(price_limit="",price_limit="No Limit"),IF(E307="Yes",1,2),IF(SUMIFS(WhatIf!$G:$G,WhatIf!$A:$A,E$1,WhatIf!$B:$B,E307)&lt;=price_limit,IF(E307="Yes",1,2),"")),""))</f>
        <v/>
      </c>
      <c r="AU307" s="69" t="str">
        <f>IF(OR(F307="",VLOOKUP(F$1,Services!$A$1:$B$22,2,0)="Exclude"),"",IF($D307=1,IF(OR(price_limit="",price_limit="No Limit"),IF(F307="Yes",1,2),IF(SUMIFS(WhatIf!$G:$G,WhatIf!$A:$A,F$1,WhatIf!$B:$B,F307)&lt;=price_limit,IF(F307="Yes",1,2),"")),""))</f>
        <v/>
      </c>
      <c r="AV307" s="69" t="str">
        <f>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IF(OR(J307="",VLOOKUP(J$1,Services!$A$1:$B$22,2,0)="Exclude"),"",IF($D307=1,IF(OR(price_limit="",price_limit="No Limit"),IF(J307="Yes",1,2),IF(SUMIFS(WhatIf!$G:$G,WhatIf!$A:$A,J$1,WhatIf!$B:$B,J307)&lt;=price_limit,IF(J307="Yes",1,2),"")),""))</f>
        <v/>
      </c>
      <c r="AZ307" s="69" t="str">
        <f>IF(OR(K307="",VLOOKUP(K$1,Services!$A$1:$B$22,2,0)="Exclude"),"",IF($D307=1,IF(OR(price_limit="",price_limit="No Limit"),IF(K307="Yes",1,2),IF(SUMIFS(WhatIf!$G:$G,WhatIf!$A:$A,K$1,WhatIf!$B:$B,K307)&lt;=price_limit,IF(K307="Yes",1,2),"")),""))</f>
        <v/>
      </c>
      <c r="BA307" s="69" t="str">
        <f>IF(OR(L307="",VLOOKUP(L$1,Services!$A$1:$B$22,2,0)="Exclude"),"",IF($D307=1,IF(OR(price_limit="",price_limit="No Limit"),IF(L307="Yes",1,2),IF(SUMIFS(WhatIf!$G:$G,WhatIf!$A:$A,L$1,WhatIf!$B:$B,L307)&lt;=price_limit,IF(L307="Yes",1,2),"")),""))</f>
        <v/>
      </c>
      <c r="BB307" s="69" t="str">
        <f>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 ca="1">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791</v>
      </c>
      <c r="C308" s="4" t="s">
        <v>208</v>
      </c>
      <c r="D308" s="3" t="str">
        <f t="shared" ca="1" si="24"/>
        <v/>
      </c>
      <c r="F308" s="5" t="s">
        <v>825</v>
      </c>
      <c r="G308" s="5" t="s">
        <v>825</v>
      </c>
      <c r="W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1"/>
        <v/>
      </c>
      <c r="AT308" s="69" t="str">
        <f>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IF(OR(H308="",VLOOKUP(H$1,Services!$A$1:$B$22,2,0)="Exclude"),"",IF($D308=1,IF(OR(price_limit="",price_limit="No Limit"),IF(H308="Yes",1,2),IF(SUMIFS(WhatIf!$G:$G,WhatIf!$A:$A,H$1,WhatIf!$B:$B,H308)&lt;=price_limit,IF(H308="Yes",1,2),"")),""))</f>
        <v/>
      </c>
      <c r="AX308" s="69" t="str">
        <f>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IF(OR(L308="",VLOOKUP(L$1,Services!$A$1:$B$22,2,0)="Exclude"),"",IF($D308=1,IF(OR(price_limit="",price_limit="No Limit"),IF(L308="Yes",1,2),IF(SUMIFS(WhatIf!$G:$G,WhatIf!$A:$A,L$1,WhatIf!$B:$B,L308)&lt;=price_limit,IF(L308="Yes",1,2),"")),""))</f>
        <v/>
      </c>
      <c r="BB308" s="69" t="str">
        <f>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IF(OR(R308="",VLOOKUP(R$1,Services!$A$1:$B$22,2,0)="Exclude"),"",IF($D308=1,IF(OR(price_limit="",price_limit="No Limit"),IF(R308="Yes",1,2),IF(SUMIFS(WhatIf!$G:$G,WhatIf!$A:$A,R$1,WhatIf!$B:$B,R308)&lt;=price_limit,IF(R308="Yes",1,2),"")),""))</f>
        <v/>
      </c>
      <c r="BH308" s="69" t="str">
        <f>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 ca="1">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139</v>
      </c>
      <c r="B309" s="4" t="s">
        <v>240</v>
      </c>
      <c r="C309" s="4" t="s">
        <v>283</v>
      </c>
      <c r="D309" s="3" t="str">
        <f t="shared" ca="1" si="24"/>
        <v/>
      </c>
      <c r="F309" s="5" t="s">
        <v>507</v>
      </c>
      <c r="G309" s="5" t="s">
        <v>507</v>
      </c>
      <c r="J309" s="5" t="s">
        <v>1</v>
      </c>
      <c r="K309" s="5" t="s">
        <v>1</v>
      </c>
      <c r="L309" s="5" t="s">
        <v>1</v>
      </c>
      <c r="M309" s="5" t="s">
        <v>1</v>
      </c>
      <c r="X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 ca="1">IF(OR(J309="",VLOOKUP(J$1,Services!$A$1:$B$22,2,0)="Exclude"),"",IF($D309=1,IF(OR(price_limit="",price_limit="No Limit"),IF(J309="Yes",1,2),IF(SUMIFS(WhatIf!$G:$G,WhatIf!$A:$A,J$1,WhatIf!$B:$B,J309)&lt;=price_limit,IF(J309="Yes",1,2),"")),""))</f>
        <v/>
      </c>
      <c r="AZ309" s="69" t="str">
        <f ca="1">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 ca="1">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140</v>
      </c>
      <c r="B310" s="4" t="s">
        <v>240</v>
      </c>
      <c r="C310" s="4" t="s">
        <v>454</v>
      </c>
      <c r="D310" s="3" t="str">
        <f t="shared" ca="1" si="24"/>
        <v/>
      </c>
      <c r="E310" s="5" t="s">
        <v>1</v>
      </c>
      <c r="F310" s="5" t="s">
        <v>503</v>
      </c>
      <c r="G310" s="5" t="s">
        <v>503</v>
      </c>
      <c r="H310" s="6" t="s">
        <v>1</v>
      </c>
      <c r="I310" s="6" t="s">
        <v>1</v>
      </c>
      <c r="L310" s="5" t="s">
        <v>1</v>
      </c>
      <c r="M310" s="5" t="s">
        <v>1</v>
      </c>
      <c r="R310" s="6" t="s">
        <v>829</v>
      </c>
      <c r="S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9" t="str">
        <f ca="1">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 ca="1">IF(OR(H310="",VLOOKUP(H$1,Services!$A$1:$B$22,2,0)="Exclude"),"",IF($D310=1,IF(OR(price_limit="",price_limit="No Limit"),IF(H310="Yes",1,2),IF(SUMIFS(WhatIf!$G:$G,WhatIf!$A:$A,H$1,WhatIf!$B:$B,H310)&lt;=price_limit,IF(H310="Yes",1,2),"")),""))</f>
        <v/>
      </c>
      <c r="AX310" s="69" t="str">
        <f ca="1">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 ca="1">IF(OR(L310="",VLOOKUP(L$1,Services!$A$1:$B$22,2,0)="Exclude"),"",IF($D310=1,IF(OR(price_limit="",price_limit="No Limit"),IF(L310="Yes",1,2),IF(SUMIFS(WhatIf!$G:$G,WhatIf!$A:$A,L$1,WhatIf!$B:$B,L310)&lt;=price_limit,IF(L310="Yes",1,2),"")),""))</f>
        <v/>
      </c>
      <c r="BB310" s="69" t="str">
        <f ca="1">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 ca="1">IF(OR(R310="",VLOOKUP(R$1,Services!$A$1:$B$22,2,0)="Exclude"),"",IF($D310=1,IF(OR(price_limit="",price_limit="No Limit"),IF(R310="Yes",1,2),IF(SUMIFS(WhatIf!$G:$G,WhatIf!$A:$A,R$1,WhatIf!$B:$B,R310)&lt;=price_limit,IF(R310="Yes",1,2),"")),""))</f>
        <v/>
      </c>
      <c r="BH310" s="69" t="str">
        <f ca="1">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141</v>
      </c>
      <c r="B311" s="4" t="s">
        <v>234</v>
      </c>
      <c r="C311" s="4" t="s">
        <v>200</v>
      </c>
      <c r="D311" s="3" t="str">
        <f t="shared" ca="1" si="24"/>
        <v/>
      </c>
      <c r="F311" s="5" t="s">
        <v>508</v>
      </c>
      <c r="G311" s="5" t="s">
        <v>508</v>
      </c>
      <c r="J311" s="5" t="s">
        <v>1</v>
      </c>
      <c r="K311" s="5" t="s">
        <v>1</v>
      </c>
      <c r="L311" s="5" t="s">
        <v>1</v>
      </c>
      <c r="M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1"/>
        <v/>
      </c>
      <c r="AT311" s="69" t="str">
        <f>IF(OR(E311="",VLOOKUP(E$1,Services!$A$1:$B$22,2,0)="Exclude"),"",IF($D311=1,IF(OR(price_limit="",price_limit="No Limit"),IF(E311="Yes",1,2),IF(SUMIFS(WhatIf!$G:$G,WhatIf!$A:$A,E$1,WhatIf!$B:$B,E311)&lt;=price_limit,IF(E311="Yes",1,2),"")),""))</f>
        <v/>
      </c>
      <c r="AU311" s="69" t="str">
        <f ca="1">IF(OR(F311="",VLOOKUP(F$1,Services!$A$1:$B$22,2,0)="Exclude"),"",IF($D311=1,IF(OR(price_limit="",price_limit="No Limit"),IF(F311="Yes",1,2),IF(SUMIFS(WhatIf!$G:$G,WhatIf!$A:$A,F$1,WhatIf!$B:$B,F311)&lt;=price_limit,IF(F311="Yes",1,2),"")),""))</f>
        <v/>
      </c>
      <c r="AV311" s="69" t="str">
        <f ca="1">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 ca="1">IF(OR(J311="",VLOOKUP(J$1,Services!$A$1:$B$22,2,0)="Exclude"),"",IF($D311=1,IF(OR(price_limit="",price_limit="No Limit"),IF(J311="Yes",1,2),IF(SUMIFS(WhatIf!$G:$G,WhatIf!$A:$A,J$1,WhatIf!$B:$B,J311)&lt;=price_limit,IF(J311="Yes",1,2),"")),""))</f>
        <v/>
      </c>
      <c r="AZ311" s="69" t="str">
        <f ca="1">IF(OR(K311="",VLOOKUP(K$1,Services!$A$1:$B$22,2,0)="Exclude"),"",IF($D311=1,IF(OR(price_limit="",price_limit="No Limit"),IF(K311="Yes",1,2),IF(SUMIFS(WhatIf!$G:$G,WhatIf!$A:$A,K$1,WhatIf!$B:$B,K311)&lt;=price_limit,IF(K311="Yes",1,2),"")),""))</f>
        <v/>
      </c>
      <c r="BA311" s="69" t="str">
        <f ca="1">IF(OR(L311="",VLOOKUP(L$1,Services!$A$1:$B$22,2,0)="Exclude"),"",IF($D311=1,IF(OR(price_limit="",price_limit="No Limit"),IF(L311="Yes",1,2),IF(SUMIFS(WhatIf!$G:$G,WhatIf!$A:$A,L$1,WhatIf!$B:$B,L311)&lt;=price_limit,IF(L311="Yes",1,2),"")),""))</f>
        <v/>
      </c>
      <c r="BB311" s="69" t="str">
        <f ca="1">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383</v>
      </c>
      <c r="B312" s="4" t="s">
        <v>240</v>
      </c>
      <c r="C312" s="4" t="s">
        <v>200</v>
      </c>
      <c r="D312" s="3" t="str">
        <f t="shared" ca="1" si="24"/>
        <v/>
      </c>
      <c r="F312" s="5" t="s">
        <v>508</v>
      </c>
      <c r="G312" s="5" t="s">
        <v>508</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9" t="str">
        <f>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911</v>
      </c>
      <c r="C313" s="4" t="s">
        <v>208</v>
      </c>
      <c r="W313" s="5" t="s">
        <v>910</v>
      </c>
      <c r="Y313" s="3" t="str">
        <f>IF(AND($D313=1,ISNUMBER(MATCH(E$1&amp;E313&amp;"x",WhatIf!$H:$H,0))),1,"")</f>
        <v/>
      </c>
      <c r="Z313" s="3" t="str">
        <f>IF(AND($D313=1,ISNUMBER(MATCH(F$1&amp;F313&amp;"x",WhatIf!$H:$H,0))),1,"")</f>
        <v/>
      </c>
      <c r="AA313" s="3" t="str">
        <f>IF(AND($D313=1,ISNUMBER(MATCH(G$1&amp;G313&amp;"x",WhatIf!$H:$H,0))),1,"")</f>
        <v/>
      </c>
      <c r="AB313" s="3" t="str">
        <f>IF(AND($D313=1,ISNUMBER(MATCH(H$1&amp;H313&amp;"x",WhatIf!$H:$H,0))),1,"")</f>
        <v/>
      </c>
      <c r="AC313" s="3" t="str">
        <f>IF(AND($D313=1,ISNUMBER(MATCH(I$1&amp;I313&amp;"x",WhatIf!$H:$H,0))),1,"")</f>
        <v/>
      </c>
      <c r="AD313" s="3" t="str">
        <f>IF(AND($D313=1,ISNUMBER(MATCH(J$1&amp;J313&amp;"x",WhatIf!$H:$H,0))),1,"")</f>
        <v/>
      </c>
      <c r="AE313" s="3" t="str">
        <f>IF(AND($D313=1,ISNUMBER(MATCH(K$1&amp;K313&amp;"x",WhatIf!$H:$H,0))),1,"")</f>
        <v/>
      </c>
      <c r="AF313" s="3" t="str">
        <f>IF(AND($D313=1,ISNUMBER(MATCH(L$1&amp;L313&amp;"x",WhatIf!$H:$H,0))),1,"")</f>
        <v/>
      </c>
      <c r="AG313" s="3" t="str">
        <f>IF(AND($D313=1,ISNUMBER(MATCH(M$1&amp;M313&amp;"x",WhatIf!$H:$H,0))),1,"")</f>
        <v/>
      </c>
      <c r="AH313" s="3" t="str">
        <f>IF(AND($D313=1,ISNUMBER(MATCH(N$1&amp;N313&amp;"x",WhatIf!$H:$H,0))),1,"")</f>
        <v/>
      </c>
      <c r="AI313" s="3" t="str">
        <f>IF(AND($D313=1,ISNUMBER(MATCH(O$1&amp;O313&amp;"x",WhatIf!$H:$H,0))),1,"")</f>
        <v/>
      </c>
      <c r="AJ313" s="3" t="str">
        <f>IF(AND($D313=1,ISNUMBER(MATCH(P$1&amp;P313&amp;"x",WhatIf!$H:$H,0))),1,"")</f>
        <v/>
      </c>
      <c r="AK313" s="3" t="str">
        <f>IF(AND($D313=1,ISNUMBER(MATCH(Q$1&amp;Q313&amp;"x",WhatIf!$H:$H,0))),1,"")</f>
        <v/>
      </c>
      <c r="AL313" s="3" t="str">
        <f>IF(AND($D313=1,ISNUMBER(MATCH(R$1&amp;R313&amp;"x",WhatIf!$H:$H,0))),1,"")</f>
        <v/>
      </c>
      <c r="AM313" s="3" t="str">
        <f>IF(AND($D313=1,ISNUMBER(MATCH(S$1&amp;S313&amp;"x",WhatIf!$H:$H,0))),1,"")</f>
        <v/>
      </c>
      <c r="AN313" s="3" t="str">
        <f>IF(AND($D313=1,ISNUMBER(MATCH(T$1&amp;T313&amp;"x",WhatIf!$H:$H,0))),1,"")</f>
        <v/>
      </c>
      <c r="AO313" s="3" t="str">
        <f>IF(AND($D313=1,ISNUMBER(MATCH(U$1&amp;U313&amp;"x",WhatIf!$H:$H,0))),1,"")</f>
        <v/>
      </c>
      <c r="AP313" s="3" t="str">
        <f>IF(AND($D313=1,ISNUMBER(MATCH(V$1&amp;V313&amp;"x",WhatIf!$H:$H,0))),1,"")</f>
        <v/>
      </c>
      <c r="AQ313" s="3" t="str">
        <f>IF(AND($D313=1,ISNUMBER(MATCH(W$1&amp;W313&amp;"x",WhatIf!$H:$H,0))),1,"")</f>
        <v/>
      </c>
      <c r="AR313" s="3" t="str">
        <f>IF(AND($D313=1,ISNUMBER(MATCH(X$1&amp;X313&amp;"x",WhatIf!$H:$H,0))),1,"")</f>
        <v/>
      </c>
      <c r="AS313" s="3" t="str">
        <f t="shared" si="21"/>
        <v/>
      </c>
      <c r="AT313" s="69" t="str">
        <f>IF(OR(E313="",VLOOKUP(E$1,Services!$A$1:$B$22,2,0)="Exclude"),"",IF($D313=1,IF(OR(price_limit="",price_limit="No Limit"),IF(E313="Yes",1,2),IF(SUMIFS(WhatIf!$G:$G,WhatIf!$A:$A,E$1,WhatIf!$B:$B,E313)&lt;=price_limit,IF(E313="Yes",1,2),"")),""))</f>
        <v/>
      </c>
      <c r="AU313" s="69" t="str">
        <f>IF(OR(F313="",VLOOKUP(F$1,Services!$A$1:$B$22,2,0)="Exclude"),"",IF($D313=1,IF(OR(price_limit="",price_limit="No Limit"),IF(F313="Yes",1,2),IF(SUMIFS(WhatIf!$G:$G,WhatIf!$A:$A,F$1,WhatIf!$B:$B,F313)&lt;=price_limit,IF(F313="Yes",1,2),"")),""))</f>
        <v/>
      </c>
      <c r="AV313" s="69" t="str">
        <f>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537</v>
      </c>
      <c r="C314" s="4" t="s">
        <v>216</v>
      </c>
      <c r="D314" s="3" t="str">
        <f t="shared" ref="D314:D331" ca="1" si="25">IF(BR314=0,"",IF(BR314&lt;=VALUE(MID(marker_pick,1,1)),1,""))</f>
        <v/>
      </c>
      <c r="F314" s="5" t="s">
        <v>505</v>
      </c>
      <c r="G314" s="5" t="s">
        <v>505</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9" t="str">
        <f>IF(OR(E314="",VLOOKUP(E$1,Services!$A$1:$B$22,2,0)="Exclude"),"",IF($D314=1,IF(OR(price_limit="",price_limit="No Limit"),IF(E314="Yes",1,2),IF(SUMIFS(WhatIf!$G:$G,WhatIf!$A:$A,E$1,WhatIf!$B:$B,E314)&lt;=price_limit,IF(E314="Yes",1,2),"")),""))</f>
        <v/>
      </c>
      <c r="AU314" s="69" t="str">
        <f ca="1">IF(OR(F314="",VLOOKUP(F$1,Services!$A$1:$B$22,2,0)="Exclude"),"",IF($D314=1,IF(OR(price_limit="",price_limit="No Limit"),IF(F314="Yes",1,2),IF(SUMIFS(WhatIf!$G:$G,WhatIf!$A:$A,F$1,WhatIf!$B:$B,F314)&lt;=price_limit,IF(F314="Yes",1,2),"")),""))</f>
        <v/>
      </c>
      <c r="AV314" s="69" t="str">
        <f ca="1">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643</v>
      </c>
      <c r="C315" s="4" t="s">
        <v>283</v>
      </c>
      <c r="D315" s="3" t="str">
        <f t="shared" ca="1" si="25"/>
        <v/>
      </c>
      <c r="T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9" t="str">
        <f>IF(OR(E315="",VLOOKUP(E$1,Services!$A$1:$B$22,2,0)="Exclude"),"",IF($D315=1,IF(OR(price_limit="",price_limit="No Limit"),IF(E315="Yes",1,2),IF(SUMIFS(WhatIf!$G:$G,WhatIf!$A:$A,E$1,WhatIf!$B:$B,E315)&lt;=price_limit,IF(E315="Yes",1,2),"")),""))</f>
        <v/>
      </c>
      <c r="AU315" s="69" t="str">
        <f>IF(OR(F315="",VLOOKUP(F$1,Services!$A$1:$B$22,2,0)="Exclude"),"",IF($D315=1,IF(OR(price_limit="",price_limit="No Limit"),IF(F315="Yes",1,2),IF(SUMIFS(WhatIf!$G:$G,WhatIf!$A:$A,F$1,WhatIf!$B:$B,F315)&lt;=price_limit,IF(F315="Yes",1,2),"")),""))</f>
        <v/>
      </c>
      <c r="AV315" s="69" t="str">
        <f>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IF(OR(K315="",VLOOKUP(K$1,Services!$A$1:$B$22,2,0)="Exclude"),"",IF($D315=1,IF(OR(price_limit="",price_limit="No Limit"),IF(K315="Yes",1,2),IF(SUMIFS(WhatIf!$G:$G,WhatIf!$A:$A,K$1,WhatIf!$B:$B,K315)&lt;=price_limit,IF(K315="Yes",1,2),"")),""))</f>
        <v/>
      </c>
      <c r="BA315" s="69" t="str">
        <f>IF(OR(L315="",VLOOKUP(L$1,Services!$A$1:$B$22,2,0)="Exclude"),"",IF($D315=1,IF(OR(price_limit="",price_limit="No Limit"),IF(L315="Yes",1,2),IF(SUMIFS(WhatIf!$G:$G,WhatIf!$A:$A,L$1,WhatIf!$B:$B,L315)&lt;=price_limit,IF(L315="Yes",1,2),"")),""))</f>
        <v/>
      </c>
      <c r="BB315" s="69" t="str">
        <f>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 ca="1">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642</v>
      </c>
      <c r="C316" s="4" t="s">
        <v>208</v>
      </c>
      <c r="D316" s="3" t="str">
        <f t="shared" ca="1" si="25"/>
        <v/>
      </c>
      <c r="T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1"/>
        <v/>
      </c>
      <c r="AT316" s="69" t="str">
        <f>IF(OR(E316="",VLOOKUP(E$1,Services!$A$1:$B$22,2,0)="Exclude"),"",IF($D316=1,IF(OR(price_limit="",price_limit="No Limit"),IF(E316="Yes",1,2),IF(SUMIFS(WhatIf!$G:$G,WhatIf!$A:$A,E$1,WhatIf!$B:$B,E316)&lt;=price_limit,IF(E316="Yes",1,2),"")),""))</f>
        <v/>
      </c>
      <c r="AU316" s="69" t="str">
        <f>IF(OR(F316="",VLOOKUP(F$1,Services!$A$1:$B$22,2,0)="Exclude"),"",IF($D316=1,IF(OR(price_limit="",price_limit="No Limit"),IF(F316="Yes",1,2),IF(SUMIFS(WhatIf!$G:$G,WhatIf!$A:$A,F$1,WhatIf!$B:$B,F316)&lt;=price_limit,IF(F316="Yes",1,2),"")),""))</f>
        <v/>
      </c>
      <c r="AV316" s="69" t="str">
        <f>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IF(OR(K316="",VLOOKUP(K$1,Services!$A$1:$B$22,2,0)="Exclude"),"",IF($D316=1,IF(OR(price_limit="",price_limit="No Limit"),IF(K316="Yes",1,2),IF(SUMIFS(WhatIf!$G:$G,WhatIf!$A:$A,K$1,WhatIf!$B:$B,K316)&lt;=price_limit,IF(K316="Yes",1,2),"")),""))</f>
        <v/>
      </c>
      <c r="BA316" s="69" t="str">
        <f>IF(OR(L316="",VLOOKUP(L$1,Services!$A$1:$B$22,2,0)="Exclude"),"",IF($D316=1,IF(OR(price_limit="",price_limit="No Limit"),IF(L316="Yes",1,2),IF(SUMIFS(WhatIf!$G:$G,WhatIf!$A:$A,L$1,WhatIf!$B:$B,L316)&lt;=price_limit,IF(L316="Yes",1,2),"")),""))</f>
        <v/>
      </c>
      <c r="BB316" s="69" t="str">
        <f>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IF(OR(O316="",VLOOKUP(O$1,Services!$A$1:$B$22,2,0)="Exclude"),"",IF($D316=1,IF(OR(price_limit="",price_limit="No Limit"),IF(O316="Yes",1,2),IF(SUMIFS(WhatIf!$G:$G,WhatIf!$A:$A,O$1,WhatIf!$B:$B,O316)&lt;=price_limit,IF(O316="Yes",1,2),"")),""))</f>
        <v/>
      </c>
      <c r="BE316" s="69" t="str">
        <f>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 ca="1">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929</v>
      </c>
      <c r="C317" s="4" t="s">
        <v>457</v>
      </c>
      <c r="D317" s="3" t="str">
        <f t="shared" ca="1" si="25"/>
        <v/>
      </c>
      <c r="R317" s="5" t="s">
        <v>931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9" t="str">
        <f>IF(OR(E317="",VLOOKUP(E$1,Services!$A$1:$B$22,2,0)="Exclude"),"",IF($D317=1,IF(OR(price_limit="",price_limit="No Limit"),IF(E317="Yes",1,2),IF(SUMIFS(WhatIf!$G:$G,WhatIf!$A:$A,E$1,WhatIf!$B:$B,E317)&lt;=price_limit,IF(E317="Yes",1,2),"")),""))</f>
        <v/>
      </c>
      <c r="AU317" s="69" t="str">
        <f>IF(OR(F317="",VLOOKUP(F$1,Services!$A$1:$B$22,2,0)="Exclude"),"",IF($D317=1,IF(OR(price_limit="",price_limit="No Limit"),IF(F317="Yes",1,2),IF(SUMIFS(WhatIf!$G:$G,WhatIf!$A:$A,F$1,WhatIf!$B:$B,F317)&lt;=price_limit,IF(F317="Yes",1,2),"")),""))</f>
        <v/>
      </c>
      <c r="AV317" s="69" t="str">
        <f>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IF(OR(K317="",VLOOKUP(K$1,Services!$A$1:$B$22,2,0)="Exclude"),"",IF($D317=1,IF(OR(price_limit="",price_limit="No Limit"),IF(K317="Yes",1,2),IF(SUMIFS(WhatIf!$G:$G,WhatIf!$A:$A,K$1,WhatIf!$B:$B,K317)&lt;=price_limit,IF(K317="Yes",1,2),"")),""))</f>
        <v/>
      </c>
      <c r="BA317" s="69" t="str">
        <f>IF(OR(L317="",VLOOKUP(L$1,Services!$A$1:$B$22,2,0)="Exclude"),"",IF($D317=1,IF(OR(price_limit="",price_limit="No Limit"),IF(L317="Yes",1,2),IF(SUMIFS(WhatIf!$G:$G,WhatIf!$A:$A,L$1,WhatIf!$B:$B,L317)&lt;=price_limit,IF(L317="Yes",1,2),"")),""))</f>
        <v/>
      </c>
      <c r="BB317" s="69" t="str">
        <f>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 ca="1">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64</v>
      </c>
      <c r="B318" s="4" t="s">
        <v>215</v>
      </c>
      <c r="C318" s="4" t="s">
        <v>200</v>
      </c>
      <c r="D318" s="3" t="str">
        <f t="shared" ca="1" si="25"/>
        <v/>
      </c>
      <c r="E318" s="5" t="s">
        <v>1</v>
      </c>
      <c r="F318" s="5" t="s">
        <v>505</v>
      </c>
      <c r="G318" s="5" t="s">
        <v>505</v>
      </c>
      <c r="K318" s="5" t="s">
        <v>1</v>
      </c>
      <c r="L318" s="5" t="s">
        <v>1</v>
      </c>
      <c r="M318" s="5" t="s">
        <v>1</v>
      </c>
      <c r="O318" s="6"/>
      <c r="P318" s="6" t="s">
        <v>283</v>
      </c>
      <c r="Q318" s="6" t="s">
        <v>309</v>
      </c>
      <c r="R318" s="6" t="s">
        <v>829</v>
      </c>
      <c r="V318" s="5" t="s">
        <v>1</v>
      </c>
      <c r="X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9" t="str">
        <f ca="1">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IF(OR(H318="",VLOOKUP(H$1,Services!$A$1:$B$22,2,0)="Exclude"),"",IF($D318=1,IF(OR(price_limit="",price_limit="No Limit"),IF(H318="Yes",1,2),IF(SUMIFS(WhatIf!$G:$G,WhatIf!$A:$A,H$1,WhatIf!$B:$B,H318)&lt;=price_limit,IF(H318="Yes",1,2),"")),""))</f>
        <v/>
      </c>
      <c r="AX318" s="69" t="str">
        <f>IF(OR(I318="",VLOOKUP(I$1,Services!$A$1:$B$22,2,0)="Exclude"),"",IF($D318=1,IF(OR(price_limit="",price_limit="No Limit"),IF(I318="Yes",1,2),IF(SUMIFS(WhatIf!$G:$G,WhatIf!$A:$A,I$1,WhatIf!$B:$B,I318)&lt;=price_limit,IF(I318="Yes",1,2),"")),""))</f>
        <v/>
      </c>
      <c r="AY318" s="69" t="str">
        <f>IF(OR(J318="",VLOOKUP(J$1,Services!$A$1:$B$22,2,0)="Exclude"),"",IF($D318=1,IF(OR(price_limit="",price_limit="No Limit"),IF(J318="Yes",1,2),IF(SUMIFS(WhatIf!$G:$G,WhatIf!$A:$A,J$1,WhatIf!$B:$B,J318)&lt;=price_limit,IF(J318="Yes",1,2),"")),""))</f>
        <v/>
      </c>
      <c r="AZ318" s="69" t="str">
        <f ca="1">IF(OR(K318="",VLOOKUP(K$1,Services!$A$1:$B$22,2,0)="Exclude"),"",IF($D318=1,IF(OR(price_limit="",price_limit="No Limit"),IF(K318="Yes",1,2),IF(SUMIFS(WhatIf!$G:$G,WhatIf!$A:$A,K$1,WhatIf!$B:$B,K318)&lt;=price_limit,IF(K318="Yes",1,2),"")),""))</f>
        <v/>
      </c>
      <c r="BA318" s="69" t="str">
        <f ca="1">IF(OR(L318="",VLOOKUP(L$1,Services!$A$1:$B$22,2,0)="Exclude"),"",IF($D318=1,IF(OR(price_limit="",price_limit="No Limit"),IF(L318="Yes",1,2),IF(SUMIFS(WhatIf!$G:$G,WhatIf!$A:$A,L$1,WhatIf!$B:$B,L318)&lt;=price_limit,IF(L318="Yes",1,2),"")),""))</f>
        <v/>
      </c>
      <c r="BB318" s="69" t="str">
        <f ca="1">IF(OR(M318="",VLOOKUP(M$1,Services!$A$1:$B$22,2,0)="Exclude"),"",IF($D318=1,IF(OR(price_limit="",price_limit="No Limit"),IF(M318="Yes",1,2),IF(SUMIFS(WhatIf!$G:$G,WhatIf!$A:$A,M$1,WhatIf!$B:$B,M318)&lt;=price_limit,IF(M318="Yes",1,2),"")),""))</f>
        <v/>
      </c>
      <c r="BC318" s="69" t="str">
        <f>IF(OR(N318="",VLOOKUP(N$1,Services!$A$1:$B$22,2,0)="Exclude"),"",IF($D318=1,IF(OR(price_limit="",price_limit="No Limit"),IF(N318="Yes",1,2),IF(SUMIFS(WhatIf!$G:$G,WhatIf!$A:$A,N$1,WhatIf!$B:$B,N318)&lt;=price_limit,IF(N318="Yes",1,2),"")),""))</f>
        <v/>
      </c>
      <c r="BD318" s="69" t="str">
        <f>IF(OR(O318="",VLOOKUP(O$1,Services!$A$1:$B$22,2,0)="Exclude"),"",IF($D318=1,IF(OR(price_limit="",price_limit="No Limit"),IF(O318="Yes",1,2),IF(SUMIFS(WhatIf!$G:$G,WhatIf!$A:$A,O$1,WhatIf!$B:$B,O318)&lt;=price_limit,IF(O318="Yes",1,2),"")),""))</f>
        <v/>
      </c>
      <c r="BE318" s="69" t="str">
        <f ca="1">IF(OR(P318="",VLOOKUP(P$1,Services!$A$1:$B$22,2,0)="Exclude"),"",IF($D318=1,IF(OR(price_limit="",price_limit="No Limit"),IF(P318="Yes",1,2),IF(SUMIFS(WhatIf!$G:$G,WhatIf!$A:$A,P$1,WhatIf!$B:$B,P318)&lt;=price_limit,IF(P318="Yes",1,2),"")),""))</f>
        <v/>
      </c>
      <c r="BF318" s="69" t="str">
        <f ca="1">IF(OR(Q318="",VLOOKUP(Q$1,Services!$A$1:$B$22,2,0)="Exclude"),"",IF($D318=1,IF(OR(price_limit="",price_limit="No Limit"),IF(Q318="Yes",1,2),IF(SUMIFS(WhatIf!$G:$G,WhatIf!$A:$A,Q$1,WhatIf!$B:$B,Q318)&lt;=price_limit,IF(Q318="Yes",1,2),"")),""))</f>
        <v/>
      </c>
      <c r="BG318" s="69" t="str">
        <f ca="1">IF(OR(R318="",VLOOKUP(R$1,Services!$A$1:$B$22,2,0)="Exclude"),"",IF($D318=1,IF(OR(price_limit="",price_limit="No Limit"),IF(R318="Yes",1,2),IF(SUMIFS(WhatIf!$G:$G,WhatIf!$A:$A,R$1,WhatIf!$B:$B,R318)&lt;=price_limit,IF(R318="Yes",1,2),"")),""))</f>
        <v/>
      </c>
      <c r="BH318" s="69" t="str">
        <f>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 ca="1">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 ca="1">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65</v>
      </c>
      <c r="B319" s="4" t="s">
        <v>301</v>
      </c>
      <c r="C319" s="4" t="s">
        <v>455</v>
      </c>
      <c r="D319" s="3" t="str">
        <f t="shared" ca="1" si="25"/>
        <v/>
      </c>
      <c r="F319" s="5" t="s">
        <v>502</v>
      </c>
      <c r="G319" s="5" t="s">
        <v>502</v>
      </c>
      <c r="I319" s="5" t="s">
        <v>1</v>
      </c>
      <c r="K319" s="5" t="s">
        <v>1</v>
      </c>
      <c r="L319" s="5" t="s">
        <v>1</v>
      </c>
      <c r="M319" s="5" t="s">
        <v>1</v>
      </c>
      <c r="O319" s="5" t="s">
        <v>1</v>
      </c>
      <c r="P319" s="5" t="s">
        <v>1</v>
      </c>
      <c r="Q319" s="5" t="s">
        <v>308</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 ca="1">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 ca="1">IF(OR(K319="",VLOOKUP(K$1,Services!$A$1:$B$22,2,0)="Exclude"),"",IF($D319=1,IF(OR(price_limit="",price_limit="No Limit"),IF(K319="Yes",1,2),IF(SUMIFS(WhatIf!$G:$G,WhatIf!$A:$A,K$1,WhatIf!$B:$B,K319)&lt;=price_limit,IF(K319="Yes",1,2),"")),""))</f>
        <v/>
      </c>
      <c r="BA319" s="69" t="str">
        <f ca="1">IF(OR(L319="",VLOOKUP(L$1,Services!$A$1:$B$22,2,0)="Exclude"),"",IF($D319=1,IF(OR(price_limit="",price_limit="No Limit"),IF(L319="Yes",1,2),IF(SUMIFS(WhatIf!$G:$G,WhatIf!$A:$A,L$1,WhatIf!$B:$B,L319)&lt;=price_limit,IF(L319="Yes",1,2),"")),""))</f>
        <v/>
      </c>
      <c r="BB319" s="69" t="str">
        <f ca="1">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 ca="1">IF(OR(O319="",VLOOKUP(O$1,Services!$A$1:$B$22,2,0)="Exclude"),"",IF($D319=1,IF(OR(price_limit="",price_limit="No Limit"),IF(O319="Yes",1,2),IF(SUMIFS(WhatIf!$G:$G,WhatIf!$A:$A,O$1,WhatIf!$B:$B,O319)&lt;=price_limit,IF(O319="Yes",1,2),"")),""))</f>
        <v/>
      </c>
      <c r="BE319" s="69" t="str">
        <f ca="1">IF(OR(P319="",VLOOKUP(P$1,Services!$A$1:$B$22,2,0)="Exclude"),"",IF($D319=1,IF(OR(price_limit="",price_limit="No Limit"),IF(P319="Yes",1,2),IF(SUMIFS(WhatIf!$G:$G,WhatIf!$A:$A,P$1,WhatIf!$B:$B,P319)&lt;=price_limit,IF(P319="Yes",1,2),"")),""))</f>
        <v/>
      </c>
      <c r="BF319" s="69" t="str">
        <f ca="1">IF(OR(Q319="",VLOOKUP(Q$1,Services!$A$1:$B$22,2,0)="Exclude"),"",IF($D319=1,IF(OR(price_limit="",price_limit="No Limit"),IF(Q319="Yes",1,2),IF(SUMIFS(WhatIf!$G:$G,WhatIf!$A:$A,Q$1,WhatIf!$B:$B,Q319)&lt;=price_limit,IF(Q319="Yes",1,2),"")),""))</f>
        <v/>
      </c>
      <c r="BG319" s="69" t="str">
        <f>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154</v>
      </c>
      <c r="B320" s="4" t="s">
        <v>240</v>
      </c>
      <c r="C320" s="4" t="s">
        <v>209</v>
      </c>
      <c r="D320" s="3" t="str">
        <f t="shared" ca="1" si="25"/>
        <v/>
      </c>
      <c r="F320" s="5" t="s">
        <v>502</v>
      </c>
      <c r="G320" s="5" t="s">
        <v>502</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66</v>
      </c>
      <c r="B321" s="4" t="s">
        <v>240</v>
      </c>
      <c r="C321" s="4" t="s">
        <v>453</v>
      </c>
      <c r="D321" s="3" t="str">
        <f t="shared" ca="1" si="25"/>
        <v/>
      </c>
      <c r="F321" s="6" t="s">
        <v>66</v>
      </c>
      <c r="G321" s="6" t="s">
        <v>66</v>
      </c>
      <c r="H321" s="12" t="s">
        <v>66</v>
      </c>
      <c r="I321" s="12" t="s">
        <v>66</v>
      </c>
      <c r="J321" s="12" t="s">
        <v>66</v>
      </c>
      <c r="K321" s="12" t="s">
        <v>66</v>
      </c>
      <c r="L321" s="12" t="s">
        <v>66</v>
      </c>
      <c r="M321" s="12" t="s">
        <v>66</v>
      </c>
      <c r="N321" s="12" t="s">
        <v>66</v>
      </c>
      <c r="O321" s="6" t="s">
        <v>66</v>
      </c>
      <c r="P321" s="6" t="s">
        <v>66</v>
      </c>
      <c r="Q321" s="6" t="s">
        <v>66</v>
      </c>
      <c r="R321" s="6"/>
      <c r="S321" s="5" t="s">
        <v>66</v>
      </c>
      <c r="X321" s="5" t="s">
        <v>66</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9" t="str">
        <f>IF(OR(E321="",VLOOKUP(E$1,Services!$A$1:$B$22,2,0)="Exclude"),"",IF($D321=1,IF(OR(price_limit="",price_limit="No Limit"),IF(E321="Yes",1,2),IF(SUMIFS(WhatIf!$G:$G,WhatIf!$A:$A,E$1,WhatIf!$B:$B,E321)&lt;=price_limit,IF(E321="Yes",1,2),"")),""))</f>
        <v/>
      </c>
      <c r="AU321" s="69" t="str">
        <f ca="1">IF(OR(F321="",VLOOKUP(F$1,Services!$A$1:$B$22,2,0)="Exclude"),"",IF($D321=1,IF(OR(price_limit="",price_limit="No Limit"),IF(F321="Yes",1,2),IF(SUMIFS(WhatIf!$G:$G,WhatIf!$A:$A,F$1,WhatIf!$B:$B,F321)&lt;=price_limit,IF(F321="Yes",1,2),"")),""))</f>
        <v/>
      </c>
      <c r="AV321" s="69" t="str">
        <f ca="1">IF(OR(G321="",VLOOKUP(G$1,Services!$A$1:$B$22,2,0)="Exclude"),"",IF($D321=1,IF(OR(price_limit="",price_limit="No Limit"),IF(G321="Yes",1,2),IF(SUMIFS(WhatIf!$G:$G,WhatIf!$A:$A,G$1,WhatIf!$B:$B,G321)&lt;=price_limit,IF(G321="Yes",1,2),"")),""))</f>
        <v/>
      </c>
      <c r="AW321" s="69" t="str">
        <f ca="1">IF(OR(H321="",VLOOKUP(H$1,Services!$A$1:$B$22,2,0)="Exclude"),"",IF($D321=1,IF(OR(price_limit="",price_limit="No Limit"),IF(H321="Yes",1,2),IF(SUMIFS(WhatIf!$G:$G,WhatIf!$A:$A,H$1,WhatIf!$B:$B,H321)&lt;=price_limit,IF(H321="Yes",1,2),"")),""))</f>
        <v/>
      </c>
      <c r="AX321" s="69" t="str">
        <f ca="1">IF(OR(I321="",VLOOKUP(I$1,Services!$A$1:$B$22,2,0)="Exclude"),"",IF($D321=1,IF(OR(price_limit="",price_limit="No Limit"),IF(I321="Yes",1,2),IF(SUMIFS(WhatIf!$G:$G,WhatIf!$A:$A,I$1,WhatIf!$B:$B,I321)&lt;=price_limit,IF(I321="Yes",1,2),"")),""))</f>
        <v/>
      </c>
      <c r="AY321" s="69" t="str">
        <f ca="1">IF(OR(J321="",VLOOKUP(J$1,Services!$A$1:$B$22,2,0)="Exclude"),"",IF($D321=1,IF(OR(price_limit="",price_limit="No Limit"),IF(J321="Yes",1,2),IF(SUMIFS(WhatIf!$G:$G,WhatIf!$A:$A,J$1,WhatIf!$B:$B,J321)&lt;=price_limit,IF(J321="Yes",1,2),"")),""))</f>
        <v/>
      </c>
      <c r="AZ321" s="69" t="str">
        <f ca="1">IF(OR(K321="",VLOOKUP(K$1,Services!$A$1:$B$22,2,0)="Exclude"),"",IF($D321=1,IF(OR(price_limit="",price_limit="No Limit"),IF(K321="Yes",1,2),IF(SUMIFS(WhatIf!$G:$G,WhatIf!$A:$A,K$1,WhatIf!$B:$B,K321)&lt;=price_limit,IF(K321="Yes",1,2),"")),""))</f>
        <v/>
      </c>
      <c r="BA321" s="69" t="str">
        <f ca="1">IF(OR(L321="",VLOOKUP(L$1,Services!$A$1:$B$22,2,0)="Exclude"),"",IF($D321=1,IF(OR(price_limit="",price_limit="No Limit"),IF(L321="Yes",1,2),IF(SUMIFS(WhatIf!$G:$G,WhatIf!$A:$A,L$1,WhatIf!$B:$B,L321)&lt;=price_limit,IF(L321="Yes",1,2),"")),""))</f>
        <v/>
      </c>
      <c r="BB321" s="69" t="str">
        <f ca="1">IF(OR(M321="",VLOOKUP(M$1,Services!$A$1:$B$22,2,0)="Exclude"),"",IF($D321=1,IF(OR(price_limit="",price_limit="No Limit"),IF(M321="Yes",1,2),IF(SUMIFS(WhatIf!$G:$G,WhatIf!$A:$A,M$1,WhatIf!$B:$B,M321)&lt;=price_limit,IF(M321="Yes",1,2),"")),""))</f>
        <v/>
      </c>
      <c r="BC321" s="69" t="str">
        <f ca="1">IF(OR(N321="",VLOOKUP(N$1,Services!$A$1:$B$22,2,0)="Exclude"),"",IF($D321=1,IF(OR(price_limit="",price_limit="No Limit"),IF(N321="Yes",1,2),IF(SUMIFS(WhatIf!$G:$G,WhatIf!$A:$A,N$1,WhatIf!$B:$B,N321)&lt;=price_limit,IF(N321="Yes",1,2),"")),""))</f>
        <v/>
      </c>
      <c r="BD321" s="69" t="str">
        <f ca="1">IF(OR(O321="",VLOOKUP(O$1,Services!$A$1:$B$22,2,0)="Exclude"),"",IF($D321=1,IF(OR(price_limit="",price_limit="No Limit"),IF(O321="Yes",1,2),IF(SUMIFS(WhatIf!$G:$G,WhatIf!$A:$A,O$1,WhatIf!$B:$B,O321)&lt;=price_limit,IF(O321="Yes",1,2),"")),""))</f>
        <v/>
      </c>
      <c r="BE321" s="69" t="str">
        <f ca="1">IF(OR(P321="",VLOOKUP(P$1,Services!$A$1:$B$22,2,0)="Exclude"),"",IF($D321=1,IF(OR(price_limit="",price_limit="No Limit"),IF(P321="Yes",1,2),IF(SUMIFS(WhatIf!$G:$G,WhatIf!$A:$A,P$1,WhatIf!$B:$B,P321)&lt;=price_limit,IF(P321="Yes",1,2),"")),""))</f>
        <v/>
      </c>
      <c r="BF321" s="69" t="str">
        <f ca="1">IF(OR(Q321="",VLOOKUP(Q$1,Services!$A$1:$B$22,2,0)="Exclude"),"",IF($D321=1,IF(OR(price_limit="",price_limit="No Limit"),IF(Q321="Yes",1,2),IF(SUMIFS(WhatIf!$G:$G,WhatIf!$A:$A,Q$1,WhatIf!$B:$B,Q321)&lt;=price_limit,IF(Q321="Yes",1,2),"")),""))</f>
        <v/>
      </c>
      <c r="BG321" s="69" t="str">
        <f>IF(OR(R321="",VLOOKUP(R$1,Services!$A$1:$B$22,2,0)="Exclude"),"",IF($D321=1,IF(OR(price_limit="",price_limit="No Limit"),IF(R321="Yes",1,2),IF(SUMIFS(WhatIf!$G:$G,WhatIf!$A:$A,R$1,WhatIf!$B:$B,R321)&lt;=price_limit,IF(R321="Yes",1,2),"")),""))</f>
        <v/>
      </c>
      <c r="BH321" s="69" t="str">
        <f ca="1">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 ca="1">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350</v>
      </c>
      <c r="B322" s="4" t="s">
        <v>240</v>
      </c>
      <c r="C322" s="4" t="s">
        <v>453</v>
      </c>
      <c r="D322" s="3" t="str">
        <f t="shared" ca="1" si="25"/>
        <v/>
      </c>
      <c r="F322" s="5" t="s">
        <v>66</v>
      </c>
      <c r="G322" s="5" t="s">
        <v>66</v>
      </c>
      <c r="R322" s="6" t="s">
        <v>774</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351</v>
      </c>
      <c r="B323" s="4" t="s">
        <v>240</v>
      </c>
      <c r="C323" s="4" t="s">
        <v>453</v>
      </c>
      <c r="D323" s="3" t="str">
        <f t="shared" ca="1" si="25"/>
        <v/>
      </c>
      <c r="F323" s="5" t="s">
        <v>66</v>
      </c>
      <c r="G323" s="5" t="s">
        <v>66</v>
      </c>
      <c r="R323" s="6" t="s">
        <v>774</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352</v>
      </c>
      <c r="B324" s="4" t="s">
        <v>240</v>
      </c>
      <c r="C324" s="4" t="s">
        <v>453</v>
      </c>
      <c r="D324" s="3" t="str">
        <f t="shared" ca="1" si="25"/>
        <v/>
      </c>
      <c r="R324" s="6" t="s">
        <v>774</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9" t="str">
        <f>IF(OR(E324="",VLOOKUP(E$1,Services!$A$1:$B$22,2,0)="Exclude"),"",IF($D324=1,IF(OR(price_limit="",price_limit="No Limit"),IF(E324="Yes",1,2),IF(SUMIFS(WhatIf!$G:$G,WhatIf!$A:$A,E$1,WhatIf!$B:$B,E324)&lt;=price_limit,IF(E324="Yes",1,2),"")),""))</f>
        <v/>
      </c>
      <c r="AU324" s="69" t="str">
        <f>IF(OR(F324="",VLOOKUP(F$1,Services!$A$1:$B$22,2,0)="Exclude"),"",IF($D324=1,IF(OR(price_limit="",price_limit="No Limit"),IF(F324="Yes",1,2),IF(SUMIFS(WhatIf!$G:$G,WhatIf!$A:$A,F$1,WhatIf!$B:$B,F324)&lt;=price_limit,IF(F324="Yes",1,2),"")),""))</f>
        <v/>
      </c>
      <c r="AV324" s="69" t="str">
        <f>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353</v>
      </c>
      <c r="B325" s="4" t="s">
        <v>530</v>
      </c>
      <c r="C325" s="4" t="s">
        <v>453</v>
      </c>
      <c r="D325" s="3" t="str">
        <f t="shared" ca="1" si="25"/>
        <v/>
      </c>
      <c r="F325" s="5" t="s">
        <v>66</v>
      </c>
      <c r="G325" s="5" t="s">
        <v>66</v>
      </c>
      <c r="R325" s="6" t="s">
        <v>774</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354</v>
      </c>
      <c r="B326" s="4" t="s">
        <v>240</v>
      </c>
      <c r="C326" s="4" t="s">
        <v>453</v>
      </c>
      <c r="D326" s="3" t="str">
        <f t="shared" ca="1" si="25"/>
        <v/>
      </c>
      <c r="F326" s="5" t="s">
        <v>66</v>
      </c>
      <c r="G326" s="5" t="s">
        <v>66</v>
      </c>
      <c r="R326" s="6" t="s">
        <v>774</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6"/>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355</v>
      </c>
      <c r="B327" s="4" t="s">
        <v>240</v>
      </c>
      <c r="C327" s="4" t="s">
        <v>453</v>
      </c>
      <c r="D327" s="3" t="str">
        <f t="shared" ca="1" si="25"/>
        <v/>
      </c>
      <c r="F327" s="5" t="s">
        <v>66</v>
      </c>
      <c r="G327" s="5" t="s">
        <v>66</v>
      </c>
      <c r="R327" s="6" t="s">
        <v>774</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6"/>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356</v>
      </c>
      <c r="B328" s="4" t="s">
        <v>240</v>
      </c>
      <c r="C328" s="4" t="s">
        <v>453</v>
      </c>
      <c r="D328" s="3" t="str">
        <f t="shared" ca="1" si="25"/>
        <v/>
      </c>
      <c r="F328" s="5" t="s">
        <v>66</v>
      </c>
      <c r="G328" s="5" t="s">
        <v>66</v>
      </c>
      <c r="R328" s="6" t="s">
        <v>774</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9" t="str">
        <f>IF(OR(E328="",VLOOKUP(E$1,Services!$A$1:$B$22,2,0)="Exclude"),"",IF($D328=1,IF(OR(price_limit="",price_limit="No Limit"),IF(E328="Yes",1,2),IF(SUMIFS(WhatIf!$G:$G,WhatIf!$A:$A,E$1,WhatIf!$B:$B,E328)&lt;=price_limit,IF(E328="Yes",1,2),"")),""))</f>
        <v/>
      </c>
      <c r="AU328" s="69" t="str">
        <f ca="1">IF(OR(F328="",VLOOKUP(F$1,Services!$A$1:$B$22,2,0)="Exclude"),"",IF($D328=1,IF(OR(price_limit="",price_limit="No Limit"),IF(F328="Yes",1,2),IF(SUMIFS(WhatIf!$G:$G,WhatIf!$A:$A,F$1,WhatIf!$B:$B,F328)&lt;=price_limit,IF(F328="Yes",1,2),"")),""))</f>
        <v/>
      </c>
      <c r="AV328" s="69" t="str">
        <f ca="1">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 ca="1">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357</v>
      </c>
      <c r="B329" s="4" t="s">
        <v>240</v>
      </c>
      <c r="C329" s="4" t="s">
        <v>453</v>
      </c>
      <c r="D329" s="3" t="str">
        <f t="shared" ca="1" si="25"/>
        <v/>
      </c>
      <c r="F329" s="5" t="s">
        <v>66</v>
      </c>
      <c r="G329" s="5" t="s">
        <v>66</v>
      </c>
      <c r="R329" s="6" t="s">
        <v>774</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6"/>
        <v/>
      </c>
      <c r="AT329" s="69" t="str">
        <f>IF(OR(E329="",VLOOKUP(E$1,Services!$A$1:$B$22,2,0)="Exclude"),"",IF($D329=1,IF(OR(price_limit="",price_limit="No Limit"),IF(E329="Yes",1,2),IF(SUMIFS(WhatIf!$G:$G,WhatIf!$A:$A,E$1,WhatIf!$B:$B,E329)&lt;=price_limit,IF(E329="Yes",1,2),"")),""))</f>
        <v/>
      </c>
      <c r="AU329" s="69" t="str">
        <f ca="1">IF(OR(F329="",VLOOKUP(F$1,Services!$A$1:$B$22,2,0)="Exclude"),"",IF($D329=1,IF(OR(price_limit="",price_limit="No Limit"),IF(F329="Yes",1,2),IF(SUMIFS(WhatIf!$G:$G,WhatIf!$A:$A,F$1,WhatIf!$B:$B,F329)&lt;=price_limit,IF(F329="Yes",1,2),"")),""))</f>
        <v/>
      </c>
      <c r="AV329" s="69" t="str">
        <f ca="1">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 ca="1">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358</v>
      </c>
      <c r="B330" s="4" t="s">
        <v>240</v>
      </c>
      <c r="C330" s="4" t="s">
        <v>453</v>
      </c>
      <c r="D330" s="3" t="str">
        <f t="shared" ca="1" si="25"/>
        <v/>
      </c>
      <c r="F330" s="5" t="s">
        <v>66</v>
      </c>
      <c r="G330" s="5" t="s">
        <v>66</v>
      </c>
      <c r="R330" s="6" t="s">
        <v>774</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6"/>
        <v/>
      </c>
      <c r="AT330" s="69" t="str">
        <f>IF(OR(E330="",VLOOKUP(E$1,Services!$A$1:$B$22,2,0)="Exclude"),"",IF($D330=1,IF(OR(price_limit="",price_limit="No Limit"),IF(E330="Yes",1,2),IF(SUMIFS(WhatIf!$G:$G,WhatIf!$A:$A,E$1,WhatIf!$B:$B,E330)&lt;=price_limit,IF(E330="Yes",1,2),"")),""))</f>
        <v/>
      </c>
      <c r="AU330" s="69" t="str">
        <f ca="1">IF(OR(F330="",VLOOKUP(F$1,Services!$A$1:$B$22,2,0)="Exclude"),"",IF($D330=1,IF(OR(price_limit="",price_limit="No Limit"),IF(F330="Yes",1,2),IF(SUMIFS(WhatIf!$G:$G,WhatIf!$A:$A,F$1,WhatIf!$B:$B,F330)&lt;=price_limit,IF(F330="Yes",1,2),"")),""))</f>
        <v/>
      </c>
      <c r="AV330" s="69" t="str">
        <f ca="1">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 ca="1">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x14ac:dyDescent="0.3">
      <c r="A331" s="19" t="s">
        <v>166</v>
      </c>
      <c r="B331" s="4" t="s">
        <v>240</v>
      </c>
      <c r="C331" s="4" t="s">
        <v>452</v>
      </c>
      <c r="D331" s="3" t="str">
        <f t="shared" ca="1" si="25"/>
        <v/>
      </c>
      <c r="O331" s="5" t="s">
        <v>166</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6"/>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 ca="1">IF(OR(O331="",VLOOKUP(O$1,Services!$A$1:$B$22,2,0)="Exclude"),"",IF($D331=1,IF(OR(price_limit="",price_limit="No Limit"),IF(O331="Yes",1,2),IF(SUMIFS(WhatIf!$G:$G,WhatIf!$A:$A,O$1,WhatIf!$B:$B,O331)&lt;=price_limit,IF(O331="Yes",1,2),"")),""))</f>
        <v/>
      </c>
      <c r="BE331" s="69" t="str">
        <f>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889</v>
      </c>
      <c r="C332" s="4" t="s">
        <v>865</v>
      </c>
      <c r="F332" s="5" t="s">
        <v>738</v>
      </c>
      <c r="G332" s="5" t="s">
        <v>738</v>
      </c>
      <c r="Y332" s="3" t="str">
        <f>IF(AND($D332=1,ISNUMBER(MATCH(E$1&amp;E332&amp;"x",WhatIf!$H:$H,0))),1,"")</f>
        <v/>
      </c>
      <c r="Z332" s="3" t="str">
        <f>IF(AND($D332=1,ISNUMBER(MATCH(F$1&amp;F332&amp;"x",WhatIf!$H:$H,0))),1,"")</f>
        <v/>
      </c>
      <c r="AA332" s="3" t="str">
        <f>IF(AND($D332=1,ISNUMBER(MATCH(G$1&amp;G332&amp;"x",WhatIf!$H:$H,0))),1,"")</f>
        <v/>
      </c>
      <c r="AB332" s="3" t="str">
        <f>IF(AND($D332=1,ISNUMBER(MATCH(H$1&amp;H332&amp;"x",WhatIf!$H:$H,0))),1,"")</f>
        <v/>
      </c>
      <c r="AC332" s="3" t="str">
        <f>IF(AND($D332=1,ISNUMBER(MATCH(I$1&amp;I332&amp;"x",WhatIf!$H:$H,0))),1,"")</f>
        <v/>
      </c>
      <c r="AD332" s="3" t="str">
        <f>IF(AND($D332=1,ISNUMBER(MATCH(J$1&amp;J332&amp;"x",WhatIf!$H:$H,0))),1,"")</f>
        <v/>
      </c>
      <c r="AE332" s="3" t="str">
        <f>IF(AND($D332=1,ISNUMBER(MATCH(K$1&amp;K332&amp;"x",WhatIf!$H:$H,0))),1,"")</f>
        <v/>
      </c>
      <c r="AF332" s="3" t="str">
        <f>IF(AND($D332=1,ISNUMBER(MATCH(L$1&amp;L332&amp;"x",WhatIf!$H:$H,0))),1,"")</f>
        <v/>
      </c>
      <c r="AG332" s="3" t="str">
        <f>IF(AND($D332=1,ISNUMBER(MATCH(M$1&amp;M332&amp;"x",WhatIf!$H:$H,0))),1,"")</f>
        <v/>
      </c>
      <c r="AH332" s="3" t="str">
        <f>IF(AND($D332=1,ISNUMBER(MATCH(N$1&amp;N332&amp;"x",WhatIf!$H:$H,0))),1,"")</f>
        <v/>
      </c>
      <c r="AI332" s="3" t="str">
        <f>IF(AND($D332=1,ISNUMBER(MATCH(O$1&amp;O332&amp;"x",WhatIf!$H:$H,0))),1,"")</f>
        <v/>
      </c>
      <c r="AJ332" s="3" t="str">
        <f>IF(AND($D332=1,ISNUMBER(MATCH(P$1&amp;P332&amp;"x",WhatIf!$H:$H,0))),1,"")</f>
        <v/>
      </c>
      <c r="AK332" s="3" t="str">
        <f>IF(AND($D332=1,ISNUMBER(MATCH(Q$1&amp;Q332&amp;"x",WhatIf!$H:$H,0))),1,"")</f>
        <v/>
      </c>
      <c r="AL332" s="3" t="str">
        <f>IF(AND($D332=1,ISNUMBER(MATCH(R$1&amp;R332&amp;"x",WhatIf!$H:$H,0))),1,"")</f>
        <v/>
      </c>
      <c r="AM332" s="3" t="str">
        <f>IF(AND($D332=1,ISNUMBER(MATCH(S$1&amp;S332&amp;"x",WhatIf!$H:$H,0))),1,"")</f>
        <v/>
      </c>
      <c r="AN332" s="3" t="str">
        <f>IF(AND($D332=1,ISNUMBER(MATCH(T$1&amp;T332&amp;"x",WhatIf!$H:$H,0))),1,"")</f>
        <v/>
      </c>
      <c r="AO332" s="3" t="str">
        <f>IF(AND($D332=1,ISNUMBER(MATCH(U$1&amp;U332&amp;"x",WhatIf!$H:$H,0))),1,"")</f>
        <v/>
      </c>
      <c r="AP332" s="3" t="str">
        <f>IF(AND($D332=1,ISNUMBER(MATCH(V$1&amp;V332&amp;"x",WhatIf!$H:$H,0))),1,"")</f>
        <v/>
      </c>
      <c r="AQ332" s="3" t="str">
        <f>IF(AND($D332=1,ISNUMBER(MATCH(W$1&amp;W332&amp;"x",WhatIf!$H:$H,0))),1,"")</f>
        <v/>
      </c>
      <c r="AR332" s="3" t="str">
        <f>IF(AND($D332=1,ISNUMBER(MATCH(X$1&amp;X332&amp;"x",WhatIf!$H:$H,0))),1,"")</f>
        <v/>
      </c>
      <c r="AS332" s="3" t="str">
        <f t="shared" si="26"/>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890</v>
      </c>
      <c r="C333" s="4" t="s">
        <v>865</v>
      </c>
      <c r="F333" s="5" t="s">
        <v>737</v>
      </c>
      <c r="G333" s="5" t="s">
        <v>737</v>
      </c>
      <c r="Y333" s="3" t="str">
        <f>IF(AND($D333=1,ISNUMBER(MATCH(E$1&amp;E333&amp;"x",WhatIf!$H:$H,0))),1,"")</f>
        <v/>
      </c>
      <c r="Z333" s="3" t="str">
        <f>IF(AND($D333=1,ISNUMBER(MATCH(F$1&amp;F333&amp;"x",WhatIf!$H:$H,0))),1,"")</f>
        <v/>
      </c>
      <c r="AA333" s="3" t="str">
        <f>IF(AND($D333=1,ISNUMBER(MATCH(G$1&amp;G333&amp;"x",WhatIf!$H:$H,0))),1,"")</f>
        <v/>
      </c>
      <c r="AB333" s="3" t="str">
        <f>IF(AND($D333=1,ISNUMBER(MATCH(H$1&amp;H333&amp;"x",WhatIf!$H:$H,0))),1,"")</f>
        <v/>
      </c>
      <c r="AC333" s="3" t="str">
        <f>IF(AND($D333=1,ISNUMBER(MATCH(I$1&amp;I333&amp;"x",WhatIf!$H:$H,0))),1,"")</f>
        <v/>
      </c>
      <c r="AD333" s="3" t="str">
        <f>IF(AND($D333=1,ISNUMBER(MATCH(J$1&amp;J333&amp;"x",WhatIf!$H:$H,0))),1,"")</f>
        <v/>
      </c>
      <c r="AE333" s="3" t="str">
        <f>IF(AND($D333=1,ISNUMBER(MATCH(K$1&amp;K333&amp;"x",WhatIf!$H:$H,0))),1,"")</f>
        <v/>
      </c>
      <c r="AF333" s="3" t="str">
        <f>IF(AND($D333=1,ISNUMBER(MATCH(L$1&amp;L333&amp;"x",WhatIf!$H:$H,0))),1,"")</f>
        <v/>
      </c>
      <c r="AG333" s="3" t="str">
        <f>IF(AND($D333=1,ISNUMBER(MATCH(M$1&amp;M333&amp;"x",WhatIf!$H:$H,0))),1,"")</f>
        <v/>
      </c>
      <c r="AH333" s="3" t="str">
        <f>IF(AND($D333=1,ISNUMBER(MATCH(N$1&amp;N333&amp;"x",WhatIf!$H:$H,0))),1,"")</f>
        <v/>
      </c>
      <c r="AI333" s="3" t="str">
        <f>IF(AND($D333=1,ISNUMBER(MATCH(O$1&amp;O333&amp;"x",WhatIf!$H:$H,0))),1,"")</f>
        <v/>
      </c>
      <c r="AJ333" s="3" t="str">
        <f>IF(AND($D333=1,ISNUMBER(MATCH(P$1&amp;P333&amp;"x",WhatIf!$H:$H,0))),1,"")</f>
        <v/>
      </c>
      <c r="AK333" s="3" t="str">
        <f>IF(AND($D333=1,ISNUMBER(MATCH(Q$1&amp;Q333&amp;"x",WhatIf!$H:$H,0))),1,"")</f>
        <v/>
      </c>
      <c r="AL333" s="3" t="str">
        <f>IF(AND($D333=1,ISNUMBER(MATCH(R$1&amp;R333&amp;"x",WhatIf!$H:$H,0))),1,"")</f>
        <v/>
      </c>
      <c r="AM333" s="3" t="str">
        <f>IF(AND($D333=1,ISNUMBER(MATCH(S$1&amp;S333&amp;"x",WhatIf!$H:$H,0))),1,"")</f>
        <v/>
      </c>
      <c r="AN333" s="3" t="str">
        <f>IF(AND($D333=1,ISNUMBER(MATCH(T$1&amp;T333&amp;"x",WhatIf!$H:$H,0))),1,"")</f>
        <v/>
      </c>
      <c r="AO333" s="3" t="str">
        <f>IF(AND($D333=1,ISNUMBER(MATCH(U$1&amp;U333&amp;"x",WhatIf!$H:$H,0))),1,"")</f>
        <v/>
      </c>
      <c r="AP333" s="3" t="str">
        <f>IF(AND($D333=1,ISNUMBER(MATCH(V$1&amp;V333&amp;"x",WhatIf!$H:$H,0))),1,"")</f>
        <v/>
      </c>
      <c r="AQ333" s="3" t="str">
        <f>IF(AND($D333=1,ISNUMBER(MATCH(W$1&amp;W333&amp;"x",WhatIf!$H:$H,0))),1,"")</f>
        <v/>
      </c>
      <c r="AR333" s="3" t="str">
        <f>IF(AND($D333=1,ISNUMBER(MATCH(X$1&amp;X333&amp;"x",WhatIf!$H:$H,0))),1,"")</f>
        <v/>
      </c>
      <c r="AS333" s="3" t="str">
        <f t="shared" si="26"/>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IF(OR(O333="",VLOOKUP(O$1,Services!$A$1:$B$22,2,0)="Exclude"),"",IF($D333=1,IF(OR(price_limit="",price_limit="No Limit"),IF(O333="Yes",1,2),IF(SUMIFS(WhatIf!$G:$G,WhatIf!$A:$A,O$1,WhatIf!$B:$B,O333)&lt;=price_limit,IF(O333="Yes",1,2),"")),""))</f>
        <v/>
      </c>
      <c r="BE333" s="69" t="str">
        <f>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12.45" customHeight="1" x14ac:dyDescent="0.3">
      <c r="A334" s="19" t="s">
        <v>184</v>
      </c>
      <c r="B334" s="4" t="s">
        <v>293</v>
      </c>
      <c r="C334" s="4" t="s">
        <v>200</v>
      </c>
      <c r="D334" s="3" t="str">
        <f t="shared" ref="D334:D377" ca="1" si="28">IF(BR334=0,"",IF(BR334&lt;=VALUE(MID(marker_pick,1,1)),1,""))</f>
        <v/>
      </c>
      <c r="O334" s="5" t="s">
        <v>1</v>
      </c>
      <c r="P334" s="5" t="s">
        <v>1</v>
      </c>
      <c r="Q334" s="5" t="s">
        <v>308</v>
      </c>
      <c r="X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 ca="1">IF(OR(P334="",VLOOKUP(P$1,Services!$A$1:$B$22,2,0)="Exclude"),"",IF($D334=1,IF(OR(price_limit="",price_limit="No Limit"),IF(P334="Yes",1,2),IF(SUMIFS(WhatIf!$G:$G,WhatIf!$A:$A,P$1,WhatIf!$B:$B,P334)&lt;=price_limit,IF(P334="Yes",1,2),"")),""))</f>
        <v/>
      </c>
      <c r="BF334" s="69" t="str">
        <f ca="1">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 ca="1">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305</v>
      </c>
      <c r="B335" s="4" t="s">
        <v>456</v>
      </c>
      <c r="C335" s="4" t="s">
        <v>455</v>
      </c>
      <c r="D335" s="3" t="str">
        <f t="shared" ca="1" si="28"/>
        <v/>
      </c>
      <c r="O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6"/>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 ca="1">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142</v>
      </c>
      <c r="B336" s="4" t="s">
        <v>240</v>
      </c>
      <c r="C336" s="4" t="s">
        <v>452</v>
      </c>
      <c r="D336" s="3" t="str">
        <f t="shared" ca="1" si="28"/>
        <v/>
      </c>
      <c r="Q336" s="5" t="s">
        <v>309</v>
      </c>
      <c r="R336" s="6" t="s">
        <v>829</v>
      </c>
      <c r="T336" s="5" t="s">
        <v>247</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6"/>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 ca="1">IF(OR(Q336="",VLOOKUP(Q$1,Services!$A$1:$B$22,2,0)="Exclude"),"",IF($D336=1,IF(OR(price_limit="",price_limit="No Limit"),IF(Q336="Yes",1,2),IF(SUMIFS(WhatIf!$G:$G,WhatIf!$A:$A,Q$1,WhatIf!$B:$B,Q336)&lt;=price_limit,IF(Q336="Yes",1,2),"")),""))</f>
        <v/>
      </c>
      <c r="BG336" s="69" t="str">
        <f ca="1">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 ca="1">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805</v>
      </c>
      <c r="B337" s="4" t="s">
        <v>240</v>
      </c>
      <c r="C337" s="4" t="s">
        <v>209</v>
      </c>
      <c r="D337" s="3" t="str">
        <f t="shared" ca="1" si="28"/>
        <v/>
      </c>
      <c r="O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6"/>
        <v/>
      </c>
      <c r="AT337" s="69" t="str">
        <f>IF(OR(E337="",VLOOKUP(E$1,Services!$A$1:$B$22,2,0)="Exclude"),"",IF($D337=1,IF(OR(price_limit="",price_limit="No Limit"),IF(E337="Yes",1,2),IF(SUMIFS(WhatIf!$G:$G,WhatIf!$A:$A,E$1,WhatIf!$B:$B,E337)&lt;=price_limit,IF(E337="Yes",1,2),"")),""))</f>
        <v/>
      </c>
      <c r="AU337" s="69" t="str">
        <f>IF(OR(F337="",VLOOKUP(F$1,Services!$A$1:$B$22,2,0)="Exclude"),"",IF($D337=1,IF(OR(price_limit="",price_limit="No Limit"),IF(F337="Yes",1,2),IF(SUMIFS(WhatIf!$G:$G,WhatIf!$A:$A,F$1,WhatIf!$B:$B,F337)&lt;=price_limit,IF(F337="Yes",1,2),"")),""))</f>
        <v/>
      </c>
      <c r="AV337" s="69" t="str">
        <f>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 ca="1">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746</v>
      </c>
      <c r="C338" s="4" t="s">
        <v>216</v>
      </c>
      <c r="D338" s="3" t="str">
        <f t="shared" ca="1" si="28"/>
        <v/>
      </c>
      <c r="X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 ca="1">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402</v>
      </c>
      <c r="C339" s="4" t="s">
        <v>216</v>
      </c>
      <c r="D339" s="3" t="str">
        <f t="shared" ca="1" si="28"/>
        <v/>
      </c>
      <c r="X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9" t="str">
        <f>IF(OR(E339="",VLOOKUP(E$1,Services!$A$1:$B$22,2,0)="Exclude"),"",IF($D339=1,IF(OR(price_limit="",price_limit="No Limit"),IF(E339="Yes",1,2),IF(SUMIFS(WhatIf!$G:$G,WhatIf!$A:$A,E$1,WhatIf!$B:$B,E339)&lt;=price_limit,IF(E339="Yes",1,2),"")),""))</f>
        <v/>
      </c>
      <c r="AU339" s="69" t="str">
        <f>IF(OR(F339="",VLOOKUP(F$1,Services!$A$1:$B$22,2,0)="Exclude"),"",IF($D339=1,IF(OR(price_limit="",price_limit="No Limit"),IF(F339="Yes",1,2),IF(SUMIFS(WhatIf!$G:$G,WhatIf!$A:$A,F$1,WhatIf!$B:$B,F339)&lt;=price_limit,IF(F339="Yes",1,2),"")),""))</f>
        <v/>
      </c>
      <c r="AV339" s="69" t="str">
        <f>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IF(OR(L339="",VLOOKUP(L$1,Services!$A$1:$B$22,2,0)="Exclude"),"",IF($D339=1,IF(OR(price_limit="",price_limit="No Limit"),IF(L339="Yes",1,2),IF(SUMIFS(WhatIf!$G:$G,WhatIf!$A:$A,L$1,WhatIf!$B:$B,L339)&lt;=price_limit,IF(L339="Yes",1,2),"")),""))</f>
        <v/>
      </c>
      <c r="BB339" s="69" t="str">
        <f>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 ca="1">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744</v>
      </c>
      <c r="C340" s="4" t="s">
        <v>216</v>
      </c>
      <c r="D340" s="3" t="str">
        <f t="shared" ca="1" si="28"/>
        <v/>
      </c>
      <c r="X340" s="5"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9" t="str">
        <f>IF(OR(E340="",VLOOKUP(E$1,Services!$A$1:$B$22,2,0)="Exclude"),"",IF($D340=1,IF(OR(price_limit="",price_limit="No Limit"),IF(E340="Yes",1,2),IF(SUMIFS(WhatIf!$G:$G,WhatIf!$A:$A,E$1,WhatIf!$B:$B,E340)&lt;=price_limit,IF(E340="Yes",1,2),"")),""))</f>
        <v/>
      </c>
      <c r="AU340" s="69" t="str">
        <f>IF(OR(F340="",VLOOKUP(F$1,Services!$A$1:$B$22,2,0)="Exclude"),"",IF($D340=1,IF(OR(price_limit="",price_limit="No Limit"),IF(F340="Yes",1,2),IF(SUMIFS(WhatIf!$G:$G,WhatIf!$A:$A,F$1,WhatIf!$B:$B,F340)&lt;=price_limit,IF(F340="Yes",1,2),"")),""))</f>
        <v/>
      </c>
      <c r="AV340" s="69" t="str">
        <f>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IF(OR(L340="",VLOOKUP(L$1,Services!$A$1:$B$22,2,0)="Exclude"),"",IF($D340=1,IF(OR(price_limit="",price_limit="No Limit"),IF(L340="Yes",1,2),IF(SUMIFS(WhatIf!$G:$G,WhatIf!$A:$A,L$1,WhatIf!$B:$B,L340)&lt;=price_limit,IF(L340="Yes",1,2),"")),""))</f>
        <v/>
      </c>
      <c r="BB340" s="69" t="str">
        <f>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IF(OR(U340="",VLOOKUP(U$1,Services!$A$1:$B$22,2,0)="Exclude"),"",IF($D340=1,IF(OR(price_limit="",price_limit="No Limit"),IF(U340="Yes",1,2),IF(SUMIFS(WhatIf!$G:$G,WhatIf!$A:$A,U$1,WhatIf!$B:$B,U340)&lt;=price_limit,IF(U340="Yes",1,2),"")),""))</f>
        <v/>
      </c>
      <c r="BK340" s="69" t="str">
        <f>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 ca="1">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745</v>
      </c>
      <c r="C341" s="4" t="s">
        <v>209</v>
      </c>
      <c r="D341" s="3" t="str">
        <f t="shared" ca="1" si="28"/>
        <v/>
      </c>
      <c r="X341" s="5"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9" t="str">
        <f>IF(OR(E341="",VLOOKUP(E$1,Services!$A$1:$B$22,2,0)="Exclude"),"",IF($D341=1,IF(OR(price_limit="",price_limit="No Limit"),IF(E341="Yes",1,2),IF(SUMIFS(WhatIf!$G:$G,WhatIf!$A:$A,E$1,WhatIf!$B:$B,E341)&lt;=price_limit,IF(E341="Yes",1,2),"")),""))</f>
        <v/>
      </c>
      <c r="AU341" s="69" t="str">
        <f>IF(OR(F341="",VLOOKUP(F$1,Services!$A$1:$B$22,2,0)="Exclude"),"",IF($D341=1,IF(OR(price_limit="",price_limit="No Limit"),IF(F341="Yes",1,2),IF(SUMIFS(WhatIf!$G:$G,WhatIf!$A:$A,F$1,WhatIf!$B:$B,F341)&lt;=price_limit,IF(F341="Yes",1,2),"")),""))</f>
        <v/>
      </c>
      <c r="AV341" s="69" t="str">
        <f>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 ca="1">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37.299999999999997" x14ac:dyDescent="0.3">
      <c r="A342" s="19" t="s">
        <v>321</v>
      </c>
      <c r="B342" s="4" t="s">
        <v>143</v>
      </c>
      <c r="C342" s="4" t="s">
        <v>209</v>
      </c>
      <c r="D342" s="3" t="str">
        <f t="shared" ca="1" si="28"/>
        <v/>
      </c>
      <c r="R342" s="5" t="s">
        <v>920</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 ca="1">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144</v>
      </c>
      <c r="B343" s="4" t="s">
        <v>240</v>
      </c>
      <c r="C343" s="4" t="s">
        <v>209</v>
      </c>
      <c r="D343" s="3" t="str">
        <f t="shared" ca="1" si="28"/>
        <v/>
      </c>
      <c r="F343" s="5" t="s">
        <v>508</v>
      </c>
      <c r="G343" s="5" t="s">
        <v>508</v>
      </c>
      <c r="L343" s="5" t="s">
        <v>1</v>
      </c>
      <c r="M343" s="5" t="s">
        <v>1</v>
      </c>
      <c r="R343" s="5" t="s">
        <v>923</v>
      </c>
      <c r="U343" s="5" t="s">
        <v>1</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9" t="str">
        <f>IF(OR(E343="",VLOOKUP(E$1,Services!$A$1:$B$22,2,0)="Exclude"),"",IF($D343=1,IF(OR(price_limit="",price_limit="No Limit"),IF(E343="Yes",1,2),IF(SUMIFS(WhatIf!$G:$G,WhatIf!$A:$A,E$1,WhatIf!$B:$B,E343)&lt;=price_limit,IF(E343="Yes",1,2),"")),""))</f>
        <v/>
      </c>
      <c r="AU343" s="69" t="str">
        <f ca="1">IF(OR(F343="",VLOOKUP(F$1,Services!$A$1:$B$22,2,0)="Exclude"),"",IF($D343=1,IF(OR(price_limit="",price_limit="No Limit"),IF(F343="Yes",1,2),IF(SUMIFS(WhatIf!$G:$G,WhatIf!$A:$A,F$1,WhatIf!$B:$B,F343)&lt;=price_limit,IF(F343="Yes",1,2),"")),""))</f>
        <v/>
      </c>
      <c r="AV343" s="69" t="str">
        <f ca="1">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 ca="1">IF(OR(L343="",VLOOKUP(L$1,Services!$A$1:$B$22,2,0)="Exclude"),"",IF($D343=1,IF(OR(price_limit="",price_limit="No Limit"),IF(L343="Yes",1,2),IF(SUMIFS(WhatIf!$G:$G,WhatIf!$A:$A,L$1,WhatIf!$B:$B,L343)&lt;=price_limit,IF(L343="Yes",1,2),"")),""))</f>
        <v/>
      </c>
      <c r="BB343" s="69" t="str">
        <f ca="1">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 ca="1">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 ca="1">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145</v>
      </c>
      <c r="B344" s="4" t="s">
        <v>240</v>
      </c>
      <c r="C344" s="4" t="s">
        <v>209</v>
      </c>
      <c r="D344" s="3" t="str">
        <f t="shared" ca="1" si="28"/>
        <v/>
      </c>
      <c r="F344" s="5" t="s">
        <v>1</v>
      </c>
      <c r="G344" s="5" t="s">
        <v>1</v>
      </c>
      <c r="Q344" s="5" t="s">
        <v>309</v>
      </c>
      <c r="R344" s="6" t="s">
        <v>829</v>
      </c>
      <c r="V344" s="5" t="s">
        <v>1</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9" t="str">
        <f>IF(OR(E344="",VLOOKUP(E$1,Services!$A$1:$B$22,2,0)="Exclude"),"",IF($D344=1,IF(OR(price_limit="",price_limit="No Limit"),IF(E344="Yes",1,2),IF(SUMIFS(WhatIf!$G:$G,WhatIf!$A:$A,E$1,WhatIf!$B:$B,E344)&lt;=price_limit,IF(E344="Yes",1,2),"")),""))</f>
        <v/>
      </c>
      <c r="AU344" s="69" t="str">
        <f ca="1">IF(OR(F344="",VLOOKUP(F$1,Services!$A$1:$B$22,2,0)="Exclude"),"",IF($D344=1,IF(OR(price_limit="",price_limit="No Limit"),IF(F344="Yes",1,2),IF(SUMIFS(WhatIf!$G:$G,WhatIf!$A:$A,F$1,WhatIf!$B:$B,F344)&lt;=price_limit,IF(F344="Yes",1,2),"")),""))</f>
        <v/>
      </c>
      <c r="AV344" s="69" t="str">
        <f ca="1">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 ca="1">IF(OR(Q344="",VLOOKUP(Q$1,Services!$A$1:$B$22,2,0)="Exclude"),"",IF($D344=1,IF(OR(price_limit="",price_limit="No Limit"),IF(Q344="Yes",1,2),IF(SUMIFS(WhatIf!$G:$G,WhatIf!$A:$A,Q$1,WhatIf!$B:$B,Q344)&lt;=price_limit,IF(Q344="Yes",1,2),"")),""))</f>
        <v/>
      </c>
      <c r="BG344" s="69" t="str">
        <f ca="1">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 ca="1">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359</v>
      </c>
      <c r="B345" s="4" t="s">
        <v>240</v>
      </c>
      <c r="C345" s="4" t="s">
        <v>209</v>
      </c>
      <c r="D345" s="3" t="str">
        <f t="shared" ca="1" si="28"/>
        <v/>
      </c>
      <c r="Q345" s="6" t="s">
        <v>828</v>
      </c>
      <c r="R345" s="6" t="s">
        <v>829</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9" t="str">
        <f>IF(OR(E345="",VLOOKUP(E$1,Services!$A$1:$B$22,2,0)="Exclude"),"",IF($D345=1,IF(OR(price_limit="",price_limit="No Limit"),IF(E345="Yes",1,2),IF(SUMIFS(WhatIf!$G:$G,WhatIf!$A:$A,E$1,WhatIf!$B:$B,E345)&lt;=price_limit,IF(E345="Yes",1,2),"")),""))</f>
        <v/>
      </c>
      <c r="AU345" s="69" t="str">
        <f>IF(OR(F345="",VLOOKUP(F$1,Services!$A$1:$B$22,2,0)="Exclude"),"",IF($D345=1,IF(OR(price_limit="",price_limit="No Limit"),IF(F345="Yes",1,2),IF(SUMIFS(WhatIf!$G:$G,WhatIf!$A:$A,F$1,WhatIf!$B:$B,F345)&lt;=price_limit,IF(F345="Yes",1,2),"")),""))</f>
        <v/>
      </c>
      <c r="AV345" s="69" t="str">
        <f>IF(OR(G345="",VLOOKUP(G$1,Services!$A$1:$B$22,2,0)="Exclude"),"",IF($D345=1,IF(OR(price_limit="",price_limit="No Limit"),IF(G345="Yes",1,2),IF(SUMIFS(WhatIf!$G:$G,WhatIf!$A:$A,G$1,WhatIf!$B:$B,G345)&lt;=price_limit,IF(G345="Yes",1,2),"")),""))</f>
        <v/>
      </c>
      <c r="AW345" s="69" t="str">
        <f>IF(OR(H345="",VLOOKUP(H$1,Services!$A$1:$B$22,2,0)="Exclude"),"",IF($D345=1,IF(OR(price_limit="",price_limit="No Limit"),IF(H345="Yes",1,2),IF(SUMIFS(WhatIf!$G:$G,WhatIf!$A:$A,H$1,WhatIf!$B:$B,H345)&lt;=price_limit,IF(H345="Yes",1,2),"")),""))</f>
        <v/>
      </c>
      <c r="AX345" s="69" t="str">
        <f>IF(OR(I345="",VLOOKUP(I$1,Services!$A$1:$B$22,2,0)="Exclude"),"",IF($D345=1,IF(OR(price_limit="",price_limit="No Limit"),IF(I345="Yes",1,2),IF(SUMIFS(WhatIf!$G:$G,WhatIf!$A:$A,I$1,WhatIf!$B:$B,I345)&lt;=price_limit,IF(I345="Yes",1,2),"")),""))</f>
        <v/>
      </c>
      <c r="AY345" s="69" t="str">
        <f>IF(OR(J345="",VLOOKUP(J$1,Services!$A$1:$B$22,2,0)="Exclude"),"",IF($D345=1,IF(OR(price_limit="",price_limit="No Limit"),IF(J345="Yes",1,2),IF(SUMIFS(WhatIf!$G:$G,WhatIf!$A:$A,J$1,WhatIf!$B:$B,J345)&lt;=price_limit,IF(J345="Yes",1,2),"")),""))</f>
        <v/>
      </c>
      <c r="AZ345" s="69" t="str">
        <f>IF(OR(K345="",VLOOKUP(K$1,Services!$A$1:$B$22,2,0)="Exclude"),"",IF($D345=1,IF(OR(price_limit="",price_limit="No Limit"),IF(K345="Yes",1,2),IF(SUMIFS(WhatIf!$G:$G,WhatIf!$A:$A,K$1,WhatIf!$B:$B,K345)&lt;=price_limit,IF(K345="Yes",1,2),"")),""))</f>
        <v/>
      </c>
      <c r="BA345" s="69" t="str">
        <f>IF(OR(L345="",VLOOKUP(L$1,Services!$A$1:$B$22,2,0)="Exclude"),"",IF($D345=1,IF(OR(price_limit="",price_limit="No Limit"),IF(L345="Yes",1,2),IF(SUMIFS(WhatIf!$G:$G,WhatIf!$A:$A,L$1,WhatIf!$B:$B,L345)&lt;=price_limit,IF(L345="Yes",1,2),"")),""))</f>
        <v/>
      </c>
      <c r="BB345" s="69" t="str">
        <f>IF(OR(M345="",VLOOKUP(M$1,Services!$A$1:$B$22,2,0)="Exclude"),"",IF($D345=1,IF(OR(price_limit="",price_limit="No Limit"),IF(M345="Yes",1,2),IF(SUMIFS(WhatIf!$G:$G,WhatIf!$A:$A,M$1,WhatIf!$B:$B,M345)&lt;=price_limit,IF(M345="Yes",1,2),"")),""))</f>
        <v/>
      </c>
      <c r="BC345" s="69" t="str">
        <f>IF(OR(N345="",VLOOKUP(N$1,Services!$A$1:$B$22,2,0)="Exclude"),"",IF($D345=1,IF(OR(price_limit="",price_limit="No Limit"),IF(N345="Yes",1,2),IF(SUMIFS(WhatIf!$G:$G,WhatIf!$A:$A,N$1,WhatIf!$B:$B,N345)&lt;=price_limit,IF(N345="Yes",1,2),"")),""))</f>
        <v/>
      </c>
      <c r="BD345" s="69" t="str">
        <f>IF(OR(O345="",VLOOKUP(O$1,Services!$A$1:$B$22,2,0)="Exclude"),"",IF($D345=1,IF(OR(price_limit="",price_limit="No Limit"),IF(O345="Yes",1,2),IF(SUMIFS(WhatIf!$G:$G,WhatIf!$A:$A,O$1,WhatIf!$B:$B,O345)&lt;=price_limit,IF(O345="Yes",1,2),"")),""))</f>
        <v/>
      </c>
      <c r="BE345" s="69" t="str">
        <f>IF(OR(P345="",VLOOKUP(P$1,Services!$A$1:$B$22,2,0)="Exclude"),"",IF($D345=1,IF(OR(price_limit="",price_limit="No Limit"),IF(P345="Yes",1,2),IF(SUMIFS(WhatIf!$G:$G,WhatIf!$A:$A,P$1,WhatIf!$B:$B,P345)&lt;=price_limit,IF(P345="Yes",1,2),"")),""))</f>
        <v/>
      </c>
      <c r="BF345" s="69" t="str">
        <f ca="1">IF(OR(Q345="",VLOOKUP(Q$1,Services!$A$1:$B$22,2,0)="Exclude"),"",IF($D345=1,IF(OR(price_limit="",price_limit="No Limit"),IF(Q345="Yes",1,2),IF(SUMIFS(WhatIf!$G:$G,WhatIf!$A:$A,Q$1,WhatIf!$B:$B,Q345)&lt;=price_limit,IF(Q345="Yes",1,2),"")),""))</f>
        <v/>
      </c>
      <c r="BG345" s="69" t="str">
        <f ca="1">IF(OR(R345="",VLOOKUP(R$1,Services!$A$1:$B$22,2,0)="Exclude"),"",IF($D345=1,IF(OR(price_limit="",price_limit="No Limit"),IF(R345="Yes",1,2),IF(SUMIFS(WhatIf!$G:$G,WhatIf!$A:$A,R$1,WhatIf!$B:$B,R345)&lt;=price_limit,IF(R345="Yes",1,2),"")),""))</f>
        <v/>
      </c>
      <c r="BH345" s="69" t="str">
        <f>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ht="24.9" x14ac:dyDescent="0.3">
      <c r="A346" s="19" t="s">
        <v>360</v>
      </c>
      <c r="B346" s="4" t="s">
        <v>240</v>
      </c>
      <c r="C346" s="4" t="s">
        <v>209</v>
      </c>
      <c r="D346" s="3" t="str">
        <f t="shared" ca="1" si="28"/>
        <v/>
      </c>
      <c r="Q346" s="6" t="s">
        <v>828</v>
      </c>
      <c r="R346" s="6" t="s">
        <v>829</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9" t="str">
        <f>IF(OR(E346="",VLOOKUP(E$1,Services!$A$1:$B$22,2,0)="Exclude"),"",IF($D346=1,IF(OR(price_limit="",price_limit="No Limit"),IF(E346="Yes",1,2),IF(SUMIFS(WhatIf!$G:$G,WhatIf!$A:$A,E$1,WhatIf!$B:$B,E346)&lt;=price_limit,IF(E346="Yes",1,2),"")),""))</f>
        <v/>
      </c>
      <c r="AU346" s="69" t="str">
        <f>IF(OR(F346="",VLOOKUP(F$1,Services!$A$1:$B$22,2,0)="Exclude"),"",IF($D346=1,IF(OR(price_limit="",price_limit="No Limit"),IF(F346="Yes",1,2),IF(SUMIFS(WhatIf!$G:$G,WhatIf!$A:$A,F$1,WhatIf!$B:$B,F346)&lt;=price_limit,IF(F346="Yes",1,2),"")),""))</f>
        <v/>
      </c>
      <c r="AV346" s="69" t="str">
        <f>IF(OR(G346="",VLOOKUP(G$1,Services!$A$1:$B$22,2,0)="Exclude"),"",IF($D346=1,IF(OR(price_limit="",price_limit="No Limit"),IF(G346="Yes",1,2),IF(SUMIFS(WhatIf!$G:$G,WhatIf!$A:$A,G$1,WhatIf!$B:$B,G346)&lt;=price_limit,IF(G346="Yes",1,2),"")),""))</f>
        <v/>
      </c>
      <c r="AW346" s="69" t="str">
        <f>IF(OR(H346="",VLOOKUP(H$1,Services!$A$1:$B$22,2,0)="Exclude"),"",IF($D346=1,IF(OR(price_limit="",price_limit="No Limit"),IF(H346="Yes",1,2),IF(SUMIFS(WhatIf!$G:$G,WhatIf!$A:$A,H$1,WhatIf!$B:$B,H346)&lt;=price_limit,IF(H346="Yes",1,2),"")),""))</f>
        <v/>
      </c>
      <c r="AX346" s="69" t="str">
        <f>IF(OR(I346="",VLOOKUP(I$1,Services!$A$1:$B$22,2,0)="Exclude"),"",IF($D346=1,IF(OR(price_limit="",price_limit="No Limit"),IF(I346="Yes",1,2),IF(SUMIFS(WhatIf!$G:$G,WhatIf!$A:$A,I$1,WhatIf!$B:$B,I346)&lt;=price_limit,IF(I346="Yes",1,2),"")),""))</f>
        <v/>
      </c>
      <c r="AY346" s="69" t="str">
        <f>IF(OR(J346="",VLOOKUP(J$1,Services!$A$1:$B$22,2,0)="Exclude"),"",IF($D346=1,IF(OR(price_limit="",price_limit="No Limit"),IF(J346="Yes",1,2),IF(SUMIFS(WhatIf!$G:$G,WhatIf!$A:$A,J$1,WhatIf!$B:$B,J346)&lt;=price_limit,IF(J346="Yes",1,2),"")),""))</f>
        <v/>
      </c>
      <c r="AZ346" s="69" t="str">
        <f>IF(OR(K346="",VLOOKUP(K$1,Services!$A$1:$B$22,2,0)="Exclude"),"",IF($D346=1,IF(OR(price_limit="",price_limit="No Limit"),IF(K346="Yes",1,2),IF(SUMIFS(WhatIf!$G:$G,WhatIf!$A:$A,K$1,WhatIf!$B:$B,K346)&lt;=price_limit,IF(K346="Yes",1,2),"")),""))</f>
        <v/>
      </c>
      <c r="BA346" s="69" t="str">
        <f>IF(OR(L346="",VLOOKUP(L$1,Services!$A$1:$B$22,2,0)="Exclude"),"",IF($D346=1,IF(OR(price_limit="",price_limit="No Limit"),IF(L346="Yes",1,2),IF(SUMIFS(WhatIf!$G:$G,WhatIf!$A:$A,L$1,WhatIf!$B:$B,L346)&lt;=price_limit,IF(L346="Yes",1,2),"")),""))</f>
        <v/>
      </c>
      <c r="BB346" s="69" t="str">
        <f>IF(OR(M346="",VLOOKUP(M$1,Services!$A$1:$B$22,2,0)="Exclude"),"",IF($D346=1,IF(OR(price_limit="",price_limit="No Limit"),IF(M346="Yes",1,2),IF(SUMIFS(WhatIf!$G:$G,WhatIf!$A:$A,M$1,WhatIf!$B:$B,M346)&lt;=price_limit,IF(M346="Yes",1,2),"")),""))</f>
        <v/>
      </c>
      <c r="BC346" s="69" t="str">
        <f>IF(OR(N346="",VLOOKUP(N$1,Services!$A$1:$B$22,2,0)="Exclude"),"",IF($D346=1,IF(OR(price_limit="",price_limit="No Limit"),IF(N346="Yes",1,2),IF(SUMIFS(WhatIf!$G:$G,WhatIf!$A:$A,N$1,WhatIf!$B:$B,N346)&lt;=price_limit,IF(N346="Yes",1,2),"")),""))</f>
        <v/>
      </c>
      <c r="BD346" s="69" t="str">
        <f>IF(OR(O346="",VLOOKUP(O$1,Services!$A$1:$B$22,2,0)="Exclude"),"",IF($D346=1,IF(OR(price_limit="",price_limit="No Limit"),IF(O346="Yes",1,2),IF(SUMIFS(WhatIf!$G:$G,WhatIf!$A:$A,O$1,WhatIf!$B:$B,O346)&lt;=price_limit,IF(O346="Yes",1,2),"")),""))</f>
        <v/>
      </c>
      <c r="BE346" s="69" t="str">
        <f>IF(OR(P346="",VLOOKUP(P$1,Services!$A$1:$B$22,2,0)="Exclude"),"",IF($D346=1,IF(OR(price_limit="",price_limit="No Limit"),IF(P346="Yes",1,2),IF(SUMIFS(WhatIf!$G:$G,WhatIf!$A:$A,P$1,WhatIf!$B:$B,P346)&lt;=price_limit,IF(P346="Yes",1,2),"")),""))</f>
        <v/>
      </c>
      <c r="BF346" s="69" t="str">
        <f ca="1">IF(OR(Q346="",VLOOKUP(Q$1,Services!$A$1:$B$22,2,0)="Exclude"),"",IF($D346=1,IF(OR(price_limit="",price_limit="No Limit"),IF(Q346="Yes",1,2),IF(SUMIFS(WhatIf!$G:$G,WhatIf!$A:$A,Q$1,WhatIf!$B:$B,Q346)&lt;=price_limit,IF(Q346="Yes",1,2),"")),""))</f>
        <v/>
      </c>
      <c r="BG346" s="69" t="str">
        <f ca="1">IF(OR(R346="",VLOOKUP(R$1,Services!$A$1:$B$22,2,0)="Exclude"),"",IF($D346=1,IF(OR(price_limit="",price_limit="No Limit"),IF(R346="Yes",1,2),IF(SUMIFS(WhatIf!$G:$G,WhatIf!$A:$A,R$1,WhatIf!$B:$B,R346)&lt;=price_limit,IF(R346="Yes",1,2),"")),""))</f>
        <v/>
      </c>
      <c r="BH346" s="69" t="str">
        <f>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x14ac:dyDescent="0.3">
      <c r="A347" s="19" t="s">
        <v>361</v>
      </c>
      <c r="B347" s="4" t="s">
        <v>240</v>
      </c>
      <c r="C347" s="4" t="s">
        <v>209</v>
      </c>
      <c r="D347" s="3" t="str">
        <f t="shared" ca="1" si="28"/>
        <v/>
      </c>
      <c r="Q347" s="6" t="s">
        <v>828</v>
      </c>
      <c r="R347" s="6" t="s">
        <v>829</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9" t="str">
        <f>IF(OR(E347="",VLOOKUP(E$1,Services!$A$1:$B$22,2,0)="Exclude"),"",IF($D347=1,IF(OR(price_limit="",price_limit="No Limit"),IF(E347="Yes",1,2),IF(SUMIFS(WhatIf!$G:$G,WhatIf!$A:$A,E$1,WhatIf!$B:$B,E347)&lt;=price_limit,IF(E347="Yes",1,2),"")),""))</f>
        <v/>
      </c>
      <c r="AU347" s="69" t="str">
        <f>IF(OR(F347="",VLOOKUP(F$1,Services!$A$1:$B$22,2,0)="Exclude"),"",IF($D347=1,IF(OR(price_limit="",price_limit="No Limit"),IF(F347="Yes",1,2),IF(SUMIFS(WhatIf!$G:$G,WhatIf!$A:$A,F$1,WhatIf!$B:$B,F347)&lt;=price_limit,IF(F347="Yes",1,2),"")),""))</f>
        <v/>
      </c>
      <c r="AV347" s="69" t="str">
        <f>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 ca="1">IF(OR(Q347="",VLOOKUP(Q$1,Services!$A$1:$B$22,2,0)="Exclude"),"",IF($D347=1,IF(OR(price_limit="",price_limit="No Limit"),IF(Q347="Yes",1,2),IF(SUMIFS(WhatIf!$G:$G,WhatIf!$A:$A,Q$1,WhatIf!$B:$B,Q347)&lt;=price_limit,IF(Q347="Yes",1,2),"")),""))</f>
        <v/>
      </c>
      <c r="BG347" s="69" t="str">
        <f ca="1">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160</v>
      </c>
      <c r="B348" s="4" t="s">
        <v>806</v>
      </c>
      <c r="C348" s="4" t="s">
        <v>283</v>
      </c>
      <c r="D348" s="3" t="str">
        <f t="shared" ca="1" si="28"/>
        <v/>
      </c>
      <c r="O348" s="6" t="s">
        <v>1</v>
      </c>
      <c r="P348" s="6"/>
      <c r="Q348" s="6" t="s">
        <v>1</v>
      </c>
      <c r="R348" s="6"/>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9" t="str">
        <f>IF(OR(E348="",VLOOKUP(E$1,Services!$A$1:$B$22,2,0)="Exclude"),"",IF($D348=1,IF(OR(price_limit="",price_limit="No Limit"),IF(E348="Yes",1,2),IF(SUMIFS(WhatIf!$G:$G,WhatIf!$A:$A,E$1,WhatIf!$B:$B,E348)&lt;=price_limit,IF(E348="Yes",1,2),"")),""))</f>
        <v/>
      </c>
      <c r="AU348" s="69" t="str">
        <f>IF(OR(F348="",VLOOKUP(F$1,Services!$A$1:$B$22,2,0)="Exclude"),"",IF($D348=1,IF(OR(price_limit="",price_limit="No Limit"),IF(F348="Yes",1,2),IF(SUMIFS(WhatIf!$G:$G,WhatIf!$A:$A,F$1,WhatIf!$B:$B,F348)&lt;=price_limit,IF(F348="Yes",1,2),"")),""))</f>
        <v/>
      </c>
      <c r="AV348" s="69" t="str">
        <f>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 ca="1">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 ca="1">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67</v>
      </c>
      <c r="B349" s="4" t="s">
        <v>240</v>
      </c>
      <c r="C349" s="4" t="s">
        <v>453</v>
      </c>
      <c r="D349" s="3" t="str">
        <f t="shared" ca="1" si="28"/>
        <v/>
      </c>
      <c r="F349" s="5" t="s">
        <v>67</v>
      </c>
      <c r="G349" s="5" t="s">
        <v>67</v>
      </c>
      <c r="H349" s="12" t="s">
        <v>67</v>
      </c>
      <c r="I349" s="12" t="s">
        <v>67</v>
      </c>
      <c r="J349" s="12" t="s">
        <v>67</v>
      </c>
      <c r="K349" s="12" t="s">
        <v>67</v>
      </c>
      <c r="L349" s="12" t="s">
        <v>67</v>
      </c>
      <c r="M349" s="12" t="s">
        <v>67</v>
      </c>
      <c r="N349" s="12" t="s">
        <v>67</v>
      </c>
      <c r="O349" s="6" t="s">
        <v>67</v>
      </c>
      <c r="P349" s="6" t="s">
        <v>67</v>
      </c>
      <c r="Q349" s="6"/>
      <c r="R349" s="6"/>
      <c r="S349" s="5" t="s">
        <v>67</v>
      </c>
      <c r="X349" s="5" t="s">
        <v>67</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9" t="str">
        <f>IF(OR(E349="",VLOOKUP(E$1,Services!$A$1:$B$22,2,0)="Exclude"),"",IF($D349=1,IF(OR(price_limit="",price_limit="No Limit"),IF(E349="Yes",1,2),IF(SUMIFS(WhatIf!$G:$G,WhatIf!$A:$A,E$1,WhatIf!$B:$B,E349)&lt;=price_limit,IF(E349="Yes",1,2),"")),""))</f>
        <v/>
      </c>
      <c r="AU349" s="69" t="str">
        <f ca="1">IF(OR(F349="",VLOOKUP(F$1,Services!$A$1:$B$22,2,0)="Exclude"),"",IF($D349=1,IF(OR(price_limit="",price_limit="No Limit"),IF(F349="Yes",1,2),IF(SUMIFS(WhatIf!$G:$G,WhatIf!$A:$A,F$1,WhatIf!$B:$B,F349)&lt;=price_limit,IF(F349="Yes",1,2),"")),""))</f>
        <v/>
      </c>
      <c r="AV349" s="69" t="str">
        <f ca="1">IF(OR(G349="",VLOOKUP(G$1,Services!$A$1:$B$22,2,0)="Exclude"),"",IF($D349=1,IF(OR(price_limit="",price_limit="No Limit"),IF(G349="Yes",1,2),IF(SUMIFS(WhatIf!$G:$G,WhatIf!$A:$A,G$1,WhatIf!$B:$B,G349)&lt;=price_limit,IF(G349="Yes",1,2),"")),""))</f>
        <v/>
      </c>
      <c r="AW349" s="69" t="str">
        <f ca="1">IF(OR(H349="",VLOOKUP(H$1,Services!$A$1:$B$22,2,0)="Exclude"),"",IF($D349=1,IF(OR(price_limit="",price_limit="No Limit"),IF(H349="Yes",1,2),IF(SUMIFS(WhatIf!$G:$G,WhatIf!$A:$A,H$1,WhatIf!$B:$B,H349)&lt;=price_limit,IF(H349="Yes",1,2),"")),""))</f>
        <v/>
      </c>
      <c r="AX349" s="69" t="str">
        <f ca="1">IF(OR(I349="",VLOOKUP(I$1,Services!$A$1:$B$22,2,0)="Exclude"),"",IF($D349=1,IF(OR(price_limit="",price_limit="No Limit"),IF(I349="Yes",1,2),IF(SUMIFS(WhatIf!$G:$G,WhatIf!$A:$A,I$1,WhatIf!$B:$B,I349)&lt;=price_limit,IF(I349="Yes",1,2),"")),""))</f>
        <v/>
      </c>
      <c r="AY349" s="69" t="str">
        <f ca="1">IF(OR(J349="",VLOOKUP(J$1,Services!$A$1:$B$22,2,0)="Exclude"),"",IF($D349=1,IF(OR(price_limit="",price_limit="No Limit"),IF(J349="Yes",1,2),IF(SUMIFS(WhatIf!$G:$G,WhatIf!$A:$A,J$1,WhatIf!$B:$B,J349)&lt;=price_limit,IF(J349="Yes",1,2),"")),""))</f>
        <v/>
      </c>
      <c r="AZ349" s="69" t="str">
        <f ca="1">IF(OR(K349="",VLOOKUP(K$1,Services!$A$1:$B$22,2,0)="Exclude"),"",IF($D349=1,IF(OR(price_limit="",price_limit="No Limit"),IF(K349="Yes",1,2),IF(SUMIFS(WhatIf!$G:$G,WhatIf!$A:$A,K$1,WhatIf!$B:$B,K349)&lt;=price_limit,IF(K349="Yes",1,2),"")),""))</f>
        <v/>
      </c>
      <c r="BA349" s="69" t="str">
        <f ca="1">IF(OR(L349="",VLOOKUP(L$1,Services!$A$1:$B$22,2,0)="Exclude"),"",IF($D349=1,IF(OR(price_limit="",price_limit="No Limit"),IF(L349="Yes",1,2),IF(SUMIFS(WhatIf!$G:$G,WhatIf!$A:$A,L$1,WhatIf!$B:$B,L349)&lt;=price_limit,IF(L349="Yes",1,2),"")),""))</f>
        <v/>
      </c>
      <c r="BB349" s="69" t="str">
        <f ca="1">IF(OR(M349="",VLOOKUP(M$1,Services!$A$1:$B$22,2,0)="Exclude"),"",IF($D349=1,IF(OR(price_limit="",price_limit="No Limit"),IF(M349="Yes",1,2),IF(SUMIFS(WhatIf!$G:$G,WhatIf!$A:$A,M$1,WhatIf!$B:$B,M349)&lt;=price_limit,IF(M349="Yes",1,2),"")),""))</f>
        <v/>
      </c>
      <c r="BC349" s="69" t="str">
        <f ca="1">IF(OR(N349="",VLOOKUP(N$1,Services!$A$1:$B$22,2,0)="Exclude"),"",IF($D349=1,IF(OR(price_limit="",price_limit="No Limit"),IF(N349="Yes",1,2),IF(SUMIFS(WhatIf!$G:$G,WhatIf!$A:$A,N$1,WhatIf!$B:$B,N349)&lt;=price_limit,IF(N349="Yes",1,2),"")),""))</f>
        <v/>
      </c>
      <c r="BD349" s="69" t="str">
        <f ca="1">IF(OR(O349="",VLOOKUP(O$1,Services!$A$1:$B$22,2,0)="Exclude"),"",IF($D349=1,IF(OR(price_limit="",price_limit="No Limit"),IF(O349="Yes",1,2),IF(SUMIFS(WhatIf!$G:$G,WhatIf!$A:$A,O$1,WhatIf!$B:$B,O349)&lt;=price_limit,IF(O349="Yes",1,2),"")),""))</f>
        <v/>
      </c>
      <c r="BE349" s="69" t="str">
        <f ca="1">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 ca="1">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 ca="1">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210</v>
      </c>
      <c r="B350" s="4" t="s">
        <v>240</v>
      </c>
      <c r="C350" s="4" t="s">
        <v>453</v>
      </c>
      <c r="D350" s="3" t="str">
        <f t="shared" ca="1" si="28"/>
        <v/>
      </c>
      <c r="F350" s="5" t="s">
        <v>67</v>
      </c>
      <c r="G350" s="5" t="s">
        <v>67</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9" t="str">
        <f>IF(OR(E350="",VLOOKUP(E$1,Services!$A$1:$B$22,2,0)="Exclude"),"",IF($D350=1,IF(OR(price_limit="",price_limit="No Limit"),IF(E350="Yes",1,2),IF(SUMIFS(WhatIf!$G:$G,WhatIf!$A:$A,E$1,WhatIf!$B:$B,E350)&lt;=price_limit,IF(E350="Yes",1,2),"")),""))</f>
        <v/>
      </c>
      <c r="AU350" s="69" t="str">
        <f ca="1">IF(OR(F350="",VLOOKUP(F$1,Services!$A$1:$B$22,2,0)="Exclude"),"",IF($D350=1,IF(OR(price_limit="",price_limit="No Limit"),IF(F350="Yes",1,2),IF(SUMIFS(WhatIf!$G:$G,WhatIf!$A:$A,F$1,WhatIf!$B:$B,F350)&lt;=price_limit,IF(F350="Yes",1,2),"")),""))</f>
        <v/>
      </c>
      <c r="AV350" s="69" t="str">
        <f ca="1">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211</v>
      </c>
      <c r="B351" s="4" t="s">
        <v>240</v>
      </c>
      <c r="C351" s="4" t="s">
        <v>453</v>
      </c>
      <c r="D351" s="3" t="str">
        <f t="shared" ca="1" si="28"/>
        <v/>
      </c>
      <c r="F351" s="5" t="s">
        <v>67</v>
      </c>
      <c r="G351" s="5" t="s">
        <v>67</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9" t="str">
        <f>IF(OR(E351="",VLOOKUP(E$1,Services!$A$1:$B$22,2,0)="Exclude"),"",IF($D351=1,IF(OR(price_limit="",price_limit="No Limit"),IF(E351="Yes",1,2),IF(SUMIFS(WhatIf!$G:$G,WhatIf!$A:$A,E$1,WhatIf!$B:$B,E351)&lt;=price_limit,IF(E351="Yes",1,2),"")),""))</f>
        <v/>
      </c>
      <c r="AU351" s="69" t="str">
        <f ca="1">IF(OR(F351="",VLOOKUP(F$1,Services!$A$1:$B$22,2,0)="Exclude"),"",IF($D351=1,IF(OR(price_limit="",price_limit="No Limit"),IF(F351="Yes",1,2),IF(SUMIFS(WhatIf!$G:$G,WhatIf!$A:$A,F$1,WhatIf!$B:$B,F351)&lt;=price_limit,IF(F351="Yes",1,2),"")),""))</f>
        <v/>
      </c>
      <c r="AV351" s="69" t="str">
        <f ca="1">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ht="24.9" customHeight="1" x14ac:dyDescent="0.3">
      <c r="A352" s="19" t="s">
        <v>212</v>
      </c>
      <c r="B352" s="4" t="s">
        <v>240</v>
      </c>
      <c r="C352" s="4" t="s">
        <v>453</v>
      </c>
      <c r="D352" s="3" t="str">
        <f t="shared" ca="1" si="28"/>
        <v/>
      </c>
      <c r="F352" s="5" t="s">
        <v>67</v>
      </c>
      <c r="G352" s="5" t="s">
        <v>67</v>
      </c>
      <c r="S352" s="5" t="s">
        <v>67</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9" t="str">
        <f>IF(OR(E352="",VLOOKUP(E$1,Services!$A$1:$B$22,2,0)="Exclude"),"",IF($D352=1,IF(OR(price_limit="",price_limit="No Limit"),IF(E352="Yes",1,2),IF(SUMIFS(WhatIf!$G:$G,WhatIf!$A:$A,E$1,WhatIf!$B:$B,E352)&lt;=price_limit,IF(E352="Yes",1,2),"")),""))</f>
        <v/>
      </c>
      <c r="AU352" s="69" t="str">
        <f ca="1">IF(OR(F352="",VLOOKUP(F$1,Services!$A$1:$B$22,2,0)="Exclude"),"",IF($D352=1,IF(OR(price_limit="",price_limit="No Limit"),IF(F352="Yes",1,2),IF(SUMIFS(WhatIf!$G:$G,WhatIf!$A:$A,F$1,WhatIf!$B:$B,F352)&lt;=price_limit,IF(F352="Yes",1,2),"")),""))</f>
        <v/>
      </c>
      <c r="AV352" s="69" t="str">
        <f ca="1">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 ca="1">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589</v>
      </c>
      <c r="C353" s="4" t="s">
        <v>453</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590</v>
      </c>
      <c r="C354" s="4" t="s">
        <v>453</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591</v>
      </c>
      <c r="C355" s="4" t="s">
        <v>453</v>
      </c>
      <c r="D355" s="3" t="str">
        <f t="shared" ca="1" si="28"/>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9" t="str">
        <f>IF(OR(E355="",VLOOKUP(E$1,Services!$A$1:$B$22,2,0)="Exclude"),"",IF($D355=1,IF(OR(price_limit="",price_limit="No Limit"),IF(E355="Yes",1,2),IF(SUMIFS(WhatIf!$G:$G,WhatIf!$A:$A,E$1,WhatIf!$B:$B,E355)&lt;=price_limit,IF(E355="Yes",1,2),"")),""))</f>
        <v/>
      </c>
      <c r="AU355" s="69" t="str">
        <f>IF(OR(F355="",VLOOKUP(F$1,Services!$A$1:$B$22,2,0)="Exclude"),"",IF($D355=1,IF(OR(price_limit="",price_limit="No Limit"),IF(F355="Yes",1,2),IF(SUMIFS(WhatIf!$G:$G,WhatIf!$A:$A,F$1,WhatIf!$B:$B,F355)&lt;=price_limit,IF(F355="Yes",1,2),"")),""))</f>
        <v/>
      </c>
      <c r="AV355" s="69" t="str">
        <f>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 ca="1">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592</v>
      </c>
      <c r="C356" s="4" t="s">
        <v>453</v>
      </c>
      <c r="D356" s="3" t="str">
        <f t="shared" ca="1" si="28"/>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9" t="str">
        <f>IF(OR(E356="",VLOOKUP(E$1,Services!$A$1:$B$22,2,0)="Exclude"),"",IF($D356=1,IF(OR(price_limit="",price_limit="No Limit"),IF(E356="Yes",1,2),IF(SUMIFS(WhatIf!$G:$G,WhatIf!$A:$A,E$1,WhatIf!$B:$B,E356)&lt;=price_limit,IF(E356="Yes",1,2),"")),""))</f>
        <v/>
      </c>
      <c r="AU356" s="69" t="str">
        <f>IF(OR(F356="",VLOOKUP(F$1,Services!$A$1:$B$22,2,0)="Exclude"),"",IF($D356=1,IF(OR(price_limit="",price_limit="No Limit"),IF(F356="Yes",1,2),IF(SUMIFS(WhatIf!$G:$G,WhatIf!$A:$A,F$1,WhatIf!$B:$B,F356)&lt;=price_limit,IF(F356="Yes",1,2),"")),""))</f>
        <v/>
      </c>
      <c r="AV356" s="69" t="str">
        <f>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 ca="1">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593</v>
      </c>
      <c r="C357" s="4" t="s">
        <v>453</v>
      </c>
      <c r="D357" s="3" t="str">
        <f t="shared" ca="1" si="28"/>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9" t="str">
        <f>IF(OR(E357="",VLOOKUP(E$1,Services!$A$1:$B$22,2,0)="Exclude"),"",IF($D357=1,IF(OR(price_limit="",price_limit="No Limit"),IF(E357="Yes",1,2),IF(SUMIFS(WhatIf!$G:$G,WhatIf!$A:$A,E$1,WhatIf!$B:$B,E357)&lt;=price_limit,IF(E357="Yes",1,2),"")),""))</f>
        <v/>
      </c>
      <c r="AU357" s="69" t="str">
        <f>IF(OR(F357="",VLOOKUP(F$1,Services!$A$1:$B$22,2,0)="Exclude"),"",IF($D357=1,IF(OR(price_limit="",price_limit="No Limit"),IF(F357="Yes",1,2),IF(SUMIFS(WhatIf!$G:$G,WhatIf!$A:$A,F$1,WhatIf!$B:$B,F357)&lt;=price_limit,IF(F357="Yes",1,2),"")),""))</f>
        <v/>
      </c>
      <c r="AV357" s="69" t="str">
        <f>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 ca="1">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594</v>
      </c>
      <c r="C358" s="4" t="s">
        <v>453</v>
      </c>
      <c r="D358" s="3" t="str">
        <f t="shared" ca="1" si="28"/>
        <v/>
      </c>
      <c r="M358" s="5" t="s">
        <v>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9" t="str">
        <f>IF(OR(E358="",VLOOKUP(E$1,Services!$A$1:$B$22,2,0)="Exclude"),"",IF($D358=1,IF(OR(price_limit="",price_limit="No Limit"),IF(E358="Yes",1,2),IF(SUMIFS(WhatIf!$G:$G,WhatIf!$A:$A,E$1,WhatIf!$B:$B,E358)&lt;=price_limit,IF(E358="Yes",1,2),"")),""))</f>
        <v/>
      </c>
      <c r="AU358" s="69" t="str">
        <f>IF(OR(F358="",VLOOKUP(F$1,Services!$A$1:$B$22,2,0)="Exclude"),"",IF($D358=1,IF(OR(price_limit="",price_limit="No Limit"),IF(F358="Yes",1,2),IF(SUMIFS(WhatIf!$G:$G,WhatIf!$A:$A,F$1,WhatIf!$B:$B,F358)&lt;=price_limit,IF(F358="Yes",1,2),"")),""))</f>
        <v/>
      </c>
      <c r="AV358" s="69" t="str">
        <f>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 ca="1">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595</v>
      </c>
      <c r="C359" s="4" t="s">
        <v>453</v>
      </c>
      <c r="D359" s="3" t="str">
        <f t="shared" ca="1" si="28"/>
        <v/>
      </c>
      <c r="M359" s="5" t="s">
        <v>1</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9" t="str">
        <f>IF(OR(E359="",VLOOKUP(E$1,Services!$A$1:$B$22,2,0)="Exclude"),"",IF($D359=1,IF(OR(price_limit="",price_limit="No Limit"),IF(E359="Yes",1,2),IF(SUMIFS(WhatIf!$G:$G,WhatIf!$A:$A,E$1,WhatIf!$B:$B,E359)&lt;=price_limit,IF(E359="Yes",1,2),"")),""))</f>
        <v/>
      </c>
      <c r="AU359" s="69" t="str">
        <f>IF(OR(F359="",VLOOKUP(F$1,Services!$A$1:$B$22,2,0)="Exclude"),"",IF($D359=1,IF(OR(price_limit="",price_limit="No Limit"),IF(F359="Yes",1,2),IF(SUMIFS(WhatIf!$G:$G,WhatIf!$A:$A,F$1,WhatIf!$B:$B,F359)&lt;=price_limit,IF(F359="Yes",1,2),"")),""))</f>
        <v/>
      </c>
      <c r="AV359" s="69" t="str">
        <f>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 ca="1">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596</v>
      </c>
      <c r="C360" s="4" t="s">
        <v>453</v>
      </c>
      <c r="D360" s="3" t="str">
        <f t="shared" ca="1" si="28"/>
        <v/>
      </c>
      <c r="M360" s="5" t="s">
        <v>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9" t="str">
        <f>IF(OR(E360="",VLOOKUP(E$1,Services!$A$1:$B$22,2,0)="Exclude"),"",IF($D360=1,IF(OR(price_limit="",price_limit="No Limit"),IF(E360="Yes",1,2),IF(SUMIFS(WhatIf!$G:$G,WhatIf!$A:$A,E$1,WhatIf!$B:$B,E360)&lt;=price_limit,IF(E360="Yes",1,2),"")),""))</f>
        <v/>
      </c>
      <c r="AU360" s="69" t="str">
        <f>IF(OR(F360="",VLOOKUP(F$1,Services!$A$1:$B$22,2,0)="Exclude"),"",IF($D360=1,IF(OR(price_limit="",price_limit="No Limit"),IF(F360="Yes",1,2),IF(SUMIFS(WhatIf!$G:$G,WhatIf!$A:$A,F$1,WhatIf!$B:$B,F360)&lt;=price_limit,IF(F360="Yes",1,2),"")),""))</f>
        <v/>
      </c>
      <c r="AV360" s="69" t="str">
        <f>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 ca="1">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213</v>
      </c>
      <c r="B361" s="4" t="s">
        <v>240</v>
      </c>
      <c r="C361" s="4" t="s">
        <v>453</v>
      </c>
      <c r="D361" s="3" t="str">
        <f t="shared" ca="1" si="28"/>
        <v/>
      </c>
      <c r="F361" s="5" t="s">
        <v>67</v>
      </c>
      <c r="G361" s="5" t="s">
        <v>67</v>
      </c>
      <c r="S361" s="5" t="s">
        <v>67</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9" t="str">
        <f>IF(OR(E361="",VLOOKUP(E$1,Services!$A$1:$B$22,2,0)="Exclude"),"",IF($D361=1,IF(OR(price_limit="",price_limit="No Limit"),IF(E361="Yes",1,2),IF(SUMIFS(WhatIf!$G:$G,WhatIf!$A:$A,E$1,WhatIf!$B:$B,E361)&lt;=price_limit,IF(E361="Yes",1,2),"")),""))</f>
        <v/>
      </c>
      <c r="AU361" s="69" t="str">
        <f ca="1">IF(OR(F361="",VLOOKUP(F$1,Services!$A$1:$B$22,2,0)="Exclude"),"",IF($D361=1,IF(OR(price_limit="",price_limit="No Limit"),IF(F361="Yes",1,2),IF(SUMIFS(WhatIf!$G:$G,WhatIf!$A:$A,F$1,WhatIf!$B:$B,F361)&lt;=price_limit,IF(F361="Yes",1,2),"")),""))</f>
        <v/>
      </c>
      <c r="AV361" s="69" t="str">
        <f ca="1">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 ca="1">IF(OR(S361="",VLOOKUP(S$1,Services!$A$1:$B$22,2,0)="Exclude"),"",IF($D361=1,IF(OR(price_limit="",price_limit="No Limit"),IF(S361="Yes",1,2),IF(SUMIFS(WhatIf!$G:$G,WhatIf!$A:$A,S$1,WhatIf!$B:$B,S361)&lt;=price_limit,IF(S361="Yes",1,2),"")),""))</f>
        <v/>
      </c>
      <c r="BI361" s="69" t="str">
        <f>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214</v>
      </c>
      <c r="B362" s="4" t="s">
        <v>240</v>
      </c>
      <c r="C362" s="4" t="s">
        <v>453</v>
      </c>
      <c r="D362" s="3" t="str">
        <f t="shared" ca="1" si="28"/>
        <v/>
      </c>
      <c r="F362" s="5" t="s">
        <v>67</v>
      </c>
      <c r="G362" s="5" t="s">
        <v>67</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9" t="str">
        <f>IF(OR(E362="",VLOOKUP(E$1,Services!$A$1:$B$22,2,0)="Exclude"),"",IF($D362=1,IF(OR(price_limit="",price_limit="No Limit"),IF(E362="Yes",1,2),IF(SUMIFS(WhatIf!$G:$G,WhatIf!$A:$A,E$1,WhatIf!$B:$B,E362)&lt;=price_limit,IF(E362="Yes",1,2),"")),""))</f>
        <v/>
      </c>
      <c r="AU362" s="69" t="str">
        <f ca="1">IF(OR(F362="",VLOOKUP(F$1,Services!$A$1:$B$22,2,0)="Exclude"),"",IF($D362=1,IF(OR(price_limit="",price_limit="No Limit"),IF(F362="Yes",1,2),IF(SUMIFS(WhatIf!$G:$G,WhatIf!$A:$A,F$1,WhatIf!$B:$B,F362)&lt;=price_limit,IF(F362="Yes",1,2),"")),""))</f>
        <v/>
      </c>
      <c r="AV362" s="69" t="str">
        <f ca="1">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521</v>
      </c>
      <c r="C363" s="4" t="s">
        <v>454</v>
      </c>
      <c r="D363" s="3" t="str">
        <f t="shared" ca="1" si="28"/>
        <v/>
      </c>
      <c r="F363" s="5" t="s">
        <v>521</v>
      </c>
      <c r="G363" s="5" t="s">
        <v>521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9" t="str">
        <f>IF(OR(E363="",VLOOKUP(E$1,Services!$A$1:$B$22,2,0)="Exclude"),"",IF($D363=1,IF(OR(price_limit="",price_limit="No Limit"),IF(E363="Yes",1,2),IF(SUMIFS(WhatIf!$G:$G,WhatIf!$A:$A,E$1,WhatIf!$B:$B,E363)&lt;=price_limit,IF(E363="Yes",1,2),"")),""))</f>
        <v/>
      </c>
      <c r="AU363" s="69" t="str">
        <f ca="1">IF(OR(F363="",VLOOKUP(F$1,Services!$A$1:$B$22,2,0)="Exclude"),"",IF($D363=1,IF(OR(price_limit="",price_limit="No Limit"),IF(F363="Yes",1,2),IF(SUMIFS(WhatIf!$G:$G,WhatIf!$A:$A,F$1,WhatIf!$B:$B,F363)&lt;=price_limit,IF(F363="Yes",1,2),"")),""))</f>
        <v/>
      </c>
      <c r="AV363" s="69" t="str">
        <f ca="1">IF(OR(G363="",VLOOKUP(G$1,Services!$A$1:$B$22,2,0)="Exclude"),"",IF($D363=1,IF(OR(price_limit="",price_limit="No Limit"),IF(G363="Yes",1,2),IF(SUMIFS(WhatIf!$G:$G,WhatIf!$A:$A,G$1,WhatIf!$B:$B,G363)&lt;=price_limit,IF(G363="Yes",1,2),"")),""))</f>
        <v/>
      </c>
      <c r="AW363" s="69" t="str">
        <f>IF(OR(H363="",VLOOKUP(H$1,Services!$A$1:$B$22,2,0)="Exclude"),"",IF($D363=1,IF(OR(price_limit="",price_limit="No Limit"),IF(H363="Yes",1,2),IF(SUMIFS(WhatIf!$G:$G,WhatIf!$A:$A,H$1,WhatIf!$B:$B,H363)&lt;=price_limit,IF(H363="Yes",1,2),"")),""))</f>
        <v/>
      </c>
      <c r="AX363" s="69" t="str">
        <f>IF(OR(I363="",VLOOKUP(I$1,Services!$A$1:$B$22,2,0)="Exclude"),"",IF($D363=1,IF(OR(price_limit="",price_limit="No Limit"),IF(I363="Yes",1,2),IF(SUMIFS(WhatIf!$G:$G,WhatIf!$A:$A,I$1,WhatIf!$B:$B,I363)&lt;=price_limit,IF(I363="Yes",1,2),"")),""))</f>
        <v/>
      </c>
      <c r="AY363" s="69" t="str">
        <f>IF(OR(J363="",VLOOKUP(J$1,Services!$A$1:$B$22,2,0)="Exclude"),"",IF($D363=1,IF(OR(price_limit="",price_limit="No Limit"),IF(J363="Yes",1,2),IF(SUMIFS(WhatIf!$G:$G,WhatIf!$A:$A,J$1,WhatIf!$B:$B,J363)&lt;=price_limit,IF(J363="Yes",1,2),"")),""))</f>
        <v/>
      </c>
      <c r="AZ363" s="69" t="str">
        <f>IF(OR(K363="",VLOOKUP(K$1,Services!$A$1:$B$22,2,0)="Exclude"),"",IF($D363=1,IF(OR(price_limit="",price_limit="No Limit"),IF(K363="Yes",1,2),IF(SUMIFS(WhatIf!$G:$G,WhatIf!$A:$A,K$1,WhatIf!$B:$B,K363)&lt;=price_limit,IF(K363="Yes",1,2),"")),""))</f>
        <v/>
      </c>
      <c r="BA363" s="69" t="str">
        <f>IF(OR(L363="",VLOOKUP(L$1,Services!$A$1:$B$22,2,0)="Exclude"),"",IF($D363=1,IF(OR(price_limit="",price_limit="No Limit"),IF(L363="Yes",1,2),IF(SUMIFS(WhatIf!$G:$G,WhatIf!$A:$A,L$1,WhatIf!$B:$B,L363)&lt;=price_limit,IF(L363="Yes",1,2),"")),""))</f>
        <v/>
      </c>
      <c r="BB363" s="69" t="str">
        <f>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IF(OR(R363="",VLOOKUP(R$1,Services!$A$1:$B$22,2,0)="Exclude"),"",IF($D363=1,IF(OR(price_limit="",price_limit="No Limit"),IF(R363="Yes",1,2),IF(SUMIFS(WhatIf!$G:$G,WhatIf!$A:$A,R$1,WhatIf!$B:$B,R363)&lt;=price_limit,IF(R363="Yes",1,2),"")),""))</f>
        <v/>
      </c>
      <c r="BH363" s="69" t="str">
        <f>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651</v>
      </c>
      <c r="C364" s="4" t="s">
        <v>454</v>
      </c>
      <c r="D364" s="3" t="str">
        <f t="shared" ca="1" si="28"/>
        <v/>
      </c>
      <c r="T364" s="5" t="s">
        <v>247</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9" t="str">
        <f>IF(OR(E364="",VLOOKUP(E$1,Services!$A$1:$B$22,2,0)="Exclude"),"",IF($D364=1,IF(OR(price_limit="",price_limit="No Limit"),IF(E364="Yes",1,2),IF(SUMIFS(WhatIf!$G:$G,WhatIf!$A:$A,E$1,WhatIf!$B:$B,E364)&lt;=price_limit,IF(E364="Yes",1,2),"")),""))</f>
        <v/>
      </c>
      <c r="AU364" s="69" t="str">
        <f>IF(OR(F364="",VLOOKUP(F$1,Services!$A$1:$B$22,2,0)="Exclude"),"",IF($D364=1,IF(OR(price_limit="",price_limit="No Limit"),IF(F364="Yes",1,2),IF(SUMIFS(WhatIf!$G:$G,WhatIf!$A:$A,F$1,WhatIf!$B:$B,F364)&lt;=price_limit,IF(F364="Yes",1,2),"")),""))</f>
        <v/>
      </c>
      <c r="AV364" s="69" t="str">
        <f>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IF(OR(K364="",VLOOKUP(K$1,Services!$A$1:$B$22,2,0)="Exclude"),"",IF($D364=1,IF(OR(price_limit="",price_limit="No Limit"),IF(K364="Yes",1,2),IF(SUMIFS(WhatIf!$G:$G,WhatIf!$A:$A,K$1,WhatIf!$B:$B,K364)&lt;=price_limit,IF(K364="Yes",1,2),"")),""))</f>
        <v/>
      </c>
      <c r="BA364" s="69" t="str">
        <f>IF(OR(L364="",VLOOKUP(L$1,Services!$A$1:$B$22,2,0)="Exclude"),"",IF($D364=1,IF(OR(price_limit="",price_limit="No Limit"),IF(L364="Yes",1,2),IF(SUMIFS(WhatIf!$G:$G,WhatIf!$A:$A,L$1,WhatIf!$B:$B,L364)&lt;=price_limit,IF(L364="Yes",1,2),"")),""))</f>
        <v/>
      </c>
      <c r="BB364" s="69" t="str">
        <f>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IF(OR(R364="",VLOOKUP(R$1,Services!$A$1:$B$22,2,0)="Exclude"),"",IF($D364=1,IF(OR(price_limit="",price_limit="No Limit"),IF(R364="Yes",1,2),IF(SUMIFS(WhatIf!$G:$G,WhatIf!$A:$A,R$1,WhatIf!$B:$B,R364)&lt;=price_limit,IF(R364="Yes",1,2),"")),""))</f>
        <v/>
      </c>
      <c r="BH364" s="69" t="str">
        <f>IF(OR(S364="",VLOOKUP(S$1,Services!$A$1:$B$22,2,0)="Exclude"),"",IF($D364=1,IF(OR(price_limit="",price_limit="No Limit"),IF(S364="Yes",1,2),IF(SUMIFS(WhatIf!$G:$G,WhatIf!$A:$A,S$1,WhatIf!$B:$B,S364)&lt;=price_limit,IF(S364="Yes",1,2),"")),""))</f>
        <v/>
      </c>
      <c r="BI364" s="69" t="str">
        <f ca="1">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x14ac:dyDescent="0.3">
      <c r="A365" s="19" t="s">
        <v>753</v>
      </c>
      <c r="C365" s="4" t="s">
        <v>454</v>
      </c>
      <c r="D365" s="3" t="str">
        <f t="shared" ca="1" si="28"/>
        <v/>
      </c>
      <c r="F365" s="5" t="s">
        <v>753</v>
      </c>
      <c r="G365" s="5" t="s">
        <v>753</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9" t="str">
        <f>IF(OR(E365="",VLOOKUP(E$1,Services!$A$1:$B$22,2,0)="Exclude"),"",IF($D365=1,IF(OR(price_limit="",price_limit="No Limit"),IF(E365="Yes",1,2),IF(SUMIFS(WhatIf!$G:$G,WhatIf!$A:$A,E$1,WhatIf!$B:$B,E365)&lt;=price_limit,IF(E365="Yes",1,2),"")),""))</f>
        <v/>
      </c>
      <c r="AU365" s="69" t="str">
        <f ca="1">IF(OR(F365="",VLOOKUP(F$1,Services!$A$1:$B$22,2,0)="Exclude"),"",IF($D365=1,IF(OR(price_limit="",price_limit="No Limit"),IF(F365="Yes",1,2),IF(SUMIFS(WhatIf!$G:$G,WhatIf!$A:$A,F$1,WhatIf!$B:$B,F365)&lt;=price_limit,IF(F365="Yes",1,2),"")),""))</f>
        <v/>
      </c>
      <c r="AV365" s="69" t="str">
        <f ca="1">IF(OR(G365="",VLOOKUP(G$1,Services!$A$1:$B$22,2,0)="Exclude"),"",IF($D365=1,IF(OR(price_limit="",price_limit="No Limit"),IF(G365="Yes",1,2),IF(SUMIFS(WhatIf!$G:$G,WhatIf!$A:$A,G$1,WhatIf!$B:$B,G365)&lt;=price_limit,IF(G365="Yes",1,2),"")),""))</f>
        <v/>
      </c>
      <c r="AW365" s="69" t="str">
        <f>IF(OR(H365="",VLOOKUP(H$1,Services!$A$1:$B$22,2,0)="Exclude"),"",IF($D365=1,IF(OR(price_limit="",price_limit="No Limit"),IF(H365="Yes",1,2),IF(SUMIFS(WhatIf!$G:$G,WhatIf!$A:$A,H$1,WhatIf!$B:$B,H365)&lt;=price_limit,IF(H365="Yes",1,2),"")),""))</f>
        <v/>
      </c>
      <c r="AX365" s="69" t="str">
        <f>IF(OR(I365="",VLOOKUP(I$1,Services!$A$1:$B$22,2,0)="Exclude"),"",IF($D365=1,IF(OR(price_limit="",price_limit="No Limit"),IF(I365="Yes",1,2),IF(SUMIFS(WhatIf!$G:$G,WhatIf!$A:$A,I$1,WhatIf!$B:$B,I365)&lt;=price_limit,IF(I365="Yes",1,2),"")),""))</f>
        <v/>
      </c>
      <c r="AY365" s="69" t="str">
        <f>IF(OR(J365="",VLOOKUP(J$1,Services!$A$1:$B$22,2,0)="Exclude"),"",IF($D365=1,IF(OR(price_limit="",price_limit="No Limit"),IF(J365="Yes",1,2),IF(SUMIFS(WhatIf!$G:$G,WhatIf!$A:$A,J$1,WhatIf!$B:$B,J365)&lt;=price_limit,IF(J365="Yes",1,2),"")),""))</f>
        <v/>
      </c>
      <c r="AZ365" s="69" t="str">
        <f>IF(OR(K365="",VLOOKUP(K$1,Services!$A$1:$B$22,2,0)="Exclude"),"",IF($D365=1,IF(OR(price_limit="",price_limit="No Limit"),IF(K365="Yes",1,2),IF(SUMIFS(WhatIf!$G:$G,WhatIf!$A:$A,K$1,WhatIf!$B:$B,K365)&lt;=price_limit,IF(K365="Yes",1,2),"")),""))</f>
        <v/>
      </c>
      <c r="BA365" s="69" t="str">
        <f>IF(OR(L365="",VLOOKUP(L$1,Services!$A$1:$B$22,2,0)="Exclude"),"",IF($D365=1,IF(OR(price_limit="",price_limit="No Limit"),IF(L365="Yes",1,2),IF(SUMIFS(WhatIf!$G:$G,WhatIf!$A:$A,L$1,WhatIf!$B:$B,L365)&lt;=price_limit,IF(L365="Yes",1,2),"")),""))</f>
        <v/>
      </c>
      <c r="BB365" s="69" t="str">
        <f>IF(OR(M365="",VLOOKUP(M$1,Services!$A$1:$B$22,2,0)="Exclude"),"",IF($D365=1,IF(OR(price_limit="",price_limit="No Limit"),IF(M365="Yes",1,2),IF(SUMIFS(WhatIf!$G:$G,WhatIf!$A:$A,M$1,WhatIf!$B:$B,M365)&lt;=price_limit,IF(M365="Yes",1,2),"")),""))</f>
        <v/>
      </c>
      <c r="BC365" s="69" t="str">
        <f>IF(OR(N365="",VLOOKUP(N$1,Services!$A$1:$B$22,2,0)="Exclude"),"",IF($D365=1,IF(OR(price_limit="",price_limit="No Limit"),IF(N365="Yes",1,2),IF(SUMIFS(WhatIf!$G:$G,WhatIf!$A:$A,N$1,WhatIf!$B:$B,N365)&lt;=price_limit,IF(N365="Yes",1,2),"")),""))</f>
        <v/>
      </c>
      <c r="BD365" s="69" t="str">
        <f>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x14ac:dyDescent="0.3">
      <c r="A366" s="19" t="s">
        <v>167</v>
      </c>
      <c r="B366" s="4" t="s">
        <v>240</v>
      </c>
      <c r="C366" s="4" t="s">
        <v>452</v>
      </c>
      <c r="D366" s="3" t="str">
        <f t="shared" ca="1" si="28"/>
        <v/>
      </c>
      <c r="O366" s="6" t="s">
        <v>167</v>
      </c>
      <c r="P366" s="6"/>
      <c r="Q366" s="6"/>
      <c r="R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IF(OR(G366="",VLOOKUP(G$1,Services!$A$1:$B$22,2,0)="Exclude"),"",IF($D366=1,IF(OR(price_limit="",price_limit="No Limit"),IF(G366="Yes",1,2),IF(SUMIFS(WhatIf!$G:$G,WhatIf!$A:$A,G$1,WhatIf!$B:$B,G366)&lt;=price_limit,IF(G366="Yes",1,2),"")),""))</f>
        <v/>
      </c>
      <c r="AW366" s="69" t="str">
        <f>IF(OR(H366="",VLOOKUP(H$1,Services!$A$1:$B$22,2,0)="Exclude"),"",IF($D366=1,IF(OR(price_limit="",price_limit="No Limit"),IF(H366="Yes",1,2),IF(SUMIFS(WhatIf!$G:$G,WhatIf!$A:$A,H$1,WhatIf!$B:$B,H366)&lt;=price_limit,IF(H366="Yes",1,2),"")),""))</f>
        <v/>
      </c>
      <c r="AX366" s="69" t="str">
        <f>IF(OR(I366="",VLOOKUP(I$1,Services!$A$1:$B$22,2,0)="Exclude"),"",IF($D366=1,IF(OR(price_limit="",price_limit="No Limit"),IF(I366="Yes",1,2),IF(SUMIFS(WhatIf!$G:$G,WhatIf!$A:$A,I$1,WhatIf!$B:$B,I366)&lt;=price_limit,IF(I366="Yes",1,2),"")),""))</f>
        <v/>
      </c>
      <c r="AY366" s="69" t="str">
        <f>IF(OR(J366="",VLOOKUP(J$1,Services!$A$1:$B$22,2,0)="Exclude"),"",IF($D366=1,IF(OR(price_limit="",price_limit="No Limit"),IF(J366="Yes",1,2),IF(SUMIFS(WhatIf!$G:$G,WhatIf!$A:$A,J$1,WhatIf!$B:$B,J366)&lt;=price_limit,IF(J366="Yes",1,2),"")),""))</f>
        <v/>
      </c>
      <c r="AZ366" s="69" t="str">
        <f>IF(OR(K366="",VLOOKUP(K$1,Services!$A$1:$B$22,2,0)="Exclude"),"",IF($D366=1,IF(OR(price_limit="",price_limit="No Limit"),IF(K366="Yes",1,2),IF(SUMIFS(WhatIf!$G:$G,WhatIf!$A:$A,K$1,WhatIf!$B:$B,K366)&lt;=price_limit,IF(K366="Yes",1,2),"")),""))</f>
        <v/>
      </c>
      <c r="BA366" s="69" t="str">
        <f>IF(OR(L366="",VLOOKUP(L$1,Services!$A$1:$B$22,2,0)="Exclude"),"",IF($D366=1,IF(OR(price_limit="",price_limit="No Limit"),IF(L366="Yes",1,2),IF(SUMIFS(WhatIf!$G:$G,WhatIf!$A:$A,L$1,WhatIf!$B:$B,L366)&lt;=price_limit,IF(L366="Yes",1,2),"")),""))</f>
        <v/>
      </c>
      <c r="BB366" s="69" t="str">
        <f>IF(OR(M366="",VLOOKUP(M$1,Services!$A$1:$B$22,2,0)="Exclude"),"",IF($D366=1,IF(OR(price_limit="",price_limit="No Limit"),IF(M366="Yes",1,2),IF(SUMIFS(WhatIf!$G:$G,WhatIf!$A:$A,M$1,WhatIf!$B:$B,M366)&lt;=price_limit,IF(M366="Yes",1,2),"")),""))</f>
        <v/>
      </c>
      <c r="BC366" s="69" t="str">
        <f>IF(OR(N366="",VLOOKUP(N$1,Services!$A$1:$B$22,2,0)="Exclude"),"",IF($D366=1,IF(OR(price_limit="",price_limit="No Limit"),IF(N366="Yes",1,2),IF(SUMIFS(WhatIf!$G:$G,WhatIf!$A:$A,N$1,WhatIf!$B:$B,N366)&lt;=price_limit,IF(N366="Yes",1,2),"")),""))</f>
        <v/>
      </c>
      <c r="BD366" s="69" t="str">
        <f ca="1">IF(OR(O366="",VLOOKUP(O$1,Services!$A$1:$B$22,2,0)="Exclude"),"",IF($D366=1,IF(OR(price_limit="",price_limit="No Limit"),IF(O366="Yes",1,2),IF(SUMIFS(WhatIf!$G:$G,WhatIf!$A:$A,O$1,WhatIf!$B:$B,O366)&lt;=price_limit,IF(O366="Yes",1,2),"")),""))</f>
        <v/>
      </c>
      <c r="BE366" s="69" t="str">
        <f>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24.9" x14ac:dyDescent="0.3">
      <c r="A367" s="19" t="s">
        <v>68</v>
      </c>
      <c r="B367" s="4" t="s">
        <v>244</v>
      </c>
      <c r="C367" s="4" t="s">
        <v>283</v>
      </c>
      <c r="D367" s="3" t="str">
        <f t="shared" ca="1" si="28"/>
        <v/>
      </c>
      <c r="E367" s="5" t="s">
        <v>1</v>
      </c>
      <c r="F367" s="5" t="s">
        <v>507</v>
      </c>
      <c r="G367" s="5" t="s">
        <v>507</v>
      </c>
      <c r="K367" s="5" t="s">
        <v>1</v>
      </c>
      <c r="L367" s="5" t="s">
        <v>1</v>
      </c>
      <c r="M367" s="5" t="s">
        <v>1</v>
      </c>
      <c r="O367" s="6" t="s">
        <v>1</v>
      </c>
      <c r="P367" s="6"/>
      <c r="Q367" s="6" t="s">
        <v>308</v>
      </c>
      <c r="R367" s="6" t="s">
        <v>1</v>
      </c>
      <c r="S367" s="5" t="s">
        <v>1</v>
      </c>
      <c r="X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9" t="str">
        <f ca="1">IF(OR(E367="",VLOOKUP(E$1,Services!$A$1:$B$22,2,0)="Exclude"),"",IF($D367=1,IF(OR(price_limit="",price_limit="No Limit"),IF(E367="Yes",1,2),IF(SUMIFS(WhatIf!$G:$G,WhatIf!$A:$A,E$1,WhatIf!$B:$B,E367)&lt;=price_limit,IF(E367="Yes",1,2),"")),""))</f>
        <v/>
      </c>
      <c r="AU367" s="69" t="str">
        <f ca="1">IF(OR(F367="",VLOOKUP(F$1,Services!$A$1:$B$22,2,0)="Exclude"),"",IF($D367=1,IF(OR(price_limit="",price_limit="No Limit"),IF(F367="Yes",1,2),IF(SUMIFS(WhatIf!$G:$G,WhatIf!$A:$A,F$1,WhatIf!$B:$B,F367)&lt;=price_limit,IF(F367="Yes",1,2),"")),""))</f>
        <v/>
      </c>
      <c r="AV367" s="69" t="str">
        <f ca="1">IF(OR(G367="",VLOOKUP(G$1,Services!$A$1:$B$22,2,0)="Exclude"),"",IF($D367=1,IF(OR(price_limit="",price_limit="No Limit"),IF(G367="Yes",1,2),IF(SUMIFS(WhatIf!$G:$G,WhatIf!$A:$A,G$1,WhatIf!$B:$B,G367)&lt;=price_limit,IF(G367="Yes",1,2),"")),""))</f>
        <v/>
      </c>
      <c r="AW367" s="69" t="str">
        <f>IF(OR(H367="",VLOOKUP(H$1,Services!$A$1:$B$22,2,0)="Exclude"),"",IF($D367=1,IF(OR(price_limit="",price_limit="No Limit"),IF(H367="Yes",1,2),IF(SUMIFS(WhatIf!$G:$G,WhatIf!$A:$A,H$1,WhatIf!$B:$B,H367)&lt;=price_limit,IF(H367="Yes",1,2),"")),""))</f>
        <v/>
      </c>
      <c r="AX367" s="69" t="str">
        <f>IF(OR(I367="",VLOOKUP(I$1,Services!$A$1:$B$22,2,0)="Exclude"),"",IF($D367=1,IF(OR(price_limit="",price_limit="No Limit"),IF(I367="Yes",1,2),IF(SUMIFS(WhatIf!$G:$G,WhatIf!$A:$A,I$1,WhatIf!$B:$B,I367)&lt;=price_limit,IF(I367="Yes",1,2),"")),""))</f>
        <v/>
      </c>
      <c r="AY367" s="69" t="str">
        <f>IF(OR(J367="",VLOOKUP(J$1,Services!$A$1:$B$22,2,0)="Exclude"),"",IF($D367=1,IF(OR(price_limit="",price_limit="No Limit"),IF(J367="Yes",1,2),IF(SUMIFS(WhatIf!$G:$G,WhatIf!$A:$A,J$1,WhatIf!$B:$B,J367)&lt;=price_limit,IF(J367="Yes",1,2),"")),""))</f>
        <v/>
      </c>
      <c r="AZ367" s="69" t="str">
        <f ca="1">IF(OR(K367="",VLOOKUP(K$1,Services!$A$1:$B$22,2,0)="Exclude"),"",IF($D367=1,IF(OR(price_limit="",price_limit="No Limit"),IF(K367="Yes",1,2),IF(SUMIFS(WhatIf!$G:$G,WhatIf!$A:$A,K$1,WhatIf!$B:$B,K367)&lt;=price_limit,IF(K367="Yes",1,2),"")),""))</f>
        <v/>
      </c>
      <c r="BA367" s="69" t="str">
        <f ca="1">IF(OR(L367="",VLOOKUP(L$1,Services!$A$1:$B$22,2,0)="Exclude"),"",IF($D367=1,IF(OR(price_limit="",price_limit="No Limit"),IF(L367="Yes",1,2),IF(SUMIFS(WhatIf!$G:$G,WhatIf!$A:$A,L$1,WhatIf!$B:$B,L367)&lt;=price_limit,IF(L367="Yes",1,2),"")),""))</f>
        <v/>
      </c>
      <c r="BB367" s="69" t="str">
        <f ca="1">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 ca="1">IF(OR(O367="",VLOOKUP(O$1,Services!$A$1:$B$22,2,0)="Exclude"),"",IF($D367=1,IF(OR(price_limit="",price_limit="No Limit"),IF(O367="Yes",1,2),IF(SUMIFS(WhatIf!$G:$G,WhatIf!$A:$A,O$1,WhatIf!$B:$B,O367)&lt;=price_limit,IF(O367="Yes",1,2),"")),""))</f>
        <v/>
      </c>
      <c r="BE367" s="69" t="str">
        <f>IF(OR(P367="",VLOOKUP(P$1,Services!$A$1:$B$22,2,0)="Exclude"),"",IF($D367=1,IF(OR(price_limit="",price_limit="No Limit"),IF(P367="Yes",1,2),IF(SUMIFS(WhatIf!$G:$G,WhatIf!$A:$A,P$1,WhatIf!$B:$B,P367)&lt;=price_limit,IF(P367="Yes",1,2),"")),""))</f>
        <v/>
      </c>
      <c r="BF367" s="69" t="str">
        <f ca="1">IF(OR(Q367="",VLOOKUP(Q$1,Services!$A$1:$B$22,2,0)="Exclude"),"",IF($D367=1,IF(OR(price_limit="",price_limit="No Limit"),IF(Q367="Yes",1,2),IF(SUMIFS(WhatIf!$G:$G,WhatIf!$A:$A,Q$1,WhatIf!$B:$B,Q367)&lt;=price_limit,IF(Q367="Yes",1,2),"")),""))</f>
        <v/>
      </c>
      <c r="BG367" s="69" t="str">
        <f ca="1">IF(OR(R367="",VLOOKUP(R$1,Services!$A$1:$B$22,2,0)="Exclude"),"",IF($D367=1,IF(OR(price_limit="",price_limit="No Limit"),IF(R367="Yes",1,2),IF(SUMIFS(WhatIf!$G:$G,WhatIf!$A:$A,R$1,WhatIf!$B:$B,R367)&lt;=price_limit,IF(R367="Yes",1,2),"")),""))</f>
        <v/>
      </c>
      <c r="BH367" s="69" t="str">
        <f ca="1">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 ca="1">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x14ac:dyDescent="0.3">
      <c r="A368" s="19" t="s">
        <v>792</v>
      </c>
      <c r="C368" s="4" t="s">
        <v>457</v>
      </c>
      <c r="D368" s="3" t="str">
        <f t="shared" ca="1" si="28"/>
        <v/>
      </c>
      <c r="F368" s="5" t="s">
        <v>821</v>
      </c>
      <c r="G368" s="5" t="s">
        <v>821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9" t="str">
        <f>IF(OR(E368="",VLOOKUP(E$1,Services!$A$1:$B$22,2,0)="Exclude"),"",IF($D368=1,IF(OR(price_limit="",price_limit="No Limit"),IF(E368="Yes",1,2),IF(SUMIFS(WhatIf!$G:$G,WhatIf!$A:$A,E$1,WhatIf!$B:$B,E368)&lt;=price_limit,IF(E368="Yes",1,2),"")),""))</f>
        <v/>
      </c>
      <c r="AU368" s="69" t="str">
        <f ca="1">IF(OR(F368="",VLOOKUP(F$1,Services!$A$1:$B$22,2,0)="Exclude"),"",IF($D368=1,IF(OR(price_limit="",price_limit="No Limit"),IF(F368="Yes",1,2),IF(SUMIFS(WhatIf!$G:$G,WhatIf!$A:$A,F$1,WhatIf!$B:$B,F368)&lt;=price_limit,IF(F368="Yes",1,2),"")),""))</f>
        <v/>
      </c>
      <c r="AV368" s="69" t="str">
        <f ca="1">IF(OR(G368="",VLOOKUP(G$1,Services!$A$1:$B$22,2,0)="Exclude"),"",IF($D368=1,IF(OR(price_limit="",price_limit="No Limit"),IF(G368="Yes",1,2),IF(SUMIFS(WhatIf!$G:$G,WhatIf!$A:$A,G$1,WhatIf!$B:$B,G368)&lt;=price_limit,IF(G368="Yes",1,2),"")),""))</f>
        <v/>
      </c>
      <c r="AW368" s="69" t="str">
        <f>IF(OR(H368="",VLOOKUP(H$1,Services!$A$1:$B$22,2,0)="Exclude"),"",IF($D368=1,IF(OR(price_limit="",price_limit="No Limit"),IF(H368="Yes",1,2),IF(SUMIFS(WhatIf!$G:$G,WhatIf!$A:$A,H$1,WhatIf!$B:$B,H368)&lt;=price_limit,IF(H368="Yes",1,2),"")),""))</f>
        <v/>
      </c>
      <c r="AX368" s="69" t="str">
        <f>IF(OR(I368="",VLOOKUP(I$1,Services!$A$1:$B$22,2,0)="Exclude"),"",IF($D368=1,IF(OR(price_limit="",price_limit="No Limit"),IF(I368="Yes",1,2),IF(SUMIFS(WhatIf!$G:$G,WhatIf!$A:$A,I$1,WhatIf!$B:$B,I368)&lt;=price_limit,IF(I368="Yes",1,2),"")),""))</f>
        <v/>
      </c>
      <c r="AY368" s="69" t="str">
        <f>IF(OR(J368="",VLOOKUP(J$1,Services!$A$1:$B$22,2,0)="Exclude"),"",IF($D368=1,IF(OR(price_limit="",price_limit="No Limit"),IF(J368="Yes",1,2),IF(SUMIFS(WhatIf!$G:$G,WhatIf!$A:$A,J$1,WhatIf!$B:$B,J368)&lt;=price_limit,IF(J368="Yes",1,2),"")),""))</f>
        <v/>
      </c>
      <c r="AZ368" s="69" t="str">
        <f>IF(OR(K368="",VLOOKUP(K$1,Services!$A$1:$B$22,2,0)="Exclude"),"",IF($D368=1,IF(OR(price_limit="",price_limit="No Limit"),IF(K368="Yes",1,2),IF(SUMIFS(WhatIf!$G:$G,WhatIf!$A:$A,K$1,WhatIf!$B:$B,K368)&lt;=price_limit,IF(K368="Yes",1,2),"")),""))</f>
        <v/>
      </c>
      <c r="BA368" s="69" t="str">
        <f>IF(OR(L368="",VLOOKUP(L$1,Services!$A$1:$B$22,2,0)="Exclude"),"",IF($D368=1,IF(OR(price_limit="",price_limit="No Limit"),IF(L368="Yes",1,2),IF(SUMIFS(WhatIf!$G:$G,WhatIf!$A:$A,L$1,WhatIf!$B:$B,L368)&lt;=price_limit,IF(L368="Yes",1,2),"")),""))</f>
        <v/>
      </c>
      <c r="BB368" s="69" t="str">
        <f>IF(OR(M368="",VLOOKUP(M$1,Services!$A$1:$B$22,2,0)="Exclude"),"",IF($D368=1,IF(OR(price_limit="",price_limit="No Limit"),IF(M368="Yes",1,2),IF(SUMIFS(WhatIf!$G:$G,WhatIf!$A:$A,M$1,WhatIf!$B:$B,M368)&lt;=price_limit,IF(M368="Yes",1,2),"")),""))</f>
        <v/>
      </c>
      <c r="BC368" s="69" t="str">
        <f>IF(OR(N368="",VLOOKUP(N$1,Services!$A$1:$B$22,2,0)="Exclude"),"",IF($D368=1,IF(OR(price_limit="",price_limit="No Limit"),IF(N368="Yes",1,2),IF(SUMIFS(WhatIf!$G:$G,WhatIf!$A:$A,N$1,WhatIf!$B:$B,N368)&lt;=price_limit,IF(N368="Yes",1,2),"")),""))</f>
        <v/>
      </c>
      <c r="BD368" s="69" t="str">
        <f>IF(OR(O368="",VLOOKUP(O$1,Services!$A$1:$B$22,2,0)="Exclude"),"",IF($D368=1,IF(OR(price_limit="",price_limit="No Limit"),IF(O368="Yes",1,2),IF(SUMIFS(WhatIf!$G:$G,WhatIf!$A:$A,O$1,WhatIf!$B:$B,O368)&lt;=price_limit,IF(O368="Yes",1,2),"")),""))</f>
        <v/>
      </c>
      <c r="BE368" s="69" t="str">
        <f>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IF(OR(R368="",VLOOKUP(R$1,Services!$A$1:$B$22,2,0)="Exclude"),"",IF($D368=1,IF(OR(price_limit="",price_limit="No Limit"),IF(R368="Yes",1,2),IF(SUMIFS(WhatIf!$G:$G,WhatIf!$A:$A,R$1,WhatIf!$B:$B,R368)&lt;=price_limit,IF(R368="Yes",1,2),"")),""))</f>
        <v/>
      </c>
      <c r="BH368" s="69" t="str">
        <f>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customHeight="1" x14ac:dyDescent="0.3">
      <c r="A369" s="19" t="s">
        <v>362</v>
      </c>
      <c r="B369" s="4" t="s">
        <v>240</v>
      </c>
      <c r="C369" s="4" t="s">
        <v>208</v>
      </c>
      <c r="D369" s="3" t="str">
        <f t="shared" ca="1" si="28"/>
        <v/>
      </c>
      <c r="H369" s="5" t="s">
        <v>285</v>
      </c>
      <c r="I369" s="5" t="s">
        <v>285</v>
      </c>
      <c r="J369" s="5" t="s">
        <v>285</v>
      </c>
      <c r="K369" s="5" t="s">
        <v>285</v>
      </c>
      <c r="L369" s="5" t="s">
        <v>285</v>
      </c>
      <c r="M369" s="5" t="s">
        <v>285</v>
      </c>
      <c r="N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9" t="str">
        <f>IF(OR(E369="",VLOOKUP(E$1,Services!$A$1:$B$22,2,0)="Exclude"),"",IF($D369=1,IF(OR(price_limit="",price_limit="No Limit"),IF(E369="Yes",1,2),IF(SUMIFS(WhatIf!$G:$G,WhatIf!$A:$A,E$1,WhatIf!$B:$B,E369)&lt;=price_limit,IF(E369="Yes",1,2),"")),""))</f>
        <v/>
      </c>
      <c r="AU369" s="69" t="str">
        <f>IF(OR(F369="",VLOOKUP(F$1,Services!$A$1:$B$22,2,0)="Exclude"),"",IF($D369=1,IF(OR(price_limit="",price_limit="No Limit"),IF(F369="Yes",1,2),IF(SUMIFS(WhatIf!$G:$G,WhatIf!$A:$A,F$1,WhatIf!$B:$B,F369)&lt;=price_limit,IF(F369="Yes",1,2),"")),""))</f>
        <v/>
      </c>
      <c r="AV369" s="69" t="str">
        <f>IF(OR(G369="",VLOOKUP(G$1,Services!$A$1:$B$22,2,0)="Exclude"),"",IF($D369=1,IF(OR(price_limit="",price_limit="No Limit"),IF(G369="Yes",1,2),IF(SUMIFS(WhatIf!$G:$G,WhatIf!$A:$A,G$1,WhatIf!$B:$B,G369)&lt;=price_limit,IF(G369="Yes",1,2),"")),""))</f>
        <v/>
      </c>
      <c r="AW369" s="69" t="str">
        <f ca="1">IF(OR(H369="",VLOOKUP(H$1,Services!$A$1:$B$22,2,0)="Exclude"),"",IF($D369=1,IF(OR(price_limit="",price_limit="No Limit"),IF(H369="Yes",1,2),IF(SUMIFS(WhatIf!$G:$G,WhatIf!$A:$A,H$1,WhatIf!$B:$B,H369)&lt;=price_limit,IF(H369="Yes",1,2),"")),""))</f>
        <v/>
      </c>
      <c r="AX369" s="69" t="str">
        <f ca="1">IF(OR(I369="",VLOOKUP(I$1,Services!$A$1:$B$22,2,0)="Exclude"),"",IF($D369=1,IF(OR(price_limit="",price_limit="No Limit"),IF(I369="Yes",1,2),IF(SUMIFS(WhatIf!$G:$G,WhatIf!$A:$A,I$1,WhatIf!$B:$B,I369)&lt;=price_limit,IF(I369="Yes",1,2),"")),""))</f>
        <v/>
      </c>
      <c r="AY369" s="69" t="str">
        <f ca="1">IF(OR(J369="",VLOOKUP(J$1,Services!$A$1:$B$22,2,0)="Exclude"),"",IF($D369=1,IF(OR(price_limit="",price_limit="No Limit"),IF(J369="Yes",1,2),IF(SUMIFS(WhatIf!$G:$G,WhatIf!$A:$A,J$1,WhatIf!$B:$B,J369)&lt;=price_limit,IF(J369="Yes",1,2),"")),""))</f>
        <v/>
      </c>
      <c r="AZ369" s="69" t="str">
        <f ca="1">IF(OR(K369="",VLOOKUP(K$1,Services!$A$1:$B$22,2,0)="Exclude"),"",IF($D369=1,IF(OR(price_limit="",price_limit="No Limit"),IF(K369="Yes",1,2),IF(SUMIFS(WhatIf!$G:$G,WhatIf!$A:$A,K$1,WhatIf!$B:$B,K369)&lt;=price_limit,IF(K369="Yes",1,2),"")),""))</f>
        <v/>
      </c>
      <c r="BA369" s="69" t="str">
        <f ca="1">IF(OR(L369="",VLOOKUP(L$1,Services!$A$1:$B$22,2,0)="Exclude"),"",IF($D369=1,IF(OR(price_limit="",price_limit="No Limit"),IF(L369="Yes",1,2),IF(SUMIFS(WhatIf!$G:$G,WhatIf!$A:$A,L$1,WhatIf!$B:$B,L369)&lt;=price_limit,IF(L369="Yes",1,2),"")),""))</f>
        <v/>
      </c>
      <c r="BB369" s="69" t="str">
        <f ca="1">IF(OR(M369="",VLOOKUP(M$1,Services!$A$1:$B$22,2,0)="Exclude"),"",IF($D369=1,IF(OR(price_limit="",price_limit="No Limit"),IF(M369="Yes",1,2),IF(SUMIFS(WhatIf!$G:$G,WhatIf!$A:$A,M$1,WhatIf!$B:$B,M369)&lt;=price_limit,IF(M369="Yes",1,2),"")),""))</f>
        <v/>
      </c>
      <c r="BC369" s="69" t="str">
        <f ca="1">IF(OR(N369="",VLOOKUP(N$1,Services!$A$1:$B$22,2,0)="Exclude"),"",IF($D369=1,IF(OR(price_limit="",price_limit="No Limit"),IF(N369="Yes",1,2),IF(SUMIFS(WhatIf!$G:$G,WhatIf!$A:$A,N$1,WhatIf!$B:$B,N369)&lt;=price_limit,IF(N369="Yes",1,2),"")),""))</f>
        <v/>
      </c>
      <c r="BD369" s="69" t="str">
        <f>IF(OR(O369="",VLOOKUP(O$1,Services!$A$1:$B$22,2,0)="Exclude"),"",IF($D369=1,IF(OR(price_limit="",price_limit="No Limit"),IF(O369="Yes",1,2),IF(SUMIFS(WhatIf!$G:$G,WhatIf!$A:$A,O$1,WhatIf!$B:$B,O369)&lt;=price_limit,IF(O369="Yes",1,2),"")),""))</f>
        <v/>
      </c>
      <c r="BE369" s="69" t="str">
        <f>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IF(OR(R369="",VLOOKUP(R$1,Services!$A$1:$B$22,2,0)="Exclude"),"",IF($D369=1,IF(OR(price_limit="",price_limit="No Limit"),IF(R369="Yes",1,2),IF(SUMIFS(WhatIf!$G:$G,WhatIf!$A:$A,R$1,WhatIf!$B:$B,R369)&lt;=price_limit,IF(R369="Yes",1,2),"")),""))</f>
        <v/>
      </c>
      <c r="BH369" s="69" t="str">
        <f>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69</v>
      </c>
      <c r="B370" s="4" t="s">
        <v>240</v>
      </c>
      <c r="C370" s="4" t="s">
        <v>283</v>
      </c>
      <c r="D370" s="3" t="str">
        <f t="shared" ca="1" si="28"/>
        <v/>
      </c>
      <c r="G370" s="5" t="s">
        <v>1</v>
      </c>
      <c r="H370" s="5" t="s">
        <v>1</v>
      </c>
      <c r="I370" s="5" t="s">
        <v>1</v>
      </c>
      <c r="J370" s="5" t="s">
        <v>1</v>
      </c>
      <c r="K370" s="5" t="s">
        <v>1</v>
      </c>
      <c r="L370" s="5" t="s">
        <v>1</v>
      </c>
      <c r="M370" s="5" t="s">
        <v>1</v>
      </c>
      <c r="O370" s="6" t="s">
        <v>1</v>
      </c>
      <c r="P370" s="6" t="s">
        <v>1</v>
      </c>
      <c r="Q370" s="6" t="s">
        <v>1</v>
      </c>
      <c r="R370" s="6"/>
      <c r="X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9" t="str">
        <f>IF(OR(E370="",VLOOKUP(E$1,Services!$A$1:$B$22,2,0)="Exclude"),"",IF($D370=1,IF(OR(price_limit="",price_limit="No Limit"),IF(E370="Yes",1,2),IF(SUMIFS(WhatIf!$G:$G,WhatIf!$A:$A,E$1,WhatIf!$B:$B,E370)&lt;=price_limit,IF(E370="Yes",1,2),"")),""))</f>
        <v/>
      </c>
      <c r="AU370" s="69" t="str">
        <f>IF(OR(F370="",VLOOKUP(F$1,Services!$A$1:$B$22,2,0)="Exclude"),"",IF($D370=1,IF(OR(price_limit="",price_limit="No Limit"),IF(F370="Yes",1,2),IF(SUMIFS(WhatIf!$G:$G,WhatIf!$A:$A,F$1,WhatIf!$B:$B,F370)&lt;=price_limit,IF(F370="Yes",1,2),"")),""))</f>
        <v/>
      </c>
      <c r="AV370" s="69" t="str">
        <f ca="1">IF(OR(G370="",VLOOKUP(G$1,Services!$A$1:$B$22,2,0)="Exclude"),"",IF($D370=1,IF(OR(price_limit="",price_limit="No Limit"),IF(G370="Yes",1,2),IF(SUMIFS(WhatIf!$G:$G,WhatIf!$A:$A,G$1,WhatIf!$B:$B,G370)&lt;=price_limit,IF(G370="Yes",1,2),"")),""))</f>
        <v/>
      </c>
      <c r="AW370" s="69" t="str">
        <f ca="1">IF(OR(H370="",VLOOKUP(H$1,Services!$A$1:$B$22,2,0)="Exclude"),"",IF($D370=1,IF(OR(price_limit="",price_limit="No Limit"),IF(H370="Yes",1,2),IF(SUMIFS(WhatIf!$G:$G,WhatIf!$A:$A,H$1,WhatIf!$B:$B,H370)&lt;=price_limit,IF(H370="Yes",1,2),"")),""))</f>
        <v/>
      </c>
      <c r="AX370" s="69" t="str">
        <f ca="1">IF(OR(I370="",VLOOKUP(I$1,Services!$A$1:$B$22,2,0)="Exclude"),"",IF($D370=1,IF(OR(price_limit="",price_limit="No Limit"),IF(I370="Yes",1,2),IF(SUMIFS(WhatIf!$G:$G,WhatIf!$A:$A,I$1,WhatIf!$B:$B,I370)&lt;=price_limit,IF(I370="Yes",1,2),"")),""))</f>
        <v/>
      </c>
      <c r="AY370" s="69" t="str">
        <f ca="1">IF(OR(J370="",VLOOKUP(J$1,Services!$A$1:$B$22,2,0)="Exclude"),"",IF($D370=1,IF(OR(price_limit="",price_limit="No Limit"),IF(J370="Yes",1,2),IF(SUMIFS(WhatIf!$G:$G,WhatIf!$A:$A,J$1,WhatIf!$B:$B,J370)&lt;=price_limit,IF(J370="Yes",1,2),"")),""))</f>
        <v/>
      </c>
      <c r="AZ370" s="69" t="str">
        <f ca="1">IF(OR(K370="",VLOOKUP(K$1,Services!$A$1:$B$22,2,0)="Exclude"),"",IF($D370=1,IF(OR(price_limit="",price_limit="No Limit"),IF(K370="Yes",1,2),IF(SUMIFS(WhatIf!$G:$G,WhatIf!$A:$A,K$1,WhatIf!$B:$B,K370)&lt;=price_limit,IF(K370="Yes",1,2),"")),""))</f>
        <v/>
      </c>
      <c r="BA370" s="69" t="str">
        <f ca="1">IF(OR(L370="",VLOOKUP(L$1,Services!$A$1:$B$22,2,0)="Exclude"),"",IF($D370=1,IF(OR(price_limit="",price_limit="No Limit"),IF(L370="Yes",1,2),IF(SUMIFS(WhatIf!$G:$G,WhatIf!$A:$A,L$1,WhatIf!$B:$B,L370)&lt;=price_limit,IF(L370="Yes",1,2),"")),""))</f>
        <v/>
      </c>
      <c r="BB370" s="69" t="str">
        <f ca="1">IF(OR(M370="",VLOOKUP(M$1,Services!$A$1:$B$22,2,0)="Exclude"),"",IF($D370=1,IF(OR(price_limit="",price_limit="No Limit"),IF(M370="Yes",1,2),IF(SUMIFS(WhatIf!$G:$G,WhatIf!$A:$A,M$1,WhatIf!$B:$B,M370)&lt;=price_limit,IF(M370="Yes",1,2),"")),""))</f>
        <v/>
      </c>
      <c r="BC370" s="69" t="str">
        <f>IF(OR(N370="",VLOOKUP(N$1,Services!$A$1:$B$22,2,0)="Exclude"),"",IF($D370=1,IF(OR(price_limit="",price_limit="No Limit"),IF(N370="Yes",1,2),IF(SUMIFS(WhatIf!$G:$G,WhatIf!$A:$A,N$1,WhatIf!$B:$B,N370)&lt;=price_limit,IF(N370="Yes",1,2),"")),""))</f>
        <v/>
      </c>
      <c r="BD370" s="69" t="str">
        <f ca="1">IF(OR(O370="",VLOOKUP(O$1,Services!$A$1:$B$22,2,0)="Exclude"),"",IF($D370=1,IF(OR(price_limit="",price_limit="No Limit"),IF(O370="Yes",1,2),IF(SUMIFS(WhatIf!$G:$G,WhatIf!$A:$A,O$1,WhatIf!$B:$B,O370)&lt;=price_limit,IF(O370="Yes",1,2),"")),""))</f>
        <v/>
      </c>
      <c r="BE370" s="69" t="str">
        <f ca="1">IF(OR(P370="",VLOOKUP(P$1,Services!$A$1:$B$22,2,0)="Exclude"),"",IF($D370=1,IF(OR(price_limit="",price_limit="No Limit"),IF(P370="Yes",1,2),IF(SUMIFS(WhatIf!$G:$G,WhatIf!$A:$A,P$1,WhatIf!$B:$B,P370)&lt;=price_limit,IF(P370="Yes",1,2),"")),""))</f>
        <v/>
      </c>
      <c r="BF370" s="69" t="str">
        <f ca="1">IF(OR(Q370="",VLOOKUP(Q$1,Services!$A$1:$B$22,2,0)="Exclude"),"",IF($D370=1,IF(OR(price_limit="",price_limit="No Limit"),IF(Q370="Yes",1,2),IF(SUMIFS(WhatIf!$G:$G,WhatIf!$A:$A,Q$1,WhatIf!$B:$B,Q370)&lt;=price_limit,IF(Q370="Yes",1,2),"")),""))</f>
        <v/>
      </c>
      <c r="BG370" s="69" t="str">
        <f>IF(OR(R370="",VLOOKUP(R$1,Services!$A$1:$B$22,2,0)="Exclude"),"",IF($D370=1,IF(OR(price_limit="",price_limit="No Limit"),IF(R370="Yes",1,2),IF(SUMIFS(WhatIf!$G:$G,WhatIf!$A:$A,R$1,WhatIf!$B:$B,R370)&lt;=price_limit,IF(R370="Yes",1,2),"")),""))</f>
        <v/>
      </c>
      <c r="BH370" s="69" t="str">
        <f>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 ca="1">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157</v>
      </c>
      <c r="B371" s="4" t="s">
        <v>240</v>
      </c>
      <c r="C371" s="4" t="s">
        <v>200</v>
      </c>
      <c r="D371" s="3" t="str">
        <f t="shared" ca="1" si="28"/>
        <v/>
      </c>
      <c r="E371" s="5" t="s">
        <v>1</v>
      </c>
      <c r="O371" s="6" t="s">
        <v>1</v>
      </c>
      <c r="P371" s="6"/>
      <c r="Q371" s="6" t="s">
        <v>308</v>
      </c>
      <c r="R371" s="6"/>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9" t="str">
        <f ca="1">IF(OR(E371="",VLOOKUP(E$1,Services!$A$1:$B$22,2,0)="Exclude"),"",IF($D371=1,IF(OR(price_limit="",price_limit="No Limit"),IF(E371="Yes",1,2),IF(SUMIFS(WhatIf!$G:$G,WhatIf!$A:$A,E$1,WhatIf!$B:$B,E371)&lt;=price_limit,IF(E371="Yes",1,2),"")),""))</f>
        <v/>
      </c>
      <c r="AU371" s="69" t="str">
        <f>IF(OR(F371="",VLOOKUP(F$1,Services!$A$1:$B$22,2,0)="Exclude"),"",IF($D371=1,IF(OR(price_limit="",price_limit="No Limit"),IF(F371="Yes",1,2),IF(SUMIFS(WhatIf!$G:$G,WhatIf!$A:$A,F$1,WhatIf!$B:$B,F371)&lt;=price_limit,IF(F371="Yes",1,2),"")),""))</f>
        <v/>
      </c>
      <c r="AV371" s="69" t="str">
        <f>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IF(OR(J371="",VLOOKUP(J$1,Services!$A$1:$B$22,2,0)="Exclude"),"",IF($D371=1,IF(OR(price_limit="",price_limit="No Limit"),IF(J371="Yes",1,2),IF(SUMIFS(WhatIf!$G:$G,WhatIf!$A:$A,J$1,WhatIf!$B:$B,J371)&lt;=price_limit,IF(J371="Yes",1,2),"")),""))</f>
        <v/>
      </c>
      <c r="AZ371" s="69" t="str">
        <f>IF(OR(K371="",VLOOKUP(K$1,Services!$A$1:$B$22,2,0)="Exclude"),"",IF($D371=1,IF(OR(price_limit="",price_limit="No Limit"),IF(K371="Yes",1,2),IF(SUMIFS(WhatIf!$G:$G,WhatIf!$A:$A,K$1,WhatIf!$B:$B,K371)&lt;=price_limit,IF(K371="Yes",1,2),"")),""))</f>
        <v/>
      </c>
      <c r="BA371" s="69" t="str">
        <f>IF(OR(L371="",VLOOKUP(L$1,Services!$A$1:$B$22,2,0)="Exclude"),"",IF($D371=1,IF(OR(price_limit="",price_limit="No Limit"),IF(L371="Yes",1,2),IF(SUMIFS(WhatIf!$G:$G,WhatIf!$A:$A,L$1,WhatIf!$B:$B,L371)&lt;=price_limit,IF(L371="Yes",1,2),"")),""))</f>
        <v/>
      </c>
      <c r="BB371" s="69" t="str">
        <f>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 ca="1">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 ca="1">IF(OR(Q371="",VLOOKUP(Q$1,Services!$A$1:$B$22,2,0)="Exclude"),"",IF($D371=1,IF(OR(price_limit="",price_limit="No Limit"),IF(Q371="Yes",1,2),IF(SUMIFS(WhatIf!$G:$G,WhatIf!$A:$A,Q$1,WhatIf!$B:$B,Q371)&lt;=price_limit,IF(Q371="Yes",1,2),"")),""))</f>
        <v/>
      </c>
      <c r="BG371" s="69" t="str">
        <f>IF(OR(R371="",VLOOKUP(R$1,Services!$A$1:$B$22,2,0)="Exclude"),"",IF($D371=1,IF(OR(price_limit="",price_limit="No Limit"),IF(R371="Yes",1,2),IF(SUMIFS(WhatIf!$G:$G,WhatIf!$A:$A,R$1,WhatIf!$B:$B,R371)&lt;=price_limit,IF(R371="Yes",1,2),"")),""))</f>
        <v/>
      </c>
      <c r="BH371" s="69" t="str">
        <f>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70</v>
      </c>
      <c r="B372" s="4" t="s">
        <v>240</v>
      </c>
      <c r="C372" s="4" t="s">
        <v>283</v>
      </c>
      <c r="D372" s="3" t="str">
        <f t="shared" ca="1" si="28"/>
        <v/>
      </c>
      <c r="F372" s="5" t="s">
        <v>1</v>
      </c>
      <c r="G372" s="5" t="s">
        <v>1</v>
      </c>
      <c r="H372" s="5" t="s">
        <v>1</v>
      </c>
      <c r="I372" s="5" t="s">
        <v>1</v>
      </c>
      <c r="J372" s="5" t="s">
        <v>1</v>
      </c>
      <c r="K372" s="5" t="s">
        <v>1</v>
      </c>
      <c r="L372" s="5" t="s">
        <v>1</v>
      </c>
      <c r="M372" s="5" t="s">
        <v>1</v>
      </c>
      <c r="N372" s="5" t="s">
        <v>1</v>
      </c>
      <c r="O372" s="6" t="s">
        <v>1</v>
      </c>
      <c r="P372" s="6" t="s">
        <v>1</v>
      </c>
      <c r="Q372" s="6" t="s">
        <v>1</v>
      </c>
      <c r="R372" s="6"/>
      <c r="S372" s="5" t="s">
        <v>1</v>
      </c>
      <c r="X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6"/>
        <v/>
      </c>
      <c r="AT372" s="69" t="str">
        <f>IF(OR(E372="",VLOOKUP(E$1,Services!$A$1:$B$22,2,0)="Exclude"),"",IF($D372=1,IF(OR(price_limit="",price_limit="No Limit"),IF(E372="Yes",1,2),IF(SUMIFS(WhatIf!$G:$G,WhatIf!$A:$A,E$1,WhatIf!$B:$B,E372)&lt;=price_limit,IF(E372="Yes",1,2),"")),""))</f>
        <v/>
      </c>
      <c r="AU372" s="69" t="str">
        <f ca="1">IF(OR(F372="",VLOOKUP(F$1,Services!$A$1:$B$22,2,0)="Exclude"),"",IF($D372=1,IF(OR(price_limit="",price_limit="No Limit"),IF(F372="Yes",1,2),IF(SUMIFS(WhatIf!$G:$G,WhatIf!$A:$A,F$1,WhatIf!$B:$B,F372)&lt;=price_limit,IF(F372="Yes",1,2),"")),""))</f>
        <v/>
      </c>
      <c r="AV372" s="69" t="str">
        <f ca="1">IF(OR(G372="",VLOOKUP(G$1,Services!$A$1:$B$22,2,0)="Exclude"),"",IF($D372=1,IF(OR(price_limit="",price_limit="No Limit"),IF(G372="Yes",1,2),IF(SUMIFS(WhatIf!$G:$G,WhatIf!$A:$A,G$1,WhatIf!$B:$B,G372)&lt;=price_limit,IF(G372="Yes",1,2),"")),""))</f>
        <v/>
      </c>
      <c r="AW372" s="69" t="str">
        <f ca="1">IF(OR(H372="",VLOOKUP(H$1,Services!$A$1:$B$22,2,0)="Exclude"),"",IF($D372=1,IF(OR(price_limit="",price_limit="No Limit"),IF(H372="Yes",1,2),IF(SUMIFS(WhatIf!$G:$G,WhatIf!$A:$A,H$1,WhatIf!$B:$B,H372)&lt;=price_limit,IF(H372="Yes",1,2),"")),""))</f>
        <v/>
      </c>
      <c r="AX372" s="69" t="str">
        <f ca="1">IF(OR(I372="",VLOOKUP(I$1,Services!$A$1:$B$22,2,0)="Exclude"),"",IF($D372=1,IF(OR(price_limit="",price_limit="No Limit"),IF(I372="Yes",1,2),IF(SUMIFS(WhatIf!$G:$G,WhatIf!$A:$A,I$1,WhatIf!$B:$B,I372)&lt;=price_limit,IF(I372="Yes",1,2),"")),""))</f>
        <v/>
      </c>
      <c r="AY372" s="69" t="str">
        <f ca="1">IF(OR(J372="",VLOOKUP(J$1,Services!$A$1:$B$22,2,0)="Exclude"),"",IF($D372=1,IF(OR(price_limit="",price_limit="No Limit"),IF(J372="Yes",1,2),IF(SUMIFS(WhatIf!$G:$G,WhatIf!$A:$A,J$1,WhatIf!$B:$B,J372)&lt;=price_limit,IF(J372="Yes",1,2),"")),""))</f>
        <v/>
      </c>
      <c r="AZ372" s="69" t="str">
        <f ca="1">IF(OR(K372="",VLOOKUP(K$1,Services!$A$1:$B$22,2,0)="Exclude"),"",IF($D372=1,IF(OR(price_limit="",price_limit="No Limit"),IF(K372="Yes",1,2),IF(SUMIFS(WhatIf!$G:$G,WhatIf!$A:$A,K$1,WhatIf!$B:$B,K372)&lt;=price_limit,IF(K372="Yes",1,2),"")),""))</f>
        <v/>
      </c>
      <c r="BA372" s="69" t="str">
        <f ca="1">IF(OR(L372="",VLOOKUP(L$1,Services!$A$1:$B$22,2,0)="Exclude"),"",IF($D372=1,IF(OR(price_limit="",price_limit="No Limit"),IF(L372="Yes",1,2),IF(SUMIFS(WhatIf!$G:$G,WhatIf!$A:$A,L$1,WhatIf!$B:$B,L372)&lt;=price_limit,IF(L372="Yes",1,2),"")),""))</f>
        <v/>
      </c>
      <c r="BB372" s="69" t="str">
        <f ca="1">IF(OR(M372="",VLOOKUP(M$1,Services!$A$1:$B$22,2,0)="Exclude"),"",IF($D372=1,IF(OR(price_limit="",price_limit="No Limit"),IF(M372="Yes",1,2),IF(SUMIFS(WhatIf!$G:$G,WhatIf!$A:$A,M$1,WhatIf!$B:$B,M372)&lt;=price_limit,IF(M372="Yes",1,2),"")),""))</f>
        <v/>
      </c>
      <c r="BC372" s="69" t="str">
        <f ca="1">IF(OR(N372="",VLOOKUP(N$1,Services!$A$1:$B$22,2,0)="Exclude"),"",IF($D372=1,IF(OR(price_limit="",price_limit="No Limit"),IF(N372="Yes",1,2),IF(SUMIFS(WhatIf!$G:$G,WhatIf!$A:$A,N$1,WhatIf!$B:$B,N372)&lt;=price_limit,IF(N372="Yes",1,2),"")),""))</f>
        <v/>
      </c>
      <c r="BD372" s="69" t="str">
        <f ca="1">IF(OR(O372="",VLOOKUP(O$1,Services!$A$1:$B$22,2,0)="Exclude"),"",IF($D372=1,IF(OR(price_limit="",price_limit="No Limit"),IF(O372="Yes",1,2),IF(SUMIFS(WhatIf!$G:$G,WhatIf!$A:$A,O$1,WhatIf!$B:$B,O372)&lt;=price_limit,IF(O372="Yes",1,2),"")),""))</f>
        <v/>
      </c>
      <c r="BE372" s="69" t="str">
        <f ca="1">IF(OR(P372="",VLOOKUP(P$1,Services!$A$1:$B$22,2,0)="Exclude"),"",IF($D372=1,IF(OR(price_limit="",price_limit="No Limit"),IF(P372="Yes",1,2),IF(SUMIFS(WhatIf!$G:$G,WhatIf!$A:$A,P$1,WhatIf!$B:$B,P372)&lt;=price_limit,IF(P372="Yes",1,2),"")),""))</f>
        <v/>
      </c>
      <c r="BF372" s="69" t="str">
        <f ca="1">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 ca="1">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 ca="1">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37.299999999999997" customHeight="1" x14ac:dyDescent="0.3">
      <c r="A373" s="19" t="s">
        <v>727</v>
      </c>
      <c r="C373" s="4" t="s">
        <v>450</v>
      </c>
      <c r="D373" s="3" t="str">
        <f t="shared" ca="1" si="28"/>
        <v/>
      </c>
      <c r="R373" s="6" t="s">
        <v>829</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9" t="str">
        <f>IF(OR(E373="",VLOOKUP(E$1,Services!$A$1:$B$22,2,0)="Exclude"),"",IF($D373=1,IF(OR(price_limit="",price_limit="No Limit"),IF(E373="Yes",1,2),IF(SUMIFS(WhatIf!$G:$G,WhatIf!$A:$A,E$1,WhatIf!$B:$B,E373)&lt;=price_limit,IF(E373="Yes",1,2),"")),""))</f>
        <v/>
      </c>
      <c r="AU373" s="69" t="str">
        <f>IF(OR(F373="",VLOOKUP(F$1,Services!$A$1:$B$22,2,0)="Exclude"),"",IF($D373=1,IF(OR(price_limit="",price_limit="No Limit"),IF(F373="Yes",1,2),IF(SUMIFS(WhatIf!$G:$G,WhatIf!$A:$A,F$1,WhatIf!$B:$B,F373)&lt;=price_limit,IF(F373="Yes",1,2),"")),""))</f>
        <v/>
      </c>
      <c r="AV373" s="69" t="str">
        <f>IF(OR(G373="",VLOOKUP(G$1,Services!$A$1:$B$22,2,0)="Exclude"),"",IF($D373=1,IF(OR(price_limit="",price_limit="No Limit"),IF(G373="Yes",1,2),IF(SUMIFS(WhatIf!$G:$G,WhatIf!$A:$A,G$1,WhatIf!$B:$B,G373)&lt;=price_limit,IF(G373="Yes",1,2),"")),""))</f>
        <v/>
      </c>
      <c r="AW373" s="69" t="str">
        <f>IF(OR(H373="",VLOOKUP(H$1,Services!$A$1:$B$22,2,0)="Exclude"),"",IF($D373=1,IF(OR(price_limit="",price_limit="No Limit"),IF(H373="Yes",1,2),IF(SUMIFS(WhatIf!$G:$G,WhatIf!$A:$A,H$1,WhatIf!$B:$B,H373)&lt;=price_limit,IF(H373="Yes",1,2),"")),""))</f>
        <v/>
      </c>
      <c r="AX373" s="69" t="str">
        <f>IF(OR(I373="",VLOOKUP(I$1,Services!$A$1:$B$22,2,0)="Exclude"),"",IF($D373=1,IF(OR(price_limit="",price_limit="No Limit"),IF(I373="Yes",1,2),IF(SUMIFS(WhatIf!$G:$G,WhatIf!$A:$A,I$1,WhatIf!$B:$B,I373)&lt;=price_limit,IF(I373="Yes",1,2),"")),""))</f>
        <v/>
      </c>
      <c r="AY373" s="69" t="str">
        <f>IF(OR(J373="",VLOOKUP(J$1,Services!$A$1:$B$22,2,0)="Exclude"),"",IF($D373=1,IF(OR(price_limit="",price_limit="No Limit"),IF(J373="Yes",1,2),IF(SUMIFS(WhatIf!$G:$G,WhatIf!$A:$A,J$1,WhatIf!$B:$B,J373)&lt;=price_limit,IF(J373="Yes",1,2),"")),""))</f>
        <v/>
      </c>
      <c r="AZ373" s="69" t="str">
        <f>IF(OR(K373="",VLOOKUP(K$1,Services!$A$1:$B$22,2,0)="Exclude"),"",IF($D373=1,IF(OR(price_limit="",price_limit="No Limit"),IF(K373="Yes",1,2),IF(SUMIFS(WhatIf!$G:$G,WhatIf!$A:$A,K$1,WhatIf!$B:$B,K373)&lt;=price_limit,IF(K373="Yes",1,2),"")),""))</f>
        <v/>
      </c>
      <c r="BA373" s="69" t="str">
        <f>IF(OR(L373="",VLOOKUP(L$1,Services!$A$1:$B$22,2,0)="Exclude"),"",IF($D373=1,IF(OR(price_limit="",price_limit="No Limit"),IF(L373="Yes",1,2),IF(SUMIFS(WhatIf!$G:$G,WhatIf!$A:$A,L$1,WhatIf!$B:$B,L373)&lt;=price_limit,IF(L373="Yes",1,2),"")),""))</f>
        <v/>
      </c>
      <c r="BB373" s="69" t="str">
        <f>IF(OR(M373="",VLOOKUP(M$1,Services!$A$1:$B$22,2,0)="Exclude"),"",IF($D373=1,IF(OR(price_limit="",price_limit="No Limit"),IF(M373="Yes",1,2),IF(SUMIFS(WhatIf!$G:$G,WhatIf!$A:$A,M$1,WhatIf!$B:$B,M373)&lt;=price_limit,IF(M373="Yes",1,2),"")),""))</f>
        <v/>
      </c>
      <c r="BC373" s="69" t="str">
        <f>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 ca="1">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146</v>
      </c>
      <c r="B374" s="4" t="s">
        <v>363</v>
      </c>
      <c r="C374" s="4" t="s">
        <v>450</v>
      </c>
      <c r="D374" s="3" t="str">
        <f t="shared" ca="1" si="28"/>
        <v/>
      </c>
      <c r="E374" s="5" t="s">
        <v>1</v>
      </c>
      <c r="F374" s="5" t="s">
        <v>504</v>
      </c>
      <c r="G374" s="5" t="s">
        <v>504</v>
      </c>
      <c r="J374" s="5" t="s">
        <v>1</v>
      </c>
      <c r="K374" s="5" t="s">
        <v>1</v>
      </c>
      <c r="L374" s="5" t="s">
        <v>1</v>
      </c>
      <c r="M374" s="5" t="s">
        <v>1</v>
      </c>
      <c r="R374" s="6" t="s">
        <v>829</v>
      </c>
      <c r="S374" s="5" t="s">
        <v>1</v>
      </c>
      <c r="V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6"/>
        <v/>
      </c>
      <c r="AT374" s="69" t="str">
        <f ca="1">IF(OR(E374="",VLOOKUP(E$1,Services!$A$1:$B$22,2,0)="Exclude"),"",IF($D374=1,IF(OR(price_limit="",price_limit="No Limit"),IF(E374="Yes",1,2),IF(SUMIFS(WhatIf!$G:$G,WhatIf!$A:$A,E$1,WhatIf!$B:$B,E374)&lt;=price_limit,IF(E374="Yes",1,2),"")),""))</f>
        <v/>
      </c>
      <c r="AU374" s="69" t="str">
        <f ca="1">IF(OR(F374="",VLOOKUP(F$1,Services!$A$1:$B$22,2,0)="Exclude"),"",IF($D374=1,IF(OR(price_limit="",price_limit="No Limit"),IF(F374="Yes",1,2),IF(SUMIFS(WhatIf!$G:$G,WhatIf!$A:$A,F$1,WhatIf!$B:$B,F374)&lt;=price_limit,IF(F374="Yes",1,2),"")),""))</f>
        <v/>
      </c>
      <c r="AV374" s="69" t="str">
        <f ca="1">IF(OR(G374="",VLOOKUP(G$1,Services!$A$1:$B$22,2,0)="Exclude"),"",IF($D374=1,IF(OR(price_limit="",price_limit="No Limit"),IF(G374="Yes",1,2),IF(SUMIFS(WhatIf!$G:$G,WhatIf!$A:$A,G$1,WhatIf!$B:$B,G374)&lt;=price_limit,IF(G374="Yes",1,2),"")),""))</f>
        <v/>
      </c>
      <c r="AW374" s="69" t="str">
        <f>IF(OR(H374="",VLOOKUP(H$1,Services!$A$1:$B$22,2,0)="Exclude"),"",IF($D374=1,IF(OR(price_limit="",price_limit="No Limit"),IF(H374="Yes",1,2),IF(SUMIFS(WhatIf!$G:$G,WhatIf!$A:$A,H$1,WhatIf!$B:$B,H374)&lt;=price_limit,IF(H374="Yes",1,2),"")),""))</f>
        <v/>
      </c>
      <c r="AX374" s="69" t="str">
        <f>IF(OR(I374="",VLOOKUP(I$1,Services!$A$1:$B$22,2,0)="Exclude"),"",IF($D374=1,IF(OR(price_limit="",price_limit="No Limit"),IF(I374="Yes",1,2),IF(SUMIFS(WhatIf!$G:$G,WhatIf!$A:$A,I$1,WhatIf!$B:$B,I374)&lt;=price_limit,IF(I374="Yes",1,2),"")),""))</f>
        <v/>
      </c>
      <c r="AY374" s="69" t="str">
        <f ca="1">IF(OR(J374="",VLOOKUP(J$1,Services!$A$1:$B$22,2,0)="Exclude"),"",IF($D374=1,IF(OR(price_limit="",price_limit="No Limit"),IF(J374="Yes",1,2),IF(SUMIFS(WhatIf!$G:$G,WhatIf!$A:$A,J$1,WhatIf!$B:$B,J374)&lt;=price_limit,IF(J374="Yes",1,2),"")),""))</f>
        <v/>
      </c>
      <c r="AZ374" s="69" t="str">
        <f ca="1">IF(OR(K374="",VLOOKUP(K$1,Services!$A$1:$B$22,2,0)="Exclude"),"",IF($D374=1,IF(OR(price_limit="",price_limit="No Limit"),IF(K374="Yes",1,2),IF(SUMIFS(WhatIf!$G:$G,WhatIf!$A:$A,K$1,WhatIf!$B:$B,K374)&lt;=price_limit,IF(K374="Yes",1,2),"")),""))</f>
        <v/>
      </c>
      <c r="BA374" s="69" t="str">
        <f ca="1">IF(OR(L374="",VLOOKUP(L$1,Services!$A$1:$B$22,2,0)="Exclude"),"",IF($D374=1,IF(OR(price_limit="",price_limit="No Limit"),IF(L374="Yes",1,2),IF(SUMIFS(WhatIf!$G:$G,WhatIf!$A:$A,L$1,WhatIf!$B:$B,L374)&lt;=price_limit,IF(L374="Yes",1,2),"")),""))</f>
        <v/>
      </c>
      <c r="BB374" s="69" t="str">
        <f ca="1">IF(OR(M374="",VLOOKUP(M$1,Services!$A$1:$B$22,2,0)="Exclude"),"",IF($D374=1,IF(OR(price_limit="",price_limit="No Limit"),IF(M374="Yes",1,2),IF(SUMIFS(WhatIf!$G:$G,WhatIf!$A:$A,M$1,WhatIf!$B:$B,M374)&lt;=price_limit,IF(M374="Yes",1,2),"")),""))</f>
        <v/>
      </c>
      <c r="BC374" s="69" t="str">
        <f>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 ca="1">IF(OR(R374="",VLOOKUP(R$1,Services!$A$1:$B$22,2,0)="Exclude"),"",IF($D374=1,IF(OR(price_limit="",price_limit="No Limit"),IF(R374="Yes",1,2),IF(SUMIFS(WhatIf!$G:$G,WhatIf!$A:$A,R$1,WhatIf!$B:$B,R374)&lt;=price_limit,IF(R374="Yes",1,2),"")),""))</f>
        <v/>
      </c>
      <c r="BH374" s="69" t="str">
        <f ca="1">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 ca="1">IF(OR(V374="",VLOOKUP(V$1,Services!$A$1:$B$22,2,0)="Exclude"),"",IF($D374=1,IF(OR(price_limit="",price_limit="No Limit"),IF(V374="Yes",1,2),IF(SUMIFS(WhatIf!$G:$G,WhatIf!$A:$A,V$1,WhatIf!$B:$B,V374)&lt;=price_limit,IF(V374="Yes",1,2),"")),""))</f>
        <v/>
      </c>
      <c r="BL374" s="69" t="str">
        <f>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534</v>
      </c>
      <c r="C375" s="4" t="s">
        <v>457</v>
      </c>
      <c r="D375" s="3" t="str">
        <f t="shared" ca="1" si="28"/>
        <v/>
      </c>
      <c r="F375" s="5" t="s">
        <v>822</v>
      </c>
      <c r="G375" s="5" t="s">
        <v>822</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6"/>
        <v/>
      </c>
      <c r="AT375" s="69" t="str">
        <f>IF(OR(E375="",VLOOKUP(E$1,Services!$A$1:$B$22,2,0)="Exclude"),"",IF($D375=1,IF(OR(price_limit="",price_limit="No Limit"),IF(E375="Yes",1,2),IF(SUMIFS(WhatIf!$G:$G,WhatIf!$A:$A,E$1,WhatIf!$B:$B,E375)&lt;=price_limit,IF(E375="Yes",1,2),"")),""))</f>
        <v/>
      </c>
      <c r="AU375" s="69" t="str">
        <f ca="1">IF(OR(F375="",VLOOKUP(F$1,Services!$A$1:$B$22,2,0)="Exclude"),"",IF($D375=1,IF(OR(price_limit="",price_limit="No Limit"),IF(F375="Yes",1,2),IF(SUMIFS(WhatIf!$G:$G,WhatIf!$A:$A,F$1,WhatIf!$B:$B,F375)&lt;=price_limit,IF(F375="Yes",1,2),"")),""))</f>
        <v/>
      </c>
      <c r="AV375" s="69" t="str">
        <f ca="1">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customHeight="1" x14ac:dyDescent="0.3">
      <c r="A376" s="19" t="s">
        <v>364</v>
      </c>
      <c r="B376" s="4" t="s">
        <v>240</v>
      </c>
      <c r="C376" s="4" t="s">
        <v>208</v>
      </c>
      <c r="D376" s="3" t="str">
        <f t="shared" ca="1" si="28"/>
        <v/>
      </c>
      <c r="H376" s="5" t="s">
        <v>285</v>
      </c>
      <c r="I376" s="5" t="s">
        <v>285</v>
      </c>
      <c r="J376" s="5" t="s">
        <v>285</v>
      </c>
      <c r="K376" s="5" t="s">
        <v>285</v>
      </c>
      <c r="L376" s="5" t="s">
        <v>285</v>
      </c>
      <c r="M376" s="5" t="s">
        <v>285</v>
      </c>
      <c r="N376" s="5"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6"/>
        <v/>
      </c>
      <c r="AT376" s="69" t="str">
        <f>IF(OR(E376="",VLOOKUP(E$1,Services!$A$1:$B$22,2,0)="Exclude"),"",IF($D376=1,IF(OR(price_limit="",price_limit="No Limit"),IF(E376="Yes",1,2),IF(SUMIFS(WhatIf!$G:$G,WhatIf!$A:$A,E$1,WhatIf!$B:$B,E376)&lt;=price_limit,IF(E376="Yes",1,2),"")),""))</f>
        <v/>
      </c>
      <c r="AU376" s="69" t="str">
        <f>IF(OR(F376="",VLOOKUP(F$1,Services!$A$1:$B$22,2,0)="Exclude"),"",IF($D376=1,IF(OR(price_limit="",price_limit="No Limit"),IF(F376="Yes",1,2),IF(SUMIFS(WhatIf!$G:$G,WhatIf!$A:$A,F$1,WhatIf!$B:$B,F376)&lt;=price_limit,IF(F376="Yes",1,2),"")),""))</f>
        <v/>
      </c>
      <c r="AV376" s="69" t="str">
        <f>IF(OR(G376="",VLOOKUP(G$1,Services!$A$1:$B$22,2,0)="Exclude"),"",IF($D376=1,IF(OR(price_limit="",price_limit="No Limit"),IF(G376="Yes",1,2),IF(SUMIFS(WhatIf!$G:$G,WhatIf!$A:$A,G$1,WhatIf!$B:$B,G376)&lt;=price_limit,IF(G376="Yes",1,2),"")),""))</f>
        <v/>
      </c>
      <c r="AW376" s="69" t="str">
        <f ca="1">IF(OR(H376="",VLOOKUP(H$1,Services!$A$1:$B$22,2,0)="Exclude"),"",IF($D376=1,IF(OR(price_limit="",price_limit="No Limit"),IF(H376="Yes",1,2),IF(SUMIFS(WhatIf!$G:$G,WhatIf!$A:$A,H$1,WhatIf!$B:$B,H376)&lt;=price_limit,IF(H376="Yes",1,2),"")),""))</f>
        <v/>
      </c>
      <c r="AX376" s="69" t="str">
        <f ca="1">IF(OR(I376="",VLOOKUP(I$1,Services!$A$1:$B$22,2,0)="Exclude"),"",IF($D376=1,IF(OR(price_limit="",price_limit="No Limit"),IF(I376="Yes",1,2),IF(SUMIFS(WhatIf!$G:$G,WhatIf!$A:$A,I$1,WhatIf!$B:$B,I376)&lt;=price_limit,IF(I376="Yes",1,2),"")),""))</f>
        <v/>
      </c>
      <c r="AY376" s="69" t="str">
        <f ca="1">IF(OR(J376="",VLOOKUP(J$1,Services!$A$1:$B$22,2,0)="Exclude"),"",IF($D376=1,IF(OR(price_limit="",price_limit="No Limit"),IF(J376="Yes",1,2),IF(SUMIFS(WhatIf!$G:$G,WhatIf!$A:$A,J$1,WhatIf!$B:$B,J376)&lt;=price_limit,IF(J376="Yes",1,2),"")),""))</f>
        <v/>
      </c>
      <c r="AZ376" s="69" t="str">
        <f ca="1">IF(OR(K376="",VLOOKUP(K$1,Services!$A$1:$B$22,2,0)="Exclude"),"",IF($D376=1,IF(OR(price_limit="",price_limit="No Limit"),IF(K376="Yes",1,2),IF(SUMIFS(WhatIf!$G:$G,WhatIf!$A:$A,K$1,WhatIf!$B:$B,K376)&lt;=price_limit,IF(K376="Yes",1,2),"")),""))</f>
        <v/>
      </c>
      <c r="BA376" s="69" t="str">
        <f ca="1">IF(OR(L376="",VLOOKUP(L$1,Services!$A$1:$B$22,2,0)="Exclude"),"",IF($D376=1,IF(OR(price_limit="",price_limit="No Limit"),IF(L376="Yes",1,2),IF(SUMIFS(WhatIf!$G:$G,WhatIf!$A:$A,L$1,WhatIf!$B:$B,L376)&lt;=price_limit,IF(L376="Yes",1,2),"")),""))</f>
        <v/>
      </c>
      <c r="BB376" s="69" t="str">
        <f ca="1">IF(OR(M376="",VLOOKUP(M$1,Services!$A$1:$B$22,2,0)="Exclude"),"",IF($D376=1,IF(OR(price_limit="",price_limit="No Limit"),IF(M376="Yes",1,2),IF(SUMIFS(WhatIf!$G:$G,WhatIf!$A:$A,M$1,WhatIf!$B:$B,M376)&lt;=price_limit,IF(M376="Yes",1,2),"")),""))</f>
        <v/>
      </c>
      <c r="BC376" s="69" t="str">
        <f ca="1">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275</v>
      </c>
      <c r="B377" s="4" t="s">
        <v>819</v>
      </c>
      <c r="C377" s="4" t="s">
        <v>208</v>
      </c>
      <c r="D377" s="3" t="str">
        <f t="shared" ca="1" si="28"/>
        <v/>
      </c>
      <c r="F377" s="5" t="s">
        <v>825</v>
      </c>
      <c r="G377" s="5" t="s">
        <v>825</v>
      </c>
      <c r="H377" s="5" t="s">
        <v>285</v>
      </c>
      <c r="I377" s="5" t="s">
        <v>285</v>
      </c>
      <c r="J377" s="5" t="s">
        <v>285</v>
      </c>
      <c r="K377" s="5" t="s">
        <v>285</v>
      </c>
      <c r="L377" s="5" t="s">
        <v>285</v>
      </c>
      <c r="M377" s="5" t="s">
        <v>285</v>
      </c>
      <c r="N377" s="5" t="s">
        <v>1</v>
      </c>
      <c r="R377" s="5" t="s">
        <v>925</v>
      </c>
      <c r="W377" s="5"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9" t="str">
        <f>IF(OR(E377="",VLOOKUP(E$1,Services!$A$1:$B$22,2,0)="Exclude"),"",IF($D377=1,IF(OR(price_limit="",price_limit="No Limit"),IF(E377="Yes",1,2),IF(SUMIFS(WhatIf!$G:$G,WhatIf!$A:$A,E$1,WhatIf!$B:$B,E377)&lt;=price_limit,IF(E377="Yes",1,2),"")),""))</f>
        <v/>
      </c>
      <c r="AU377" s="69" t="str">
        <f ca="1">IF(OR(F377="",VLOOKUP(F$1,Services!$A$1:$B$22,2,0)="Exclude"),"",IF($D377=1,IF(OR(price_limit="",price_limit="No Limit"),IF(F377="Yes",1,2),IF(SUMIFS(WhatIf!$G:$G,WhatIf!$A:$A,F$1,WhatIf!$B:$B,F377)&lt;=price_limit,IF(F377="Yes",1,2),"")),""))</f>
        <v/>
      </c>
      <c r="AV377" s="69" t="str">
        <f ca="1">IF(OR(G377="",VLOOKUP(G$1,Services!$A$1:$B$22,2,0)="Exclude"),"",IF($D377=1,IF(OR(price_limit="",price_limit="No Limit"),IF(G377="Yes",1,2),IF(SUMIFS(WhatIf!$G:$G,WhatIf!$A:$A,G$1,WhatIf!$B:$B,G377)&lt;=price_limit,IF(G377="Yes",1,2),"")),""))</f>
        <v/>
      </c>
      <c r="AW377" s="69" t="str">
        <f ca="1">IF(OR(H377="",VLOOKUP(H$1,Services!$A$1:$B$22,2,0)="Exclude"),"",IF($D377=1,IF(OR(price_limit="",price_limit="No Limit"),IF(H377="Yes",1,2),IF(SUMIFS(WhatIf!$G:$G,WhatIf!$A:$A,H$1,WhatIf!$B:$B,H377)&lt;=price_limit,IF(H377="Yes",1,2),"")),""))</f>
        <v/>
      </c>
      <c r="AX377" s="69" t="str">
        <f ca="1">IF(OR(I377="",VLOOKUP(I$1,Services!$A$1:$B$22,2,0)="Exclude"),"",IF($D377=1,IF(OR(price_limit="",price_limit="No Limit"),IF(I377="Yes",1,2),IF(SUMIFS(WhatIf!$G:$G,WhatIf!$A:$A,I$1,WhatIf!$B:$B,I377)&lt;=price_limit,IF(I377="Yes",1,2),"")),""))</f>
        <v/>
      </c>
      <c r="AY377" s="69" t="str">
        <f ca="1">IF(OR(J377="",VLOOKUP(J$1,Services!$A$1:$B$22,2,0)="Exclude"),"",IF($D377=1,IF(OR(price_limit="",price_limit="No Limit"),IF(J377="Yes",1,2),IF(SUMIFS(WhatIf!$G:$G,WhatIf!$A:$A,J$1,WhatIf!$B:$B,J377)&lt;=price_limit,IF(J377="Yes",1,2),"")),""))</f>
        <v/>
      </c>
      <c r="AZ377" s="69" t="str">
        <f ca="1">IF(OR(K377="",VLOOKUP(K$1,Services!$A$1:$B$22,2,0)="Exclude"),"",IF($D377=1,IF(OR(price_limit="",price_limit="No Limit"),IF(K377="Yes",1,2),IF(SUMIFS(WhatIf!$G:$G,WhatIf!$A:$A,K$1,WhatIf!$B:$B,K377)&lt;=price_limit,IF(K377="Yes",1,2),"")),""))</f>
        <v/>
      </c>
      <c r="BA377" s="69" t="str">
        <f ca="1">IF(OR(L377="",VLOOKUP(L$1,Services!$A$1:$B$22,2,0)="Exclude"),"",IF($D377=1,IF(OR(price_limit="",price_limit="No Limit"),IF(L377="Yes",1,2),IF(SUMIFS(WhatIf!$G:$G,WhatIf!$A:$A,L$1,WhatIf!$B:$B,L377)&lt;=price_limit,IF(L377="Yes",1,2),"")),""))</f>
        <v/>
      </c>
      <c r="BB377" s="69" t="str">
        <f ca="1">IF(OR(M377="",VLOOKUP(M$1,Services!$A$1:$B$22,2,0)="Exclude"),"",IF($D377=1,IF(OR(price_limit="",price_limit="No Limit"),IF(M377="Yes",1,2),IF(SUMIFS(WhatIf!$G:$G,WhatIf!$A:$A,M$1,WhatIf!$B:$B,M377)&lt;=price_limit,IF(M377="Yes",1,2),"")),""))</f>
        <v/>
      </c>
      <c r="BC377" s="69" t="str">
        <f ca="1">IF(OR(N377="",VLOOKUP(N$1,Services!$A$1:$B$22,2,0)="Exclude"),"",IF($D377=1,IF(OR(price_limit="",price_limit="No Limit"),IF(N377="Yes",1,2),IF(SUMIFS(WhatIf!$G:$G,WhatIf!$A:$A,N$1,WhatIf!$B:$B,N377)&lt;=price_limit,IF(N377="Yes",1,2),"")),""))</f>
        <v/>
      </c>
      <c r="BD377" s="69" t="str">
        <f>IF(OR(O377="",VLOOKUP(O$1,Services!$A$1:$B$22,2,0)="Exclude"),"",IF($D377=1,IF(OR(price_limit="",price_limit="No Limit"),IF(O377="Yes",1,2),IF(SUMIFS(WhatIf!$G:$G,WhatIf!$A:$A,O$1,WhatIf!$B:$B,O377)&lt;=price_limit,IF(O377="Yes",1,2),"")),""))</f>
        <v/>
      </c>
      <c r="BE377" s="69" t="str">
        <f>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 ca="1">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 ca="1">IF(OR(W377="",VLOOKUP(W$1,Services!$A$1:$B$22,2,0)="Exclude"),"",IF($D377=1,IF(OR(price_limit="",price_limit="No Limit"),IF(W377="Yes",1,2),IF(SUMIFS(WhatIf!$G:$G,WhatIf!$A:$A,W$1,WhatIf!$B:$B,W377)&lt;=price_limit,IF(W377="Yes",1,2),"")),""))</f>
        <v/>
      </c>
      <c r="BM377" s="69" t="str">
        <f>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37.299999999999997" customHeight="1" x14ac:dyDescent="0.3">
      <c r="A378" s="19" t="s">
        <v>905</v>
      </c>
      <c r="C378" s="4" t="s">
        <v>208</v>
      </c>
      <c r="W378" s="5" t="s">
        <v>1</v>
      </c>
      <c r="Y378" s="3" t="str">
        <f>IF(AND($D378=1,ISNUMBER(MATCH(E$1&amp;E378&amp;"x",WhatIf!$H:$H,0))),1,"")</f>
        <v/>
      </c>
      <c r="Z378" s="3" t="str">
        <f>IF(AND($D378=1,ISNUMBER(MATCH(F$1&amp;F378&amp;"x",WhatIf!$H:$H,0))),1,"")</f>
        <v/>
      </c>
      <c r="AA378" s="3" t="str">
        <f>IF(AND($D378=1,ISNUMBER(MATCH(G$1&amp;G378&amp;"x",WhatIf!$H:$H,0))),1,"")</f>
        <v/>
      </c>
      <c r="AB378" s="3" t="str">
        <f>IF(AND($D378=1,ISNUMBER(MATCH(H$1&amp;H378&amp;"x",WhatIf!$H:$H,0))),1,"")</f>
        <v/>
      </c>
      <c r="AC378" s="3" t="str">
        <f>IF(AND($D378=1,ISNUMBER(MATCH(I$1&amp;I378&amp;"x",WhatIf!$H:$H,0))),1,"")</f>
        <v/>
      </c>
      <c r="AD378" s="3" t="str">
        <f>IF(AND($D378=1,ISNUMBER(MATCH(J$1&amp;J378&amp;"x",WhatIf!$H:$H,0))),1,"")</f>
        <v/>
      </c>
      <c r="AE378" s="3" t="str">
        <f>IF(AND($D378=1,ISNUMBER(MATCH(K$1&amp;K378&amp;"x",WhatIf!$H:$H,0))),1,"")</f>
        <v/>
      </c>
      <c r="AF378" s="3" t="str">
        <f>IF(AND($D378=1,ISNUMBER(MATCH(L$1&amp;L378&amp;"x",WhatIf!$H:$H,0))),1,"")</f>
        <v/>
      </c>
      <c r="AG378" s="3" t="str">
        <f>IF(AND($D378=1,ISNUMBER(MATCH(M$1&amp;M378&amp;"x",WhatIf!$H:$H,0))),1,"")</f>
        <v/>
      </c>
      <c r="AH378" s="3" t="str">
        <f>IF(AND($D378=1,ISNUMBER(MATCH(N$1&amp;N378&amp;"x",WhatIf!$H:$H,0))),1,"")</f>
        <v/>
      </c>
      <c r="AI378" s="3" t="str">
        <f>IF(AND($D378=1,ISNUMBER(MATCH(O$1&amp;O378&amp;"x",WhatIf!$H:$H,0))),1,"")</f>
        <v/>
      </c>
      <c r="AJ378" s="3" t="str">
        <f>IF(AND($D378=1,ISNUMBER(MATCH(P$1&amp;P378&amp;"x",WhatIf!$H:$H,0))),1,"")</f>
        <v/>
      </c>
      <c r="AK378" s="3" t="str">
        <f>IF(AND($D378=1,ISNUMBER(MATCH(Q$1&amp;Q378&amp;"x",WhatIf!$H:$H,0))),1,"")</f>
        <v/>
      </c>
      <c r="AL378" s="3" t="str">
        <f>IF(AND($D378=1,ISNUMBER(MATCH(R$1&amp;R378&amp;"x",WhatIf!$H:$H,0))),1,"")</f>
        <v/>
      </c>
      <c r="AM378" s="3" t="str">
        <f>IF(AND($D378=1,ISNUMBER(MATCH(S$1&amp;S378&amp;"x",WhatIf!$H:$H,0))),1,"")</f>
        <v/>
      </c>
      <c r="AN378" s="3" t="str">
        <f>IF(AND($D378=1,ISNUMBER(MATCH(T$1&amp;T378&amp;"x",WhatIf!$H:$H,0))),1,"")</f>
        <v/>
      </c>
      <c r="AO378" s="3" t="str">
        <f>IF(AND($D378=1,ISNUMBER(MATCH(U$1&amp;U378&amp;"x",WhatIf!$H:$H,0))),1,"")</f>
        <v/>
      </c>
      <c r="AP378" s="3" t="str">
        <f>IF(AND($D378=1,ISNUMBER(MATCH(V$1&amp;V378&amp;"x",WhatIf!$H:$H,0))),1,"")</f>
        <v/>
      </c>
      <c r="AQ378" s="3" t="str">
        <f>IF(AND($D378=1,ISNUMBER(MATCH(W$1&amp;W378&amp;"x",WhatIf!$H:$H,0))),1,"")</f>
        <v/>
      </c>
      <c r="AR378" s="3" t="str">
        <f>IF(AND($D378=1,ISNUMBER(MATCH(X$1&amp;X378&amp;"x",WhatIf!$H:$H,0))),1,"")</f>
        <v/>
      </c>
      <c r="AS378" s="3" t="str">
        <f t="shared" si="26"/>
        <v/>
      </c>
      <c r="AT378" s="69" t="str">
        <f>IF(OR(E378="",VLOOKUP(E$1,Services!$A$1:$B$22,2,0)="Exclude"),"",IF($D378=1,IF(OR(price_limit="",price_limit="No Limit"),IF(E378="Yes",1,2),IF(SUMIFS(WhatIf!$G:$G,WhatIf!$A:$A,E$1,WhatIf!$B:$B,E378)&lt;=price_limit,IF(E378="Yes",1,2),"")),""))</f>
        <v/>
      </c>
      <c r="AU378" s="69" t="str">
        <f>IF(OR(F378="",VLOOKUP(F$1,Services!$A$1:$B$22,2,0)="Exclude"),"",IF($D378=1,IF(OR(price_limit="",price_limit="No Limit"),IF(F378="Yes",1,2),IF(SUMIFS(WhatIf!$G:$G,WhatIf!$A:$A,F$1,WhatIf!$B:$B,F378)&lt;=price_limit,IF(F378="Yes",1,2),"")),""))</f>
        <v/>
      </c>
      <c r="AV378" s="69" t="str">
        <f>IF(OR(G378="",VLOOKUP(G$1,Services!$A$1:$B$22,2,0)="Exclude"),"",IF($D378=1,IF(OR(price_limit="",price_limit="No Limit"),IF(G378="Yes",1,2),IF(SUMIFS(WhatIf!$G:$G,WhatIf!$A:$A,G$1,WhatIf!$B:$B,G378)&lt;=price_limit,IF(G378="Yes",1,2),"")),""))</f>
        <v/>
      </c>
      <c r="AW378" s="69" t="str">
        <f>IF(OR(H378="",VLOOKUP(H$1,Services!$A$1:$B$22,2,0)="Exclude"),"",IF($D378=1,IF(OR(price_limit="",price_limit="No Limit"),IF(H378="Yes",1,2),IF(SUMIFS(WhatIf!$G:$G,WhatIf!$A:$A,H$1,WhatIf!$B:$B,H378)&lt;=price_limit,IF(H378="Yes",1,2),"")),""))</f>
        <v/>
      </c>
      <c r="AX378" s="69" t="str">
        <f>IF(OR(I378="",VLOOKUP(I$1,Services!$A$1:$B$22,2,0)="Exclude"),"",IF($D378=1,IF(OR(price_limit="",price_limit="No Limit"),IF(I378="Yes",1,2),IF(SUMIFS(WhatIf!$G:$G,WhatIf!$A:$A,I$1,WhatIf!$B:$B,I378)&lt;=price_limit,IF(I378="Yes",1,2),"")),""))</f>
        <v/>
      </c>
      <c r="AY378" s="69" t="str">
        <f>IF(OR(J378="",VLOOKUP(J$1,Services!$A$1:$B$22,2,0)="Exclude"),"",IF($D378=1,IF(OR(price_limit="",price_limit="No Limit"),IF(J378="Yes",1,2),IF(SUMIFS(WhatIf!$G:$G,WhatIf!$A:$A,J$1,WhatIf!$B:$B,J378)&lt;=price_limit,IF(J378="Yes",1,2),"")),""))</f>
        <v/>
      </c>
      <c r="AZ378" s="69" t="str">
        <f>IF(OR(K378="",VLOOKUP(K$1,Services!$A$1:$B$22,2,0)="Exclude"),"",IF($D378=1,IF(OR(price_limit="",price_limit="No Limit"),IF(K378="Yes",1,2),IF(SUMIFS(WhatIf!$G:$G,WhatIf!$A:$A,K$1,WhatIf!$B:$B,K378)&lt;=price_limit,IF(K378="Yes",1,2),"")),""))</f>
        <v/>
      </c>
      <c r="BA378" s="69" t="str">
        <f>IF(OR(L378="",VLOOKUP(L$1,Services!$A$1:$B$22,2,0)="Exclude"),"",IF($D378=1,IF(OR(price_limit="",price_limit="No Limit"),IF(L378="Yes",1,2),IF(SUMIFS(WhatIf!$G:$G,WhatIf!$A:$A,L$1,WhatIf!$B:$B,L378)&lt;=price_limit,IF(L378="Yes",1,2),"")),""))</f>
        <v/>
      </c>
      <c r="BB378" s="69" t="str">
        <f>IF(OR(M378="",VLOOKUP(M$1,Services!$A$1:$B$22,2,0)="Exclude"),"",IF($D378=1,IF(OR(price_limit="",price_limit="No Limit"),IF(M378="Yes",1,2),IF(SUMIFS(WhatIf!$G:$G,WhatIf!$A:$A,M$1,WhatIf!$B:$B,M378)&lt;=price_limit,IF(M378="Yes",1,2),"")),""))</f>
        <v/>
      </c>
      <c r="BC378" s="69" t="str">
        <f>IF(OR(N378="",VLOOKUP(N$1,Services!$A$1:$B$22,2,0)="Exclude"),"",IF($D378=1,IF(OR(price_limit="",price_limit="No Limit"),IF(N378="Yes",1,2),IF(SUMIFS(WhatIf!$G:$G,WhatIf!$A:$A,N$1,WhatIf!$B:$B,N378)&lt;=price_limit,IF(N378="Yes",1,2),"")),""))</f>
        <v/>
      </c>
      <c r="BD378" s="69" t="str">
        <f>IF(OR(O378="",VLOOKUP(O$1,Services!$A$1:$B$22,2,0)="Exclude"),"",IF($D378=1,IF(OR(price_limit="",price_limit="No Limit"),IF(O378="Yes",1,2),IF(SUMIFS(WhatIf!$G:$G,WhatIf!$A:$A,O$1,WhatIf!$B:$B,O378)&lt;=price_limit,IF(O378="Yes",1,2),"")),""))</f>
        <v/>
      </c>
      <c r="BE378" s="69" t="str">
        <f>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793</v>
      </c>
      <c r="C379" s="4" t="s">
        <v>208</v>
      </c>
      <c r="D379" s="3" t="str">
        <f t="shared" ref="D379:D409" ca="1" si="29">IF(BR379=0,"",IF(BR379&lt;=VALUE(MID(marker_pick,1,1)),1,""))</f>
        <v/>
      </c>
      <c r="F379" s="5" t="s">
        <v>824</v>
      </c>
      <c r="G379" s="5" t="s">
        <v>824</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820</v>
      </c>
      <c r="C380" s="4" t="s">
        <v>457</v>
      </c>
      <c r="D380" s="3" t="str">
        <f t="shared" ca="1" si="29"/>
        <v/>
      </c>
      <c r="F380" s="5" t="s">
        <v>821</v>
      </c>
      <c r="G380" s="5" t="s">
        <v>821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IF(OR(K380="",VLOOKUP(K$1,Services!$A$1:$B$22,2,0)="Exclude"),"",IF($D380=1,IF(OR(price_limit="",price_limit="No Limit"),IF(K380="Yes",1,2),IF(SUMIFS(WhatIf!$G:$G,WhatIf!$A:$A,K$1,WhatIf!$B:$B,K380)&lt;=price_limit,IF(K380="Yes",1,2),"")),""))</f>
        <v/>
      </c>
      <c r="BA380" s="69" t="str">
        <f>IF(OR(L380="",VLOOKUP(L$1,Services!$A$1:$B$22,2,0)="Exclude"),"",IF($D380=1,IF(OR(price_limit="",price_limit="No Limit"),IF(L380="Yes",1,2),IF(SUMIFS(WhatIf!$G:$G,WhatIf!$A:$A,L$1,WhatIf!$B:$B,L380)&lt;=price_limit,IF(L380="Yes",1,2),"")),""))</f>
        <v/>
      </c>
      <c r="BB380" s="69" t="str">
        <f>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x14ac:dyDescent="0.3">
      <c r="A381" s="19" t="s">
        <v>71</v>
      </c>
      <c r="B381" s="4" t="s">
        <v>240</v>
      </c>
      <c r="C381" s="4" t="s">
        <v>208</v>
      </c>
      <c r="D381" s="3" t="str">
        <f t="shared" ca="1" si="29"/>
        <v/>
      </c>
      <c r="H381" s="5" t="s">
        <v>1</v>
      </c>
      <c r="I381" s="5" t="s">
        <v>1</v>
      </c>
      <c r="J381" s="5" t="s">
        <v>1</v>
      </c>
      <c r="K381" s="5" t="s">
        <v>1</v>
      </c>
      <c r="L381" s="5" t="s">
        <v>1</v>
      </c>
      <c r="M381" s="5" t="s">
        <v>1</v>
      </c>
      <c r="N381" s="5" t="s">
        <v>1</v>
      </c>
      <c r="O381" s="6" t="s">
        <v>1</v>
      </c>
      <c r="P381" s="6" t="s">
        <v>1</v>
      </c>
      <c r="Q381" s="6" t="s">
        <v>1</v>
      </c>
      <c r="R381" s="6"/>
      <c r="X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9" t="str">
        <f>IF(OR(E381="",VLOOKUP(E$1,Services!$A$1:$B$22,2,0)="Exclude"),"",IF($D381=1,IF(OR(price_limit="",price_limit="No Limit"),IF(E381="Yes",1,2),IF(SUMIFS(WhatIf!$G:$G,WhatIf!$A:$A,E$1,WhatIf!$B:$B,E381)&lt;=price_limit,IF(E381="Yes",1,2),"")),""))</f>
        <v/>
      </c>
      <c r="AU381" s="69" t="str">
        <f>IF(OR(F381="",VLOOKUP(F$1,Services!$A$1:$B$22,2,0)="Exclude"),"",IF($D381=1,IF(OR(price_limit="",price_limit="No Limit"),IF(F381="Yes",1,2),IF(SUMIFS(WhatIf!$G:$G,WhatIf!$A:$A,F$1,WhatIf!$B:$B,F381)&lt;=price_limit,IF(F381="Yes",1,2),"")),""))</f>
        <v/>
      </c>
      <c r="AV381" s="69" t="str">
        <f>IF(OR(G381="",VLOOKUP(G$1,Services!$A$1:$B$22,2,0)="Exclude"),"",IF($D381=1,IF(OR(price_limit="",price_limit="No Limit"),IF(G381="Yes",1,2),IF(SUMIFS(WhatIf!$G:$G,WhatIf!$A:$A,G$1,WhatIf!$B:$B,G381)&lt;=price_limit,IF(G381="Yes",1,2),"")),""))</f>
        <v/>
      </c>
      <c r="AW381" s="69" t="str">
        <f ca="1">IF(OR(H381="",VLOOKUP(H$1,Services!$A$1:$B$22,2,0)="Exclude"),"",IF($D381=1,IF(OR(price_limit="",price_limit="No Limit"),IF(H381="Yes",1,2),IF(SUMIFS(WhatIf!$G:$G,WhatIf!$A:$A,H$1,WhatIf!$B:$B,H381)&lt;=price_limit,IF(H381="Yes",1,2),"")),""))</f>
        <v/>
      </c>
      <c r="AX381" s="69" t="str">
        <f ca="1">IF(OR(I381="",VLOOKUP(I$1,Services!$A$1:$B$22,2,0)="Exclude"),"",IF($D381=1,IF(OR(price_limit="",price_limit="No Limit"),IF(I381="Yes",1,2),IF(SUMIFS(WhatIf!$G:$G,WhatIf!$A:$A,I$1,WhatIf!$B:$B,I381)&lt;=price_limit,IF(I381="Yes",1,2),"")),""))</f>
        <v/>
      </c>
      <c r="AY381" s="69" t="str">
        <f ca="1">IF(OR(J381="",VLOOKUP(J$1,Services!$A$1:$B$22,2,0)="Exclude"),"",IF($D381=1,IF(OR(price_limit="",price_limit="No Limit"),IF(J381="Yes",1,2),IF(SUMIFS(WhatIf!$G:$G,WhatIf!$A:$A,J$1,WhatIf!$B:$B,J381)&lt;=price_limit,IF(J381="Yes",1,2),"")),""))</f>
        <v/>
      </c>
      <c r="AZ381" s="69" t="str">
        <f ca="1">IF(OR(K381="",VLOOKUP(K$1,Services!$A$1:$B$22,2,0)="Exclude"),"",IF($D381=1,IF(OR(price_limit="",price_limit="No Limit"),IF(K381="Yes",1,2),IF(SUMIFS(WhatIf!$G:$G,WhatIf!$A:$A,K$1,WhatIf!$B:$B,K381)&lt;=price_limit,IF(K381="Yes",1,2),"")),""))</f>
        <v/>
      </c>
      <c r="BA381" s="69" t="str">
        <f ca="1">IF(OR(L381="",VLOOKUP(L$1,Services!$A$1:$B$22,2,0)="Exclude"),"",IF($D381=1,IF(OR(price_limit="",price_limit="No Limit"),IF(L381="Yes",1,2),IF(SUMIFS(WhatIf!$G:$G,WhatIf!$A:$A,L$1,WhatIf!$B:$B,L381)&lt;=price_limit,IF(L381="Yes",1,2),"")),""))</f>
        <v/>
      </c>
      <c r="BB381" s="69" t="str">
        <f ca="1">IF(OR(M381="",VLOOKUP(M$1,Services!$A$1:$B$22,2,0)="Exclude"),"",IF($D381=1,IF(OR(price_limit="",price_limit="No Limit"),IF(M381="Yes",1,2),IF(SUMIFS(WhatIf!$G:$G,WhatIf!$A:$A,M$1,WhatIf!$B:$B,M381)&lt;=price_limit,IF(M381="Yes",1,2),"")),""))</f>
        <v/>
      </c>
      <c r="BC381" s="69" t="str">
        <f ca="1">IF(OR(N381="",VLOOKUP(N$1,Services!$A$1:$B$22,2,0)="Exclude"),"",IF($D381=1,IF(OR(price_limit="",price_limit="No Limit"),IF(N381="Yes",1,2),IF(SUMIFS(WhatIf!$G:$G,WhatIf!$A:$A,N$1,WhatIf!$B:$B,N381)&lt;=price_limit,IF(N381="Yes",1,2),"")),""))</f>
        <v/>
      </c>
      <c r="BD381" s="69" t="str">
        <f ca="1">IF(OR(O381="",VLOOKUP(O$1,Services!$A$1:$B$22,2,0)="Exclude"),"",IF($D381=1,IF(OR(price_limit="",price_limit="No Limit"),IF(O381="Yes",1,2),IF(SUMIFS(WhatIf!$G:$G,WhatIf!$A:$A,O$1,WhatIf!$B:$B,O381)&lt;=price_limit,IF(O381="Yes",1,2),"")),""))</f>
        <v/>
      </c>
      <c r="BE381" s="69" t="str">
        <f ca="1">IF(OR(P381="",VLOOKUP(P$1,Services!$A$1:$B$22,2,0)="Exclude"),"",IF($D381=1,IF(OR(price_limit="",price_limit="No Limit"),IF(P381="Yes",1,2),IF(SUMIFS(WhatIf!$G:$G,WhatIf!$A:$A,P$1,WhatIf!$B:$B,P381)&lt;=price_limit,IF(P381="Yes",1,2),"")),""))</f>
        <v/>
      </c>
      <c r="BF381" s="69" t="str">
        <f ca="1">IF(OR(Q381="",VLOOKUP(Q$1,Services!$A$1:$B$22,2,0)="Exclude"),"",IF($D381=1,IF(OR(price_limit="",price_limit="No Limit"),IF(Q381="Yes",1,2),IF(SUMIFS(WhatIf!$G:$G,WhatIf!$A:$A,Q$1,WhatIf!$B:$B,Q381)&lt;=price_limit,IF(Q381="Yes",1,2),"")),""))</f>
        <v/>
      </c>
      <c r="BG381" s="69" t="str">
        <f>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 ca="1">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794</v>
      </c>
      <c r="B382" s="4" t="s">
        <v>240</v>
      </c>
      <c r="C382" s="4" t="s">
        <v>208</v>
      </c>
      <c r="D382" s="3" t="str">
        <f t="shared" ca="1" si="29"/>
        <v/>
      </c>
      <c r="F382" s="5" t="s">
        <v>824</v>
      </c>
      <c r="G382" s="5" t="s">
        <v>824</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533</v>
      </c>
      <c r="C383" s="4" t="s">
        <v>457</v>
      </c>
      <c r="D383" s="3" t="str">
        <f t="shared" ca="1" si="29"/>
        <v/>
      </c>
      <c r="F383" s="5" t="s">
        <v>821</v>
      </c>
      <c r="G383" s="5" t="s">
        <v>821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12.45" customHeight="1" x14ac:dyDescent="0.3">
      <c r="A384" s="19" t="s">
        <v>72</v>
      </c>
      <c r="B384" s="4" t="s">
        <v>552</v>
      </c>
      <c r="C384" s="4" t="s">
        <v>209</v>
      </c>
      <c r="D384" s="3" t="str">
        <f t="shared" ca="1" si="29"/>
        <v/>
      </c>
      <c r="F384" s="5" t="s">
        <v>502</v>
      </c>
      <c r="G384" s="5" t="s">
        <v>502</v>
      </c>
      <c r="K384" s="5" t="s">
        <v>1</v>
      </c>
      <c r="L384" s="5" t="s">
        <v>1</v>
      </c>
      <c r="M384" s="5" t="s">
        <v>1</v>
      </c>
      <c r="O384" s="6" t="s">
        <v>1</v>
      </c>
      <c r="P384" s="6"/>
      <c r="Q384" s="6" t="s">
        <v>308</v>
      </c>
      <c r="R384" s="6" t="s">
        <v>829</v>
      </c>
      <c r="X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 ca="1">IF(OR(K384="",VLOOKUP(K$1,Services!$A$1:$B$22,2,0)="Exclude"),"",IF($D384=1,IF(OR(price_limit="",price_limit="No Limit"),IF(K384="Yes",1,2),IF(SUMIFS(WhatIf!$G:$G,WhatIf!$A:$A,K$1,WhatIf!$B:$B,K384)&lt;=price_limit,IF(K384="Yes",1,2),"")),""))</f>
        <v/>
      </c>
      <c r="BA384" s="69" t="str">
        <f ca="1">IF(OR(L384="",VLOOKUP(L$1,Services!$A$1:$B$22,2,0)="Exclude"),"",IF($D384=1,IF(OR(price_limit="",price_limit="No Limit"),IF(L384="Yes",1,2),IF(SUMIFS(WhatIf!$G:$G,WhatIf!$A:$A,L$1,WhatIf!$B:$B,L384)&lt;=price_limit,IF(L384="Yes",1,2),"")),""))</f>
        <v/>
      </c>
      <c r="BB384" s="69" t="str">
        <f ca="1">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 ca="1">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 ca="1">IF(OR(Q384="",VLOOKUP(Q$1,Services!$A$1:$B$22,2,0)="Exclude"),"",IF($D384=1,IF(OR(price_limit="",price_limit="No Limit"),IF(Q384="Yes",1,2),IF(SUMIFS(WhatIf!$G:$G,WhatIf!$A:$A,Q$1,WhatIf!$B:$B,Q384)&lt;=price_limit,IF(Q384="Yes",1,2),"")),""))</f>
        <v/>
      </c>
      <c r="BG384" s="69" t="str">
        <f ca="1">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 ca="1">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147</v>
      </c>
      <c r="B385" s="4" t="s">
        <v>838</v>
      </c>
      <c r="C385" s="4" t="s">
        <v>216</v>
      </c>
      <c r="D385" s="3" t="str">
        <f t="shared" ca="1" si="29"/>
        <v/>
      </c>
      <c r="F385" s="5" t="s">
        <v>505</v>
      </c>
      <c r="G385" s="5" t="s">
        <v>505</v>
      </c>
      <c r="T385" s="5" t="s">
        <v>247</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9" t="str">
        <f>IF(OR(E385="",VLOOKUP(E$1,Services!$A$1:$B$22,2,0)="Exclude"),"",IF($D385=1,IF(OR(price_limit="",price_limit="No Limit"),IF(E385="Yes",1,2),IF(SUMIFS(WhatIf!$G:$G,WhatIf!$A:$A,E$1,WhatIf!$B:$B,E385)&lt;=price_limit,IF(E385="Yes",1,2),"")),""))</f>
        <v/>
      </c>
      <c r="AU385" s="69" t="str">
        <f ca="1">IF(OR(F385="",VLOOKUP(F$1,Services!$A$1:$B$22,2,0)="Exclude"),"",IF($D385=1,IF(OR(price_limit="",price_limit="No Limit"),IF(F385="Yes",1,2),IF(SUMIFS(WhatIf!$G:$G,WhatIf!$A:$A,F$1,WhatIf!$B:$B,F385)&lt;=price_limit,IF(F385="Yes",1,2),"")),""))</f>
        <v/>
      </c>
      <c r="AV385" s="69" t="str">
        <f ca="1">IF(OR(G385="",VLOOKUP(G$1,Services!$A$1:$B$22,2,0)="Exclude"),"",IF($D385=1,IF(OR(price_limit="",price_limit="No Limit"),IF(G385="Yes",1,2),IF(SUMIFS(WhatIf!$G:$G,WhatIf!$A:$A,G$1,WhatIf!$B:$B,G385)&lt;=price_limit,IF(G385="Yes",1,2),"")),""))</f>
        <v/>
      </c>
      <c r="AW385" s="69" t="str">
        <f>IF(OR(H385="",VLOOKUP(H$1,Services!$A$1:$B$22,2,0)="Exclude"),"",IF($D385=1,IF(OR(price_limit="",price_limit="No Limit"),IF(H385="Yes",1,2),IF(SUMIFS(WhatIf!$G:$G,WhatIf!$A:$A,H$1,WhatIf!$B:$B,H385)&lt;=price_limit,IF(H385="Yes",1,2),"")),""))</f>
        <v/>
      </c>
      <c r="AX385" s="69" t="str">
        <f>IF(OR(I385="",VLOOKUP(I$1,Services!$A$1:$B$22,2,0)="Exclude"),"",IF($D385=1,IF(OR(price_limit="",price_limit="No Limit"),IF(I385="Yes",1,2),IF(SUMIFS(WhatIf!$G:$G,WhatIf!$A:$A,I$1,WhatIf!$B:$B,I385)&lt;=price_limit,IF(I385="Yes",1,2),"")),""))</f>
        <v/>
      </c>
      <c r="AY385" s="69" t="str">
        <f>IF(OR(J385="",VLOOKUP(J$1,Services!$A$1:$B$22,2,0)="Exclude"),"",IF($D385=1,IF(OR(price_limit="",price_limit="No Limit"),IF(J385="Yes",1,2),IF(SUMIFS(WhatIf!$G:$G,WhatIf!$A:$A,J$1,WhatIf!$B:$B,J385)&lt;=price_limit,IF(J385="Yes",1,2),"")),""))</f>
        <v/>
      </c>
      <c r="AZ385" s="69" t="str">
        <f>IF(OR(K385="",VLOOKUP(K$1,Services!$A$1:$B$22,2,0)="Exclude"),"",IF($D385=1,IF(OR(price_limit="",price_limit="No Limit"),IF(K385="Yes",1,2),IF(SUMIFS(WhatIf!$G:$G,WhatIf!$A:$A,K$1,WhatIf!$B:$B,K385)&lt;=price_limit,IF(K385="Yes",1,2),"")),""))</f>
        <v/>
      </c>
      <c r="BA385" s="69" t="str">
        <f>IF(OR(L385="",VLOOKUP(L$1,Services!$A$1:$B$22,2,0)="Exclude"),"",IF($D385=1,IF(OR(price_limit="",price_limit="No Limit"),IF(L385="Yes",1,2),IF(SUMIFS(WhatIf!$G:$G,WhatIf!$A:$A,L$1,WhatIf!$B:$B,L385)&lt;=price_limit,IF(L385="Yes",1,2),"")),""))</f>
        <v/>
      </c>
      <c r="BB385" s="69" t="str">
        <f>IF(OR(M385="",VLOOKUP(M$1,Services!$A$1:$B$22,2,0)="Exclude"),"",IF($D385=1,IF(OR(price_limit="",price_limit="No Limit"),IF(M385="Yes",1,2),IF(SUMIFS(WhatIf!$G:$G,WhatIf!$A:$A,M$1,WhatIf!$B:$B,M385)&lt;=price_limit,IF(M385="Yes",1,2),"")),""))</f>
        <v/>
      </c>
      <c r="BC385" s="69" t="str">
        <f>IF(OR(N385="",VLOOKUP(N$1,Services!$A$1:$B$22,2,0)="Exclude"),"",IF($D385=1,IF(OR(price_limit="",price_limit="No Limit"),IF(N385="Yes",1,2),IF(SUMIFS(WhatIf!$G:$G,WhatIf!$A:$A,N$1,WhatIf!$B:$B,N385)&lt;=price_limit,IF(N385="Yes",1,2),"")),""))</f>
        <v/>
      </c>
      <c r="BD385" s="69" t="str">
        <f>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 ca="1">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37.299999999999997" x14ac:dyDescent="0.3">
      <c r="A386" s="19" t="s">
        <v>523</v>
      </c>
      <c r="B386" s="4" t="s">
        <v>768</v>
      </c>
      <c r="C386" s="4" t="s">
        <v>454</v>
      </c>
      <c r="D386" s="3" t="str">
        <f t="shared" ca="1" si="29"/>
        <v/>
      </c>
      <c r="F386" s="5" t="s">
        <v>523</v>
      </c>
      <c r="G386" s="5" t="s">
        <v>523</v>
      </c>
      <c r="T386" s="5" t="s">
        <v>247</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30">IF(SUM(Y386:AR386)&gt;0,1,"")</f>
        <v/>
      </c>
      <c r="AT386" s="69" t="str">
        <f>IF(OR(E386="",VLOOKUP(E$1,Services!$A$1:$B$22,2,0)="Exclude"),"",IF($D386=1,IF(OR(price_limit="",price_limit="No Limit"),IF(E386="Yes",1,2),IF(SUMIFS(WhatIf!$G:$G,WhatIf!$A:$A,E$1,WhatIf!$B:$B,E386)&lt;=price_limit,IF(E386="Yes",1,2),"")),""))</f>
        <v/>
      </c>
      <c r="AU386" s="69" t="str">
        <f ca="1">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IF(OR(J386="",VLOOKUP(J$1,Services!$A$1:$B$22,2,0)="Exclude"),"",IF($D386=1,IF(OR(price_limit="",price_limit="No Limit"),IF(J386="Yes",1,2),IF(SUMIFS(WhatIf!$G:$G,WhatIf!$A:$A,J$1,WhatIf!$B:$B,J386)&lt;=price_limit,IF(J386="Yes",1,2),"")),""))</f>
        <v/>
      </c>
      <c r="AZ386" s="69" t="str">
        <f>IF(OR(K386="",VLOOKUP(K$1,Services!$A$1:$B$22,2,0)="Exclude"),"",IF($D386=1,IF(OR(price_limit="",price_limit="No Limit"),IF(K386="Yes",1,2),IF(SUMIFS(WhatIf!$G:$G,WhatIf!$A:$A,K$1,WhatIf!$B:$B,K386)&lt;=price_limit,IF(K386="Yes",1,2),"")),""))</f>
        <v/>
      </c>
      <c r="BA386" s="69" t="str">
        <f>IF(OR(L386="",VLOOKUP(L$1,Services!$A$1:$B$22,2,0)="Exclude"),"",IF($D386=1,IF(OR(price_limit="",price_limit="No Limit"),IF(L386="Yes",1,2),IF(SUMIFS(WhatIf!$G:$G,WhatIf!$A:$A,L$1,WhatIf!$B:$B,L386)&lt;=price_limit,IF(L386="Yes",1,2),"")),""))</f>
        <v/>
      </c>
      <c r="BB386" s="69" t="str">
        <f>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IF(OR(O386="",VLOOKUP(O$1,Services!$A$1:$B$22,2,0)="Exclude"),"",IF($D386=1,IF(OR(price_limit="",price_limit="No Limit"),IF(O386="Yes",1,2),IF(SUMIFS(WhatIf!$G:$G,WhatIf!$A:$A,O$1,WhatIf!$B:$B,O386)&lt;=price_limit,IF(O386="Yes",1,2),"")),""))</f>
        <v/>
      </c>
      <c r="BE386" s="69" t="str">
        <f>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IF(OR(R386="",VLOOKUP(R$1,Services!$A$1:$B$22,2,0)="Exclude"),"",IF($D386=1,IF(OR(price_limit="",price_limit="No Limit"),IF(R386="Yes",1,2),IF(SUMIFS(WhatIf!$G:$G,WhatIf!$A:$A,R$1,WhatIf!$B:$B,R386)&lt;=price_limit,IF(R386="Yes",1,2),"")),""))</f>
        <v/>
      </c>
      <c r="BH386" s="69" t="str">
        <f>IF(OR(S386="",VLOOKUP(S$1,Services!$A$1:$B$22,2,0)="Exclude"),"",IF($D386=1,IF(OR(price_limit="",price_limit="No Limit"),IF(S386="Yes",1,2),IF(SUMIFS(WhatIf!$G:$G,WhatIf!$A:$A,S$1,WhatIf!$B:$B,S386)&lt;=price_limit,IF(S386="Yes",1,2),"")),""))</f>
        <v/>
      </c>
      <c r="BI386" s="69" t="str">
        <f ca="1">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IF(OR(X386="",VLOOKUP(X$1,Services!$A$1:$B$22,2,0)="Exclude"),"",IF($D386=1,IF(OR(price_limit="",price_limit="No Limit"),IF(X386="Yes",1,2),IF(SUMIFS(WhatIf!$G:$G,WhatIf!$A:$A,X$1,WhatIf!$B:$B,X386)&lt;=price_limit,IF(X386="Yes",1,2),"")),""))</f>
        <v/>
      </c>
      <c r="BN386" s="3">
        <f t="shared" ref="BN386:BN449"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217</v>
      </c>
      <c r="B387" s="4" t="s">
        <v>240</v>
      </c>
      <c r="C387" s="4" t="s">
        <v>209</v>
      </c>
      <c r="D387" s="3" t="str">
        <f t="shared" ca="1" si="29"/>
        <v/>
      </c>
      <c r="F387" s="5" t="s">
        <v>508</v>
      </c>
      <c r="G387" s="5" t="s">
        <v>508</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9" t="str">
        <f>IF(OR(E387="",VLOOKUP(E$1,Services!$A$1:$B$22,2,0)="Exclude"),"",IF($D387=1,IF(OR(price_limit="",price_limit="No Limit"),IF(E387="Yes",1,2),IF(SUMIFS(WhatIf!$G:$G,WhatIf!$A:$A,E$1,WhatIf!$B:$B,E387)&lt;=price_limit,IF(E387="Yes",1,2),"")),""))</f>
        <v/>
      </c>
      <c r="AU387" s="69" t="str">
        <f ca="1">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IF(OR(H387="",VLOOKUP(H$1,Services!$A$1:$B$22,2,0)="Exclude"),"",IF($D387=1,IF(OR(price_limit="",price_limit="No Limit"),IF(H387="Yes",1,2),IF(SUMIFS(WhatIf!$G:$G,WhatIf!$A:$A,H$1,WhatIf!$B:$B,H387)&lt;=price_limit,IF(H387="Yes",1,2),"")),""))</f>
        <v/>
      </c>
      <c r="AX387" s="69" t="str">
        <f>IF(OR(I387="",VLOOKUP(I$1,Services!$A$1:$B$22,2,0)="Exclude"),"",IF($D387=1,IF(OR(price_limit="",price_limit="No Limit"),IF(I387="Yes",1,2),IF(SUMIFS(WhatIf!$G:$G,WhatIf!$A:$A,I$1,WhatIf!$B:$B,I387)&lt;=price_limit,IF(I387="Yes",1,2),"")),""))</f>
        <v/>
      </c>
      <c r="AY387" s="69" t="str">
        <f>IF(OR(J387="",VLOOKUP(J$1,Services!$A$1:$B$22,2,0)="Exclude"),"",IF($D387=1,IF(OR(price_limit="",price_limit="No Limit"),IF(J387="Yes",1,2),IF(SUMIFS(WhatIf!$G:$G,WhatIf!$A:$A,J$1,WhatIf!$B:$B,J387)&lt;=price_limit,IF(J387="Yes",1,2),"")),""))</f>
        <v/>
      </c>
      <c r="AZ387" s="69" t="str">
        <f>IF(OR(K387="",VLOOKUP(K$1,Services!$A$1:$B$22,2,0)="Exclude"),"",IF($D387=1,IF(OR(price_limit="",price_limit="No Limit"),IF(K387="Yes",1,2),IF(SUMIFS(WhatIf!$G:$G,WhatIf!$A:$A,K$1,WhatIf!$B:$B,K387)&lt;=price_limit,IF(K387="Yes",1,2),"")),""))</f>
        <v/>
      </c>
      <c r="BA387" s="69" t="str">
        <f>IF(OR(L387="",VLOOKUP(L$1,Services!$A$1:$B$22,2,0)="Exclude"),"",IF($D387=1,IF(OR(price_limit="",price_limit="No Limit"),IF(L387="Yes",1,2),IF(SUMIFS(WhatIf!$G:$G,WhatIf!$A:$A,L$1,WhatIf!$B:$B,L387)&lt;=price_limit,IF(L387="Yes",1,2),"")),""))</f>
        <v/>
      </c>
      <c r="BB387" s="69" t="str">
        <f>IF(OR(M387="",VLOOKUP(M$1,Services!$A$1:$B$22,2,0)="Exclude"),"",IF($D387=1,IF(OR(price_limit="",price_limit="No Limit"),IF(M387="Yes",1,2),IF(SUMIFS(WhatIf!$G:$G,WhatIf!$A:$A,M$1,WhatIf!$B:$B,M387)&lt;=price_limit,IF(M387="Yes",1,2),"")),""))</f>
        <v/>
      </c>
      <c r="BC387" s="69" t="str">
        <f>IF(OR(N387="",VLOOKUP(N$1,Services!$A$1:$B$22,2,0)="Exclude"),"",IF($D387=1,IF(OR(price_limit="",price_limit="No Limit"),IF(N387="Yes",1,2),IF(SUMIFS(WhatIf!$G:$G,WhatIf!$A:$A,N$1,WhatIf!$B:$B,N387)&lt;=price_limit,IF(N387="Yes",1,2),"")),""))</f>
        <v/>
      </c>
      <c r="BD387" s="69" t="str">
        <f>IF(OR(O387="",VLOOKUP(O$1,Services!$A$1:$B$22,2,0)="Exclude"),"",IF($D387=1,IF(OR(price_limit="",price_limit="No Limit"),IF(O387="Yes",1,2),IF(SUMIFS(WhatIf!$G:$G,WhatIf!$A:$A,O$1,WhatIf!$B:$B,O387)&lt;=price_limit,IF(O387="Yes",1,2),"")),""))</f>
        <v/>
      </c>
      <c r="BE387" s="69" t="str">
        <f>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IF(OR(R387="",VLOOKUP(R$1,Services!$A$1:$B$22,2,0)="Exclude"),"",IF($D387=1,IF(OR(price_limit="",price_limit="No Limit"),IF(R387="Yes",1,2),IF(SUMIFS(WhatIf!$G:$G,WhatIf!$A:$A,R$1,WhatIf!$B:$B,R387)&lt;=price_limit,IF(R387="Yes",1,2),"")),""))</f>
        <v/>
      </c>
      <c r="BH387" s="69" t="str">
        <f>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219</v>
      </c>
      <c r="B388" s="4" t="s">
        <v>240</v>
      </c>
      <c r="C388" s="4" t="s">
        <v>452</v>
      </c>
      <c r="D388" s="3" t="str">
        <f t="shared" ca="1" si="29"/>
        <v/>
      </c>
      <c r="F388" s="5" t="s">
        <v>507</v>
      </c>
      <c r="G388" s="5" t="s">
        <v>507</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9" t="str">
        <f>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IF(OR(H388="",VLOOKUP(H$1,Services!$A$1:$B$22,2,0)="Exclude"),"",IF($D388=1,IF(OR(price_limit="",price_limit="No Limit"),IF(H388="Yes",1,2),IF(SUMIFS(WhatIf!$G:$G,WhatIf!$A:$A,H$1,WhatIf!$B:$B,H388)&lt;=price_limit,IF(H388="Yes",1,2),"")),""))</f>
        <v/>
      </c>
      <c r="AX388" s="69" t="str">
        <f>IF(OR(I388="",VLOOKUP(I$1,Services!$A$1:$B$22,2,0)="Exclude"),"",IF($D388=1,IF(OR(price_limit="",price_limit="No Limit"),IF(I388="Yes",1,2),IF(SUMIFS(WhatIf!$G:$G,WhatIf!$A:$A,I$1,WhatIf!$B:$B,I388)&lt;=price_limit,IF(I388="Yes",1,2),"")),""))</f>
        <v/>
      </c>
      <c r="AY388" s="69" t="str">
        <f>IF(OR(J388="",VLOOKUP(J$1,Services!$A$1:$B$22,2,0)="Exclude"),"",IF($D388=1,IF(OR(price_limit="",price_limit="No Limit"),IF(J388="Yes",1,2),IF(SUMIFS(WhatIf!$G:$G,WhatIf!$A:$A,J$1,WhatIf!$B:$B,J388)&lt;=price_limit,IF(J388="Yes",1,2),"")),""))</f>
        <v/>
      </c>
      <c r="AZ388" s="69" t="str">
        <f>IF(OR(K388="",VLOOKUP(K$1,Services!$A$1:$B$22,2,0)="Exclude"),"",IF($D388=1,IF(OR(price_limit="",price_limit="No Limit"),IF(K388="Yes",1,2),IF(SUMIFS(WhatIf!$G:$G,WhatIf!$A:$A,K$1,WhatIf!$B:$B,K388)&lt;=price_limit,IF(K388="Yes",1,2),"")),""))</f>
        <v/>
      </c>
      <c r="BA388" s="69" t="str">
        <f>IF(OR(L388="",VLOOKUP(L$1,Services!$A$1:$B$22,2,0)="Exclude"),"",IF($D388=1,IF(OR(price_limit="",price_limit="No Limit"),IF(L388="Yes",1,2),IF(SUMIFS(WhatIf!$G:$G,WhatIf!$A:$A,L$1,WhatIf!$B:$B,L388)&lt;=price_limit,IF(L388="Yes",1,2),"")),""))</f>
        <v/>
      </c>
      <c r="BB388" s="69" t="str">
        <f>IF(OR(M388="",VLOOKUP(M$1,Services!$A$1:$B$22,2,0)="Exclude"),"",IF($D388=1,IF(OR(price_limit="",price_limit="No Limit"),IF(M388="Yes",1,2),IF(SUMIFS(WhatIf!$G:$G,WhatIf!$A:$A,M$1,WhatIf!$B:$B,M388)&lt;=price_limit,IF(M388="Yes",1,2),"")),""))</f>
        <v/>
      </c>
      <c r="BC388" s="69" t="str">
        <f>IF(OR(N388="",VLOOKUP(N$1,Services!$A$1:$B$22,2,0)="Exclude"),"",IF($D388=1,IF(OR(price_limit="",price_limit="No Limit"),IF(N388="Yes",1,2),IF(SUMIFS(WhatIf!$G:$G,WhatIf!$A:$A,N$1,WhatIf!$B:$B,N388)&lt;=price_limit,IF(N388="Yes",1,2),"")),""))</f>
        <v/>
      </c>
      <c r="BD388" s="69" t="str">
        <f>IF(OR(O388="",VLOOKUP(O$1,Services!$A$1:$B$22,2,0)="Exclude"),"",IF($D388=1,IF(OR(price_limit="",price_limit="No Limit"),IF(O388="Yes",1,2),IF(SUMIFS(WhatIf!$G:$G,WhatIf!$A:$A,O$1,WhatIf!$B:$B,O388)&lt;=price_limit,IF(O388="Yes",1,2),"")),""))</f>
        <v/>
      </c>
      <c r="BE388" s="69" t="str">
        <f>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306</v>
      </c>
      <c r="B389" s="4" t="s">
        <v>812</v>
      </c>
      <c r="C389" s="4" t="s">
        <v>216</v>
      </c>
      <c r="D389" s="3" t="str">
        <f t="shared" ca="1" si="29"/>
        <v/>
      </c>
      <c r="O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9" t="str">
        <f>IF(OR(E389="",VLOOKUP(E$1,Services!$A$1:$B$22,2,0)="Exclude"),"",IF($D389=1,IF(OR(price_limit="",price_limit="No Limit"),IF(E389="Yes",1,2),IF(SUMIFS(WhatIf!$G:$G,WhatIf!$A:$A,E$1,WhatIf!$B:$B,E389)&lt;=price_limit,IF(E389="Yes",1,2),"")),""))</f>
        <v/>
      </c>
      <c r="AU389" s="69" t="str">
        <f>IF(OR(F389="",VLOOKUP(F$1,Services!$A$1:$B$22,2,0)="Exclude"),"",IF($D389=1,IF(OR(price_limit="",price_limit="No Limit"),IF(F389="Yes",1,2),IF(SUMIFS(WhatIf!$G:$G,WhatIf!$A:$A,F$1,WhatIf!$B:$B,F389)&lt;=price_limit,IF(F389="Yes",1,2),"")),""))</f>
        <v/>
      </c>
      <c r="AV389" s="69" t="str">
        <f>IF(OR(G389="",VLOOKUP(G$1,Services!$A$1:$B$22,2,0)="Exclude"),"",IF($D389=1,IF(OR(price_limit="",price_limit="No Limit"),IF(G389="Yes",1,2),IF(SUMIFS(WhatIf!$G:$G,WhatIf!$A:$A,G$1,WhatIf!$B:$B,G389)&lt;=price_limit,IF(G389="Yes",1,2),"")),""))</f>
        <v/>
      </c>
      <c r="AW389" s="69" t="str">
        <f>IF(OR(H389="",VLOOKUP(H$1,Services!$A$1:$B$22,2,0)="Exclude"),"",IF($D389=1,IF(OR(price_limit="",price_limit="No Limit"),IF(H389="Yes",1,2),IF(SUMIFS(WhatIf!$G:$G,WhatIf!$A:$A,H$1,WhatIf!$B:$B,H389)&lt;=price_limit,IF(H389="Yes",1,2),"")),""))</f>
        <v/>
      </c>
      <c r="AX389" s="69" t="str">
        <f>IF(OR(I389="",VLOOKUP(I$1,Services!$A$1:$B$22,2,0)="Exclude"),"",IF($D389=1,IF(OR(price_limit="",price_limit="No Limit"),IF(I389="Yes",1,2),IF(SUMIFS(WhatIf!$G:$G,WhatIf!$A:$A,I$1,WhatIf!$B:$B,I389)&lt;=price_limit,IF(I389="Yes",1,2),"")),""))</f>
        <v/>
      </c>
      <c r="AY389" s="69" t="str">
        <f>IF(OR(J389="",VLOOKUP(J$1,Services!$A$1:$B$22,2,0)="Exclude"),"",IF($D389=1,IF(OR(price_limit="",price_limit="No Limit"),IF(J389="Yes",1,2),IF(SUMIFS(WhatIf!$G:$G,WhatIf!$A:$A,J$1,WhatIf!$B:$B,J389)&lt;=price_limit,IF(J389="Yes",1,2),"")),""))</f>
        <v/>
      </c>
      <c r="AZ389" s="69" t="str">
        <f>IF(OR(K389="",VLOOKUP(K$1,Services!$A$1:$B$22,2,0)="Exclude"),"",IF($D389=1,IF(OR(price_limit="",price_limit="No Limit"),IF(K389="Yes",1,2),IF(SUMIFS(WhatIf!$G:$G,WhatIf!$A:$A,K$1,WhatIf!$B:$B,K389)&lt;=price_limit,IF(K389="Yes",1,2),"")),""))</f>
        <v/>
      </c>
      <c r="BA389" s="69" t="str">
        <f>IF(OR(L389="",VLOOKUP(L$1,Services!$A$1:$B$22,2,0)="Exclude"),"",IF($D389=1,IF(OR(price_limit="",price_limit="No Limit"),IF(L389="Yes",1,2),IF(SUMIFS(WhatIf!$G:$G,WhatIf!$A:$A,L$1,WhatIf!$B:$B,L389)&lt;=price_limit,IF(L389="Yes",1,2),"")),""))</f>
        <v/>
      </c>
      <c r="BB389" s="69" t="str">
        <f>IF(OR(M389="",VLOOKUP(M$1,Services!$A$1:$B$22,2,0)="Exclude"),"",IF($D389=1,IF(OR(price_limit="",price_limit="No Limit"),IF(M389="Yes",1,2),IF(SUMIFS(WhatIf!$G:$G,WhatIf!$A:$A,M$1,WhatIf!$B:$B,M389)&lt;=price_limit,IF(M389="Yes",1,2),"")),""))</f>
        <v/>
      </c>
      <c r="BC389" s="69" t="str">
        <f>IF(OR(N389="",VLOOKUP(N$1,Services!$A$1:$B$22,2,0)="Exclude"),"",IF($D389=1,IF(OR(price_limit="",price_limit="No Limit"),IF(N389="Yes",1,2),IF(SUMIFS(WhatIf!$G:$G,WhatIf!$A:$A,N$1,WhatIf!$B:$B,N389)&lt;=price_limit,IF(N389="Yes",1,2),"")),""))</f>
        <v/>
      </c>
      <c r="BD389" s="69" t="str">
        <f ca="1">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24.9" x14ac:dyDescent="0.3">
      <c r="A390" s="19" t="s">
        <v>73</v>
      </c>
      <c r="B390" s="4" t="s">
        <v>294</v>
      </c>
      <c r="C390" s="4" t="s">
        <v>200</v>
      </c>
      <c r="D390" s="3" t="str">
        <f t="shared" ca="1" si="29"/>
        <v/>
      </c>
      <c r="E390" s="5" t="s">
        <v>1</v>
      </c>
      <c r="G390" s="5" t="s">
        <v>1</v>
      </c>
      <c r="J390" s="5" t="s">
        <v>1</v>
      </c>
      <c r="K390" s="5" t="s">
        <v>1</v>
      </c>
      <c r="L390" s="5" t="s">
        <v>1</v>
      </c>
      <c r="M390" s="5" t="s">
        <v>1</v>
      </c>
      <c r="O390" s="6" t="s">
        <v>1</v>
      </c>
      <c r="P390" s="6" t="s">
        <v>1</v>
      </c>
      <c r="Q390" s="6" t="s">
        <v>1</v>
      </c>
      <c r="R390" s="6"/>
      <c r="S390" s="5"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9" t="str">
        <f ca="1">IF(OR(E390="",VLOOKUP(E$1,Services!$A$1:$B$22,2,0)="Exclude"),"",IF($D390=1,IF(OR(price_limit="",price_limit="No Limit"),IF(E390="Yes",1,2),IF(SUMIFS(WhatIf!$G:$G,WhatIf!$A:$A,E$1,WhatIf!$B:$B,E390)&lt;=price_limit,IF(E390="Yes",1,2),"")),""))</f>
        <v/>
      </c>
      <c r="AU390" s="69" t="str">
        <f>IF(OR(F390="",VLOOKUP(F$1,Services!$A$1:$B$22,2,0)="Exclude"),"",IF($D390=1,IF(OR(price_limit="",price_limit="No Limit"),IF(F390="Yes",1,2),IF(SUMIFS(WhatIf!$G:$G,WhatIf!$A:$A,F$1,WhatIf!$B:$B,F390)&lt;=price_limit,IF(F390="Yes",1,2),"")),""))</f>
        <v/>
      </c>
      <c r="AV390" s="69" t="str">
        <f ca="1">IF(OR(G390="",VLOOKUP(G$1,Services!$A$1:$B$22,2,0)="Exclude"),"",IF($D390=1,IF(OR(price_limit="",price_limit="No Limit"),IF(G390="Yes",1,2),IF(SUMIFS(WhatIf!$G:$G,WhatIf!$A:$A,G$1,WhatIf!$B:$B,G390)&lt;=price_limit,IF(G390="Yes",1,2),"")),""))</f>
        <v/>
      </c>
      <c r="AW390" s="69" t="str">
        <f>IF(OR(H390="",VLOOKUP(H$1,Services!$A$1:$B$22,2,0)="Exclude"),"",IF($D390=1,IF(OR(price_limit="",price_limit="No Limit"),IF(H390="Yes",1,2),IF(SUMIFS(WhatIf!$G:$G,WhatIf!$A:$A,H$1,WhatIf!$B:$B,H390)&lt;=price_limit,IF(H390="Yes",1,2),"")),""))</f>
        <v/>
      </c>
      <c r="AX390" s="69" t="str">
        <f>IF(OR(I390="",VLOOKUP(I$1,Services!$A$1:$B$22,2,0)="Exclude"),"",IF($D390=1,IF(OR(price_limit="",price_limit="No Limit"),IF(I390="Yes",1,2),IF(SUMIFS(WhatIf!$G:$G,WhatIf!$A:$A,I$1,WhatIf!$B:$B,I390)&lt;=price_limit,IF(I390="Yes",1,2),"")),""))</f>
        <v/>
      </c>
      <c r="AY390" s="69" t="str">
        <f ca="1">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IF(OR(N390="",VLOOKUP(N$1,Services!$A$1:$B$22,2,0)="Exclude"),"",IF($D390=1,IF(OR(price_limit="",price_limit="No Limit"),IF(N390="Yes",1,2),IF(SUMIFS(WhatIf!$G:$G,WhatIf!$A:$A,N$1,WhatIf!$B:$B,N390)&lt;=price_limit,IF(N390="Yes",1,2),"")),""))</f>
        <v/>
      </c>
      <c r="BD390" s="69" t="str">
        <f ca="1">IF(OR(O390="",VLOOKUP(O$1,Services!$A$1:$B$22,2,0)="Exclude"),"",IF($D390=1,IF(OR(price_limit="",price_limit="No Limit"),IF(O390="Yes",1,2),IF(SUMIFS(WhatIf!$G:$G,WhatIf!$A:$A,O$1,WhatIf!$B:$B,O390)&lt;=price_limit,IF(O390="Yes",1,2),"")),""))</f>
        <v/>
      </c>
      <c r="BE390" s="69" t="str">
        <f ca="1">IF(OR(P390="",VLOOKUP(P$1,Services!$A$1:$B$22,2,0)="Exclude"),"",IF($D390=1,IF(OR(price_limit="",price_limit="No Limit"),IF(P390="Yes",1,2),IF(SUMIFS(WhatIf!$G:$G,WhatIf!$A:$A,P$1,WhatIf!$B:$B,P390)&lt;=price_limit,IF(P390="Yes",1,2),"")),""))</f>
        <v/>
      </c>
      <c r="BF390" s="69" t="str">
        <f ca="1">IF(OR(Q390="",VLOOKUP(Q$1,Services!$A$1:$B$22,2,0)="Exclude"),"",IF($D390=1,IF(OR(price_limit="",price_limit="No Limit"),IF(Q390="Yes",1,2),IF(SUMIFS(WhatIf!$G:$G,WhatIf!$A:$A,Q$1,WhatIf!$B:$B,Q390)&lt;=price_limit,IF(Q390="Yes",1,2),"")),""))</f>
        <v/>
      </c>
      <c r="BG390" s="69" t="str">
        <f>IF(OR(R390="",VLOOKUP(R$1,Services!$A$1:$B$22,2,0)="Exclude"),"",IF($D390=1,IF(OR(price_limit="",price_limit="No Limit"),IF(R390="Yes",1,2),IF(SUMIFS(WhatIf!$G:$G,WhatIf!$A:$A,R$1,WhatIf!$B:$B,R390)&lt;=price_limit,IF(R390="Yes",1,2),"")),""))</f>
        <v/>
      </c>
      <c r="BH390" s="69" t="str">
        <f ca="1">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 ca="1">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 ca="1">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x14ac:dyDescent="0.3">
      <c r="A391" s="19" t="s">
        <v>74</v>
      </c>
      <c r="B391" s="4" t="s">
        <v>240</v>
      </c>
      <c r="C391" s="4" t="s">
        <v>283</v>
      </c>
      <c r="D391" s="3" t="str">
        <f t="shared" ca="1" si="29"/>
        <v/>
      </c>
      <c r="F391" s="5" t="s">
        <v>1</v>
      </c>
      <c r="G391" s="5" t="s">
        <v>1</v>
      </c>
      <c r="H391" s="5" t="s">
        <v>1</v>
      </c>
      <c r="I391" s="5" t="s">
        <v>1</v>
      </c>
      <c r="J391" s="5" t="s">
        <v>1</v>
      </c>
      <c r="K391" s="5" t="s">
        <v>1</v>
      </c>
      <c r="L391" s="5" t="s">
        <v>1</v>
      </c>
      <c r="M391" s="5" t="s">
        <v>1</v>
      </c>
      <c r="N391" s="5" t="s">
        <v>1</v>
      </c>
      <c r="O391" s="6" t="s">
        <v>1</v>
      </c>
      <c r="P391" s="6" t="s">
        <v>1</v>
      </c>
      <c r="Q391" s="6" t="s">
        <v>1</v>
      </c>
      <c r="R391" s="6"/>
      <c r="S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9" t="str">
        <f>IF(OR(E391="",VLOOKUP(E$1,Services!$A$1:$B$22,2,0)="Exclude"),"",IF($D391=1,IF(OR(price_limit="",price_limit="No Limit"),IF(E391="Yes",1,2),IF(SUMIFS(WhatIf!$G:$G,WhatIf!$A:$A,E$1,WhatIf!$B:$B,E391)&lt;=price_limit,IF(E391="Yes",1,2),"")),""))</f>
        <v/>
      </c>
      <c r="AU391" s="69" t="str">
        <f ca="1">IF(OR(F391="",VLOOKUP(F$1,Services!$A$1:$B$22,2,0)="Exclude"),"",IF($D391=1,IF(OR(price_limit="",price_limit="No Limit"),IF(F391="Yes",1,2),IF(SUMIFS(WhatIf!$G:$G,WhatIf!$A:$A,F$1,WhatIf!$B:$B,F391)&lt;=price_limit,IF(F391="Yes",1,2),"")),""))</f>
        <v/>
      </c>
      <c r="AV391" s="69" t="str">
        <f ca="1">IF(OR(G391="",VLOOKUP(G$1,Services!$A$1:$B$22,2,0)="Exclude"),"",IF($D391=1,IF(OR(price_limit="",price_limit="No Limit"),IF(G391="Yes",1,2),IF(SUMIFS(WhatIf!$G:$G,WhatIf!$A:$A,G$1,WhatIf!$B:$B,G391)&lt;=price_limit,IF(G391="Yes",1,2),"")),""))</f>
        <v/>
      </c>
      <c r="AW391" s="69" t="str">
        <f ca="1">IF(OR(H391="",VLOOKUP(H$1,Services!$A$1:$B$22,2,0)="Exclude"),"",IF($D391=1,IF(OR(price_limit="",price_limit="No Limit"),IF(H391="Yes",1,2),IF(SUMIFS(WhatIf!$G:$G,WhatIf!$A:$A,H$1,WhatIf!$B:$B,H391)&lt;=price_limit,IF(H391="Yes",1,2),"")),""))</f>
        <v/>
      </c>
      <c r="AX391" s="69" t="str">
        <f ca="1">IF(OR(I391="",VLOOKUP(I$1,Services!$A$1:$B$22,2,0)="Exclude"),"",IF($D391=1,IF(OR(price_limit="",price_limit="No Limit"),IF(I391="Yes",1,2),IF(SUMIFS(WhatIf!$G:$G,WhatIf!$A:$A,I$1,WhatIf!$B:$B,I391)&lt;=price_limit,IF(I391="Yes",1,2),"")),""))</f>
        <v/>
      </c>
      <c r="AY391" s="69" t="str">
        <f ca="1">IF(OR(J391="",VLOOKUP(J$1,Services!$A$1:$B$22,2,0)="Exclude"),"",IF($D391=1,IF(OR(price_limit="",price_limit="No Limit"),IF(J391="Yes",1,2),IF(SUMIFS(WhatIf!$G:$G,WhatIf!$A:$A,J$1,WhatIf!$B:$B,J391)&lt;=price_limit,IF(J391="Yes",1,2),"")),""))</f>
        <v/>
      </c>
      <c r="AZ391" s="69" t="str">
        <f ca="1">IF(OR(K391="",VLOOKUP(K$1,Services!$A$1:$B$22,2,0)="Exclude"),"",IF($D391=1,IF(OR(price_limit="",price_limit="No Limit"),IF(K391="Yes",1,2),IF(SUMIFS(WhatIf!$G:$G,WhatIf!$A:$A,K$1,WhatIf!$B:$B,K391)&lt;=price_limit,IF(K391="Yes",1,2),"")),""))</f>
        <v/>
      </c>
      <c r="BA391" s="69" t="str">
        <f ca="1">IF(OR(L391="",VLOOKUP(L$1,Services!$A$1:$B$22,2,0)="Exclude"),"",IF($D391=1,IF(OR(price_limit="",price_limit="No Limit"),IF(L391="Yes",1,2),IF(SUMIFS(WhatIf!$G:$G,WhatIf!$A:$A,L$1,WhatIf!$B:$B,L391)&lt;=price_limit,IF(L391="Yes",1,2),"")),""))</f>
        <v/>
      </c>
      <c r="BB391" s="69" t="str">
        <f ca="1">IF(OR(M391="",VLOOKUP(M$1,Services!$A$1:$B$22,2,0)="Exclude"),"",IF($D391=1,IF(OR(price_limit="",price_limit="No Limit"),IF(M391="Yes",1,2),IF(SUMIFS(WhatIf!$G:$G,WhatIf!$A:$A,M$1,WhatIf!$B:$B,M391)&lt;=price_limit,IF(M391="Yes",1,2),"")),""))</f>
        <v/>
      </c>
      <c r="BC391" s="69" t="str">
        <f ca="1">IF(OR(N391="",VLOOKUP(N$1,Services!$A$1:$B$22,2,0)="Exclude"),"",IF($D391=1,IF(OR(price_limit="",price_limit="No Limit"),IF(N391="Yes",1,2),IF(SUMIFS(WhatIf!$G:$G,WhatIf!$A:$A,N$1,WhatIf!$B:$B,N391)&lt;=price_limit,IF(N391="Yes",1,2),"")),""))</f>
        <v/>
      </c>
      <c r="BD391" s="69" t="str">
        <f ca="1">IF(OR(O391="",VLOOKUP(O$1,Services!$A$1:$B$22,2,0)="Exclude"),"",IF($D391=1,IF(OR(price_limit="",price_limit="No Limit"),IF(O391="Yes",1,2),IF(SUMIFS(WhatIf!$G:$G,WhatIf!$A:$A,O$1,WhatIf!$B:$B,O391)&lt;=price_limit,IF(O391="Yes",1,2),"")),""))</f>
        <v/>
      </c>
      <c r="BE391" s="69" t="str">
        <f ca="1">IF(OR(P391="",VLOOKUP(P$1,Services!$A$1:$B$22,2,0)="Exclude"),"",IF($D391=1,IF(OR(price_limit="",price_limit="No Limit"),IF(P391="Yes",1,2),IF(SUMIFS(WhatIf!$G:$G,WhatIf!$A:$A,P$1,WhatIf!$B:$B,P391)&lt;=price_limit,IF(P391="Yes",1,2),"")),""))</f>
        <v/>
      </c>
      <c r="BF391" s="69" t="str">
        <f ca="1">IF(OR(Q391="",VLOOKUP(Q$1,Services!$A$1:$B$22,2,0)="Exclude"),"",IF($D391=1,IF(OR(price_limit="",price_limit="No Limit"),IF(Q391="Yes",1,2),IF(SUMIFS(WhatIf!$G:$G,WhatIf!$A:$A,Q$1,WhatIf!$B:$B,Q391)&lt;=price_limit,IF(Q391="Yes",1,2),"")),""))</f>
        <v/>
      </c>
      <c r="BG391" s="69" t="str">
        <f>IF(OR(R391="",VLOOKUP(R$1,Services!$A$1:$B$22,2,0)="Exclude"),"",IF($D391=1,IF(OR(price_limit="",price_limit="No Limit"),IF(R391="Yes",1,2),IF(SUMIFS(WhatIf!$G:$G,WhatIf!$A:$A,R$1,WhatIf!$B:$B,R391)&lt;=price_limit,IF(R391="Yes",1,2),"")),""))</f>
        <v/>
      </c>
      <c r="BH391" s="69" t="str">
        <f ca="1">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 ca="1">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835</v>
      </c>
      <c r="C392" s="4" t="s">
        <v>208</v>
      </c>
      <c r="D392" s="3" t="str">
        <f t="shared" ca="1" si="29"/>
        <v/>
      </c>
      <c r="F392" s="5" t="s">
        <v>825</v>
      </c>
      <c r="G392" s="5" t="s">
        <v>825</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9" t="str">
        <f>IF(OR(E392="",VLOOKUP(E$1,Services!$A$1:$B$22,2,0)="Exclude"),"",IF($D392=1,IF(OR(price_limit="",price_limit="No Limit"),IF(E392="Yes",1,2),IF(SUMIFS(WhatIf!$G:$G,WhatIf!$A:$A,E$1,WhatIf!$B:$B,E392)&lt;=price_limit,IF(E392="Yes",1,2),"")),""))</f>
        <v/>
      </c>
      <c r="AU392" s="69" t="str">
        <f ca="1">IF(OR(F392="",VLOOKUP(F$1,Services!$A$1:$B$22,2,0)="Exclude"),"",IF($D392=1,IF(OR(price_limit="",price_limit="No Limit"),IF(F392="Yes",1,2),IF(SUMIFS(WhatIf!$G:$G,WhatIf!$A:$A,F$1,WhatIf!$B:$B,F392)&lt;=price_limit,IF(F392="Yes",1,2),"")),""))</f>
        <v/>
      </c>
      <c r="AV392" s="69" t="str">
        <f ca="1">IF(OR(G392="",VLOOKUP(G$1,Services!$A$1:$B$22,2,0)="Exclude"),"",IF($D392=1,IF(OR(price_limit="",price_limit="No Limit"),IF(G392="Yes",1,2),IF(SUMIFS(WhatIf!$G:$G,WhatIf!$A:$A,G$1,WhatIf!$B:$B,G392)&lt;=price_limit,IF(G392="Yes",1,2),"")),""))</f>
        <v/>
      </c>
      <c r="AW392" s="69" t="str">
        <f>IF(OR(H392="",VLOOKUP(H$1,Services!$A$1:$B$22,2,0)="Exclude"),"",IF($D392=1,IF(OR(price_limit="",price_limit="No Limit"),IF(H392="Yes",1,2),IF(SUMIFS(WhatIf!$G:$G,WhatIf!$A:$A,H$1,WhatIf!$B:$B,H392)&lt;=price_limit,IF(H392="Yes",1,2),"")),""))</f>
        <v/>
      </c>
      <c r="AX392" s="69" t="str">
        <f>IF(OR(I392="",VLOOKUP(I$1,Services!$A$1:$B$22,2,0)="Exclude"),"",IF($D392=1,IF(OR(price_limit="",price_limit="No Limit"),IF(I392="Yes",1,2),IF(SUMIFS(WhatIf!$G:$G,WhatIf!$A:$A,I$1,WhatIf!$B:$B,I392)&lt;=price_limit,IF(I392="Yes",1,2),"")),""))</f>
        <v/>
      </c>
      <c r="AY392" s="69" t="str">
        <f>IF(OR(J392="",VLOOKUP(J$1,Services!$A$1:$B$22,2,0)="Exclude"),"",IF($D392=1,IF(OR(price_limit="",price_limit="No Limit"),IF(J392="Yes",1,2),IF(SUMIFS(WhatIf!$G:$G,WhatIf!$A:$A,J$1,WhatIf!$B:$B,J392)&lt;=price_limit,IF(J392="Yes",1,2),"")),""))</f>
        <v/>
      </c>
      <c r="AZ392" s="69" t="str">
        <f>IF(OR(K392="",VLOOKUP(K$1,Services!$A$1:$B$22,2,0)="Exclude"),"",IF($D392=1,IF(OR(price_limit="",price_limit="No Limit"),IF(K392="Yes",1,2),IF(SUMIFS(WhatIf!$G:$G,WhatIf!$A:$A,K$1,WhatIf!$B:$B,K392)&lt;=price_limit,IF(K392="Yes",1,2),"")),""))</f>
        <v/>
      </c>
      <c r="BA392" s="69" t="str">
        <f>IF(OR(L392="",VLOOKUP(L$1,Services!$A$1:$B$22,2,0)="Exclude"),"",IF($D392=1,IF(OR(price_limit="",price_limit="No Limit"),IF(L392="Yes",1,2),IF(SUMIFS(WhatIf!$G:$G,WhatIf!$A:$A,L$1,WhatIf!$B:$B,L392)&lt;=price_limit,IF(L392="Yes",1,2),"")),""))</f>
        <v/>
      </c>
      <c r="BB392" s="69" t="str">
        <f>IF(OR(M392="",VLOOKUP(M$1,Services!$A$1:$B$22,2,0)="Exclude"),"",IF($D392=1,IF(OR(price_limit="",price_limit="No Limit"),IF(M392="Yes",1,2),IF(SUMIFS(WhatIf!$G:$G,WhatIf!$A:$A,M$1,WhatIf!$B:$B,M392)&lt;=price_limit,IF(M392="Yes",1,2),"")),""))</f>
        <v/>
      </c>
      <c r="BC392" s="69" t="str">
        <f>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x14ac:dyDescent="0.3">
      <c r="A393" s="19" t="s">
        <v>365</v>
      </c>
      <c r="B393" s="4" t="s">
        <v>240</v>
      </c>
      <c r="C393" s="4" t="s">
        <v>208</v>
      </c>
      <c r="D393" s="3" t="str">
        <f t="shared" ca="1" si="29"/>
        <v/>
      </c>
      <c r="H393" s="5" t="s">
        <v>285</v>
      </c>
      <c r="I393" s="5" t="s">
        <v>285</v>
      </c>
      <c r="J393" s="5" t="s">
        <v>285</v>
      </c>
      <c r="K393" s="5" t="s">
        <v>285</v>
      </c>
      <c r="L393" s="5" t="s">
        <v>285</v>
      </c>
      <c r="M393" s="5" t="s">
        <v>285</v>
      </c>
      <c r="N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 ca="1">IF(OR(H393="",VLOOKUP(H$1,Services!$A$1:$B$22,2,0)="Exclude"),"",IF($D393=1,IF(OR(price_limit="",price_limit="No Limit"),IF(H393="Yes",1,2),IF(SUMIFS(WhatIf!$G:$G,WhatIf!$A:$A,H$1,WhatIf!$B:$B,H393)&lt;=price_limit,IF(H393="Yes",1,2),"")),""))</f>
        <v/>
      </c>
      <c r="AX393" s="69" t="str">
        <f ca="1">IF(OR(I393="",VLOOKUP(I$1,Services!$A$1:$B$22,2,0)="Exclude"),"",IF($D393=1,IF(OR(price_limit="",price_limit="No Limit"),IF(I393="Yes",1,2),IF(SUMIFS(WhatIf!$G:$G,WhatIf!$A:$A,I$1,WhatIf!$B:$B,I393)&lt;=price_limit,IF(I393="Yes",1,2),"")),""))</f>
        <v/>
      </c>
      <c r="AY393" s="69" t="str">
        <f ca="1">IF(OR(J393="",VLOOKUP(J$1,Services!$A$1:$B$22,2,0)="Exclude"),"",IF($D393=1,IF(OR(price_limit="",price_limit="No Limit"),IF(J393="Yes",1,2),IF(SUMIFS(WhatIf!$G:$G,WhatIf!$A:$A,J$1,WhatIf!$B:$B,J393)&lt;=price_limit,IF(J393="Yes",1,2),"")),""))</f>
        <v/>
      </c>
      <c r="AZ393" s="69" t="str">
        <f ca="1">IF(OR(K393="",VLOOKUP(K$1,Services!$A$1:$B$22,2,0)="Exclude"),"",IF($D393=1,IF(OR(price_limit="",price_limit="No Limit"),IF(K393="Yes",1,2),IF(SUMIFS(WhatIf!$G:$G,WhatIf!$A:$A,K$1,WhatIf!$B:$B,K393)&lt;=price_limit,IF(K393="Yes",1,2),"")),""))</f>
        <v/>
      </c>
      <c r="BA393" s="69" t="str">
        <f ca="1">IF(OR(L393="",VLOOKUP(L$1,Services!$A$1:$B$22,2,0)="Exclude"),"",IF($D393=1,IF(OR(price_limit="",price_limit="No Limit"),IF(L393="Yes",1,2),IF(SUMIFS(WhatIf!$G:$G,WhatIf!$A:$A,L$1,WhatIf!$B:$B,L393)&lt;=price_limit,IF(L393="Yes",1,2),"")),""))</f>
        <v/>
      </c>
      <c r="BB393" s="69" t="str">
        <f ca="1">IF(OR(M393="",VLOOKUP(M$1,Services!$A$1:$B$22,2,0)="Exclude"),"",IF($D393=1,IF(OR(price_limit="",price_limit="No Limit"),IF(M393="Yes",1,2),IF(SUMIFS(WhatIf!$G:$G,WhatIf!$A:$A,M$1,WhatIf!$B:$B,M393)&lt;=price_limit,IF(M393="Yes",1,2),"")),""))</f>
        <v/>
      </c>
      <c r="BC393" s="69" t="str">
        <f ca="1">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75</v>
      </c>
      <c r="B394" s="4" t="s">
        <v>295</v>
      </c>
      <c r="C394" s="4" t="s">
        <v>200</v>
      </c>
      <c r="D394" s="3" t="str">
        <f t="shared" ca="1" si="29"/>
        <v/>
      </c>
      <c r="E394" s="5" t="s">
        <v>1</v>
      </c>
      <c r="F394" s="5" t="s">
        <v>1</v>
      </c>
      <c r="G394" s="5" t="s">
        <v>1</v>
      </c>
      <c r="K394" s="5" t="s">
        <v>1</v>
      </c>
      <c r="L394" s="5" t="s">
        <v>1</v>
      </c>
      <c r="M394" s="5" t="s">
        <v>1</v>
      </c>
      <c r="O394" s="6" t="s">
        <v>1</v>
      </c>
      <c r="P394" s="6" t="s">
        <v>1</v>
      </c>
      <c r="Q394" s="6" t="s">
        <v>1</v>
      </c>
      <c r="R394" s="6"/>
      <c r="V394" s="5" t="s">
        <v>1</v>
      </c>
      <c r="X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9" t="str">
        <f ca="1">IF(OR(E394="",VLOOKUP(E$1,Services!$A$1:$B$22,2,0)="Exclude"),"",IF($D394=1,IF(OR(price_limit="",price_limit="No Limit"),IF(E394="Yes",1,2),IF(SUMIFS(WhatIf!$G:$G,WhatIf!$A:$A,E$1,WhatIf!$B:$B,E394)&lt;=price_limit,IF(E394="Yes",1,2),"")),""))</f>
        <v/>
      </c>
      <c r="AU394" s="69" t="str">
        <f ca="1">IF(OR(F394="",VLOOKUP(F$1,Services!$A$1:$B$22,2,0)="Exclude"),"",IF($D394=1,IF(OR(price_limit="",price_limit="No Limit"),IF(F394="Yes",1,2),IF(SUMIFS(WhatIf!$G:$G,WhatIf!$A:$A,F$1,WhatIf!$B:$B,F394)&lt;=price_limit,IF(F394="Yes",1,2),"")),""))</f>
        <v/>
      </c>
      <c r="AV394" s="69" t="str">
        <f ca="1">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 ca="1">IF(OR(K394="",VLOOKUP(K$1,Services!$A$1:$B$22,2,0)="Exclude"),"",IF($D394=1,IF(OR(price_limit="",price_limit="No Limit"),IF(K394="Yes",1,2),IF(SUMIFS(WhatIf!$G:$G,WhatIf!$A:$A,K$1,WhatIf!$B:$B,K394)&lt;=price_limit,IF(K394="Yes",1,2),"")),""))</f>
        <v/>
      </c>
      <c r="BA394" s="69" t="str">
        <f ca="1">IF(OR(L394="",VLOOKUP(L$1,Services!$A$1:$B$22,2,0)="Exclude"),"",IF($D394=1,IF(OR(price_limit="",price_limit="No Limit"),IF(L394="Yes",1,2),IF(SUMIFS(WhatIf!$G:$G,WhatIf!$A:$A,L$1,WhatIf!$B:$B,L394)&lt;=price_limit,IF(L394="Yes",1,2),"")),""))</f>
        <v/>
      </c>
      <c r="BB394" s="69" t="str">
        <f ca="1">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 ca="1">IF(OR(O394="",VLOOKUP(O$1,Services!$A$1:$B$22,2,0)="Exclude"),"",IF($D394=1,IF(OR(price_limit="",price_limit="No Limit"),IF(O394="Yes",1,2),IF(SUMIFS(WhatIf!$G:$G,WhatIf!$A:$A,O$1,WhatIf!$B:$B,O394)&lt;=price_limit,IF(O394="Yes",1,2),"")),""))</f>
        <v/>
      </c>
      <c r="BE394" s="69" t="str">
        <f ca="1">IF(OR(P394="",VLOOKUP(P$1,Services!$A$1:$B$22,2,0)="Exclude"),"",IF($D394=1,IF(OR(price_limit="",price_limit="No Limit"),IF(P394="Yes",1,2),IF(SUMIFS(WhatIf!$G:$G,WhatIf!$A:$A,P$1,WhatIf!$B:$B,P394)&lt;=price_limit,IF(P394="Yes",1,2),"")),""))</f>
        <v/>
      </c>
      <c r="BF394" s="69" t="str">
        <f ca="1">IF(OR(Q394="",VLOOKUP(Q$1,Services!$A$1:$B$22,2,0)="Exclude"),"",IF($D394=1,IF(OR(price_limit="",price_limit="No Limit"),IF(Q394="Yes",1,2),IF(SUMIFS(WhatIf!$G:$G,WhatIf!$A:$A,Q$1,WhatIf!$B:$B,Q394)&lt;=price_limit,IF(Q394="Yes",1,2),"")),""))</f>
        <v/>
      </c>
      <c r="BG394" s="69" t="str">
        <f>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 ca="1">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 ca="1">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24.9" x14ac:dyDescent="0.3">
      <c r="A395" s="19" t="s">
        <v>76</v>
      </c>
      <c r="B395" s="4" t="s">
        <v>392</v>
      </c>
      <c r="C395" s="4" t="s">
        <v>283</v>
      </c>
      <c r="D395" s="3" t="str">
        <f t="shared" ca="1" si="29"/>
        <v/>
      </c>
      <c r="F395" s="5" t="s">
        <v>503</v>
      </c>
      <c r="G395" s="5" t="s">
        <v>1</v>
      </c>
      <c r="H395" s="5" t="s">
        <v>1</v>
      </c>
      <c r="I395" s="5" t="s">
        <v>1</v>
      </c>
      <c r="J395" s="5" t="s">
        <v>1</v>
      </c>
      <c r="K395" s="5" t="s">
        <v>1</v>
      </c>
      <c r="L395" s="5" t="s">
        <v>1</v>
      </c>
      <c r="M395" s="5" t="s">
        <v>1</v>
      </c>
      <c r="O395" s="6" t="s">
        <v>1</v>
      </c>
      <c r="P395" s="6" t="s">
        <v>1</v>
      </c>
      <c r="Q395" s="6" t="s">
        <v>1</v>
      </c>
      <c r="R395" s="6"/>
      <c r="S395" s="5" t="s">
        <v>1</v>
      </c>
      <c r="X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9" t="str">
        <f>IF(OR(E395="",VLOOKUP(E$1,Services!$A$1:$B$22,2,0)="Exclude"),"",IF($D395=1,IF(OR(price_limit="",price_limit="No Limit"),IF(E395="Yes",1,2),IF(SUMIFS(WhatIf!$G:$G,WhatIf!$A:$A,E$1,WhatIf!$B:$B,E395)&lt;=price_limit,IF(E395="Yes",1,2),"")),""))</f>
        <v/>
      </c>
      <c r="AU395" s="69" t="str">
        <f ca="1">IF(OR(F395="",VLOOKUP(F$1,Services!$A$1:$B$22,2,0)="Exclude"),"",IF($D395=1,IF(OR(price_limit="",price_limit="No Limit"),IF(F395="Yes",1,2),IF(SUMIFS(WhatIf!$G:$G,WhatIf!$A:$A,F$1,WhatIf!$B:$B,F395)&lt;=price_limit,IF(F395="Yes",1,2),"")),""))</f>
        <v/>
      </c>
      <c r="AV395" s="69" t="str">
        <f ca="1">IF(OR(G395="",VLOOKUP(G$1,Services!$A$1:$B$22,2,0)="Exclude"),"",IF($D395=1,IF(OR(price_limit="",price_limit="No Limit"),IF(G395="Yes",1,2),IF(SUMIFS(WhatIf!$G:$G,WhatIf!$A:$A,G$1,WhatIf!$B:$B,G395)&lt;=price_limit,IF(G395="Yes",1,2),"")),""))</f>
        <v/>
      </c>
      <c r="AW395" s="69" t="str">
        <f ca="1">IF(OR(H395="",VLOOKUP(H$1,Services!$A$1:$B$22,2,0)="Exclude"),"",IF($D395=1,IF(OR(price_limit="",price_limit="No Limit"),IF(H395="Yes",1,2),IF(SUMIFS(WhatIf!$G:$G,WhatIf!$A:$A,H$1,WhatIf!$B:$B,H395)&lt;=price_limit,IF(H395="Yes",1,2),"")),""))</f>
        <v/>
      </c>
      <c r="AX395" s="69" t="str">
        <f ca="1">IF(OR(I395="",VLOOKUP(I$1,Services!$A$1:$B$22,2,0)="Exclude"),"",IF($D395=1,IF(OR(price_limit="",price_limit="No Limit"),IF(I395="Yes",1,2),IF(SUMIFS(WhatIf!$G:$G,WhatIf!$A:$A,I$1,WhatIf!$B:$B,I395)&lt;=price_limit,IF(I395="Yes",1,2),"")),""))</f>
        <v/>
      </c>
      <c r="AY395" s="69" t="str">
        <f ca="1">IF(OR(J395="",VLOOKUP(J$1,Services!$A$1:$B$22,2,0)="Exclude"),"",IF($D395=1,IF(OR(price_limit="",price_limit="No Limit"),IF(J395="Yes",1,2),IF(SUMIFS(WhatIf!$G:$G,WhatIf!$A:$A,J$1,WhatIf!$B:$B,J395)&lt;=price_limit,IF(J395="Yes",1,2),"")),""))</f>
        <v/>
      </c>
      <c r="AZ395" s="69" t="str">
        <f ca="1">IF(OR(K395="",VLOOKUP(K$1,Services!$A$1:$B$22,2,0)="Exclude"),"",IF($D395=1,IF(OR(price_limit="",price_limit="No Limit"),IF(K395="Yes",1,2),IF(SUMIFS(WhatIf!$G:$G,WhatIf!$A:$A,K$1,WhatIf!$B:$B,K395)&lt;=price_limit,IF(K395="Yes",1,2),"")),""))</f>
        <v/>
      </c>
      <c r="BA395" s="69" t="str">
        <f ca="1">IF(OR(L395="",VLOOKUP(L$1,Services!$A$1:$B$22,2,0)="Exclude"),"",IF($D395=1,IF(OR(price_limit="",price_limit="No Limit"),IF(L395="Yes",1,2),IF(SUMIFS(WhatIf!$G:$G,WhatIf!$A:$A,L$1,WhatIf!$B:$B,L395)&lt;=price_limit,IF(L395="Yes",1,2),"")),""))</f>
        <v/>
      </c>
      <c r="BB395" s="69" t="str">
        <f ca="1">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 ca="1">IF(OR(O395="",VLOOKUP(O$1,Services!$A$1:$B$22,2,0)="Exclude"),"",IF($D395=1,IF(OR(price_limit="",price_limit="No Limit"),IF(O395="Yes",1,2),IF(SUMIFS(WhatIf!$G:$G,WhatIf!$A:$A,O$1,WhatIf!$B:$B,O395)&lt;=price_limit,IF(O395="Yes",1,2),"")),""))</f>
        <v/>
      </c>
      <c r="BE395" s="69" t="str">
        <f ca="1">IF(OR(P395="",VLOOKUP(P$1,Services!$A$1:$B$22,2,0)="Exclude"),"",IF($D395=1,IF(OR(price_limit="",price_limit="No Limit"),IF(P395="Yes",1,2),IF(SUMIFS(WhatIf!$G:$G,WhatIf!$A:$A,P$1,WhatIf!$B:$B,P395)&lt;=price_limit,IF(P395="Yes",1,2),"")),""))</f>
        <v/>
      </c>
      <c r="BF395" s="69" t="str">
        <f ca="1">IF(OR(Q395="",VLOOKUP(Q$1,Services!$A$1:$B$22,2,0)="Exclude"),"",IF($D395=1,IF(OR(price_limit="",price_limit="No Limit"),IF(Q395="Yes",1,2),IF(SUMIFS(WhatIf!$G:$G,WhatIf!$A:$A,Q$1,WhatIf!$B:$B,Q395)&lt;=price_limit,IF(Q395="Yes",1,2),"")),""))</f>
        <v/>
      </c>
      <c r="BG395" s="69" t="str">
        <f>IF(OR(R395="",VLOOKUP(R$1,Services!$A$1:$B$22,2,0)="Exclude"),"",IF($D395=1,IF(OR(price_limit="",price_limit="No Limit"),IF(R395="Yes",1,2),IF(SUMIFS(WhatIf!$G:$G,WhatIf!$A:$A,R$1,WhatIf!$B:$B,R395)&lt;=price_limit,IF(R395="Yes",1,2),"")),""))</f>
        <v/>
      </c>
      <c r="BH395" s="69" t="str">
        <f ca="1">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 ca="1">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62.15" x14ac:dyDescent="0.3">
      <c r="A396" s="19" t="s">
        <v>841</v>
      </c>
      <c r="B396" s="19" t="s">
        <v>842</v>
      </c>
      <c r="C396" s="4" t="s">
        <v>208</v>
      </c>
      <c r="D396" s="3" t="str">
        <f t="shared" ca="1" si="29"/>
        <v/>
      </c>
      <c r="H396" s="5" t="s">
        <v>494</v>
      </c>
      <c r="I396" s="5" t="s">
        <v>494</v>
      </c>
      <c r="J396" s="5" t="s">
        <v>494</v>
      </c>
      <c r="K396" s="5" t="s">
        <v>494</v>
      </c>
      <c r="L396" s="5" t="s">
        <v>494</v>
      </c>
      <c r="M396" s="5" t="s">
        <v>1</v>
      </c>
      <c r="N396" s="5" t="s">
        <v>1</v>
      </c>
      <c r="R396" s="5" t="s">
        <v>1</v>
      </c>
      <c r="X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 ca="1">IF(OR(H396="",VLOOKUP(H$1,Services!$A$1:$B$22,2,0)="Exclude"),"",IF($D396=1,IF(OR(price_limit="",price_limit="No Limit"),IF(H396="Yes",1,2),IF(SUMIFS(WhatIf!$G:$G,WhatIf!$A:$A,H$1,WhatIf!$B:$B,H396)&lt;=price_limit,IF(H396="Yes",1,2),"")),""))</f>
        <v/>
      </c>
      <c r="AX396" s="69" t="str">
        <f ca="1">IF(OR(I396="",VLOOKUP(I$1,Services!$A$1:$B$22,2,0)="Exclude"),"",IF($D396=1,IF(OR(price_limit="",price_limit="No Limit"),IF(I396="Yes",1,2),IF(SUMIFS(WhatIf!$G:$G,WhatIf!$A:$A,I$1,WhatIf!$B:$B,I396)&lt;=price_limit,IF(I396="Yes",1,2),"")),""))</f>
        <v/>
      </c>
      <c r="AY396" s="69" t="str">
        <f ca="1">IF(OR(J396="",VLOOKUP(J$1,Services!$A$1:$B$22,2,0)="Exclude"),"",IF($D396=1,IF(OR(price_limit="",price_limit="No Limit"),IF(J396="Yes",1,2),IF(SUMIFS(WhatIf!$G:$G,WhatIf!$A:$A,J$1,WhatIf!$B:$B,J396)&lt;=price_limit,IF(J396="Yes",1,2),"")),""))</f>
        <v/>
      </c>
      <c r="AZ396" s="69" t="str">
        <f ca="1">IF(OR(K396="",VLOOKUP(K$1,Services!$A$1:$B$22,2,0)="Exclude"),"",IF($D396=1,IF(OR(price_limit="",price_limit="No Limit"),IF(K396="Yes",1,2),IF(SUMIFS(WhatIf!$G:$G,WhatIf!$A:$A,K$1,WhatIf!$B:$B,K396)&lt;=price_limit,IF(K396="Yes",1,2),"")),""))</f>
        <v/>
      </c>
      <c r="BA396" s="69" t="str">
        <f ca="1">IF(OR(L396="",VLOOKUP(L$1,Services!$A$1:$B$22,2,0)="Exclude"),"",IF($D396=1,IF(OR(price_limit="",price_limit="No Limit"),IF(L396="Yes",1,2),IF(SUMIFS(WhatIf!$G:$G,WhatIf!$A:$A,L$1,WhatIf!$B:$B,L396)&lt;=price_limit,IF(L396="Yes",1,2),"")),""))</f>
        <v/>
      </c>
      <c r="BB396" s="69" t="str">
        <f ca="1">IF(OR(M396="",VLOOKUP(M$1,Services!$A$1:$B$22,2,0)="Exclude"),"",IF($D396=1,IF(OR(price_limit="",price_limit="No Limit"),IF(M396="Yes",1,2),IF(SUMIFS(WhatIf!$G:$G,WhatIf!$A:$A,M$1,WhatIf!$B:$B,M396)&lt;=price_limit,IF(M396="Yes",1,2),"")),""))</f>
        <v/>
      </c>
      <c r="BC396" s="69" t="str">
        <f ca="1">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 ca="1">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12.45" customHeight="1" x14ac:dyDescent="0.3">
      <c r="A397" s="19" t="s">
        <v>843</v>
      </c>
      <c r="B397" s="19" t="s">
        <v>844</v>
      </c>
      <c r="C397" s="4" t="s">
        <v>208</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845</v>
      </c>
      <c r="B398" s="19" t="s">
        <v>846</v>
      </c>
      <c r="C398" s="4" t="s">
        <v>208</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12.45" customHeight="1" x14ac:dyDescent="0.3">
      <c r="A399" s="19" t="s">
        <v>847</v>
      </c>
      <c r="B399" s="19" t="s">
        <v>848</v>
      </c>
      <c r="C399" s="4" t="s">
        <v>208</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12.45" customHeight="1" x14ac:dyDescent="0.3">
      <c r="A400" s="19" t="s">
        <v>849</v>
      </c>
      <c r="B400" s="19" t="s">
        <v>850</v>
      </c>
      <c r="C400" s="4" t="s">
        <v>208</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851</v>
      </c>
      <c r="B401" s="19" t="s">
        <v>852</v>
      </c>
      <c r="C401" s="4" t="s">
        <v>208</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12.45" customHeight="1" x14ac:dyDescent="0.3">
      <c r="A402" s="19" t="s">
        <v>853</v>
      </c>
      <c r="B402" s="19" t="s">
        <v>854</v>
      </c>
      <c r="C402" s="4" t="s">
        <v>208</v>
      </c>
      <c r="D402" s="3" t="str">
        <f t="shared" ca="1" si="29"/>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855</v>
      </c>
      <c r="B403" s="19" t="s">
        <v>856</v>
      </c>
      <c r="C403" s="4" t="s">
        <v>208</v>
      </c>
      <c r="D403" s="3" t="str">
        <f t="shared" ca="1" si="29"/>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 ca="1">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12.45" customHeight="1" x14ac:dyDescent="0.3">
      <c r="A404" s="19" t="s">
        <v>857</v>
      </c>
      <c r="B404" s="19" t="s">
        <v>858</v>
      </c>
      <c r="C404" s="4" t="s">
        <v>208</v>
      </c>
      <c r="D404" s="3" t="str">
        <f t="shared" ca="1" si="29"/>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0"/>
        <v/>
      </c>
      <c r="AT404" s="69" t="str">
        <f>IF(OR(E404="",VLOOKUP(E$1,Services!$A$1:$B$22,2,0)="Exclude"),"",IF($D404=1,IF(OR(price_limit="",price_limit="No Limit"),IF(E404="Yes",1,2),IF(SUMIFS(WhatIf!$G:$G,WhatIf!$A:$A,E$1,WhatIf!$B:$B,E404)&lt;=price_limit,IF(E404="Yes",1,2),"")),""))</f>
        <v/>
      </c>
      <c r="AU404" s="69" t="str">
        <f>IF(OR(F404="",VLOOKUP(F$1,Services!$A$1:$B$22,2,0)="Exclude"),"",IF($D404=1,IF(OR(price_limit="",price_limit="No Limit"),IF(F404="Yes",1,2),IF(SUMIFS(WhatIf!$G:$G,WhatIf!$A:$A,F$1,WhatIf!$B:$B,F404)&lt;=price_limit,IF(F404="Yes",1,2),"")),""))</f>
        <v/>
      </c>
      <c r="AV404" s="69" t="str">
        <f>IF(OR(G404="",VLOOKUP(G$1,Services!$A$1:$B$22,2,0)="Exclude"),"",IF($D404=1,IF(OR(price_limit="",price_limit="No Limit"),IF(G404="Yes",1,2),IF(SUMIFS(WhatIf!$G:$G,WhatIf!$A:$A,G$1,WhatIf!$B:$B,G404)&lt;=price_limit,IF(G404="Yes",1,2),"")),""))</f>
        <v/>
      </c>
      <c r="AW404" s="69" t="str">
        <f>IF(OR(H404="",VLOOKUP(H$1,Services!$A$1:$B$22,2,0)="Exclude"),"",IF($D404=1,IF(OR(price_limit="",price_limit="No Limit"),IF(H404="Yes",1,2),IF(SUMIFS(WhatIf!$G:$G,WhatIf!$A:$A,H$1,WhatIf!$B:$B,H404)&lt;=price_limit,IF(H404="Yes",1,2),"")),""))</f>
        <v/>
      </c>
      <c r="AX404" s="69" t="str">
        <f>IF(OR(I404="",VLOOKUP(I$1,Services!$A$1:$B$22,2,0)="Exclude"),"",IF($D404=1,IF(OR(price_limit="",price_limit="No Limit"),IF(I404="Yes",1,2),IF(SUMIFS(WhatIf!$G:$G,WhatIf!$A:$A,I$1,WhatIf!$B:$B,I404)&lt;=price_limit,IF(I404="Yes",1,2),"")),""))</f>
        <v/>
      </c>
      <c r="AY404" s="69" t="str">
        <f>IF(OR(J404="",VLOOKUP(J$1,Services!$A$1:$B$22,2,0)="Exclude"),"",IF($D404=1,IF(OR(price_limit="",price_limit="No Limit"),IF(J404="Yes",1,2),IF(SUMIFS(WhatIf!$G:$G,WhatIf!$A:$A,J$1,WhatIf!$B:$B,J404)&lt;=price_limit,IF(J404="Yes",1,2),"")),""))</f>
        <v/>
      </c>
      <c r="AZ404" s="69" t="str">
        <f>IF(OR(K404="",VLOOKUP(K$1,Services!$A$1:$B$22,2,0)="Exclude"),"",IF($D404=1,IF(OR(price_limit="",price_limit="No Limit"),IF(K404="Yes",1,2),IF(SUMIFS(WhatIf!$G:$G,WhatIf!$A:$A,K$1,WhatIf!$B:$B,K404)&lt;=price_limit,IF(K404="Yes",1,2),"")),""))</f>
        <v/>
      </c>
      <c r="BA404" s="69" t="str">
        <f>IF(OR(L404="",VLOOKUP(L$1,Services!$A$1:$B$22,2,0)="Exclude"),"",IF($D404=1,IF(OR(price_limit="",price_limit="No Limit"),IF(L404="Yes",1,2),IF(SUMIFS(WhatIf!$G:$G,WhatIf!$A:$A,L$1,WhatIf!$B:$B,L404)&lt;=price_limit,IF(L404="Yes",1,2),"")),""))</f>
        <v/>
      </c>
      <c r="BB404" s="69" t="str">
        <f>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IF(OR(O404="",VLOOKUP(O$1,Services!$A$1:$B$22,2,0)="Exclude"),"",IF($D404=1,IF(OR(price_limit="",price_limit="No Limit"),IF(O404="Yes",1,2),IF(SUMIFS(WhatIf!$G:$G,WhatIf!$A:$A,O$1,WhatIf!$B:$B,O404)&lt;=price_limit,IF(O404="Yes",1,2),"")),""))</f>
        <v/>
      </c>
      <c r="BE404" s="69" t="str">
        <f>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859</v>
      </c>
      <c r="B405" s="19" t="s">
        <v>860</v>
      </c>
      <c r="C405" s="4" t="s">
        <v>208</v>
      </c>
      <c r="D405" s="3" t="str">
        <f t="shared" ca="1" si="29"/>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9" t="str">
        <f>IF(OR(E405="",VLOOKUP(E$1,Services!$A$1:$B$22,2,0)="Exclude"),"",IF($D405=1,IF(OR(price_limit="",price_limit="No Limit"),IF(E405="Yes",1,2),IF(SUMIFS(WhatIf!$G:$G,WhatIf!$A:$A,E$1,WhatIf!$B:$B,E405)&lt;=price_limit,IF(E405="Yes",1,2),"")),""))</f>
        <v/>
      </c>
      <c r="AU405" s="69" t="str">
        <f>IF(OR(F405="",VLOOKUP(F$1,Services!$A$1:$B$22,2,0)="Exclude"),"",IF($D405=1,IF(OR(price_limit="",price_limit="No Limit"),IF(F405="Yes",1,2),IF(SUMIFS(WhatIf!$G:$G,WhatIf!$A:$A,F$1,WhatIf!$B:$B,F405)&lt;=price_limit,IF(F405="Yes",1,2),"")),""))</f>
        <v/>
      </c>
      <c r="AV405" s="69" t="str">
        <f>IF(OR(G405="",VLOOKUP(G$1,Services!$A$1:$B$22,2,0)="Exclude"),"",IF($D405=1,IF(OR(price_limit="",price_limit="No Limit"),IF(G405="Yes",1,2),IF(SUMIFS(WhatIf!$G:$G,WhatIf!$A:$A,G$1,WhatIf!$B:$B,G405)&lt;=price_limit,IF(G405="Yes",1,2),"")),""))</f>
        <v/>
      </c>
      <c r="AW405" s="69" t="str">
        <f>IF(OR(H405="",VLOOKUP(H$1,Services!$A$1:$B$22,2,0)="Exclude"),"",IF($D405=1,IF(OR(price_limit="",price_limit="No Limit"),IF(H405="Yes",1,2),IF(SUMIFS(WhatIf!$G:$G,WhatIf!$A:$A,H$1,WhatIf!$B:$B,H405)&lt;=price_limit,IF(H405="Yes",1,2),"")),""))</f>
        <v/>
      </c>
      <c r="AX405" s="69" t="str">
        <f>IF(OR(I405="",VLOOKUP(I$1,Services!$A$1:$B$22,2,0)="Exclude"),"",IF($D405=1,IF(OR(price_limit="",price_limit="No Limit"),IF(I405="Yes",1,2),IF(SUMIFS(WhatIf!$G:$G,WhatIf!$A:$A,I$1,WhatIf!$B:$B,I405)&lt;=price_limit,IF(I405="Yes",1,2),"")),""))</f>
        <v/>
      </c>
      <c r="AY405" s="69" t="str">
        <f>IF(OR(J405="",VLOOKUP(J$1,Services!$A$1:$B$22,2,0)="Exclude"),"",IF($D405=1,IF(OR(price_limit="",price_limit="No Limit"),IF(J405="Yes",1,2),IF(SUMIFS(WhatIf!$G:$G,WhatIf!$A:$A,J$1,WhatIf!$B:$B,J405)&lt;=price_limit,IF(J405="Yes",1,2),"")),""))</f>
        <v/>
      </c>
      <c r="AZ405" s="69" t="str">
        <f>IF(OR(K405="",VLOOKUP(K$1,Services!$A$1:$B$22,2,0)="Exclude"),"",IF($D405=1,IF(OR(price_limit="",price_limit="No Limit"),IF(K405="Yes",1,2),IF(SUMIFS(WhatIf!$G:$G,WhatIf!$A:$A,K$1,WhatIf!$B:$B,K405)&lt;=price_limit,IF(K405="Yes",1,2),"")),""))</f>
        <v/>
      </c>
      <c r="BA405" s="69" t="str">
        <f>IF(OR(L405="",VLOOKUP(L$1,Services!$A$1:$B$22,2,0)="Exclude"),"",IF($D405=1,IF(OR(price_limit="",price_limit="No Limit"),IF(L405="Yes",1,2),IF(SUMIFS(WhatIf!$G:$G,WhatIf!$A:$A,L$1,WhatIf!$B:$B,L405)&lt;=price_limit,IF(L405="Yes",1,2),"")),""))</f>
        <v/>
      </c>
      <c r="BB405" s="69" t="str">
        <f>IF(OR(M405="",VLOOKUP(M$1,Services!$A$1:$B$22,2,0)="Exclude"),"",IF($D405=1,IF(OR(price_limit="",price_limit="No Limit"),IF(M405="Yes",1,2),IF(SUMIFS(WhatIf!$G:$G,WhatIf!$A:$A,M$1,WhatIf!$B:$B,M405)&lt;=price_limit,IF(M405="Yes",1,2),"")),""))</f>
        <v/>
      </c>
      <c r="BC405" s="69" t="str">
        <f>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 ca="1">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861</v>
      </c>
      <c r="B406" s="19" t="s">
        <v>862</v>
      </c>
      <c r="C406" s="4" t="s">
        <v>208</v>
      </c>
      <c r="D406" s="3" t="str">
        <f t="shared" ca="1" si="29"/>
        <v/>
      </c>
      <c r="R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0"/>
        <v/>
      </c>
      <c r="AT406" s="69" t="str">
        <f>IF(OR(E406="",VLOOKUP(E$1,Services!$A$1:$B$22,2,0)="Exclude"),"",IF($D406=1,IF(OR(price_limit="",price_limit="No Limit"),IF(E406="Yes",1,2),IF(SUMIFS(WhatIf!$G:$G,WhatIf!$A:$A,E$1,WhatIf!$B:$B,E406)&lt;=price_limit,IF(E406="Yes",1,2),"")),""))</f>
        <v/>
      </c>
      <c r="AU406" s="69" t="str">
        <f>IF(OR(F406="",VLOOKUP(F$1,Services!$A$1:$B$22,2,0)="Exclude"),"",IF($D406=1,IF(OR(price_limit="",price_limit="No Limit"),IF(F406="Yes",1,2),IF(SUMIFS(WhatIf!$G:$G,WhatIf!$A:$A,F$1,WhatIf!$B:$B,F406)&lt;=price_limit,IF(F406="Yes",1,2),"")),""))</f>
        <v/>
      </c>
      <c r="AV406" s="69" t="str">
        <f>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IF(OR(I406="",VLOOKUP(I$1,Services!$A$1:$B$22,2,0)="Exclude"),"",IF($D406=1,IF(OR(price_limit="",price_limit="No Limit"),IF(I406="Yes",1,2),IF(SUMIFS(WhatIf!$G:$G,WhatIf!$A:$A,I$1,WhatIf!$B:$B,I406)&lt;=price_limit,IF(I406="Yes",1,2),"")),""))</f>
        <v/>
      </c>
      <c r="AY406" s="69" t="str">
        <f>IF(OR(J406="",VLOOKUP(J$1,Services!$A$1:$B$22,2,0)="Exclude"),"",IF($D406=1,IF(OR(price_limit="",price_limit="No Limit"),IF(J406="Yes",1,2),IF(SUMIFS(WhatIf!$G:$G,WhatIf!$A:$A,J$1,WhatIf!$B:$B,J406)&lt;=price_limit,IF(J406="Yes",1,2),"")),""))</f>
        <v/>
      </c>
      <c r="AZ406" s="69" t="str">
        <f>IF(OR(K406="",VLOOKUP(K$1,Services!$A$1:$B$22,2,0)="Exclude"),"",IF($D406=1,IF(OR(price_limit="",price_limit="No Limit"),IF(K406="Yes",1,2),IF(SUMIFS(WhatIf!$G:$G,WhatIf!$A:$A,K$1,WhatIf!$B:$B,K406)&lt;=price_limit,IF(K406="Yes",1,2),"")),""))</f>
        <v/>
      </c>
      <c r="BA406" s="69" t="str">
        <f>IF(OR(L406="",VLOOKUP(L$1,Services!$A$1:$B$22,2,0)="Exclude"),"",IF($D406=1,IF(OR(price_limit="",price_limit="No Limit"),IF(L406="Yes",1,2),IF(SUMIFS(WhatIf!$G:$G,WhatIf!$A:$A,L$1,WhatIf!$B:$B,L406)&lt;=price_limit,IF(L406="Yes",1,2),"")),""))</f>
        <v/>
      </c>
      <c r="BB406" s="69" t="str">
        <f>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 ca="1">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863</v>
      </c>
      <c r="B407" s="19" t="s">
        <v>864</v>
      </c>
      <c r="C407" s="4" t="s">
        <v>208</v>
      </c>
      <c r="D407" s="3" t="str">
        <f t="shared" ca="1" si="29"/>
        <v/>
      </c>
      <c r="R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9" t="str">
        <f>IF(OR(E407="",VLOOKUP(E$1,Services!$A$1:$B$22,2,0)="Exclude"),"",IF($D407=1,IF(OR(price_limit="",price_limit="No Limit"),IF(E407="Yes",1,2),IF(SUMIFS(WhatIf!$G:$G,WhatIf!$A:$A,E$1,WhatIf!$B:$B,E407)&lt;=price_limit,IF(E407="Yes",1,2),"")),""))</f>
        <v/>
      </c>
      <c r="AU407" s="69" t="str">
        <f>IF(OR(F407="",VLOOKUP(F$1,Services!$A$1:$B$22,2,0)="Exclude"),"",IF($D407=1,IF(OR(price_limit="",price_limit="No Limit"),IF(F407="Yes",1,2),IF(SUMIFS(WhatIf!$G:$G,WhatIf!$A:$A,F$1,WhatIf!$B:$B,F407)&lt;=price_limit,IF(F407="Yes",1,2),"")),""))</f>
        <v/>
      </c>
      <c r="AV407" s="69" t="str">
        <f>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 ca="1">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77</v>
      </c>
      <c r="B408" s="4" t="s">
        <v>239</v>
      </c>
      <c r="C408" s="4" t="s">
        <v>452</v>
      </c>
      <c r="D408" s="3" t="str">
        <f t="shared" ca="1" si="29"/>
        <v/>
      </c>
      <c r="F408" s="5" t="s">
        <v>507</v>
      </c>
      <c r="G408" s="5" t="s">
        <v>507</v>
      </c>
      <c r="H408" s="5" t="s">
        <v>1</v>
      </c>
      <c r="I408" s="5" t="s">
        <v>1</v>
      </c>
      <c r="J408" s="5" t="s">
        <v>1</v>
      </c>
      <c r="K408" s="5" t="s">
        <v>1</v>
      </c>
      <c r="L408" s="5" t="s">
        <v>1</v>
      </c>
      <c r="M408" s="5" t="s">
        <v>1</v>
      </c>
      <c r="O408" s="6" t="s">
        <v>1</v>
      </c>
      <c r="P408" s="6" t="s">
        <v>1</v>
      </c>
      <c r="Q408" s="6" t="s">
        <v>308</v>
      </c>
      <c r="R408" s="6" t="s">
        <v>1</v>
      </c>
      <c r="S408" s="5" t="s">
        <v>1</v>
      </c>
      <c r="X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9" t="str">
        <f>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 ca="1">IF(OR(H408="",VLOOKUP(H$1,Services!$A$1:$B$22,2,0)="Exclude"),"",IF($D408=1,IF(OR(price_limit="",price_limit="No Limit"),IF(H408="Yes",1,2),IF(SUMIFS(WhatIf!$G:$G,WhatIf!$A:$A,H$1,WhatIf!$B:$B,H408)&lt;=price_limit,IF(H408="Yes",1,2),"")),""))</f>
        <v/>
      </c>
      <c r="AX408" s="69" t="str">
        <f ca="1">IF(OR(I408="",VLOOKUP(I$1,Services!$A$1:$B$22,2,0)="Exclude"),"",IF($D408=1,IF(OR(price_limit="",price_limit="No Limit"),IF(I408="Yes",1,2),IF(SUMIFS(WhatIf!$G:$G,WhatIf!$A:$A,I$1,WhatIf!$B:$B,I408)&lt;=price_limit,IF(I408="Yes",1,2),"")),""))</f>
        <v/>
      </c>
      <c r="AY408" s="69" t="str">
        <f ca="1">IF(OR(J408="",VLOOKUP(J$1,Services!$A$1:$B$22,2,0)="Exclude"),"",IF($D408=1,IF(OR(price_limit="",price_limit="No Limit"),IF(J408="Yes",1,2),IF(SUMIFS(WhatIf!$G:$G,WhatIf!$A:$A,J$1,WhatIf!$B:$B,J408)&lt;=price_limit,IF(J408="Yes",1,2),"")),""))</f>
        <v/>
      </c>
      <c r="AZ408" s="69" t="str">
        <f ca="1">IF(OR(K408="",VLOOKUP(K$1,Services!$A$1:$B$22,2,0)="Exclude"),"",IF($D408=1,IF(OR(price_limit="",price_limit="No Limit"),IF(K408="Yes",1,2),IF(SUMIFS(WhatIf!$G:$G,WhatIf!$A:$A,K$1,WhatIf!$B:$B,K408)&lt;=price_limit,IF(K408="Yes",1,2),"")),""))</f>
        <v/>
      </c>
      <c r="BA408" s="69" t="str">
        <f ca="1">IF(OR(L408="",VLOOKUP(L$1,Services!$A$1:$B$22,2,0)="Exclude"),"",IF($D408=1,IF(OR(price_limit="",price_limit="No Limit"),IF(L408="Yes",1,2),IF(SUMIFS(WhatIf!$G:$G,WhatIf!$A:$A,L$1,WhatIf!$B:$B,L408)&lt;=price_limit,IF(L408="Yes",1,2),"")),""))</f>
        <v/>
      </c>
      <c r="BB408" s="69" t="str">
        <f ca="1">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 ca="1">IF(OR(O408="",VLOOKUP(O$1,Services!$A$1:$B$22,2,0)="Exclude"),"",IF($D408=1,IF(OR(price_limit="",price_limit="No Limit"),IF(O408="Yes",1,2),IF(SUMIFS(WhatIf!$G:$G,WhatIf!$A:$A,O$1,WhatIf!$B:$B,O408)&lt;=price_limit,IF(O408="Yes",1,2),"")),""))</f>
        <v/>
      </c>
      <c r="BE408" s="69" t="str">
        <f ca="1">IF(OR(P408="",VLOOKUP(P$1,Services!$A$1:$B$22,2,0)="Exclude"),"",IF($D408=1,IF(OR(price_limit="",price_limit="No Limit"),IF(P408="Yes",1,2),IF(SUMIFS(WhatIf!$G:$G,WhatIf!$A:$A,P$1,WhatIf!$B:$B,P408)&lt;=price_limit,IF(P408="Yes",1,2),"")),""))</f>
        <v/>
      </c>
      <c r="BF408" s="69" t="str">
        <f ca="1">IF(OR(Q408="",VLOOKUP(Q$1,Services!$A$1:$B$22,2,0)="Exclude"),"",IF($D408=1,IF(OR(price_limit="",price_limit="No Limit"),IF(Q408="Yes",1,2),IF(SUMIFS(WhatIf!$G:$G,WhatIf!$A:$A,Q$1,WhatIf!$B:$B,Q408)&lt;=price_limit,IF(Q408="Yes",1,2),"")),""))</f>
        <v/>
      </c>
      <c r="BG408" s="69" t="str">
        <f ca="1">IF(OR(R408="",VLOOKUP(R$1,Services!$A$1:$B$22,2,0)="Exclude"),"",IF($D408=1,IF(OR(price_limit="",price_limit="No Limit"),IF(R408="Yes",1,2),IF(SUMIFS(WhatIf!$G:$G,WhatIf!$A:$A,R$1,WhatIf!$B:$B,R408)&lt;=price_limit,IF(R408="Yes",1,2),"")),""))</f>
        <v/>
      </c>
      <c r="BH408" s="69" t="str">
        <f ca="1">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 ca="1">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276</v>
      </c>
      <c r="B409" s="4" t="s">
        <v>240</v>
      </c>
      <c r="C409" s="4" t="s">
        <v>208</v>
      </c>
      <c r="D409" s="3" t="str">
        <f t="shared" ca="1" si="29"/>
        <v/>
      </c>
      <c r="H409" s="5" t="s">
        <v>285</v>
      </c>
      <c r="I409" s="5" t="s">
        <v>285</v>
      </c>
      <c r="J409" s="5" t="s">
        <v>285</v>
      </c>
      <c r="K409" s="5" t="s">
        <v>285</v>
      </c>
      <c r="L409" s="5" t="s">
        <v>285</v>
      </c>
      <c r="M409" s="5" t="s">
        <v>285</v>
      </c>
      <c r="N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9" t="str">
        <f>IF(OR(E409="",VLOOKUP(E$1,Services!$A$1:$B$22,2,0)="Exclude"),"",IF($D409=1,IF(OR(price_limit="",price_limit="No Limit"),IF(E409="Yes",1,2),IF(SUMIFS(WhatIf!$G:$G,WhatIf!$A:$A,E$1,WhatIf!$B:$B,E409)&lt;=price_limit,IF(E409="Yes",1,2),"")),""))</f>
        <v/>
      </c>
      <c r="AU409" s="69" t="str">
        <f>IF(OR(F409="",VLOOKUP(F$1,Services!$A$1:$B$22,2,0)="Exclude"),"",IF($D409=1,IF(OR(price_limit="",price_limit="No Limit"),IF(F409="Yes",1,2),IF(SUMIFS(WhatIf!$G:$G,WhatIf!$A:$A,F$1,WhatIf!$B:$B,F409)&lt;=price_limit,IF(F409="Yes",1,2),"")),""))</f>
        <v/>
      </c>
      <c r="AV409" s="69" t="str">
        <f>IF(OR(G409="",VLOOKUP(G$1,Services!$A$1:$B$22,2,0)="Exclude"),"",IF($D409=1,IF(OR(price_limit="",price_limit="No Limit"),IF(G409="Yes",1,2),IF(SUMIFS(WhatIf!$G:$G,WhatIf!$A:$A,G$1,WhatIf!$B:$B,G409)&lt;=price_limit,IF(G409="Yes",1,2),"")),""))</f>
        <v/>
      </c>
      <c r="AW409" s="69" t="str">
        <f ca="1">IF(OR(H409="",VLOOKUP(H$1,Services!$A$1:$B$22,2,0)="Exclude"),"",IF($D409=1,IF(OR(price_limit="",price_limit="No Limit"),IF(H409="Yes",1,2),IF(SUMIFS(WhatIf!$G:$G,WhatIf!$A:$A,H$1,WhatIf!$B:$B,H409)&lt;=price_limit,IF(H409="Yes",1,2),"")),""))</f>
        <v/>
      </c>
      <c r="AX409" s="69" t="str">
        <f ca="1">IF(OR(I409="",VLOOKUP(I$1,Services!$A$1:$B$22,2,0)="Exclude"),"",IF($D409=1,IF(OR(price_limit="",price_limit="No Limit"),IF(I409="Yes",1,2),IF(SUMIFS(WhatIf!$G:$G,WhatIf!$A:$A,I$1,WhatIf!$B:$B,I409)&lt;=price_limit,IF(I409="Yes",1,2),"")),""))</f>
        <v/>
      </c>
      <c r="AY409" s="69" t="str">
        <f ca="1">IF(OR(J409="",VLOOKUP(J$1,Services!$A$1:$B$22,2,0)="Exclude"),"",IF($D409=1,IF(OR(price_limit="",price_limit="No Limit"),IF(J409="Yes",1,2),IF(SUMIFS(WhatIf!$G:$G,WhatIf!$A:$A,J$1,WhatIf!$B:$B,J409)&lt;=price_limit,IF(J409="Yes",1,2),"")),""))</f>
        <v/>
      </c>
      <c r="AZ409" s="69" t="str">
        <f ca="1">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 ca="1">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913</v>
      </c>
      <c r="C410" s="4" t="s">
        <v>208</v>
      </c>
      <c r="W410" s="5" t="s">
        <v>1</v>
      </c>
      <c r="Y410" s="3" t="str">
        <f>IF(AND($D410=1,ISNUMBER(MATCH(E$1&amp;E410&amp;"x",WhatIf!$H:$H,0))),1,"")</f>
        <v/>
      </c>
      <c r="Z410" s="3" t="str">
        <f>IF(AND($D410=1,ISNUMBER(MATCH(F$1&amp;F410&amp;"x",WhatIf!$H:$H,0))),1,"")</f>
        <v/>
      </c>
      <c r="AA410" s="3" t="str">
        <f>IF(AND($D410=1,ISNUMBER(MATCH(G$1&amp;G410&amp;"x",WhatIf!$H:$H,0))),1,"")</f>
        <v/>
      </c>
      <c r="AB410" s="3" t="str">
        <f>IF(AND($D410=1,ISNUMBER(MATCH(H$1&amp;H410&amp;"x",WhatIf!$H:$H,0))),1,"")</f>
        <v/>
      </c>
      <c r="AC410" s="3" t="str">
        <f>IF(AND($D410=1,ISNUMBER(MATCH(I$1&amp;I410&amp;"x",WhatIf!$H:$H,0))),1,"")</f>
        <v/>
      </c>
      <c r="AD410" s="3" t="str">
        <f>IF(AND($D410=1,ISNUMBER(MATCH(J$1&amp;J410&amp;"x",WhatIf!$H:$H,0))),1,"")</f>
        <v/>
      </c>
      <c r="AE410" s="3" t="str">
        <f>IF(AND($D410=1,ISNUMBER(MATCH(K$1&amp;K410&amp;"x",WhatIf!$H:$H,0))),1,"")</f>
        <v/>
      </c>
      <c r="AF410" s="3" t="str">
        <f>IF(AND($D410=1,ISNUMBER(MATCH(L$1&amp;L410&amp;"x",WhatIf!$H:$H,0))),1,"")</f>
        <v/>
      </c>
      <c r="AG410" s="3" t="str">
        <f>IF(AND($D410=1,ISNUMBER(MATCH(M$1&amp;M410&amp;"x",WhatIf!$H:$H,0))),1,"")</f>
        <v/>
      </c>
      <c r="AH410" s="3" t="str">
        <f>IF(AND($D410=1,ISNUMBER(MATCH(N$1&amp;N410&amp;"x",WhatIf!$H:$H,0))),1,"")</f>
        <v/>
      </c>
      <c r="AI410" s="3" t="str">
        <f>IF(AND($D410=1,ISNUMBER(MATCH(O$1&amp;O410&amp;"x",WhatIf!$H:$H,0))),1,"")</f>
        <v/>
      </c>
      <c r="AJ410" s="3" t="str">
        <f>IF(AND($D410=1,ISNUMBER(MATCH(P$1&amp;P410&amp;"x",WhatIf!$H:$H,0))),1,"")</f>
        <v/>
      </c>
      <c r="AK410" s="3" t="str">
        <f>IF(AND($D410=1,ISNUMBER(MATCH(Q$1&amp;Q410&amp;"x",WhatIf!$H:$H,0))),1,"")</f>
        <v/>
      </c>
      <c r="AL410" s="3" t="str">
        <f>IF(AND($D410=1,ISNUMBER(MATCH(R$1&amp;R410&amp;"x",WhatIf!$H:$H,0))),1,"")</f>
        <v/>
      </c>
      <c r="AM410" s="3" t="str">
        <f>IF(AND($D410=1,ISNUMBER(MATCH(S$1&amp;S410&amp;"x",WhatIf!$H:$H,0))),1,"")</f>
        <v/>
      </c>
      <c r="AN410" s="3" t="str">
        <f>IF(AND($D410=1,ISNUMBER(MATCH(T$1&amp;T410&amp;"x",WhatIf!$H:$H,0))),1,"")</f>
        <v/>
      </c>
      <c r="AO410" s="3" t="str">
        <f>IF(AND($D410=1,ISNUMBER(MATCH(U$1&amp;U410&amp;"x",WhatIf!$H:$H,0))),1,"")</f>
        <v/>
      </c>
      <c r="AP410" s="3" t="str">
        <f>IF(AND($D410=1,ISNUMBER(MATCH(V$1&amp;V410&amp;"x",WhatIf!$H:$H,0))),1,"")</f>
        <v/>
      </c>
      <c r="AQ410" s="3" t="str">
        <f>IF(AND($D410=1,ISNUMBER(MATCH(W$1&amp;W410&amp;"x",WhatIf!$H:$H,0))),1,"")</f>
        <v/>
      </c>
      <c r="AR410" s="3" t="str">
        <f>IF(AND($D410=1,ISNUMBER(MATCH(X$1&amp;X410&amp;"x",WhatIf!$H:$H,0))),1,"")</f>
        <v/>
      </c>
      <c r="AS410" s="3" t="str">
        <f t="shared" si="30"/>
        <v/>
      </c>
      <c r="AT410" s="69" t="str">
        <f>IF(OR(E410="",VLOOKUP(E$1,Services!$A$1:$B$22,2,0)="Exclude"),"",IF($D410=1,IF(OR(price_limit="",price_limit="No Limit"),IF(E410="Yes",1,2),IF(SUMIFS(WhatIf!$G:$G,WhatIf!$A:$A,E$1,WhatIf!$B:$B,E410)&lt;=price_limit,IF(E410="Yes",1,2),"")),""))</f>
        <v/>
      </c>
      <c r="AU410" s="69" t="str">
        <f>IF(OR(F410="",VLOOKUP(F$1,Services!$A$1:$B$22,2,0)="Exclude"),"",IF($D410=1,IF(OR(price_limit="",price_limit="No Limit"),IF(F410="Yes",1,2),IF(SUMIFS(WhatIf!$G:$G,WhatIf!$A:$A,F$1,WhatIf!$B:$B,F410)&lt;=price_limit,IF(F410="Yes",1,2),"")),""))</f>
        <v/>
      </c>
      <c r="AV410" s="69" t="str">
        <f>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IF(OR(K410="",VLOOKUP(K$1,Services!$A$1:$B$22,2,0)="Exclude"),"",IF($D410=1,IF(OR(price_limit="",price_limit="No Limit"),IF(K410="Yes",1,2),IF(SUMIFS(WhatIf!$G:$G,WhatIf!$A:$A,K$1,WhatIf!$B:$B,K410)&lt;=price_limit,IF(K410="Yes",1,2),"")),""))</f>
        <v/>
      </c>
      <c r="BA410" s="69" t="str">
        <f>IF(OR(L410="",VLOOKUP(L$1,Services!$A$1:$B$22,2,0)="Exclude"),"",IF($D410=1,IF(OR(price_limit="",price_limit="No Limit"),IF(L410="Yes",1,2),IF(SUMIFS(WhatIf!$G:$G,WhatIf!$A:$A,L$1,WhatIf!$B:$B,L410)&lt;=price_limit,IF(L410="Yes",1,2),"")),""))</f>
        <v/>
      </c>
      <c r="BB410" s="69" t="str">
        <f>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x14ac:dyDescent="0.3">
      <c r="A411" s="19" t="s">
        <v>795</v>
      </c>
      <c r="C411" s="4" t="s">
        <v>208</v>
      </c>
      <c r="D411" s="3" t="str">
        <f t="shared" ref="D411:D450" ca="1" si="32">IF(BR411=0,"",IF(BR411&lt;=VALUE(MID(marker_pick,1,1)),1,""))</f>
        <v/>
      </c>
      <c r="F411" s="5" t="s">
        <v>823</v>
      </c>
      <c r="G411" s="5" t="s">
        <v>823</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IF(OR(L411="",VLOOKUP(L$1,Services!$A$1:$B$22,2,0)="Exclude"),"",IF($D411=1,IF(OR(price_limit="",price_limit="No Limit"),IF(L411="Yes",1,2),IF(SUMIFS(WhatIf!$G:$G,WhatIf!$A:$A,L$1,WhatIf!$B:$B,L411)&lt;=price_limit,IF(L411="Yes",1,2),"")),""))</f>
        <v/>
      </c>
      <c r="BB411" s="69" t="str">
        <f>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24.9" x14ac:dyDescent="0.3">
      <c r="A412" s="19" t="s">
        <v>78</v>
      </c>
      <c r="B412" s="4" t="s">
        <v>240</v>
      </c>
      <c r="C412" s="4" t="s">
        <v>450</v>
      </c>
      <c r="D412" s="3" t="str">
        <f t="shared" ca="1" si="32"/>
        <v/>
      </c>
      <c r="E412" s="5" t="s">
        <v>1</v>
      </c>
      <c r="F412" s="5" t="s">
        <v>503</v>
      </c>
      <c r="G412" s="5" t="s">
        <v>503</v>
      </c>
      <c r="I412" s="5" t="s">
        <v>1</v>
      </c>
      <c r="J412" s="5" t="s">
        <v>1</v>
      </c>
      <c r="K412" s="5" t="s">
        <v>1</v>
      </c>
      <c r="L412" s="5" t="s">
        <v>1</v>
      </c>
      <c r="M412" s="5" t="s">
        <v>1</v>
      </c>
      <c r="O412" s="6"/>
      <c r="P412" s="6"/>
      <c r="Q412" s="6"/>
      <c r="R412" s="6"/>
      <c r="S412" s="5" t="s">
        <v>1</v>
      </c>
      <c r="V412" s="5" t="s">
        <v>1</v>
      </c>
      <c r="X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9" t="str">
        <f ca="1">IF(OR(E412="",VLOOKUP(E$1,Services!$A$1:$B$22,2,0)="Exclude"),"",IF($D412=1,IF(OR(price_limit="",price_limit="No Limit"),IF(E412="Yes",1,2),IF(SUMIFS(WhatIf!$G:$G,WhatIf!$A:$A,E$1,WhatIf!$B:$B,E412)&lt;=price_limit,IF(E412="Yes",1,2),"")),""))</f>
        <v/>
      </c>
      <c r="AU412" s="69" t="str">
        <f ca="1">IF(OR(F412="",VLOOKUP(F$1,Services!$A$1:$B$22,2,0)="Exclude"),"",IF($D412=1,IF(OR(price_limit="",price_limit="No Limit"),IF(F412="Yes",1,2),IF(SUMIFS(WhatIf!$G:$G,WhatIf!$A:$A,F$1,WhatIf!$B:$B,F412)&lt;=price_limit,IF(F412="Yes",1,2),"")),""))</f>
        <v/>
      </c>
      <c r="AV412" s="69" t="str">
        <f ca="1">IF(OR(G412="",VLOOKUP(G$1,Services!$A$1:$B$22,2,0)="Exclude"),"",IF($D412=1,IF(OR(price_limit="",price_limit="No Limit"),IF(G412="Yes",1,2),IF(SUMIFS(WhatIf!$G:$G,WhatIf!$A:$A,G$1,WhatIf!$B:$B,G412)&lt;=price_limit,IF(G412="Yes",1,2),"")),""))</f>
        <v/>
      </c>
      <c r="AW412" s="69" t="str">
        <f>IF(OR(H412="",VLOOKUP(H$1,Services!$A$1:$B$22,2,0)="Exclude"),"",IF($D412=1,IF(OR(price_limit="",price_limit="No Limit"),IF(H412="Yes",1,2),IF(SUMIFS(WhatIf!$G:$G,WhatIf!$A:$A,H$1,WhatIf!$B:$B,H412)&lt;=price_limit,IF(H412="Yes",1,2),"")),""))</f>
        <v/>
      </c>
      <c r="AX412" s="69" t="str">
        <f ca="1">IF(OR(I412="",VLOOKUP(I$1,Services!$A$1:$B$22,2,0)="Exclude"),"",IF($D412=1,IF(OR(price_limit="",price_limit="No Limit"),IF(I412="Yes",1,2),IF(SUMIFS(WhatIf!$G:$G,WhatIf!$A:$A,I$1,WhatIf!$B:$B,I412)&lt;=price_limit,IF(I412="Yes",1,2),"")),""))</f>
        <v/>
      </c>
      <c r="AY412" s="69" t="str">
        <f ca="1">IF(OR(J412="",VLOOKUP(J$1,Services!$A$1:$B$22,2,0)="Exclude"),"",IF($D412=1,IF(OR(price_limit="",price_limit="No Limit"),IF(J412="Yes",1,2),IF(SUMIFS(WhatIf!$G:$G,WhatIf!$A:$A,J$1,WhatIf!$B:$B,J412)&lt;=price_limit,IF(J412="Yes",1,2),"")),""))</f>
        <v/>
      </c>
      <c r="AZ412" s="69" t="str">
        <f ca="1">IF(OR(K412="",VLOOKUP(K$1,Services!$A$1:$B$22,2,0)="Exclude"),"",IF($D412=1,IF(OR(price_limit="",price_limit="No Limit"),IF(K412="Yes",1,2),IF(SUMIFS(WhatIf!$G:$G,WhatIf!$A:$A,K$1,WhatIf!$B:$B,K412)&lt;=price_limit,IF(K412="Yes",1,2),"")),""))</f>
        <v/>
      </c>
      <c r="BA412" s="69" t="str">
        <f ca="1">IF(OR(L412="",VLOOKUP(L$1,Services!$A$1:$B$22,2,0)="Exclude"),"",IF($D412=1,IF(OR(price_limit="",price_limit="No Limit"),IF(L412="Yes",1,2),IF(SUMIFS(WhatIf!$G:$G,WhatIf!$A:$A,L$1,WhatIf!$B:$B,L412)&lt;=price_limit,IF(L412="Yes",1,2),"")),""))</f>
        <v/>
      </c>
      <c r="BB412" s="69" t="str">
        <f ca="1">IF(OR(M412="",VLOOKUP(M$1,Services!$A$1:$B$22,2,0)="Exclude"),"",IF($D412=1,IF(OR(price_limit="",price_limit="No Limit"),IF(M412="Yes",1,2),IF(SUMIFS(WhatIf!$G:$G,WhatIf!$A:$A,M$1,WhatIf!$B:$B,M412)&lt;=price_limit,IF(M412="Yes",1,2),"")),""))</f>
        <v/>
      </c>
      <c r="BC412" s="69" t="str">
        <f>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IF(OR(R412="",VLOOKUP(R$1,Services!$A$1:$B$22,2,0)="Exclude"),"",IF($D412=1,IF(OR(price_limit="",price_limit="No Limit"),IF(R412="Yes",1,2),IF(SUMIFS(WhatIf!$G:$G,WhatIf!$A:$A,R$1,WhatIf!$B:$B,R412)&lt;=price_limit,IF(R412="Yes",1,2),"")),""))</f>
        <v/>
      </c>
      <c r="BH412" s="69" t="str">
        <f ca="1">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 ca="1">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 ca="1">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597</v>
      </c>
      <c r="C413" s="4" t="s">
        <v>200</v>
      </c>
      <c r="D413" s="3" t="str">
        <f t="shared" ca="1" si="32"/>
        <v/>
      </c>
      <c r="K413" s="5" t="s">
        <v>1</v>
      </c>
      <c r="L413" s="5" t="s">
        <v>1</v>
      </c>
      <c r="M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IF(OR(H413="",VLOOKUP(H$1,Services!$A$1:$B$22,2,0)="Exclude"),"",IF($D413=1,IF(OR(price_limit="",price_limit="No Limit"),IF(H413="Yes",1,2),IF(SUMIFS(WhatIf!$G:$G,WhatIf!$A:$A,H$1,WhatIf!$B:$B,H413)&lt;=price_limit,IF(H413="Yes",1,2),"")),""))</f>
        <v/>
      </c>
      <c r="AX413" s="69" t="str">
        <f>IF(OR(I413="",VLOOKUP(I$1,Services!$A$1:$B$22,2,0)="Exclude"),"",IF($D413=1,IF(OR(price_limit="",price_limit="No Limit"),IF(I413="Yes",1,2),IF(SUMIFS(WhatIf!$G:$G,WhatIf!$A:$A,I$1,WhatIf!$B:$B,I413)&lt;=price_limit,IF(I413="Yes",1,2),"")),""))</f>
        <v/>
      </c>
      <c r="AY413" s="69" t="str">
        <f>IF(OR(J413="",VLOOKUP(J$1,Services!$A$1:$B$22,2,0)="Exclude"),"",IF($D413=1,IF(OR(price_limit="",price_limit="No Limit"),IF(J413="Yes",1,2),IF(SUMIFS(WhatIf!$G:$G,WhatIf!$A:$A,J$1,WhatIf!$B:$B,J413)&lt;=price_limit,IF(J413="Yes",1,2),"")),""))</f>
        <v/>
      </c>
      <c r="AZ413" s="69" t="str">
        <f ca="1">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532</v>
      </c>
      <c r="C414" s="4" t="s">
        <v>457</v>
      </c>
      <c r="D414" s="3" t="str">
        <f t="shared" ca="1" si="32"/>
        <v/>
      </c>
      <c r="F414" s="5" t="s">
        <v>821</v>
      </c>
      <c r="G414" s="5" t="s">
        <v>821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9" t="str">
        <f>IF(OR(E414="",VLOOKUP(E$1,Services!$A$1:$B$22,2,0)="Exclude"),"",IF($D414=1,IF(OR(price_limit="",price_limit="No Limit"),IF(E414="Yes",1,2),IF(SUMIFS(WhatIf!$G:$G,WhatIf!$A:$A,E$1,WhatIf!$B:$B,E414)&lt;=price_limit,IF(E414="Yes",1,2),"")),""))</f>
        <v/>
      </c>
      <c r="AU414" s="69" t="str">
        <f ca="1">IF(OR(F414="",VLOOKUP(F$1,Services!$A$1:$B$22,2,0)="Exclude"),"",IF($D414=1,IF(OR(price_limit="",price_limit="No Limit"),IF(F414="Yes",1,2),IF(SUMIFS(WhatIf!$G:$G,WhatIf!$A:$A,F$1,WhatIf!$B:$B,F414)&lt;=price_limit,IF(F414="Yes",1,2),"")),""))</f>
        <v/>
      </c>
      <c r="AV414" s="69" t="str">
        <f ca="1">IF(OR(G414="",VLOOKUP(G$1,Services!$A$1:$B$22,2,0)="Exclude"),"",IF($D414=1,IF(OR(price_limit="",price_limit="No Limit"),IF(G414="Yes",1,2),IF(SUMIFS(WhatIf!$G:$G,WhatIf!$A:$A,G$1,WhatIf!$B:$B,G414)&lt;=price_limit,IF(G414="Yes",1,2),"")),""))</f>
        <v/>
      </c>
      <c r="AW414" s="69" t="str">
        <f>IF(OR(H414="",VLOOKUP(H$1,Services!$A$1:$B$22,2,0)="Exclude"),"",IF($D414=1,IF(OR(price_limit="",price_limit="No Limit"),IF(H414="Yes",1,2),IF(SUMIFS(WhatIf!$G:$G,WhatIf!$A:$A,H$1,WhatIf!$B:$B,H414)&lt;=price_limit,IF(H414="Yes",1,2),"")),""))</f>
        <v/>
      </c>
      <c r="AX414" s="69" t="str">
        <f>IF(OR(I414="",VLOOKUP(I$1,Services!$A$1:$B$22,2,0)="Exclude"),"",IF($D414=1,IF(OR(price_limit="",price_limit="No Limit"),IF(I414="Yes",1,2),IF(SUMIFS(WhatIf!$G:$G,WhatIf!$A:$A,I$1,WhatIf!$B:$B,I414)&lt;=price_limit,IF(I414="Yes",1,2),"")),""))</f>
        <v/>
      </c>
      <c r="AY414" s="69" t="str">
        <f>IF(OR(J414="",VLOOKUP(J$1,Services!$A$1:$B$22,2,0)="Exclude"),"",IF($D414=1,IF(OR(price_limit="",price_limit="No Limit"),IF(J414="Yes",1,2),IF(SUMIFS(WhatIf!$G:$G,WhatIf!$A:$A,J$1,WhatIf!$B:$B,J414)&lt;=price_limit,IF(J414="Yes",1,2),"")),""))</f>
        <v/>
      </c>
      <c r="AZ414" s="69" t="str">
        <f>IF(OR(K414="",VLOOKUP(K$1,Services!$A$1:$B$22,2,0)="Exclude"),"",IF($D414=1,IF(OR(price_limit="",price_limit="No Limit"),IF(K414="Yes",1,2),IF(SUMIFS(WhatIf!$G:$G,WhatIf!$A:$A,K$1,WhatIf!$B:$B,K414)&lt;=price_limit,IF(K414="Yes",1,2),"")),""))</f>
        <v/>
      </c>
      <c r="BA414" s="69" t="str">
        <f>IF(OR(L414="",VLOOKUP(L$1,Services!$A$1:$B$22,2,0)="Exclude"),"",IF($D414=1,IF(OR(price_limit="",price_limit="No Limit"),IF(L414="Yes",1,2),IF(SUMIFS(WhatIf!$G:$G,WhatIf!$A:$A,L$1,WhatIf!$B:$B,L414)&lt;=price_limit,IF(L414="Yes",1,2),"")),""))</f>
        <v/>
      </c>
      <c r="BB414" s="69" t="str">
        <f>IF(OR(M414="",VLOOKUP(M$1,Services!$A$1:$B$22,2,0)="Exclude"),"",IF($D414=1,IF(OR(price_limit="",price_limit="No Limit"),IF(M414="Yes",1,2),IF(SUMIFS(WhatIf!$G:$G,WhatIf!$A:$A,M$1,WhatIf!$B:$B,M414)&lt;=price_limit,IF(M414="Yes",1,2),"")),""))</f>
        <v/>
      </c>
      <c r="BC414" s="69" t="str">
        <f>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24.9" x14ac:dyDescent="0.3">
      <c r="A415" s="19" t="s">
        <v>796</v>
      </c>
      <c r="C415" s="4" t="s">
        <v>208</v>
      </c>
      <c r="D415" s="3" t="str">
        <f t="shared" ca="1" si="32"/>
        <v/>
      </c>
      <c r="F415" s="5" t="s">
        <v>825</v>
      </c>
      <c r="G415" s="5" t="s">
        <v>825</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9" t="str">
        <f>IF(OR(E415="",VLOOKUP(E$1,Services!$A$1:$B$22,2,0)="Exclude"),"",IF($D415=1,IF(OR(price_limit="",price_limit="No Limit"),IF(E415="Yes",1,2),IF(SUMIFS(WhatIf!$G:$G,WhatIf!$A:$A,E$1,WhatIf!$B:$B,E415)&lt;=price_limit,IF(E415="Yes",1,2),"")),""))</f>
        <v/>
      </c>
      <c r="AU415" s="69" t="str">
        <f ca="1">IF(OR(F415="",VLOOKUP(F$1,Services!$A$1:$B$22,2,0)="Exclude"),"",IF($D415=1,IF(OR(price_limit="",price_limit="No Limit"),IF(F415="Yes",1,2),IF(SUMIFS(WhatIf!$G:$G,WhatIf!$A:$A,F$1,WhatIf!$B:$B,F415)&lt;=price_limit,IF(F415="Yes",1,2),"")),""))</f>
        <v/>
      </c>
      <c r="AV415" s="69" t="str">
        <f ca="1">IF(OR(G415="",VLOOKUP(G$1,Services!$A$1:$B$22,2,0)="Exclude"),"",IF($D415=1,IF(OR(price_limit="",price_limit="No Limit"),IF(G415="Yes",1,2),IF(SUMIFS(WhatIf!$G:$G,WhatIf!$A:$A,G$1,WhatIf!$B:$B,G415)&lt;=price_limit,IF(G415="Yes",1,2),"")),""))</f>
        <v/>
      </c>
      <c r="AW415" s="69" t="str">
        <f>IF(OR(H415="",VLOOKUP(H$1,Services!$A$1:$B$22,2,0)="Exclude"),"",IF($D415=1,IF(OR(price_limit="",price_limit="No Limit"),IF(H415="Yes",1,2),IF(SUMIFS(WhatIf!$G:$G,WhatIf!$A:$A,H$1,WhatIf!$B:$B,H415)&lt;=price_limit,IF(H415="Yes",1,2),"")),""))</f>
        <v/>
      </c>
      <c r="AX415" s="69" t="str">
        <f>IF(OR(I415="",VLOOKUP(I$1,Services!$A$1:$B$22,2,0)="Exclude"),"",IF($D415=1,IF(OR(price_limit="",price_limit="No Limit"),IF(I415="Yes",1,2),IF(SUMIFS(WhatIf!$G:$G,WhatIf!$A:$A,I$1,WhatIf!$B:$B,I415)&lt;=price_limit,IF(I415="Yes",1,2),"")),""))</f>
        <v/>
      </c>
      <c r="AY415" s="69" t="str">
        <f>IF(OR(J415="",VLOOKUP(J$1,Services!$A$1:$B$22,2,0)="Exclude"),"",IF($D415=1,IF(OR(price_limit="",price_limit="No Limit"),IF(J415="Yes",1,2),IF(SUMIFS(WhatIf!$G:$G,WhatIf!$A:$A,J$1,WhatIf!$B:$B,J415)&lt;=price_limit,IF(J415="Yes",1,2),"")),""))</f>
        <v/>
      </c>
      <c r="AZ415" s="69" t="str">
        <f>IF(OR(K415="",VLOOKUP(K$1,Services!$A$1:$B$22,2,0)="Exclude"),"",IF($D415=1,IF(OR(price_limit="",price_limit="No Limit"),IF(K415="Yes",1,2),IF(SUMIFS(WhatIf!$G:$G,WhatIf!$A:$A,K$1,WhatIf!$B:$B,K415)&lt;=price_limit,IF(K415="Yes",1,2),"")),""))</f>
        <v/>
      </c>
      <c r="BA415" s="69" t="str">
        <f>IF(OR(L415="",VLOOKUP(L$1,Services!$A$1:$B$22,2,0)="Exclude"),"",IF($D415=1,IF(OR(price_limit="",price_limit="No Limit"),IF(L415="Yes",1,2),IF(SUMIFS(WhatIf!$G:$G,WhatIf!$A:$A,L$1,WhatIf!$B:$B,L415)&lt;=price_limit,IF(L415="Yes",1,2),"")),""))</f>
        <v/>
      </c>
      <c r="BB415" s="69" t="str">
        <f>IF(OR(M415="",VLOOKUP(M$1,Services!$A$1:$B$22,2,0)="Exclude"),"",IF($D415=1,IF(OR(price_limit="",price_limit="No Limit"),IF(M415="Yes",1,2),IF(SUMIFS(WhatIf!$G:$G,WhatIf!$A:$A,M$1,WhatIf!$B:$B,M415)&lt;=price_limit,IF(M415="Yes",1,2),"")),""))</f>
        <v/>
      </c>
      <c r="BC415" s="69" t="str">
        <f>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384</v>
      </c>
      <c r="B416" s="4" t="s">
        <v>240</v>
      </c>
      <c r="C416" s="4" t="s">
        <v>208</v>
      </c>
      <c r="D416" s="3" t="str">
        <f t="shared" ca="1" si="32"/>
        <v/>
      </c>
      <c r="H416" s="5" t="s">
        <v>285</v>
      </c>
      <c r="I416" s="5" t="s">
        <v>285</v>
      </c>
      <c r="J416" s="5" t="s">
        <v>285</v>
      </c>
      <c r="K416" s="5" t="s">
        <v>285</v>
      </c>
      <c r="L416" s="5" t="s">
        <v>285</v>
      </c>
      <c r="M416" s="5" t="s">
        <v>285</v>
      </c>
      <c r="N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9" t="str">
        <f>IF(OR(E416="",VLOOKUP(E$1,Services!$A$1:$B$22,2,0)="Exclude"),"",IF($D416=1,IF(OR(price_limit="",price_limit="No Limit"),IF(E416="Yes",1,2),IF(SUMIFS(WhatIf!$G:$G,WhatIf!$A:$A,E$1,WhatIf!$B:$B,E416)&lt;=price_limit,IF(E416="Yes",1,2),"")),""))</f>
        <v/>
      </c>
      <c r="AU416" s="69" t="str">
        <f>IF(OR(F416="",VLOOKUP(F$1,Services!$A$1:$B$22,2,0)="Exclude"),"",IF($D416=1,IF(OR(price_limit="",price_limit="No Limit"),IF(F416="Yes",1,2),IF(SUMIFS(WhatIf!$G:$G,WhatIf!$A:$A,F$1,WhatIf!$B:$B,F416)&lt;=price_limit,IF(F416="Yes",1,2),"")),""))</f>
        <v/>
      </c>
      <c r="AV416" s="69" t="str">
        <f>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598</v>
      </c>
      <c r="C417" s="4" t="s">
        <v>209</v>
      </c>
      <c r="D417" s="3" t="str">
        <f t="shared" ca="1" si="32"/>
        <v/>
      </c>
      <c r="L417" s="5" t="s">
        <v>1</v>
      </c>
      <c r="M417" s="5" t="s">
        <v>1</v>
      </c>
      <c r="R417" s="5" t="s">
        <v>1</v>
      </c>
      <c r="T417" s="5" t="s">
        <v>247</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IF(OR(H417="",VLOOKUP(H$1,Services!$A$1:$B$22,2,0)="Exclude"),"",IF($D417=1,IF(OR(price_limit="",price_limit="No Limit"),IF(H417="Yes",1,2),IF(SUMIFS(WhatIf!$G:$G,WhatIf!$A:$A,H$1,WhatIf!$B:$B,H417)&lt;=price_limit,IF(H417="Yes",1,2),"")),""))</f>
        <v/>
      </c>
      <c r="AX417" s="69" t="str">
        <f>IF(OR(I417="",VLOOKUP(I$1,Services!$A$1:$B$22,2,0)="Exclude"),"",IF($D417=1,IF(OR(price_limit="",price_limit="No Limit"),IF(I417="Yes",1,2),IF(SUMIFS(WhatIf!$G:$G,WhatIf!$A:$A,I$1,WhatIf!$B:$B,I417)&lt;=price_limit,IF(I417="Yes",1,2),"")),""))</f>
        <v/>
      </c>
      <c r="AY417" s="69" t="str">
        <f>IF(OR(J417="",VLOOKUP(J$1,Services!$A$1:$B$22,2,0)="Exclude"),"",IF($D417=1,IF(OR(price_limit="",price_limit="No Limit"),IF(J417="Yes",1,2),IF(SUMIFS(WhatIf!$G:$G,WhatIf!$A:$A,J$1,WhatIf!$B:$B,J417)&lt;=price_limit,IF(J417="Yes",1,2),"")),""))</f>
        <v/>
      </c>
      <c r="AZ417" s="69" t="str">
        <f>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IF(OR(N417="",VLOOKUP(N$1,Services!$A$1:$B$22,2,0)="Exclude"),"",IF($D417=1,IF(OR(price_limit="",price_limit="No Limit"),IF(N417="Yes",1,2),IF(SUMIFS(WhatIf!$G:$G,WhatIf!$A:$A,N$1,WhatIf!$B:$B,N417)&lt;=price_limit,IF(N417="Yes",1,2),"")),""))</f>
        <v/>
      </c>
      <c r="BD417" s="69" t="str">
        <f>IF(OR(O417="",VLOOKUP(O$1,Services!$A$1:$B$22,2,0)="Exclude"),"",IF($D417=1,IF(OR(price_limit="",price_limit="No Limit"),IF(O417="Yes",1,2),IF(SUMIFS(WhatIf!$G:$G,WhatIf!$A:$A,O$1,WhatIf!$B:$B,O417)&lt;=price_limit,IF(O417="Yes",1,2),"")),""))</f>
        <v/>
      </c>
      <c r="BE417" s="69" t="str">
        <f>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 ca="1">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 ca="1">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658</v>
      </c>
      <c r="C418" s="4" t="s">
        <v>209</v>
      </c>
      <c r="D418" s="3" t="str">
        <f t="shared" ca="1" si="32"/>
        <v/>
      </c>
      <c r="R418" s="5" t="s">
        <v>920</v>
      </c>
      <c r="T418" s="5" t="s">
        <v>247</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9" t="str">
        <f>IF(OR(E418="",VLOOKUP(E$1,Services!$A$1:$B$22,2,0)="Exclude"),"",IF($D418=1,IF(OR(price_limit="",price_limit="No Limit"),IF(E418="Yes",1,2),IF(SUMIFS(WhatIf!$G:$G,WhatIf!$A:$A,E$1,WhatIf!$B:$B,E418)&lt;=price_limit,IF(E418="Yes",1,2),"")),""))</f>
        <v/>
      </c>
      <c r="AU418" s="69" t="str">
        <f>IF(OR(F418="",VLOOKUP(F$1,Services!$A$1:$B$22,2,0)="Exclude"),"",IF($D418=1,IF(OR(price_limit="",price_limit="No Limit"),IF(F418="Yes",1,2),IF(SUMIFS(WhatIf!$G:$G,WhatIf!$A:$A,F$1,WhatIf!$B:$B,F418)&lt;=price_limit,IF(F418="Yes",1,2),"")),""))</f>
        <v/>
      </c>
      <c r="AV418" s="69" t="str">
        <f>IF(OR(G418="",VLOOKUP(G$1,Services!$A$1:$B$22,2,0)="Exclude"),"",IF($D418=1,IF(OR(price_limit="",price_limit="No Limit"),IF(G418="Yes",1,2),IF(SUMIFS(WhatIf!$G:$G,WhatIf!$A:$A,G$1,WhatIf!$B:$B,G418)&lt;=price_limit,IF(G418="Yes",1,2),"")),""))</f>
        <v/>
      </c>
      <c r="AW418" s="69" t="str">
        <f>IF(OR(H418="",VLOOKUP(H$1,Services!$A$1:$B$22,2,0)="Exclude"),"",IF($D418=1,IF(OR(price_limit="",price_limit="No Limit"),IF(H418="Yes",1,2),IF(SUMIFS(WhatIf!$G:$G,WhatIf!$A:$A,H$1,WhatIf!$B:$B,H418)&lt;=price_limit,IF(H418="Yes",1,2),"")),""))</f>
        <v/>
      </c>
      <c r="AX418" s="69" t="str">
        <f>IF(OR(I418="",VLOOKUP(I$1,Services!$A$1:$B$22,2,0)="Exclude"),"",IF($D418=1,IF(OR(price_limit="",price_limit="No Limit"),IF(I418="Yes",1,2),IF(SUMIFS(WhatIf!$G:$G,WhatIf!$A:$A,I$1,WhatIf!$B:$B,I418)&lt;=price_limit,IF(I418="Yes",1,2),"")),""))</f>
        <v/>
      </c>
      <c r="AY418" s="69" t="str">
        <f>IF(OR(J418="",VLOOKUP(J$1,Services!$A$1:$B$22,2,0)="Exclude"),"",IF($D418=1,IF(OR(price_limit="",price_limit="No Limit"),IF(J418="Yes",1,2),IF(SUMIFS(WhatIf!$G:$G,WhatIf!$A:$A,J$1,WhatIf!$B:$B,J418)&lt;=price_limit,IF(J418="Yes",1,2),"")),""))</f>
        <v/>
      </c>
      <c r="AZ418" s="69" t="str">
        <f>IF(OR(K418="",VLOOKUP(K$1,Services!$A$1:$B$22,2,0)="Exclude"),"",IF($D418=1,IF(OR(price_limit="",price_limit="No Limit"),IF(K418="Yes",1,2),IF(SUMIFS(WhatIf!$G:$G,WhatIf!$A:$A,K$1,WhatIf!$B:$B,K418)&lt;=price_limit,IF(K418="Yes",1,2),"")),""))</f>
        <v/>
      </c>
      <c r="BA418" s="69" t="str">
        <f>IF(OR(L418="",VLOOKUP(L$1,Services!$A$1:$B$22,2,0)="Exclude"),"",IF($D418=1,IF(OR(price_limit="",price_limit="No Limit"),IF(L418="Yes",1,2),IF(SUMIFS(WhatIf!$G:$G,WhatIf!$A:$A,L$1,WhatIf!$B:$B,L418)&lt;=price_limit,IF(L418="Yes",1,2),"")),""))</f>
        <v/>
      </c>
      <c r="BB418" s="69" t="str">
        <f>IF(OR(M418="",VLOOKUP(M$1,Services!$A$1:$B$22,2,0)="Exclude"),"",IF($D418=1,IF(OR(price_limit="",price_limit="No Limit"),IF(M418="Yes",1,2),IF(SUMIFS(WhatIf!$G:$G,WhatIf!$A:$A,M$1,WhatIf!$B:$B,M418)&lt;=price_limit,IF(M418="Yes",1,2),"")),""))</f>
        <v/>
      </c>
      <c r="BC418" s="69" t="str">
        <f>IF(OR(N418="",VLOOKUP(N$1,Services!$A$1:$B$22,2,0)="Exclude"),"",IF($D418=1,IF(OR(price_limit="",price_limit="No Limit"),IF(N418="Yes",1,2),IF(SUMIFS(WhatIf!$G:$G,WhatIf!$A:$A,N$1,WhatIf!$B:$B,N418)&lt;=price_limit,IF(N418="Yes",1,2),"")),""))</f>
        <v/>
      </c>
      <c r="BD418" s="69" t="str">
        <f>IF(OR(O418="",VLOOKUP(O$1,Services!$A$1:$B$22,2,0)="Exclude"),"",IF($D418=1,IF(OR(price_limit="",price_limit="No Limit"),IF(O418="Yes",1,2),IF(SUMIFS(WhatIf!$G:$G,WhatIf!$A:$A,O$1,WhatIf!$B:$B,O418)&lt;=price_limit,IF(O418="Yes",1,2),"")),""))</f>
        <v/>
      </c>
      <c r="BE418" s="69" t="str">
        <f>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 ca="1">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 ca="1">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37.299999999999997" x14ac:dyDescent="0.3">
      <c r="A419" s="19" t="s">
        <v>148</v>
      </c>
      <c r="B419" s="4" t="s">
        <v>366</v>
      </c>
      <c r="C419" s="4" t="s">
        <v>209</v>
      </c>
      <c r="D419" s="3" t="str">
        <f t="shared" ca="1" si="32"/>
        <v/>
      </c>
      <c r="F419" s="5" t="s">
        <v>825</v>
      </c>
      <c r="G419" s="5" t="s">
        <v>825</v>
      </c>
      <c r="H419" s="5" t="s">
        <v>494</v>
      </c>
      <c r="I419" s="5" t="s">
        <v>494</v>
      </c>
      <c r="J419" s="5" t="s">
        <v>494</v>
      </c>
      <c r="K419" s="5" t="s">
        <v>494</v>
      </c>
      <c r="L419" s="5" t="s">
        <v>494</v>
      </c>
      <c r="M419" s="5" t="s">
        <v>494</v>
      </c>
      <c r="N419" s="5" t="s">
        <v>1</v>
      </c>
      <c r="R419" s="5" t="s">
        <v>920</v>
      </c>
      <c r="W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9" t="str">
        <f>IF(OR(E419="",VLOOKUP(E$1,Services!$A$1:$B$22,2,0)="Exclude"),"",IF($D419=1,IF(OR(price_limit="",price_limit="No Limit"),IF(E419="Yes",1,2),IF(SUMIFS(WhatIf!$G:$G,WhatIf!$A:$A,E$1,WhatIf!$B:$B,E419)&lt;=price_limit,IF(E419="Yes",1,2),"")),""))</f>
        <v/>
      </c>
      <c r="AU419" s="69" t="str">
        <f ca="1">IF(OR(F419="",VLOOKUP(F$1,Services!$A$1:$B$22,2,0)="Exclude"),"",IF($D419=1,IF(OR(price_limit="",price_limit="No Limit"),IF(F419="Yes",1,2),IF(SUMIFS(WhatIf!$G:$G,WhatIf!$A:$A,F$1,WhatIf!$B:$B,F419)&lt;=price_limit,IF(F419="Yes",1,2),"")),""))</f>
        <v/>
      </c>
      <c r="AV419" s="69" t="str">
        <f ca="1">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IF(OR(O419="",VLOOKUP(O$1,Services!$A$1:$B$22,2,0)="Exclude"),"",IF($D419=1,IF(OR(price_limit="",price_limit="No Limit"),IF(O419="Yes",1,2),IF(SUMIFS(WhatIf!$G:$G,WhatIf!$A:$A,O$1,WhatIf!$B:$B,O419)&lt;=price_limit,IF(O419="Yes",1,2),"")),""))</f>
        <v/>
      </c>
      <c r="BE419" s="69" t="str">
        <f>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 ca="1">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 ca="1">IF(OR(W419="",VLOOKUP(W$1,Services!$A$1:$B$22,2,0)="Exclude"),"",IF($D419=1,IF(OR(price_limit="",price_limit="No Limit"),IF(W419="Yes",1,2),IF(SUMIFS(WhatIf!$G:$G,WhatIf!$A:$A,W$1,WhatIf!$B:$B,W419)&lt;=price_limit,IF(W419="Yes",1,2),"")),""))</f>
        <v/>
      </c>
      <c r="BM419" s="69" t="str">
        <f>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149</v>
      </c>
      <c r="B420" s="4" t="s">
        <v>367</v>
      </c>
      <c r="C420" s="4" t="s">
        <v>208</v>
      </c>
      <c r="D420" s="3" t="str">
        <f t="shared" ca="1" si="32"/>
        <v/>
      </c>
      <c r="H420" s="5" t="s">
        <v>285</v>
      </c>
      <c r="I420" s="5" t="s">
        <v>285</v>
      </c>
      <c r="J420" s="5" t="s">
        <v>285</v>
      </c>
      <c r="K420" s="5" t="s">
        <v>1</v>
      </c>
      <c r="L420" s="5" t="s">
        <v>1</v>
      </c>
      <c r="M420" s="5" t="s">
        <v>1</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150</v>
      </c>
      <c r="B421" s="4" t="s">
        <v>240</v>
      </c>
      <c r="C421" s="4" t="s">
        <v>450</v>
      </c>
      <c r="D421" s="3" t="str">
        <f t="shared" ca="1" si="32"/>
        <v/>
      </c>
      <c r="H421" s="6" t="s">
        <v>1</v>
      </c>
      <c r="I421" s="6" t="s">
        <v>1</v>
      </c>
      <c r="L421" s="5" t="s">
        <v>1</v>
      </c>
      <c r="M421" s="5" t="s">
        <v>1</v>
      </c>
      <c r="O421" s="5" t="s">
        <v>1</v>
      </c>
      <c r="P421" s="5" t="s">
        <v>1</v>
      </c>
      <c r="Q421" s="5" t="s">
        <v>309</v>
      </c>
      <c r="R421" s="5" t="s">
        <v>1</v>
      </c>
      <c r="X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9" t="str">
        <f>IF(OR(E421="",VLOOKUP(E$1,Services!$A$1:$B$22,2,0)="Exclude"),"",IF($D421=1,IF(OR(price_limit="",price_limit="No Limit"),IF(E421="Yes",1,2),IF(SUMIFS(WhatIf!$G:$G,WhatIf!$A:$A,E$1,WhatIf!$B:$B,E421)&lt;=price_limit,IF(E421="Yes",1,2),"")),""))</f>
        <v/>
      </c>
      <c r="AU421" s="69" t="str">
        <f>IF(OR(F421="",VLOOKUP(F$1,Services!$A$1:$B$22,2,0)="Exclude"),"",IF($D421=1,IF(OR(price_limit="",price_limit="No Limit"),IF(F421="Yes",1,2),IF(SUMIFS(WhatIf!$G:$G,WhatIf!$A:$A,F$1,WhatIf!$B:$B,F421)&lt;=price_limit,IF(F421="Yes",1,2),"")),""))</f>
        <v/>
      </c>
      <c r="AV421" s="69" t="str">
        <f>IF(OR(G421="",VLOOKUP(G$1,Services!$A$1:$B$22,2,0)="Exclude"),"",IF($D421=1,IF(OR(price_limit="",price_limit="No Limit"),IF(G421="Yes",1,2),IF(SUMIFS(WhatIf!$G:$G,WhatIf!$A:$A,G$1,WhatIf!$B:$B,G421)&lt;=price_limit,IF(G421="Yes",1,2),"")),""))</f>
        <v/>
      </c>
      <c r="AW421" s="69" t="str">
        <f ca="1">IF(OR(H421="",VLOOKUP(H$1,Services!$A$1:$B$22,2,0)="Exclude"),"",IF($D421=1,IF(OR(price_limit="",price_limit="No Limit"),IF(H421="Yes",1,2),IF(SUMIFS(WhatIf!$G:$G,WhatIf!$A:$A,H$1,WhatIf!$B:$B,H421)&lt;=price_limit,IF(H421="Yes",1,2),"")),""))</f>
        <v/>
      </c>
      <c r="AX421" s="69" t="str">
        <f ca="1">IF(OR(I421="",VLOOKUP(I$1,Services!$A$1:$B$22,2,0)="Exclude"),"",IF($D421=1,IF(OR(price_limit="",price_limit="No Limit"),IF(I421="Yes",1,2),IF(SUMIFS(WhatIf!$G:$G,WhatIf!$A:$A,I$1,WhatIf!$B:$B,I421)&lt;=price_limit,IF(I421="Yes",1,2),"")),""))</f>
        <v/>
      </c>
      <c r="AY421" s="69" t="str">
        <f>IF(OR(J421="",VLOOKUP(J$1,Services!$A$1:$B$22,2,0)="Exclude"),"",IF($D421=1,IF(OR(price_limit="",price_limit="No Limit"),IF(J421="Yes",1,2),IF(SUMIFS(WhatIf!$G:$G,WhatIf!$A:$A,J$1,WhatIf!$B:$B,J421)&lt;=price_limit,IF(J421="Yes",1,2),"")),""))</f>
        <v/>
      </c>
      <c r="AZ421" s="69" t="str">
        <f>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IF(OR(N421="",VLOOKUP(N$1,Services!$A$1:$B$22,2,0)="Exclude"),"",IF($D421=1,IF(OR(price_limit="",price_limit="No Limit"),IF(N421="Yes",1,2),IF(SUMIFS(WhatIf!$G:$G,WhatIf!$A:$A,N$1,WhatIf!$B:$B,N421)&lt;=price_limit,IF(N421="Yes",1,2),"")),""))</f>
        <v/>
      </c>
      <c r="BD421" s="69" t="str">
        <f ca="1">IF(OR(O421="",VLOOKUP(O$1,Services!$A$1:$B$22,2,0)="Exclude"),"",IF($D421=1,IF(OR(price_limit="",price_limit="No Limit"),IF(O421="Yes",1,2),IF(SUMIFS(WhatIf!$G:$G,WhatIf!$A:$A,O$1,WhatIf!$B:$B,O421)&lt;=price_limit,IF(O421="Yes",1,2),"")),""))</f>
        <v/>
      </c>
      <c r="BE421" s="69" t="str">
        <f ca="1">IF(OR(P421="",VLOOKUP(P$1,Services!$A$1:$B$22,2,0)="Exclude"),"",IF($D421=1,IF(OR(price_limit="",price_limit="No Limit"),IF(P421="Yes",1,2),IF(SUMIFS(WhatIf!$G:$G,WhatIf!$A:$A,P$1,WhatIf!$B:$B,P421)&lt;=price_limit,IF(P421="Yes",1,2),"")),""))</f>
        <v/>
      </c>
      <c r="BF421" s="69" t="str">
        <f ca="1">IF(OR(Q421="",VLOOKUP(Q$1,Services!$A$1:$B$22,2,0)="Exclude"),"",IF($D421=1,IF(OR(price_limit="",price_limit="No Limit"),IF(Q421="Yes",1,2),IF(SUMIFS(WhatIf!$G:$G,WhatIf!$A:$A,Q$1,WhatIf!$B:$B,Q421)&lt;=price_limit,IF(Q421="Yes",1,2),"")),""))</f>
        <v/>
      </c>
      <c r="BG421" s="69" t="str">
        <f ca="1">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 ca="1">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customHeight="1" x14ac:dyDescent="0.4">
      <c r="A422" s="19" t="s">
        <v>161</v>
      </c>
      <c r="B422" s="4" t="s">
        <v>662</v>
      </c>
      <c r="C422" s="4" t="s">
        <v>208</v>
      </c>
      <c r="D422" s="3" t="str">
        <f t="shared" ca="1" si="32"/>
        <v/>
      </c>
      <c r="F422" s="5" t="s">
        <v>814</v>
      </c>
      <c r="G422" s="5" t="s">
        <v>814</v>
      </c>
      <c r="H422" s="5" t="s">
        <v>285</v>
      </c>
      <c r="I422" s="5" t="s">
        <v>285</v>
      </c>
      <c r="J422" s="5" t="s">
        <v>285</v>
      </c>
      <c r="K422" s="5" t="s">
        <v>285</v>
      </c>
      <c r="L422" s="5" t="s">
        <v>1</v>
      </c>
      <c r="M422" s="5" t="s">
        <v>1</v>
      </c>
      <c r="N422" s="5" t="s">
        <v>1</v>
      </c>
      <c r="O422" s="6" t="s">
        <v>1</v>
      </c>
      <c r="P422" s="9" t="s">
        <v>285</v>
      </c>
      <c r="Q422" s="5" t="s">
        <v>827</v>
      </c>
      <c r="R422" s="6"/>
      <c r="X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9" t="str">
        <f>IF(OR(E422="",VLOOKUP(E$1,Services!$A$1:$B$22,2,0)="Exclude"),"",IF($D422=1,IF(OR(price_limit="",price_limit="No Limit"),IF(E422="Yes",1,2),IF(SUMIFS(WhatIf!$G:$G,WhatIf!$A:$A,E$1,WhatIf!$B:$B,E422)&lt;=price_limit,IF(E422="Yes",1,2),"")),""))</f>
        <v/>
      </c>
      <c r="AU422" s="69" t="str">
        <f ca="1">IF(OR(F422="",VLOOKUP(F$1,Services!$A$1:$B$22,2,0)="Exclude"),"",IF($D422=1,IF(OR(price_limit="",price_limit="No Limit"),IF(F422="Yes",1,2),IF(SUMIFS(WhatIf!$G:$G,WhatIf!$A:$A,F$1,WhatIf!$B:$B,F422)&lt;=price_limit,IF(F422="Yes",1,2),"")),""))</f>
        <v/>
      </c>
      <c r="AV422" s="69" t="str">
        <f ca="1">IF(OR(G422="",VLOOKUP(G$1,Services!$A$1:$B$22,2,0)="Exclude"),"",IF($D422=1,IF(OR(price_limit="",price_limit="No Limit"),IF(G422="Yes",1,2),IF(SUMIFS(WhatIf!$G:$G,WhatIf!$A:$A,G$1,WhatIf!$B:$B,G422)&lt;=price_limit,IF(G422="Yes",1,2),"")),""))</f>
        <v/>
      </c>
      <c r="AW422" s="69" t="str">
        <f ca="1">IF(OR(H422="",VLOOKUP(H$1,Services!$A$1:$B$22,2,0)="Exclude"),"",IF($D422=1,IF(OR(price_limit="",price_limit="No Limit"),IF(H422="Yes",1,2),IF(SUMIFS(WhatIf!$G:$G,WhatIf!$A:$A,H$1,WhatIf!$B:$B,H422)&lt;=price_limit,IF(H422="Yes",1,2),"")),""))</f>
        <v/>
      </c>
      <c r="AX422" s="69" t="str">
        <f ca="1">IF(OR(I422="",VLOOKUP(I$1,Services!$A$1:$B$22,2,0)="Exclude"),"",IF($D422=1,IF(OR(price_limit="",price_limit="No Limit"),IF(I422="Yes",1,2),IF(SUMIFS(WhatIf!$G:$G,WhatIf!$A:$A,I$1,WhatIf!$B:$B,I422)&lt;=price_limit,IF(I422="Yes",1,2),"")),""))</f>
        <v/>
      </c>
      <c r="AY422" s="69" t="str">
        <f ca="1">IF(OR(J422="",VLOOKUP(J$1,Services!$A$1:$B$22,2,0)="Exclude"),"",IF($D422=1,IF(OR(price_limit="",price_limit="No Limit"),IF(J422="Yes",1,2),IF(SUMIFS(WhatIf!$G:$G,WhatIf!$A:$A,J$1,WhatIf!$B:$B,J422)&lt;=price_limit,IF(J422="Yes",1,2),"")),""))</f>
        <v/>
      </c>
      <c r="AZ422" s="69" t="str">
        <f ca="1">IF(OR(K422="",VLOOKUP(K$1,Services!$A$1:$B$22,2,0)="Exclude"),"",IF($D422=1,IF(OR(price_limit="",price_limit="No Limit"),IF(K422="Yes",1,2),IF(SUMIFS(WhatIf!$G:$G,WhatIf!$A:$A,K$1,WhatIf!$B:$B,K422)&lt;=price_limit,IF(K422="Yes",1,2),"")),""))</f>
        <v/>
      </c>
      <c r="BA422" s="69" t="str">
        <f ca="1">IF(OR(L422="",VLOOKUP(L$1,Services!$A$1:$B$22,2,0)="Exclude"),"",IF($D422=1,IF(OR(price_limit="",price_limit="No Limit"),IF(L422="Yes",1,2),IF(SUMIFS(WhatIf!$G:$G,WhatIf!$A:$A,L$1,WhatIf!$B:$B,L422)&lt;=price_limit,IF(L422="Yes",1,2),"")),""))</f>
        <v/>
      </c>
      <c r="BB422" s="69" t="str">
        <f ca="1">IF(OR(M422="",VLOOKUP(M$1,Services!$A$1:$B$22,2,0)="Exclude"),"",IF($D422=1,IF(OR(price_limit="",price_limit="No Limit"),IF(M422="Yes",1,2),IF(SUMIFS(WhatIf!$G:$G,WhatIf!$A:$A,M$1,WhatIf!$B:$B,M422)&lt;=price_limit,IF(M422="Yes",1,2),"")),""))</f>
        <v/>
      </c>
      <c r="BC422" s="69" t="str">
        <f ca="1">IF(OR(N422="",VLOOKUP(N$1,Services!$A$1:$B$22,2,0)="Exclude"),"",IF($D422=1,IF(OR(price_limit="",price_limit="No Limit"),IF(N422="Yes",1,2),IF(SUMIFS(WhatIf!$G:$G,WhatIf!$A:$A,N$1,WhatIf!$B:$B,N422)&lt;=price_limit,IF(N422="Yes",1,2),"")),""))</f>
        <v/>
      </c>
      <c r="BD422" s="69" t="str">
        <f ca="1">IF(OR(O422="",VLOOKUP(O$1,Services!$A$1:$B$22,2,0)="Exclude"),"",IF($D422=1,IF(OR(price_limit="",price_limit="No Limit"),IF(O422="Yes",1,2),IF(SUMIFS(WhatIf!$G:$G,WhatIf!$A:$A,O$1,WhatIf!$B:$B,O422)&lt;=price_limit,IF(O422="Yes",1,2),"")),""))</f>
        <v/>
      </c>
      <c r="BE422" s="69" t="str">
        <f ca="1">IF(OR(P422="",VLOOKUP(P$1,Services!$A$1:$B$22,2,0)="Exclude"),"",IF($D422=1,IF(OR(price_limit="",price_limit="No Limit"),IF(P422="Yes",1,2),IF(SUMIFS(WhatIf!$G:$G,WhatIf!$A:$A,P$1,WhatIf!$B:$B,P422)&lt;=price_limit,IF(P422="Yes",1,2),"")),""))</f>
        <v/>
      </c>
      <c r="BF422" s="69" t="str">
        <f ca="1">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 ca="1">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79</v>
      </c>
      <c r="B423" s="4" t="s">
        <v>240</v>
      </c>
      <c r="C423" s="4" t="s">
        <v>208</v>
      </c>
      <c r="D423" s="3" t="str">
        <f t="shared" ca="1" si="32"/>
        <v/>
      </c>
      <c r="H423" s="5" t="s">
        <v>285</v>
      </c>
      <c r="I423" s="5" t="s">
        <v>285</v>
      </c>
      <c r="J423" s="5" t="s">
        <v>1</v>
      </c>
      <c r="K423" s="5" t="s">
        <v>1</v>
      </c>
      <c r="L423" s="5" t="s">
        <v>1</v>
      </c>
      <c r="M423" s="5" t="s">
        <v>1</v>
      </c>
      <c r="N423" s="5" t="s">
        <v>1</v>
      </c>
      <c r="O423" s="6"/>
      <c r="P423" s="6"/>
      <c r="Q423" s="6"/>
      <c r="R423" s="6"/>
      <c r="X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9" t="str">
        <f>IF(OR(E423="",VLOOKUP(E$1,Services!$A$1:$B$22,2,0)="Exclude"),"",IF($D423=1,IF(OR(price_limit="",price_limit="No Limit"),IF(E423="Yes",1,2),IF(SUMIFS(WhatIf!$G:$G,WhatIf!$A:$A,E$1,WhatIf!$B:$B,E423)&lt;=price_limit,IF(E423="Yes",1,2),"")),""))</f>
        <v/>
      </c>
      <c r="AU423" s="69" t="str">
        <f>IF(OR(F423="",VLOOKUP(F$1,Services!$A$1:$B$22,2,0)="Exclude"),"",IF($D423=1,IF(OR(price_limit="",price_limit="No Limit"),IF(F423="Yes",1,2),IF(SUMIFS(WhatIf!$G:$G,WhatIf!$A:$A,F$1,WhatIf!$B:$B,F423)&lt;=price_limit,IF(F423="Yes",1,2),"")),""))</f>
        <v/>
      </c>
      <c r="AV423" s="69" t="str">
        <f>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IF(OR(O423="",VLOOKUP(O$1,Services!$A$1:$B$22,2,0)="Exclude"),"",IF($D423=1,IF(OR(price_limit="",price_limit="No Limit"),IF(O423="Yes",1,2),IF(SUMIFS(WhatIf!$G:$G,WhatIf!$A:$A,O$1,WhatIf!$B:$B,O423)&lt;=price_limit,IF(O423="Yes",1,2),"")),""))</f>
        <v/>
      </c>
      <c r="BE423" s="69" t="str">
        <f>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 ca="1">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368</v>
      </c>
      <c r="B424" s="4" t="s">
        <v>240</v>
      </c>
      <c r="C424" s="4" t="s">
        <v>208</v>
      </c>
      <c r="D424" s="3" t="str">
        <f t="shared" ca="1" si="32"/>
        <v/>
      </c>
      <c r="H424" s="5" t="s">
        <v>285</v>
      </c>
      <c r="I424" s="5" t="s">
        <v>285</v>
      </c>
      <c r="J424" s="5" t="s">
        <v>285</v>
      </c>
      <c r="K424" s="5" t="s">
        <v>285</v>
      </c>
      <c r="L424" s="5" t="s">
        <v>285</v>
      </c>
      <c r="M424" s="5" t="s">
        <v>285</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151</v>
      </c>
      <c r="B425" s="4" t="s">
        <v>826</v>
      </c>
      <c r="C425" s="4" t="s">
        <v>450</v>
      </c>
      <c r="D425" s="3" t="str">
        <f t="shared" ca="1" si="32"/>
        <v/>
      </c>
      <c r="E425" s="5" t="s">
        <v>1</v>
      </c>
      <c r="F425" s="5" t="s">
        <v>522</v>
      </c>
      <c r="G425" s="5" t="s">
        <v>522</v>
      </c>
      <c r="K425" s="5" t="s">
        <v>1</v>
      </c>
      <c r="L425" s="5" t="s">
        <v>1</v>
      </c>
      <c r="M425" s="5" t="s">
        <v>1</v>
      </c>
      <c r="N425" s="5" t="s">
        <v>1</v>
      </c>
      <c r="V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9" t="str">
        <f ca="1">IF(OR(E425="",VLOOKUP(E$1,Services!$A$1:$B$22,2,0)="Exclude"),"",IF($D425=1,IF(OR(price_limit="",price_limit="No Limit"),IF(E425="Yes",1,2),IF(SUMIFS(WhatIf!$G:$G,WhatIf!$A:$A,E$1,WhatIf!$B:$B,E425)&lt;=price_limit,IF(E425="Yes",1,2),"")),""))</f>
        <v/>
      </c>
      <c r="AU425" s="69" t="str">
        <f ca="1">IF(OR(F425="",VLOOKUP(F$1,Services!$A$1:$B$22,2,0)="Exclude"),"",IF($D425=1,IF(OR(price_limit="",price_limit="No Limit"),IF(F425="Yes",1,2),IF(SUMIFS(WhatIf!$G:$G,WhatIf!$A:$A,F$1,WhatIf!$B:$B,F425)&lt;=price_limit,IF(F425="Yes",1,2),"")),""))</f>
        <v/>
      </c>
      <c r="AV425" s="69" t="str">
        <f ca="1">IF(OR(G425="",VLOOKUP(G$1,Services!$A$1:$B$22,2,0)="Exclude"),"",IF($D425=1,IF(OR(price_limit="",price_limit="No Limit"),IF(G425="Yes",1,2),IF(SUMIFS(WhatIf!$G:$G,WhatIf!$A:$A,G$1,WhatIf!$B:$B,G425)&lt;=price_limit,IF(G425="Yes",1,2),"")),""))</f>
        <v/>
      </c>
      <c r="AW425" s="69" t="str">
        <f>IF(OR(H425="",VLOOKUP(H$1,Services!$A$1:$B$22,2,0)="Exclude"),"",IF($D425=1,IF(OR(price_limit="",price_limit="No Limit"),IF(H425="Yes",1,2),IF(SUMIFS(WhatIf!$G:$G,WhatIf!$A:$A,H$1,WhatIf!$B:$B,H425)&lt;=price_limit,IF(H425="Yes",1,2),"")),""))</f>
        <v/>
      </c>
      <c r="AX425" s="69" t="str">
        <f>IF(OR(I425="",VLOOKUP(I$1,Services!$A$1:$B$22,2,0)="Exclude"),"",IF($D425=1,IF(OR(price_limit="",price_limit="No Limit"),IF(I425="Yes",1,2),IF(SUMIFS(WhatIf!$G:$G,WhatIf!$A:$A,I$1,WhatIf!$B:$B,I425)&lt;=price_limit,IF(I425="Yes",1,2),"")),""))</f>
        <v/>
      </c>
      <c r="AY425" s="69" t="str">
        <f>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IF(OR(R425="",VLOOKUP(R$1,Services!$A$1:$B$22,2,0)="Exclude"),"",IF($D425=1,IF(OR(price_limit="",price_limit="No Limit"),IF(R425="Yes",1,2),IF(SUMIFS(WhatIf!$G:$G,WhatIf!$A:$A,R$1,WhatIf!$B:$B,R425)&lt;=price_limit,IF(R425="Yes",1,2),"")),""))</f>
        <v/>
      </c>
      <c r="BH425" s="69" t="str">
        <f>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 ca="1">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37.299999999999997" x14ac:dyDescent="0.3">
      <c r="A426" s="19" t="s">
        <v>807</v>
      </c>
      <c r="B426" s="4" t="s">
        <v>808</v>
      </c>
      <c r="C426" s="4" t="s">
        <v>452</v>
      </c>
      <c r="D426" s="3" t="str">
        <f t="shared" ca="1" si="32"/>
        <v/>
      </c>
      <c r="O426" s="5" t="s">
        <v>807</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9" t="str">
        <f>IF(OR(E426="",VLOOKUP(E$1,Services!$A$1:$B$22,2,0)="Exclude"),"",IF($D426=1,IF(OR(price_limit="",price_limit="No Limit"),IF(E426="Yes",1,2),IF(SUMIFS(WhatIf!$G:$G,WhatIf!$A:$A,E$1,WhatIf!$B:$B,E426)&lt;=price_limit,IF(E426="Yes",1,2),"")),""))</f>
        <v/>
      </c>
      <c r="AU426" s="69" t="str">
        <f>IF(OR(F426="",VLOOKUP(F$1,Services!$A$1:$B$22,2,0)="Exclude"),"",IF($D426=1,IF(OR(price_limit="",price_limit="No Limit"),IF(F426="Yes",1,2),IF(SUMIFS(WhatIf!$G:$G,WhatIf!$A:$A,F$1,WhatIf!$B:$B,F426)&lt;=price_limit,IF(F426="Yes",1,2),"")),""))</f>
        <v/>
      </c>
      <c r="AV426" s="69" t="str">
        <f>IF(OR(G426="",VLOOKUP(G$1,Services!$A$1:$B$22,2,0)="Exclude"),"",IF($D426=1,IF(OR(price_limit="",price_limit="No Limit"),IF(G426="Yes",1,2),IF(SUMIFS(WhatIf!$G:$G,WhatIf!$A:$A,G$1,WhatIf!$B:$B,G426)&lt;=price_limit,IF(G426="Yes",1,2),"")),""))</f>
        <v/>
      </c>
      <c r="AW426" s="69" t="str">
        <f>IF(OR(H426="",VLOOKUP(H$1,Services!$A$1:$B$22,2,0)="Exclude"),"",IF($D426=1,IF(OR(price_limit="",price_limit="No Limit"),IF(H426="Yes",1,2),IF(SUMIFS(WhatIf!$G:$G,WhatIf!$A:$A,H$1,WhatIf!$B:$B,H426)&lt;=price_limit,IF(H426="Yes",1,2),"")),""))</f>
        <v/>
      </c>
      <c r="AX426" s="69" t="str">
        <f>IF(OR(I426="",VLOOKUP(I$1,Services!$A$1:$B$22,2,0)="Exclude"),"",IF($D426=1,IF(OR(price_limit="",price_limit="No Limit"),IF(I426="Yes",1,2),IF(SUMIFS(WhatIf!$G:$G,WhatIf!$A:$A,I$1,WhatIf!$B:$B,I426)&lt;=price_limit,IF(I426="Yes",1,2),"")),""))</f>
        <v/>
      </c>
      <c r="AY426" s="69" t="str">
        <f>IF(OR(J426="",VLOOKUP(J$1,Services!$A$1:$B$22,2,0)="Exclude"),"",IF($D426=1,IF(OR(price_limit="",price_limit="No Limit"),IF(J426="Yes",1,2),IF(SUMIFS(WhatIf!$G:$G,WhatIf!$A:$A,J$1,WhatIf!$B:$B,J426)&lt;=price_limit,IF(J426="Yes",1,2),"")),""))</f>
        <v/>
      </c>
      <c r="AZ426" s="69" t="str">
        <f>IF(OR(K426="",VLOOKUP(K$1,Services!$A$1:$B$22,2,0)="Exclude"),"",IF($D426=1,IF(OR(price_limit="",price_limit="No Limit"),IF(K426="Yes",1,2),IF(SUMIFS(WhatIf!$G:$G,WhatIf!$A:$A,K$1,WhatIf!$B:$B,K426)&lt;=price_limit,IF(K426="Yes",1,2),"")),""))</f>
        <v/>
      </c>
      <c r="BA426" s="69" t="str">
        <f>IF(OR(L426="",VLOOKUP(L$1,Services!$A$1:$B$22,2,0)="Exclude"),"",IF($D426=1,IF(OR(price_limit="",price_limit="No Limit"),IF(L426="Yes",1,2),IF(SUMIFS(WhatIf!$G:$G,WhatIf!$A:$A,L$1,WhatIf!$B:$B,L426)&lt;=price_limit,IF(L426="Yes",1,2),"")),""))</f>
        <v/>
      </c>
      <c r="BB426" s="69" t="str">
        <f>IF(OR(M426="",VLOOKUP(M$1,Services!$A$1:$B$22,2,0)="Exclude"),"",IF($D426=1,IF(OR(price_limit="",price_limit="No Limit"),IF(M426="Yes",1,2),IF(SUMIFS(WhatIf!$G:$G,WhatIf!$A:$A,M$1,WhatIf!$B:$B,M426)&lt;=price_limit,IF(M426="Yes",1,2),"")),""))</f>
        <v/>
      </c>
      <c r="BC426" s="69" t="str">
        <f>IF(OR(N426="",VLOOKUP(N$1,Services!$A$1:$B$22,2,0)="Exclude"),"",IF($D426=1,IF(OR(price_limit="",price_limit="No Limit"),IF(N426="Yes",1,2),IF(SUMIFS(WhatIf!$G:$G,WhatIf!$A:$A,N$1,WhatIf!$B:$B,N426)&lt;=price_limit,IF(N426="Yes",1,2),"")),""))</f>
        <v/>
      </c>
      <c r="BD426" s="69" t="str">
        <f ca="1">IF(OR(O426="",VLOOKUP(O$1,Services!$A$1:$B$22,2,0)="Exclude"),"",IF($D426=1,IF(OR(price_limit="",price_limit="No Limit"),IF(O426="Yes",1,2),IF(SUMIFS(WhatIf!$G:$G,WhatIf!$A:$A,O$1,WhatIf!$B:$B,O426)&lt;=price_limit,IF(O426="Yes",1,2),"")),""))</f>
        <v/>
      </c>
      <c r="BE426" s="69" t="str">
        <f>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IF(OR(R426="",VLOOKUP(R$1,Services!$A$1:$B$22,2,0)="Exclude"),"",IF($D426=1,IF(OR(price_limit="",price_limit="No Limit"),IF(R426="Yes",1,2),IF(SUMIFS(WhatIf!$G:$G,WhatIf!$A:$A,R$1,WhatIf!$B:$B,R426)&lt;=price_limit,IF(R426="Yes",1,2),"")),""))</f>
        <v/>
      </c>
      <c r="BH426" s="69" t="str">
        <f>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80</v>
      </c>
      <c r="B427" s="4" t="s">
        <v>198</v>
      </c>
      <c r="C427" s="4" t="s">
        <v>283</v>
      </c>
      <c r="D427" s="3" t="str">
        <f t="shared" ca="1" si="32"/>
        <v/>
      </c>
      <c r="G427" s="5" t="s">
        <v>1</v>
      </c>
      <c r="H427" s="5" t="s">
        <v>1</v>
      </c>
      <c r="I427" s="5" t="s">
        <v>1</v>
      </c>
      <c r="J427" s="5" t="s">
        <v>1</v>
      </c>
      <c r="K427" s="5" t="s">
        <v>1</v>
      </c>
      <c r="L427" s="5" t="s">
        <v>1</v>
      </c>
      <c r="M427" s="5" t="s">
        <v>1</v>
      </c>
      <c r="N427" s="5" t="s">
        <v>1</v>
      </c>
      <c r="O427" s="6" t="s">
        <v>1</v>
      </c>
      <c r="P427" s="6" t="s">
        <v>1</v>
      </c>
      <c r="Q427" s="6" t="s">
        <v>1</v>
      </c>
      <c r="R427" s="6"/>
      <c r="X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9" t="str">
        <f>IF(OR(E427="",VLOOKUP(E$1,Services!$A$1:$B$22,2,0)="Exclude"),"",IF($D427=1,IF(OR(price_limit="",price_limit="No Limit"),IF(E427="Yes",1,2),IF(SUMIFS(WhatIf!$G:$G,WhatIf!$A:$A,E$1,WhatIf!$B:$B,E427)&lt;=price_limit,IF(E427="Yes",1,2),"")),""))</f>
        <v/>
      </c>
      <c r="AU427" s="69" t="str">
        <f>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 ca="1">IF(OR(H427="",VLOOKUP(H$1,Services!$A$1:$B$22,2,0)="Exclude"),"",IF($D427=1,IF(OR(price_limit="",price_limit="No Limit"),IF(H427="Yes",1,2),IF(SUMIFS(WhatIf!$G:$G,WhatIf!$A:$A,H$1,WhatIf!$B:$B,H427)&lt;=price_limit,IF(H427="Yes",1,2),"")),""))</f>
        <v/>
      </c>
      <c r="AX427" s="69" t="str">
        <f ca="1">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 ca="1">IF(OR(O427="",VLOOKUP(O$1,Services!$A$1:$B$22,2,0)="Exclude"),"",IF($D427=1,IF(OR(price_limit="",price_limit="No Limit"),IF(O427="Yes",1,2),IF(SUMIFS(WhatIf!$G:$G,WhatIf!$A:$A,O$1,WhatIf!$B:$B,O427)&lt;=price_limit,IF(O427="Yes",1,2),"")),""))</f>
        <v/>
      </c>
      <c r="BE427" s="69" t="str">
        <f ca="1">IF(OR(P427="",VLOOKUP(P$1,Services!$A$1:$B$22,2,0)="Exclude"),"",IF($D427=1,IF(OR(price_limit="",price_limit="No Limit"),IF(P427="Yes",1,2),IF(SUMIFS(WhatIf!$G:$G,WhatIf!$A:$A,P$1,WhatIf!$B:$B,P427)&lt;=price_limit,IF(P427="Yes",1,2),"")),""))</f>
        <v/>
      </c>
      <c r="BF427" s="69" t="str">
        <f ca="1">IF(OR(Q427="",VLOOKUP(Q$1,Services!$A$1:$B$22,2,0)="Exclude"),"",IF($D427=1,IF(OR(price_limit="",price_limit="No Limit"),IF(Q427="Yes",1,2),IF(SUMIFS(WhatIf!$G:$G,WhatIf!$A:$A,Q$1,WhatIf!$B:$B,Q427)&lt;=price_limit,IF(Q427="Yes",1,2),"")),""))</f>
        <v/>
      </c>
      <c r="BG427" s="69" t="str">
        <f>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IF(OR(W427="",VLOOKUP(W$1,Services!$A$1:$B$22,2,0)="Exclude"),"",IF($D427=1,IF(OR(price_limit="",price_limit="No Limit"),IF(W427="Yes",1,2),IF(SUMIFS(WhatIf!$G:$G,WhatIf!$A:$A,W$1,WhatIf!$B:$B,W427)&lt;=price_limit,IF(W427="Yes",1,2),"")),""))</f>
        <v/>
      </c>
      <c r="BM427" s="69" t="str">
        <f ca="1">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734</v>
      </c>
      <c r="B428" s="19" t="s">
        <v>735</v>
      </c>
      <c r="C428" s="4" t="s">
        <v>208</v>
      </c>
      <c r="D428" s="3" t="str">
        <f t="shared" ca="1" si="32"/>
        <v/>
      </c>
      <c r="H428" s="5" t="s">
        <v>285</v>
      </c>
      <c r="I428" s="5" t="s">
        <v>285</v>
      </c>
      <c r="J428" s="5" t="s">
        <v>285</v>
      </c>
      <c r="K428" s="5" t="s">
        <v>285</v>
      </c>
      <c r="L428" s="5" t="s">
        <v>285</v>
      </c>
      <c r="M428" s="5" t="s">
        <v>285</v>
      </c>
      <c r="N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9" t="str">
        <f>IF(OR(E428="",VLOOKUP(E$1,Services!$A$1:$B$22,2,0)="Exclude"),"",IF($D428=1,IF(OR(price_limit="",price_limit="No Limit"),IF(E428="Yes",1,2),IF(SUMIFS(WhatIf!$G:$G,WhatIf!$A:$A,E$1,WhatIf!$B:$B,E428)&lt;=price_limit,IF(E428="Yes",1,2),"")),""))</f>
        <v/>
      </c>
      <c r="AU428" s="69" t="str">
        <f>IF(OR(F428="",VLOOKUP(F$1,Services!$A$1:$B$22,2,0)="Exclude"),"",IF($D428=1,IF(OR(price_limit="",price_limit="No Limit"),IF(F428="Yes",1,2),IF(SUMIFS(WhatIf!$G:$G,WhatIf!$A:$A,F$1,WhatIf!$B:$B,F428)&lt;=price_limit,IF(F428="Yes",1,2),"")),""))</f>
        <v/>
      </c>
      <c r="AV428" s="69" t="str">
        <f>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24.9" x14ac:dyDescent="0.3">
      <c r="A429" s="19" t="s">
        <v>81</v>
      </c>
      <c r="B429" s="4" t="s">
        <v>235</v>
      </c>
      <c r="C429" s="4" t="s">
        <v>283</v>
      </c>
      <c r="D429" s="3" t="str">
        <f t="shared" ca="1" si="32"/>
        <v/>
      </c>
      <c r="E429" s="5" t="s">
        <v>1</v>
      </c>
      <c r="F429" s="5" t="s">
        <v>506</v>
      </c>
      <c r="G429" s="5" t="s">
        <v>506</v>
      </c>
      <c r="H429" s="5" t="s">
        <v>1</v>
      </c>
      <c r="I429" s="5" t="s">
        <v>1</v>
      </c>
      <c r="J429" s="5" t="s">
        <v>1</v>
      </c>
      <c r="K429" s="5" t="s">
        <v>1</v>
      </c>
      <c r="L429" s="5" t="s">
        <v>1</v>
      </c>
      <c r="M429" s="5" t="s">
        <v>1</v>
      </c>
      <c r="N429" s="5" t="s">
        <v>1</v>
      </c>
      <c r="O429" s="6"/>
      <c r="P429" s="6"/>
      <c r="Q429" s="6"/>
      <c r="R429" s="6"/>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9" t="str">
        <f ca="1">IF(OR(E429="",VLOOKUP(E$1,Services!$A$1:$B$22,2,0)="Exclude"),"",IF($D429=1,IF(OR(price_limit="",price_limit="No Limit"),IF(E429="Yes",1,2),IF(SUMIFS(WhatIf!$G:$G,WhatIf!$A:$A,E$1,WhatIf!$B:$B,E429)&lt;=price_limit,IF(E429="Yes",1,2),"")),""))</f>
        <v/>
      </c>
      <c r="AU429" s="69" t="str">
        <f ca="1">IF(OR(F429="",VLOOKUP(F$1,Services!$A$1:$B$22,2,0)="Exclude"),"",IF($D429=1,IF(OR(price_limit="",price_limit="No Limit"),IF(F429="Yes",1,2),IF(SUMIFS(WhatIf!$G:$G,WhatIf!$A:$A,F$1,WhatIf!$B:$B,F429)&lt;=price_limit,IF(F429="Yes",1,2),"")),""))</f>
        <v/>
      </c>
      <c r="AV429" s="69" t="str">
        <f ca="1">IF(OR(G429="",VLOOKUP(G$1,Services!$A$1:$B$22,2,0)="Exclude"),"",IF($D429=1,IF(OR(price_limit="",price_limit="No Limit"),IF(G429="Yes",1,2),IF(SUMIFS(WhatIf!$G:$G,WhatIf!$A:$A,G$1,WhatIf!$B:$B,G429)&lt;=price_limit,IF(G429="Yes",1,2),"")),""))</f>
        <v/>
      </c>
      <c r="AW429" s="69" t="str">
        <f ca="1">IF(OR(H429="",VLOOKUP(H$1,Services!$A$1:$B$22,2,0)="Exclude"),"",IF($D429=1,IF(OR(price_limit="",price_limit="No Limit"),IF(H429="Yes",1,2),IF(SUMIFS(WhatIf!$G:$G,WhatIf!$A:$A,H$1,WhatIf!$B:$B,H429)&lt;=price_limit,IF(H429="Yes",1,2),"")),""))</f>
        <v/>
      </c>
      <c r="AX429" s="69" t="str">
        <f ca="1">IF(OR(I429="",VLOOKUP(I$1,Services!$A$1:$B$22,2,0)="Exclude"),"",IF($D429=1,IF(OR(price_limit="",price_limit="No Limit"),IF(I429="Yes",1,2),IF(SUMIFS(WhatIf!$G:$G,WhatIf!$A:$A,I$1,WhatIf!$B:$B,I429)&lt;=price_limit,IF(I429="Yes",1,2),"")),""))</f>
        <v/>
      </c>
      <c r="AY429" s="69" t="str">
        <f ca="1">IF(OR(J429="",VLOOKUP(J$1,Services!$A$1:$B$22,2,0)="Exclude"),"",IF($D429=1,IF(OR(price_limit="",price_limit="No Limit"),IF(J429="Yes",1,2),IF(SUMIFS(WhatIf!$G:$G,WhatIf!$A:$A,J$1,WhatIf!$B:$B,J429)&lt;=price_limit,IF(J429="Yes",1,2),"")),""))</f>
        <v/>
      </c>
      <c r="AZ429" s="69" t="str">
        <f ca="1">IF(OR(K429="",VLOOKUP(K$1,Services!$A$1:$B$22,2,0)="Exclude"),"",IF($D429=1,IF(OR(price_limit="",price_limit="No Limit"),IF(K429="Yes",1,2),IF(SUMIFS(WhatIf!$G:$G,WhatIf!$A:$A,K$1,WhatIf!$B:$B,K429)&lt;=price_limit,IF(K429="Yes",1,2),"")),""))</f>
        <v/>
      </c>
      <c r="BA429" s="69" t="str">
        <f ca="1">IF(OR(L429="",VLOOKUP(L$1,Services!$A$1:$B$22,2,0)="Exclude"),"",IF($D429=1,IF(OR(price_limit="",price_limit="No Limit"),IF(L429="Yes",1,2),IF(SUMIFS(WhatIf!$G:$G,WhatIf!$A:$A,L$1,WhatIf!$B:$B,L429)&lt;=price_limit,IF(L429="Yes",1,2),"")),""))</f>
        <v/>
      </c>
      <c r="BB429" s="69" t="str">
        <f ca="1">IF(OR(M429="",VLOOKUP(M$1,Services!$A$1:$B$22,2,0)="Exclude"),"",IF($D429=1,IF(OR(price_limit="",price_limit="No Limit"),IF(M429="Yes",1,2),IF(SUMIFS(WhatIf!$G:$G,WhatIf!$A:$A,M$1,WhatIf!$B:$B,M429)&lt;=price_limit,IF(M429="Yes",1,2),"")),""))</f>
        <v/>
      </c>
      <c r="BC429" s="69" t="str">
        <f ca="1">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 ca="1">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 ca="1">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 ca="1">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82</v>
      </c>
      <c r="B430" s="4" t="s">
        <v>240</v>
      </c>
      <c r="C430" s="4" t="s">
        <v>200</v>
      </c>
      <c r="D430" s="3" t="str">
        <f t="shared" ca="1" si="32"/>
        <v/>
      </c>
      <c r="E430" s="5" t="s">
        <v>1</v>
      </c>
      <c r="F430" s="5" t="s">
        <v>1</v>
      </c>
      <c r="G430" s="5" t="s">
        <v>1</v>
      </c>
      <c r="J430" s="5" t="s">
        <v>1</v>
      </c>
      <c r="K430" s="5" t="s">
        <v>1</v>
      </c>
      <c r="L430" s="5" t="s">
        <v>1</v>
      </c>
      <c r="M430" s="5" t="s">
        <v>1</v>
      </c>
      <c r="N430" s="5" t="s">
        <v>1</v>
      </c>
      <c r="O430" s="6"/>
      <c r="P430" s="6" t="s">
        <v>1</v>
      </c>
      <c r="Q430" s="6"/>
      <c r="R430" s="6" t="s">
        <v>1</v>
      </c>
      <c r="S430" s="5" t="s">
        <v>1</v>
      </c>
      <c r="V430" s="5" t="s">
        <v>1</v>
      </c>
      <c r="X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9" t="str">
        <f ca="1">IF(OR(E430="",VLOOKUP(E$1,Services!$A$1:$B$22,2,0)="Exclude"),"",IF($D430=1,IF(OR(price_limit="",price_limit="No Limit"),IF(E430="Yes",1,2),IF(SUMIFS(WhatIf!$G:$G,WhatIf!$A:$A,E$1,WhatIf!$B:$B,E430)&lt;=price_limit,IF(E430="Yes",1,2),"")),""))</f>
        <v/>
      </c>
      <c r="AU430" s="69" t="str">
        <f ca="1">IF(OR(F430="",VLOOKUP(F$1,Services!$A$1:$B$22,2,0)="Exclude"),"",IF($D430=1,IF(OR(price_limit="",price_limit="No Limit"),IF(F430="Yes",1,2),IF(SUMIFS(WhatIf!$G:$G,WhatIf!$A:$A,F$1,WhatIf!$B:$B,F430)&lt;=price_limit,IF(F430="Yes",1,2),"")),""))</f>
        <v/>
      </c>
      <c r="AV430" s="69" t="str">
        <f ca="1">IF(OR(G430="",VLOOKUP(G$1,Services!$A$1:$B$22,2,0)="Exclude"),"",IF($D430=1,IF(OR(price_limit="",price_limit="No Limit"),IF(G430="Yes",1,2),IF(SUMIFS(WhatIf!$G:$G,WhatIf!$A:$A,G$1,WhatIf!$B:$B,G430)&lt;=price_limit,IF(G430="Yes",1,2),"")),""))</f>
        <v/>
      </c>
      <c r="AW430" s="69" t="str">
        <f>IF(OR(H430="",VLOOKUP(H$1,Services!$A$1:$B$22,2,0)="Exclude"),"",IF($D430=1,IF(OR(price_limit="",price_limit="No Limit"),IF(H430="Yes",1,2),IF(SUMIFS(WhatIf!$G:$G,WhatIf!$A:$A,H$1,WhatIf!$B:$B,H430)&lt;=price_limit,IF(H430="Yes",1,2),"")),""))</f>
        <v/>
      </c>
      <c r="AX430" s="69" t="str">
        <f>IF(OR(I430="",VLOOKUP(I$1,Services!$A$1:$B$22,2,0)="Exclude"),"",IF($D430=1,IF(OR(price_limit="",price_limit="No Limit"),IF(I430="Yes",1,2),IF(SUMIFS(WhatIf!$G:$G,WhatIf!$A:$A,I$1,WhatIf!$B:$B,I430)&lt;=price_limit,IF(I430="Yes",1,2),"")),""))</f>
        <v/>
      </c>
      <c r="AY430" s="69" t="str">
        <f ca="1">IF(OR(J430="",VLOOKUP(J$1,Services!$A$1:$B$22,2,0)="Exclude"),"",IF($D430=1,IF(OR(price_limit="",price_limit="No Limit"),IF(J430="Yes",1,2),IF(SUMIFS(WhatIf!$G:$G,WhatIf!$A:$A,J$1,WhatIf!$B:$B,J430)&lt;=price_limit,IF(J430="Yes",1,2),"")),""))</f>
        <v/>
      </c>
      <c r="AZ430" s="69" t="str">
        <f ca="1">IF(OR(K430="",VLOOKUP(K$1,Services!$A$1:$B$22,2,0)="Exclude"),"",IF($D430=1,IF(OR(price_limit="",price_limit="No Limit"),IF(K430="Yes",1,2),IF(SUMIFS(WhatIf!$G:$G,WhatIf!$A:$A,K$1,WhatIf!$B:$B,K430)&lt;=price_limit,IF(K430="Yes",1,2),"")),""))</f>
        <v/>
      </c>
      <c r="BA430" s="69" t="str">
        <f ca="1">IF(OR(L430="",VLOOKUP(L$1,Services!$A$1:$B$22,2,0)="Exclude"),"",IF($D430=1,IF(OR(price_limit="",price_limit="No Limit"),IF(L430="Yes",1,2),IF(SUMIFS(WhatIf!$G:$G,WhatIf!$A:$A,L$1,WhatIf!$B:$B,L430)&lt;=price_limit,IF(L430="Yes",1,2),"")),""))</f>
        <v/>
      </c>
      <c r="BB430" s="69" t="str">
        <f ca="1">IF(OR(M430="",VLOOKUP(M$1,Services!$A$1:$B$22,2,0)="Exclude"),"",IF($D430=1,IF(OR(price_limit="",price_limit="No Limit"),IF(M430="Yes",1,2),IF(SUMIFS(WhatIf!$G:$G,WhatIf!$A:$A,M$1,WhatIf!$B:$B,M430)&lt;=price_limit,IF(M430="Yes",1,2),"")),""))</f>
        <v/>
      </c>
      <c r="BC430" s="69" t="str">
        <f ca="1">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 ca="1">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 ca="1">IF(OR(R430="",VLOOKUP(R$1,Services!$A$1:$B$22,2,0)="Exclude"),"",IF($D430=1,IF(OR(price_limit="",price_limit="No Limit"),IF(R430="Yes",1,2),IF(SUMIFS(WhatIf!$G:$G,WhatIf!$A:$A,R$1,WhatIf!$B:$B,R430)&lt;=price_limit,IF(R430="Yes",1,2),"")),""))</f>
        <v/>
      </c>
      <c r="BH430" s="69" t="str">
        <f ca="1">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 ca="1">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 ca="1">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369</v>
      </c>
      <c r="B431" s="4" t="s">
        <v>830</v>
      </c>
      <c r="C431" s="4" t="s">
        <v>208</v>
      </c>
      <c r="D431" s="3" t="str">
        <f t="shared" ca="1" si="32"/>
        <v/>
      </c>
      <c r="F431" s="5" t="s">
        <v>824</v>
      </c>
      <c r="G431" s="5" t="s">
        <v>824</v>
      </c>
      <c r="H431" s="5" t="s">
        <v>285</v>
      </c>
      <c r="I431" s="5" t="s">
        <v>285</v>
      </c>
      <c r="J431" s="5" t="s">
        <v>285</v>
      </c>
      <c r="K431" s="5" t="s">
        <v>285</v>
      </c>
      <c r="L431" s="5" t="s">
        <v>285</v>
      </c>
      <c r="M431" s="5" t="s">
        <v>285</v>
      </c>
      <c r="N431" s="5" t="s">
        <v>1</v>
      </c>
      <c r="W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 ca="1">IF(OR(H431="",VLOOKUP(H$1,Services!$A$1:$B$22,2,0)="Exclude"),"",IF($D431=1,IF(OR(price_limit="",price_limit="No Limit"),IF(H431="Yes",1,2),IF(SUMIFS(WhatIf!$G:$G,WhatIf!$A:$A,H$1,WhatIf!$B:$B,H431)&lt;=price_limit,IF(H431="Yes",1,2),"")),""))</f>
        <v/>
      </c>
      <c r="AX431" s="69" t="str">
        <f ca="1">IF(OR(I431="",VLOOKUP(I$1,Services!$A$1:$B$22,2,0)="Exclude"),"",IF($D431=1,IF(OR(price_limit="",price_limit="No Limit"),IF(I431="Yes",1,2),IF(SUMIFS(WhatIf!$G:$G,WhatIf!$A:$A,I$1,WhatIf!$B:$B,I431)&lt;=price_limit,IF(I431="Yes",1,2),"")),""))</f>
        <v/>
      </c>
      <c r="AY431" s="69" t="str">
        <f ca="1">IF(OR(J431="",VLOOKUP(J$1,Services!$A$1:$B$22,2,0)="Exclude"),"",IF($D431=1,IF(OR(price_limit="",price_limit="No Limit"),IF(J431="Yes",1,2),IF(SUMIFS(WhatIf!$G:$G,WhatIf!$A:$A,J$1,WhatIf!$B:$B,J431)&lt;=price_limit,IF(J431="Yes",1,2),"")),""))</f>
        <v/>
      </c>
      <c r="AZ431" s="69" t="str">
        <f ca="1">IF(OR(K431="",VLOOKUP(K$1,Services!$A$1:$B$22,2,0)="Exclude"),"",IF($D431=1,IF(OR(price_limit="",price_limit="No Limit"),IF(K431="Yes",1,2),IF(SUMIFS(WhatIf!$G:$G,WhatIf!$A:$A,K$1,WhatIf!$B:$B,K431)&lt;=price_limit,IF(K431="Yes",1,2),"")),""))</f>
        <v/>
      </c>
      <c r="BA431" s="69" t="str">
        <f ca="1">IF(OR(L431="",VLOOKUP(L$1,Services!$A$1:$B$22,2,0)="Exclude"),"",IF($D431=1,IF(OR(price_limit="",price_limit="No Limit"),IF(L431="Yes",1,2),IF(SUMIFS(WhatIf!$G:$G,WhatIf!$A:$A,L$1,WhatIf!$B:$B,L431)&lt;=price_limit,IF(L431="Yes",1,2),"")),""))</f>
        <v/>
      </c>
      <c r="BB431" s="69" t="str">
        <f ca="1">IF(OR(M431="",VLOOKUP(M$1,Services!$A$1:$B$22,2,0)="Exclude"),"",IF($D431=1,IF(OR(price_limit="",price_limit="No Limit"),IF(M431="Yes",1,2),IF(SUMIFS(WhatIf!$G:$G,WhatIf!$A:$A,M$1,WhatIf!$B:$B,M431)&lt;=price_limit,IF(M431="Yes",1,2),"")),""))</f>
        <v/>
      </c>
      <c r="BC431" s="69" t="str">
        <f ca="1">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 ca="1">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370</v>
      </c>
      <c r="B432" s="4" t="s">
        <v>240</v>
      </c>
      <c r="C432" s="4" t="s">
        <v>208</v>
      </c>
      <c r="D432" s="3" t="str">
        <f t="shared" ca="1" si="32"/>
        <v/>
      </c>
      <c r="H432" s="5" t="s">
        <v>285</v>
      </c>
      <c r="I432" s="5" t="s">
        <v>285</v>
      </c>
      <c r="J432" s="5" t="s">
        <v>285</v>
      </c>
      <c r="K432" s="5" t="s">
        <v>285</v>
      </c>
      <c r="L432" s="5" t="s">
        <v>285</v>
      </c>
      <c r="M432" s="5" t="s">
        <v>285</v>
      </c>
      <c r="N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 ca="1">IF(OR(H432="",VLOOKUP(H$1,Services!$A$1:$B$22,2,0)="Exclude"),"",IF($D432=1,IF(OR(price_limit="",price_limit="No Limit"),IF(H432="Yes",1,2),IF(SUMIFS(WhatIf!$G:$G,WhatIf!$A:$A,H$1,WhatIf!$B:$B,H432)&lt;=price_limit,IF(H432="Yes",1,2),"")),""))</f>
        <v/>
      </c>
      <c r="AX432" s="69" t="str">
        <f ca="1">IF(OR(I432="",VLOOKUP(I$1,Services!$A$1:$B$22,2,0)="Exclude"),"",IF($D432=1,IF(OR(price_limit="",price_limit="No Limit"),IF(I432="Yes",1,2),IF(SUMIFS(WhatIf!$G:$G,WhatIf!$A:$A,I$1,WhatIf!$B:$B,I432)&lt;=price_limit,IF(I432="Yes",1,2),"")),""))</f>
        <v/>
      </c>
      <c r="AY432" s="69" t="str">
        <f ca="1">IF(OR(J432="",VLOOKUP(J$1,Services!$A$1:$B$22,2,0)="Exclude"),"",IF($D432=1,IF(OR(price_limit="",price_limit="No Limit"),IF(J432="Yes",1,2),IF(SUMIFS(WhatIf!$G:$G,WhatIf!$A:$A,J$1,WhatIf!$B:$B,J432)&lt;=price_limit,IF(J432="Yes",1,2),"")),""))</f>
        <v/>
      </c>
      <c r="AZ432" s="69" t="str">
        <f ca="1">IF(OR(K432="",VLOOKUP(K$1,Services!$A$1:$B$22,2,0)="Exclude"),"",IF($D432=1,IF(OR(price_limit="",price_limit="No Limit"),IF(K432="Yes",1,2),IF(SUMIFS(WhatIf!$G:$G,WhatIf!$A:$A,K$1,WhatIf!$B:$B,K432)&lt;=price_limit,IF(K432="Yes",1,2),"")),""))</f>
        <v/>
      </c>
      <c r="BA432" s="69" t="str">
        <f ca="1">IF(OR(L432="",VLOOKUP(L$1,Services!$A$1:$B$22,2,0)="Exclude"),"",IF($D432=1,IF(OR(price_limit="",price_limit="No Limit"),IF(L432="Yes",1,2),IF(SUMIFS(WhatIf!$G:$G,WhatIf!$A:$A,L$1,WhatIf!$B:$B,L432)&lt;=price_limit,IF(L432="Yes",1,2),"")),""))</f>
        <v/>
      </c>
      <c r="BB432" s="69" t="str">
        <f ca="1">IF(OR(M432="",VLOOKUP(M$1,Services!$A$1:$B$22,2,0)="Exclude"),"",IF($D432=1,IF(OR(price_limit="",price_limit="No Limit"),IF(M432="Yes",1,2),IF(SUMIFS(WhatIf!$G:$G,WhatIf!$A:$A,M$1,WhatIf!$B:$B,M432)&lt;=price_limit,IF(M432="Yes",1,2),"")),""))</f>
        <v/>
      </c>
      <c r="BC432" s="69" t="str">
        <f ca="1">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IF(OR(W432="",VLOOKUP(W$1,Services!$A$1:$B$22,2,0)="Exclude"),"",IF($D432=1,IF(OR(price_limit="",price_limit="No Limit"),IF(W432="Yes",1,2),IF(SUMIFS(WhatIf!$G:$G,WhatIf!$A:$A,W$1,WhatIf!$B:$B,W432)&lt;=price_limit,IF(W432="Yes",1,2),"")),""))</f>
        <v/>
      </c>
      <c r="BM432" s="69" t="str">
        <f>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548</v>
      </c>
      <c r="B433" s="4" t="s">
        <v>240</v>
      </c>
      <c r="C433" s="4" t="s">
        <v>208</v>
      </c>
      <c r="D433" s="3" t="str">
        <f t="shared" ca="1" si="32"/>
        <v/>
      </c>
      <c r="H433" s="5" t="s">
        <v>285</v>
      </c>
      <c r="I433" s="5" t="s">
        <v>285</v>
      </c>
      <c r="J433" s="5" t="s">
        <v>285</v>
      </c>
      <c r="K433" s="5" t="s">
        <v>285</v>
      </c>
      <c r="L433" s="5" t="s">
        <v>285</v>
      </c>
      <c r="M433" s="5" t="s">
        <v>285</v>
      </c>
      <c r="N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9" t="str">
        <f>IF(OR(E433="",VLOOKUP(E$1,Services!$A$1:$B$22,2,0)="Exclude"),"",IF($D433=1,IF(OR(price_limit="",price_limit="No Limit"),IF(E433="Yes",1,2),IF(SUMIFS(WhatIf!$G:$G,WhatIf!$A:$A,E$1,WhatIf!$B:$B,E433)&lt;=price_limit,IF(E433="Yes",1,2),"")),""))</f>
        <v/>
      </c>
      <c r="AU433" s="69" t="str">
        <f>IF(OR(F433="",VLOOKUP(F$1,Services!$A$1:$B$22,2,0)="Exclude"),"",IF($D433=1,IF(OR(price_limit="",price_limit="No Limit"),IF(F433="Yes",1,2),IF(SUMIFS(WhatIf!$G:$G,WhatIf!$A:$A,F$1,WhatIf!$B:$B,F433)&lt;=price_limit,IF(F433="Yes",1,2),"")),""))</f>
        <v/>
      </c>
      <c r="AV433" s="69" t="str">
        <f>IF(OR(G433="",VLOOKUP(G$1,Services!$A$1:$B$22,2,0)="Exclude"),"",IF($D433=1,IF(OR(price_limit="",price_limit="No Limit"),IF(G433="Yes",1,2),IF(SUMIFS(WhatIf!$G:$G,WhatIf!$A:$A,G$1,WhatIf!$B:$B,G433)&lt;=price_limit,IF(G433="Yes",1,2),"")),""))</f>
        <v/>
      </c>
      <c r="AW433" s="69" t="str">
        <f ca="1">IF(OR(H433="",VLOOKUP(H$1,Services!$A$1:$B$22,2,0)="Exclude"),"",IF($D433=1,IF(OR(price_limit="",price_limit="No Limit"),IF(H433="Yes",1,2),IF(SUMIFS(WhatIf!$G:$G,WhatIf!$A:$A,H$1,WhatIf!$B:$B,H433)&lt;=price_limit,IF(H433="Yes",1,2),"")),""))</f>
        <v/>
      </c>
      <c r="AX433" s="69" t="str">
        <f ca="1">IF(OR(I433="",VLOOKUP(I$1,Services!$A$1:$B$22,2,0)="Exclude"),"",IF($D433=1,IF(OR(price_limit="",price_limit="No Limit"),IF(I433="Yes",1,2),IF(SUMIFS(WhatIf!$G:$G,WhatIf!$A:$A,I$1,WhatIf!$B:$B,I433)&lt;=price_limit,IF(I433="Yes",1,2),"")),""))</f>
        <v/>
      </c>
      <c r="AY433" s="69" t="str">
        <f ca="1">IF(OR(J433="",VLOOKUP(J$1,Services!$A$1:$B$22,2,0)="Exclude"),"",IF($D433=1,IF(OR(price_limit="",price_limit="No Limit"),IF(J433="Yes",1,2),IF(SUMIFS(WhatIf!$G:$G,WhatIf!$A:$A,J$1,WhatIf!$B:$B,J433)&lt;=price_limit,IF(J433="Yes",1,2),"")),""))</f>
        <v/>
      </c>
      <c r="AZ433" s="69" t="str">
        <f ca="1">IF(OR(K433="",VLOOKUP(K$1,Services!$A$1:$B$22,2,0)="Exclude"),"",IF($D433=1,IF(OR(price_limit="",price_limit="No Limit"),IF(K433="Yes",1,2),IF(SUMIFS(WhatIf!$G:$G,WhatIf!$A:$A,K$1,WhatIf!$B:$B,K433)&lt;=price_limit,IF(K433="Yes",1,2),"")),""))</f>
        <v/>
      </c>
      <c r="BA433" s="69" t="str">
        <f ca="1">IF(OR(L433="",VLOOKUP(L$1,Services!$A$1:$B$22,2,0)="Exclude"),"",IF($D433=1,IF(OR(price_limit="",price_limit="No Limit"),IF(L433="Yes",1,2),IF(SUMIFS(WhatIf!$G:$G,WhatIf!$A:$A,L$1,WhatIf!$B:$B,L433)&lt;=price_limit,IF(L433="Yes",1,2),"")),""))</f>
        <v/>
      </c>
      <c r="BB433" s="69" t="str">
        <f ca="1">IF(OR(M433="",VLOOKUP(M$1,Services!$A$1:$B$22,2,0)="Exclude"),"",IF($D433=1,IF(OR(price_limit="",price_limit="No Limit"),IF(M433="Yes",1,2),IF(SUMIFS(WhatIf!$G:$G,WhatIf!$A:$A,M$1,WhatIf!$B:$B,M433)&lt;=price_limit,IF(M433="Yes",1,2),"")),""))</f>
        <v/>
      </c>
      <c r="BC433" s="69" t="str">
        <f ca="1">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797</v>
      </c>
      <c r="C434" s="4" t="s">
        <v>208</v>
      </c>
      <c r="D434" s="3" t="str">
        <f t="shared" ca="1" si="32"/>
        <v/>
      </c>
      <c r="F434" s="5" t="s">
        <v>814</v>
      </c>
      <c r="G434" s="5" t="s">
        <v>814</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9" t="str">
        <f>IF(OR(E434="",VLOOKUP(E$1,Services!$A$1:$B$22,2,0)="Exclude"),"",IF($D434=1,IF(OR(price_limit="",price_limit="No Limit"),IF(E434="Yes",1,2),IF(SUMIFS(WhatIf!$G:$G,WhatIf!$A:$A,E$1,WhatIf!$B:$B,E434)&lt;=price_limit,IF(E434="Yes",1,2),"")),""))</f>
        <v/>
      </c>
      <c r="AU434" s="69" t="str">
        <f ca="1">IF(OR(F434="",VLOOKUP(F$1,Services!$A$1:$B$22,2,0)="Exclude"),"",IF($D434=1,IF(OR(price_limit="",price_limit="No Limit"),IF(F434="Yes",1,2),IF(SUMIFS(WhatIf!$G:$G,WhatIf!$A:$A,F$1,WhatIf!$B:$B,F434)&lt;=price_limit,IF(F434="Yes",1,2),"")),""))</f>
        <v/>
      </c>
      <c r="AV434" s="69" t="str">
        <f ca="1">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37.299999999999997" x14ac:dyDescent="0.3">
      <c r="A435" s="19" t="s">
        <v>318</v>
      </c>
      <c r="B435" s="4" t="s">
        <v>240</v>
      </c>
      <c r="C435" s="4" t="s">
        <v>209</v>
      </c>
      <c r="D435" s="3" t="str">
        <f t="shared" ca="1" si="32"/>
        <v/>
      </c>
      <c r="F435" s="5" t="s">
        <v>318</v>
      </c>
      <c r="G435" s="5" t="s">
        <v>318</v>
      </c>
      <c r="R435" s="5" t="s">
        <v>920</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9" t="str">
        <f>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IF(OR(J435="",VLOOKUP(J$1,Services!$A$1:$B$22,2,0)="Exclude"),"",IF($D435=1,IF(OR(price_limit="",price_limit="No Limit"),IF(J435="Yes",1,2),IF(SUMIFS(WhatIf!$G:$G,WhatIf!$A:$A,J$1,WhatIf!$B:$B,J435)&lt;=price_limit,IF(J435="Yes",1,2),"")),""))</f>
        <v/>
      </c>
      <c r="AZ435" s="69" t="str">
        <f>IF(OR(K435="",VLOOKUP(K$1,Services!$A$1:$B$22,2,0)="Exclude"),"",IF($D435=1,IF(OR(price_limit="",price_limit="No Limit"),IF(K435="Yes",1,2),IF(SUMIFS(WhatIf!$G:$G,WhatIf!$A:$A,K$1,WhatIf!$B:$B,K435)&lt;=price_limit,IF(K435="Yes",1,2),"")),""))</f>
        <v/>
      </c>
      <c r="BA435" s="69" t="str">
        <f>IF(OR(L435="",VLOOKUP(L$1,Services!$A$1:$B$22,2,0)="Exclude"),"",IF($D435=1,IF(OR(price_limit="",price_limit="No Limit"),IF(L435="Yes",1,2),IF(SUMIFS(WhatIf!$G:$G,WhatIf!$A:$A,L$1,WhatIf!$B:$B,L435)&lt;=price_limit,IF(L435="Yes",1,2),"")),""))</f>
        <v/>
      </c>
      <c r="BB435" s="69" t="str">
        <f>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 ca="1">IF(OR(R435="",VLOOKUP(R$1,Services!$A$1:$B$22,2,0)="Exclude"),"",IF($D435=1,IF(OR(price_limit="",price_limit="No Limit"),IF(R435="Yes",1,2),IF(SUMIFS(WhatIf!$G:$G,WhatIf!$A:$A,R$1,WhatIf!$B:$B,R435)&lt;=price_limit,IF(R435="Yes",1,2),"")),""))</f>
        <v/>
      </c>
      <c r="BH435" s="69" t="str">
        <f>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531</v>
      </c>
      <c r="B436" s="19" t="s">
        <v>371</v>
      </c>
      <c r="C436" s="4" t="s">
        <v>457</v>
      </c>
      <c r="D436" s="3" t="str">
        <f t="shared" ca="1" si="32"/>
        <v/>
      </c>
      <c r="F436" s="5" t="s">
        <v>821</v>
      </c>
      <c r="G436" s="5" t="s">
        <v>821</v>
      </c>
      <c r="H436" s="5" t="s">
        <v>285</v>
      </c>
      <c r="I436" s="5" t="s">
        <v>285</v>
      </c>
      <c r="J436" s="5" t="s">
        <v>285</v>
      </c>
      <c r="K436" s="5" t="s">
        <v>285</v>
      </c>
      <c r="L436" s="5" t="s">
        <v>285</v>
      </c>
      <c r="M436" s="5" t="s">
        <v>285</v>
      </c>
      <c r="N436" s="5" t="s">
        <v>1</v>
      </c>
      <c r="W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9" t="str">
        <f>IF(OR(E436="",VLOOKUP(E$1,Services!$A$1:$B$22,2,0)="Exclude"),"",IF($D436=1,IF(OR(price_limit="",price_limit="No Limit"),IF(E436="Yes",1,2),IF(SUMIFS(WhatIf!$G:$G,WhatIf!$A:$A,E$1,WhatIf!$B:$B,E436)&lt;=price_limit,IF(E436="Yes",1,2),"")),""))</f>
        <v/>
      </c>
      <c r="AU436" s="69" t="str">
        <f ca="1">IF(OR(F436="",VLOOKUP(F$1,Services!$A$1:$B$22,2,0)="Exclude"),"",IF($D436=1,IF(OR(price_limit="",price_limit="No Limit"),IF(F436="Yes",1,2),IF(SUMIFS(WhatIf!$G:$G,WhatIf!$A:$A,F$1,WhatIf!$B:$B,F436)&lt;=price_limit,IF(F436="Yes",1,2),"")),""))</f>
        <v/>
      </c>
      <c r="AV436" s="69" t="str">
        <f ca="1">IF(OR(G436="",VLOOKUP(G$1,Services!$A$1:$B$22,2,0)="Exclude"),"",IF($D436=1,IF(OR(price_limit="",price_limit="No Limit"),IF(G436="Yes",1,2),IF(SUMIFS(WhatIf!$G:$G,WhatIf!$A:$A,G$1,WhatIf!$B:$B,G436)&lt;=price_limit,IF(G436="Yes",1,2),"")),""))</f>
        <v/>
      </c>
      <c r="AW436" s="69" t="str">
        <f ca="1">IF(OR(H436="",VLOOKUP(H$1,Services!$A$1:$B$22,2,0)="Exclude"),"",IF($D436=1,IF(OR(price_limit="",price_limit="No Limit"),IF(H436="Yes",1,2),IF(SUMIFS(WhatIf!$G:$G,WhatIf!$A:$A,H$1,WhatIf!$B:$B,H436)&lt;=price_limit,IF(H436="Yes",1,2),"")),""))</f>
        <v/>
      </c>
      <c r="AX436" s="69" t="str">
        <f ca="1">IF(OR(I436="",VLOOKUP(I$1,Services!$A$1:$B$22,2,0)="Exclude"),"",IF($D436=1,IF(OR(price_limit="",price_limit="No Limit"),IF(I436="Yes",1,2),IF(SUMIFS(WhatIf!$G:$G,WhatIf!$A:$A,I$1,WhatIf!$B:$B,I436)&lt;=price_limit,IF(I436="Yes",1,2),"")),""))</f>
        <v/>
      </c>
      <c r="AY436" s="69" t="str">
        <f ca="1">IF(OR(J436="",VLOOKUP(J$1,Services!$A$1:$B$22,2,0)="Exclude"),"",IF($D436=1,IF(OR(price_limit="",price_limit="No Limit"),IF(J436="Yes",1,2),IF(SUMIFS(WhatIf!$G:$G,WhatIf!$A:$A,J$1,WhatIf!$B:$B,J436)&lt;=price_limit,IF(J436="Yes",1,2),"")),""))</f>
        <v/>
      </c>
      <c r="AZ436" s="69" t="str">
        <f ca="1">IF(OR(K436="",VLOOKUP(K$1,Services!$A$1:$B$22,2,0)="Exclude"),"",IF($D436=1,IF(OR(price_limit="",price_limit="No Limit"),IF(K436="Yes",1,2),IF(SUMIFS(WhatIf!$G:$G,WhatIf!$A:$A,K$1,WhatIf!$B:$B,K436)&lt;=price_limit,IF(K436="Yes",1,2),"")),""))</f>
        <v/>
      </c>
      <c r="BA436" s="69" t="str">
        <f ca="1">IF(OR(L436="",VLOOKUP(L$1,Services!$A$1:$B$22,2,0)="Exclude"),"",IF($D436=1,IF(OR(price_limit="",price_limit="No Limit"),IF(L436="Yes",1,2),IF(SUMIFS(WhatIf!$G:$G,WhatIf!$A:$A,L$1,WhatIf!$B:$B,L436)&lt;=price_limit,IF(L436="Yes",1,2),"")),""))</f>
        <v/>
      </c>
      <c r="BB436" s="69" t="str">
        <f ca="1">IF(OR(M436="",VLOOKUP(M$1,Services!$A$1:$B$22,2,0)="Exclude"),"",IF($D436=1,IF(OR(price_limit="",price_limit="No Limit"),IF(M436="Yes",1,2),IF(SUMIFS(WhatIf!$G:$G,WhatIf!$A:$A,M$1,WhatIf!$B:$B,M436)&lt;=price_limit,IF(M436="Yes",1,2),"")),""))</f>
        <v/>
      </c>
      <c r="BC436" s="69" t="str">
        <f ca="1">IF(OR(N436="",VLOOKUP(N$1,Services!$A$1:$B$22,2,0)="Exclude"),"",IF($D436=1,IF(OR(price_limit="",price_limit="No Limit"),IF(N436="Yes",1,2),IF(SUMIFS(WhatIf!$G:$G,WhatIf!$A:$A,N$1,WhatIf!$B:$B,N436)&lt;=price_limit,IF(N436="Yes",1,2),"")),""))</f>
        <v/>
      </c>
      <c r="BD436" s="69" t="str">
        <f>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 ca="1">IF(OR(W436="",VLOOKUP(W$1,Services!$A$1:$B$22,2,0)="Exclude"),"",IF($D436=1,IF(OR(price_limit="",price_limit="No Limit"),IF(W436="Yes",1,2),IF(SUMIFS(WhatIf!$G:$G,WhatIf!$A:$A,W$1,WhatIf!$B:$B,W436)&lt;=price_limit,IF(W436="Yes",1,2),"")),""))</f>
        <v/>
      </c>
      <c r="BM436" s="69" t="str">
        <f>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751</v>
      </c>
      <c r="C437" s="4" t="s">
        <v>283</v>
      </c>
      <c r="D437" s="3" t="str">
        <f t="shared" ca="1" si="32"/>
        <v/>
      </c>
      <c r="F437" s="5" t="s">
        <v>751</v>
      </c>
      <c r="G437" s="5" t="s">
        <v>751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9" t="str">
        <f>IF(OR(E437="",VLOOKUP(E$1,Services!$A$1:$B$22,2,0)="Exclude"),"",IF($D437=1,IF(OR(price_limit="",price_limit="No Limit"),IF(E437="Yes",1,2),IF(SUMIFS(WhatIf!$G:$G,WhatIf!$A:$A,E$1,WhatIf!$B:$B,E437)&lt;=price_limit,IF(E437="Yes",1,2),"")),""))</f>
        <v/>
      </c>
      <c r="AU437" s="69" t="str">
        <f ca="1">IF(OR(F437="",VLOOKUP(F$1,Services!$A$1:$B$22,2,0)="Exclude"),"",IF($D437=1,IF(OR(price_limit="",price_limit="No Limit"),IF(F437="Yes",1,2),IF(SUMIFS(WhatIf!$G:$G,WhatIf!$A:$A,F$1,WhatIf!$B:$B,F437)&lt;=price_limit,IF(F437="Yes",1,2),"")),""))</f>
        <v/>
      </c>
      <c r="AV437" s="69" t="str">
        <f ca="1">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755</v>
      </c>
      <c r="B438" s="19"/>
      <c r="C438" s="4" t="s">
        <v>209</v>
      </c>
      <c r="D438" s="3" t="str">
        <f t="shared" ca="1" si="32"/>
        <v/>
      </c>
      <c r="X438" s="5" t="s">
        <v>755</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9" t="str">
        <f>IF(OR(E438="",VLOOKUP(E$1,Services!$A$1:$B$22,2,0)="Exclude"),"",IF($D438=1,IF(OR(price_limit="",price_limit="No Limit"),IF(E438="Yes",1,2),IF(SUMIFS(WhatIf!$G:$G,WhatIf!$A:$A,E$1,WhatIf!$B:$B,E438)&lt;=price_limit,IF(E438="Yes",1,2),"")),""))</f>
        <v/>
      </c>
      <c r="AU438" s="69" t="str">
        <f>IF(OR(F438="",VLOOKUP(F$1,Services!$A$1:$B$22,2,0)="Exclude"),"",IF($D438=1,IF(OR(price_limit="",price_limit="No Limit"),IF(F438="Yes",1,2),IF(SUMIFS(WhatIf!$G:$G,WhatIf!$A:$A,F$1,WhatIf!$B:$B,F438)&lt;=price_limit,IF(F438="Yes",1,2),"")),""))</f>
        <v/>
      </c>
      <c r="AV438" s="69" t="str">
        <f>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 ca="1">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385</v>
      </c>
      <c r="B439" s="4" t="s">
        <v>393</v>
      </c>
      <c r="C439" s="4" t="s">
        <v>200</v>
      </c>
      <c r="D439" s="3" t="str">
        <f t="shared" ca="1" si="32"/>
        <v/>
      </c>
      <c r="E439" s="5" t="s">
        <v>1</v>
      </c>
      <c r="F439" s="5" t="s">
        <v>506</v>
      </c>
      <c r="G439" s="5" t="s">
        <v>506</v>
      </c>
      <c r="J439" s="5" t="s">
        <v>1</v>
      </c>
      <c r="K439" s="5" t="s">
        <v>1</v>
      </c>
      <c r="L439" s="5" t="s">
        <v>1</v>
      </c>
      <c r="M439" s="5" t="s">
        <v>1</v>
      </c>
      <c r="O439" s="6" t="s">
        <v>1</v>
      </c>
      <c r="P439" s="6"/>
      <c r="Q439" s="6" t="s">
        <v>1</v>
      </c>
      <c r="R439" s="6" t="s">
        <v>1</v>
      </c>
      <c r="S439" s="5" t="s">
        <v>1</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9" t="str">
        <f ca="1">IF(OR(E439="",VLOOKUP(E$1,Services!$A$1:$B$22,2,0)="Exclude"),"",IF($D439=1,IF(OR(price_limit="",price_limit="No Limit"),IF(E439="Yes",1,2),IF(SUMIFS(WhatIf!$G:$G,WhatIf!$A:$A,E$1,WhatIf!$B:$B,E439)&lt;=price_limit,IF(E439="Yes",1,2),"")),""))</f>
        <v/>
      </c>
      <c r="AU439" s="69" t="str">
        <f ca="1">IF(OR(F439="",VLOOKUP(F$1,Services!$A$1:$B$22,2,0)="Exclude"),"",IF($D439=1,IF(OR(price_limit="",price_limit="No Limit"),IF(F439="Yes",1,2),IF(SUMIFS(WhatIf!$G:$G,WhatIf!$A:$A,F$1,WhatIf!$B:$B,F439)&lt;=price_limit,IF(F439="Yes",1,2),"")),""))</f>
        <v/>
      </c>
      <c r="AV439" s="69" t="str">
        <f ca="1">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 ca="1">IF(OR(J439="",VLOOKUP(J$1,Services!$A$1:$B$22,2,0)="Exclude"),"",IF($D439=1,IF(OR(price_limit="",price_limit="No Limit"),IF(J439="Yes",1,2),IF(SUMIFS(WhatIf!$G:$G,WhatIf!$A:$A,J$1,WhatIf!$B:$B,J439)&lt;=price_limit,IF(J439="Yes",1,2),"")),""))</f>
        <v/>
      </c>
      <c r="AZ439" s="69" t="str">
        <f ca="1">IF(OR(K439="",VLOOKUP(K$1,Services!$A$1:$B$22,2,0)="Exclude"),"",IF($D439=1,IF(OR(price_limit="",price_limit="No Limit"),IF(K439="Yes",1,2),IF(SUMIFS(WhatIf!$G:$G,WhatIf!$A:$A,K$1,WhatIf!$B:$B,K439)&lt;=price_limit,IF(K439="Yes",1,2),"")),""))</f>
        <v/>
      </c>
      <c r="BA439" s="69" t="str">
        <f ca="1">IF(OR(L439="",VLOOKUP(L$1,Services!$A$1:$B$22,2,0)="Exclude"),"",IF($D439=1,IF(OR(price_limit="",price_limit="No Limit"),IF(L439="Yes",1,2),IF(SUMIFS(WhatIf!$G:$G,WhatIf!$A:$A,L$1,WhatIf!$B:$B,L439)&lt;=price_limit,IF(L439="Yes",1,2),"")),""))</f>
        <v/>
      </c>
      <c r="BB439" s="69" t="str">
        <f ca="1">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 ca="1">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 ca="1">IF(OR(Q439="",VLOOKUP(Q$1,Services!$A$1:$B$22,2,0)="Exclude"),"",IF($D439=1,IF(OR(price_limit="",price_limit="No Limit"),IF(Q439="Yes",1,2),IF(SUMIFS(WhatIf!$G:$G,WhatIf!$A:$A,Q$1,WhatIf!$B:$B,Q439)&lt;=price_limit,IF(Q439="Yes",1,2),"")),""))</f>
        <v/>
      </c>
      <c r="BG439" s="69" t="str">
        <f ca="1">IF(OR(R439="",VLOOKUP(R$1,Services!$A$1:$B$22,2,0)="Exclude"),"",IF($D439=1,IF(OR(price_limit="",price_limit="No Limit"),IF(R439="Yes",1,2),IF(SUMIFS(WhatIf!$G:$G,WhatIf!$A:$A,R$1,WhatIf!$B:$B,R439)&lt;=price_limit,IF(R439="Yes",1,2),"")),""))</f>
        <v/>
      </c>
      <c r="BH439" s="69" t="str">
        <f ca="1">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 ca="1">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83</v>
      </c>
      <c r="B440" s="4" t="s">
        <v>277</v>
      </c>
      <c r="C440" s="4" t="s">
        <v>216</v>
      </c>
      <c r="D440" s="3" t="str">
        <f t="shared" ca="1" si="32"/>
        <v/>
      </c>
      <c r="K440" s="5" t="s">
        <v>1</v>
      </c>
      <c r="L440" s="5" t="s">
        <v>1</v>
      </c>
      <c r="M440" s="5" t="s">
        <v>1</v>
      </c>
      <c r="N440" s="5" t="s">
        <v>1</v>
      </c>
      <c r="O440" s="6"/>
      <c r="P440" s="6"/>
      <c r="Q440" s="6"/>
      <c r="R440" s="6" t="s">
        <v>1</v>
      </c>
      <c r="U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9" t="str">
        <f>IF(OR(E440="",VLOOKUP(E$1,Services!$A$1:$B$22,2,0)="Exclude"),"",IF($D440=1,IF(OR(price_limit="",price_limit="No Limit"),IF(E440="Yes",1,2),IF(SUMIFS(WhatIf!$G:$G,WhatIf!$A:$A,E$1,WhatIf!$B:$B,E440)&lt;=price_limit,IF(E440="Yes",1,2),"")),""))</f>
        <v/>
      </c>
      <c r="AU440" s="69" t="str">
        <f>IF(OR(F440="",VLOOKUP(F$1,Services!$A$1:$B$22,2,0)="Exclude"),"",IF($D440=1,IF(OR(price_limit="",price_limit="No Limit"),IF(F440="Yes",1,2),IF(SUMIFS(WhatIf!$G:$G,WhatIf!$A:$A,F$1,WhatIf!$B:$B,F440)&lt;=price_limit,IF(F440="Yes",1,2),"")),""))</f>
        <v/>
      </c>
      <c r="AV440" s="69" t="str">
        <f>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 ca="1">IF(OR(K440="",VLOOKUP(K$1,Services!$A$1:$B$22,2,0)="Exclude"),"",IF($D440=1,IF(OR(price_limit="",price_limit="No Limit"),IF(K440="Yes",1,2),IF(SUMIFS(WhatIf!$G:$G,WhatIf!$A:$A,K$1,WhatIf!$B:$B,K440)&lt;=price_limit,IF(K440="Yes",1,2),"")),""))</f>
        <v/>
      </c>
      <c r="BA440" s="69" t="str">
        <f ca="1">IF(OR(L440="",VLOOKUP(L$1,Services!$A$1:$B$22,2,0)="Exclude"),"",IF($D440=1,IF(OR(price_limit="",price_limit="No Limit"),IF(L440="Yes",1,2),IF(SUMIFS(WhatIf!$G:$G,WhatIf!$A:$A,L$1,WhatIf!$B:$B,L440)&lt;=price_limit,IF(L440="Yes",1,2),"")),""))</f>
        <v/>
      </c>
      <c r="BB440" s="69" t="str">
        <f ca="1">IF(OR(M440="",VLOOKUP(M$1,Services!$A$1:$B$22,2,0)="Exclude"),"",IF($D440=1,IF(OR(price_limit="",price_limit="No Limit"),IF(M440="Yes",1,2),IF(SUMIFS(WhatIf!$G:$G,WhatIf!$A:$A,M$1,WhatIf!$B:$B,M440)&lt;=price_limit,IF(M440="Yes",1,2),"")),""))</f>
        <v/>
      </c>
      <c r="BC440" s="69" t="str">
        <f ca="1">IF(OR(N440="",VLOOKUP(N$1,Services!$A$1:$B$22,2,0)="Exclude"),"",IF($D440=1,IF(OR(price_limit="",price_limit="No Limit"),IF(N440="Yes",1,2),IF(SUMIFS(WhatIf!$G:$G,WhatIf!$A:$A,N$1,WhatIf!$B:$B,N440)&lt;=price_limit,IF(N440="Yes",1,2),"")),""))</f>
        <v/>
      </c>
      <c r="BD440" s="69" t="str">
        <f>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 ca="1">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 ca="1">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 ca="1">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775</v>
      </c>
      <c r="C441" s="4" t="s">
        <v>216</v>
      </c>
      <c r="D441" s="3" t="str">
        <f t="shared" ca="1" si="32"/>
        <v/>
      </c>
      <c r="F441" s="5" t="s">
        <v>505</v>
      </c>
      <c r="G441" s="5" t="s">
        <v>505</v>
      </c>
      <c r="O441" s="6"/>
      <c r="P441" s="6"/>
      <c r="Q441" s="6"/>
      <c r="R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9" t="str">
        <f>IF(OR(E441="",VLOOKUP(E$1,Services!$A$1:$B$22,2,0)="Exclude"),"",IF($D441=1,IF(OR(price_limit="",price_limit="No Limit"),IF(E441="Yes",1,2),IF(SUMIFS(WhatIf!$G:$G,WhatIf!$A:$A,E$1,WhatIf!$B:$B,E441)&lt;=price_limit,IF(E441="Yes",1,2),"")),""))</f>
        <v/>
      </c>
      <c r="AU441" s="69" t="str">
        <f ca="1">IF(OR(F441="",VLOOKUP(F$1,Services!$A$1:$B$22,2,0)="Exclude"),"",IF($D441=1,IF(OR(price_limit="",price_limit="No Limit"),IF(F441="Yes",1,2),IF(SUMIFS(WhatIf!$G:$G,WhatIf!$A:$A,F$1,WhatIf!$B:$B,F441)&lt;=price_limit,IF(F441="Yes",1,2),"")),""))</f>
        <v/>
      </c>
      <c r="AV441" s="69" t="str">
        <f ca="1">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529</v>
      </c>
      <c r="C442" s="4" t="s">
        <v>209</v>
      </c>
      <c r="D442" s="3" t="str">
        <f t="shared" ca="1" si="32"/>
        <v/>
      </c>
      <c r="X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9" t="str">
        <f>IF(OR(E442="",VLOOKUP(E$1,Services!$A$1:$B$22,2,0)="Exclude"),"",IF($D442=1,IF(OR(price_limit="",price_limit="No Limit"),IF(E442="Yes",1,2),IF(SUMIFS(WhatIf!$G:$G,WhatIf!$A:$A,E$1,WhatIf!$B:$B,E442)&lt;=price_limit,IF(E442="Yes",1,2),"")),""))</f>
        <v/>
      </c>
      <c r="AU442" s="69" t="str">
        <f>IF(OR(F442="",VLOOKUP(F$1,Services!$A$1:$B$22,2,0)="Exclude"),"",IF($D442=1,IF(OR(price_limit="",price_limit="No Limit"),IF(F442="Yes",1,2),IF(SUMIFS(WhatIf!$G:$G,WhatIf!$A:$A,F$1,WhatIf!$B:$B,F442)&lt;=price_limit,IF(F442="Yes",1,2),"")),""))</f>
        <v/>
      </c>
      <c r="AV442" s="69" t="str">
        <f>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 ca="1">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152</v>
      </c>
      <c r="B443" s="4" t="s">
        <v>319</v>
      </c>
      <c r="C443" s="4" t="s">
        <v>209</v>
      </c>
      <c r="D443" s="3" t="str">
        <f t="shared" ca="1" si="32"/>
        <v/>
      </c>
      <c r="F443" s="5" t="s">
        <v>508</v>
      </c>
      <c r="G443" s="5" t="s">
        <v>508</v>
      </c>
      <c r="R443" s="5" t="s">
        <v>923</v>
      </c>
      <c r="U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9" t="str">
        <f>IF(OR(E443="",VLOOKUP(E$1,Services!$A$1:$B$22,2,0)="Exclude"),"",IF($D443=1,IF(OR(price_limit="",price_limit="No Limit"),IF(E443="Yes",1,2),IF(SUMIFS(WhatIf!$G:$G,WhatIf!$A:$A,E$1,WhatIf!$B:$B,E443)&lt;=price_limit,IF(E443="Yes",1,2),"")),""))</f>
        <v/>
      </c>
      <c r="AU443" s="69" t="str">
        <f ca="1">IF(OR(F443="",VLOOKUP(F$1,Services!$A$1:$B$22,2,0)="Exclude"),"",IF($D443=1,IF(OR(price_limit="",price_limit="No Limit"),IF(F443="Yes",1,2),IF(SUMIFS(WhatIf!$G:$G,WhatIf!$A:$A,F$1,WhatIf!$B:$B,F443)&lt;=price_limit,IF(F443="Yes",1,2),"")),""))</f>
        <v/>
      </c>
      <c r="AV443" s="69" t="str">
        <f ca="1">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 ca="1">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 ca="1">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372</v>
      </c>
      <c r="B444" s="4" t="s">
        <v>1</v>
      </c>
      <c r="C444" s="4" t="s">
        <v>455</v>
      </c>
      <c r="D444" s="3" t="str">
        <f t="shared" ca="1" si="32"/>
        <v/>
      </c>
      <c r="I444" s="5" t="s">
        <v>1</v>
      </c>
      <c r="O444" s="5" t="s">
        <v>1</v>
      </c>
      <c r="Q444" s="6"/>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9" t="str">
        <f>IF(OR(E444="",VLOOKUP(E$1,Services!$A$1:$B$22,2,0)="Exclude"),"",IF($D444=1,IF(OR(price_limit="",price_limit="No Limit"),IF(E444="Yes",1,2),IF(SUMIFS(WhatIf!$G:$G,WhatIf!$A:$A,E$1,WhatIf!$B:$B,E444)&lt;=price_limit,IF(E444="Yes",1,2),"")),""))</f>
        <v/>
      </c>
      <c r="AU444" s="69" t="str">
        <f>IF(OR(F444="",VLOOKUP(F$1,Services!$A$1:$B$22,2,0)="Exclude"),"",IF($D444=1,IF(OR(price_limit="",price_limit="No Limit"),IF(F444="Yes",1,2),IF(SUMIFS(WhatIf!$G:$G,WhatIf!$A:$A,F$1,WhatIf!$B:$B,F444)&lt;=price_limit,IF(F444="Yes",1,2),"")),""))</f>
        <v/>
      </c>
      <c r="AV444" s="69" t="str">
        <f>IF(OR(G444="",VLOOKUP(G$1,Services!$A$1:$B$22,2,0)="Exclude"),"",IF($D444=1,IF(OR(price_limit="",price_limit="No Limit"),IF(G444="Yes",1,2),IF(SUMIFS(WhatIf!$G:$G,WhatIf!$A:$A,G$1,WhatIf!$B:$B,G444)&lt;=price_limit,IF(G444="Yes",1,2),"")),""))</f>
        <v/>
      </c>
      <c r="AW444" s="69" t="str">
        <f>IF(OR(H444="",VLOOKUP(H$1,Services!$A$1:$B$22,2,0)="Exclude"),"",IF($D444=1,IF(OR(price_limit="",price_limit="No Limit"),IF(H444="Yes",1,2),IF(SUMIFS(WhatIf!$G:$G,WhatIf!$A:$A,H$1,WhatIf!$B:$B,H444)&lt;=price_limit,IF(H444="Yes",1,2),"")),""))</f>
        <v/>
      </c>
      <c r="AX444" s="69" t="str">
        <f ca="1">IF(OR(I444="",VLOOKUP(I$1,Services!$A$1:$B$22,2,0)="Exclude"),"",IF($D444=1,IF(OR(price_limit="",price_limit="No Limit"),IF(I444="Yes",1,2),IF(SUMIFS(WhatIf!$G:$G,WhatIf!$A:$A,I$1,WhatIf!$B:$B,I444)&lt;=price_limit,IF(I444="Yes",1,2),"")),""))</f>
        <v/>
      </c>
      <c r="AY444" s="69" t="str">
        <f>IF(OR(J444="",VLOOKUP(J$1,Services!$A$1:$B$22,2,0)="Exclude"),"",IF($D444=1,IF(OR(price_limit="",price_limit="No Limit"),IF(J444="Yes",1,2),IF(SUMIFS(WhatIf!$G:$G,WhatIf!$A:$A,J$1,WhatIf!$B:$B,J444)&lt;=price_limit,IF(J444="Yes",1,2),"")),""))</f>
        <v/>
      </c>
      <c r="AZ444" s="69" t="str">
        <f>IF(OR(K444="",VLOOKUP(K$1,Services!$A$1:$B$22,2,0)="Exclude"),"",IF($D444=1,IF(OR(price_limit="",price_limit="No Limit"),IF(K444="Yes",1,2),IF(SUMIFS(WhatIf!$G:$G,WhatIf!$A:$A,K$1,WhatIf!$B:$B,K444)&lt;=price_limit,IF(K444="Yes",1,2),"")),""))</f>
        <v/>
      </c>
      <c r="BA444" s="69" t="str">
        <f>IF(OR(L444="",VLOOKUP(L$1,Services!$A$1:$B$22,2,0)="Exclude"),"",IF($D444=1,IF(OR(price_limit="",price_limit="No Limit"),IF(L444="Yes",1,2),IF(SUMIFS(WhatIf!$G:$G,WhatIf!$A:$A,L$1,WhatIf!$B:$B,L444)&lt;=price_limit,IF(L444="Yes",1,2),"")),""))</f>
        <v/>
      </c>
      <c r="BB444" s="69" t="str">
        <f>IF(OR(M444="",VLOOKUP(M$1,Services!$A$1:$B$22,2,0)="Exclude"),"",IF($D444=1,IF(OR(price_limit="",price_limit="No Limit"),IF(M444="Yes",1,2),IF(SUMIFS(WhatIf!$G:$G,WhatIf!$A:$A,M$1,WhatIf!$B:$B,M444)&lt;=price_limit,IF(M444="Yes",1,2),"")),""))</f>
        <v/>
      </c>
      <c r="BC444" s="69" t="str">
        <f>IF(OR(N444="",VLOOKUP(N$1,Services!$A$1:$B$22,2,0)="Exclude"),"",IF($D444=1,IF(OR(price_limit="",price_limit="No Limit"),IF(N444="Yes",1,2),IF(SUMIFS(WhatIf!$G:$G,WhatIf!$A:$A,N$1,WhatIf!$B:$B,N444)&lt;=price_limit,IF(N444="Yes",1,2),"")),""))</f>
        <v/>
      </c>
      <c r="BD444" s="69" t="str">
        <f ca="1">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162</v>
      </c>
      <c r="B445" s="4" t="s">
        <v>240</v>
      </c>
      <c r="C445" s="4" t="s">
        <v>283</v>
      </c>
      <c r="D445" s="3" t="str">
        <f t="shared" ca="1" si="32"/>
        <v/>
      </c>
      <c r="O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0"/>
        <v/>
      </c>
      <c r="AT445" s="69" t="str">
        <f>IF(OR(E445="",VLOOKUP(E$1,Services!$A$1:$B$22,2,0)="Exclude"),"",IF($D445=1,IF(OR(price_limit="",price_limit="No Limit"),IF(E445="Yes",1,2),IF(SUMIFS(WhatIf!$G:$G,WhatIf!$A:$A,E$1,WhatIf!$B:$B,E445)&lt;=price_limit,IF(E445="Yes",1,2),"")),""))</f>
        <v/>
      </c>
      <c r="AU445" s="69" t="str">
        <f>IF(OR(F445="",VLOOKUP(F$1,Services!$A$1:$B$22,2,0)="Exclude"),"",IF($D445=1,IF(OR(price_limit="",price_limit="No Limit"),IF(F445="Yes",1,2),IF(SUMIFS(WhatIf!$G:$G,WhatIf!$A:$A,F$1,WhatIf!$B:$B,F445)&lt;=price_limit,IF(F445="Yes",1,2),"")),""))</f>
        <v/>
      </c>
      <c r="AV445" s="69" t="str">
        <f>IF(OR(G445="",VLOOKUP(G$1,Services!$A$1:$B$22,2,0)="Exclude"),"",IF($D445=1,IF(OR(price_limit="",price_limit="No Limit"),IF(G445="Yes",1,2),IF(SUMIFS(WhatIf!$G:$G,WhatIf!$A:$A,G$1,WhatIf!$B:$B,G445)&lt;=price_limit,IF(G445="Yes",1,2),"")),""))</f>
        <v/>
      </c>
      <c r="AW445" s="69" t="str">
        <f>IF(OR(H445="",VLOOKUP(H$1,Services!$A$1:$B$22,2,0)="Exclude"),"",IF($D445=1,IF(OR(price_limit="",price_limit="No Limit"),IF(H445="Yes",1,2),IF(SUMIFS(WhatIf!$G:$G,WhatIf!$A:$A,H$1,WhatIf!$B:$B,H445)&lt;=price_limit,IF(H445="Yes",1,2),"")),""))</f>
        <v/>
      </c>
      <c r="AX445" s="69" t="str">
        <f>IF(OR(I445="",VLOOKUP(I$1,Services!$A$1:$B$22,2,0)="Exclude"),"",IF($D445=1,IF(OR(price_limit="",price_limit="No Limit"),IF(I445="Yes",1,2),IF(SUMIFS(WhatIf!$G:$G,WhatIf!$A:$A,I$1,WhatIf!$B:$B,I445)&lt;=price_limit,IF(I445="Yes",1,2),"")),""))</f>
        <v/>
      </c>
      <c r="AY445" s="69" t="str">
        <f>IF(OR(J445="",VLOOKUP(J$1,Services!$A$1:$B$22,2,0)="Exclude"),"",IF($D445=1,IF(OR(price_limit="",price_limit="No Limit"),IF(J445="Yes",1,2),IF(SUMIFS(WhatIf!$G:$G,WhatIf!$A:$A,J$1,WhatIf!$B:$B,J445)&lt;=price_limit,IF(J445="Yes",1,2),"")),""))</f>
        <v/>
      </c>
      <c r="AZ445" s="69" t="str">
        <f>IF(OR(K445="",VLOOKUP(K$1,Services!$A$1:$B$22,2,0)="Exclude"),"",IF($D445=1,IF(OR(price_limit="",price_limit="No Limit"),IF(K445="Yes",1,2),IF(SUMIFS(WhatIf!$G:$G,WhatIf!$A:$A,K$1,WhatIf!$B:$B,K445)&lt;=price_limit,IF(K445="Yes",1,2),"")),""))</f>
        <v/>
      </c>
      <c r="BA445" s="69" t="str">
        <f>IF(OR(L445="",VLOOKUP(L$1,Services!$A$1:$B$22,2,0)="Exclude"),"",IF($D445=1,IF(OR(price_limit="",price_limit="No Limit"),IF(L445="Yes",1,2),IF(SUMIFS(WhatIf!$G:$G,WhatIf!$A:$A,L$1,WhatIf!$B:$B,L445)&lt;=price_limit,IF(L445="Yes",1,2),"")),""))</f>
        <v/>
      </c>
      <c r="BB445" s="69" t="str">
        <f>IF(OR(M445="",VLOOKUP(M$1,Services!$A$1:$B$22,2,0)="Exclude"),"",IF($D445=1,IF(OR(price_limit="",price_limit="No Limit"),IF(M445="Yes",1,2),IF(SUMIFS(WhatIf!$G:$G,WhatIf!$A:$A,M$1,WhatIf!$B:$B,M445)&lt;=price_limit,IF(M445="Yes",1,2),"")),""))</f>
        <v/>
      </c>
      <c r="BC445" s="69" t="str">
        <f>IF(OR(N445="",VLOOKUP(N$1,Services!$A$1:$B$22,2,0)="Exclude"),"",IF($D445=1,IF(OR(price_limit="",price_limit="No Limit"),IF(N445="Yes",1,2),IF(SUMIFS(WhatIf!$G:$G,WhatIf!$A:$A,N$1,WhatIf!$B:$B,N445)&lt;=price_limit,IF(N445="Yes",1,2),"")),""))</f>
        <v/>
      </c>
      <c r="BD445" s="69" t="str">
        <f ca="1">IF(OR(O445="",VLOOKUP(O$1,Services!$A$1:$B$22,2,0)="Exclude"),"",IF($D445=1,IF(OR(price_limit="",price_limit="No Limit"),IF(O445="Yes",1,2),IF(SUMIFS(WhatIf!$G:$G,WhatIf!$A:$A,O$1,WhatIf!$B:$B,O445)&lt;=price_limit,IF(O445="Yes",1,2),"")),""))</f>
        <v/>
      </c>
      <c r="BE445" s="69" t="str">
        <f>IF(OR(P445="",VLOOKUP(P$1,Services!$A$1:$B$22,2,0)="Exclude"),"",IF($D445=1,IF(OR(price_limit="",price_limit="No Limit"),IF(P445="Yes",1,2),IF(SUMIFS(WhatIf!$G:$G,WhatIf!$A:$A,P$1,WhatIf!$B:$B,P445)&lt;=price_limit,IF(P445="Yes",1,2),"")),""))</f>
        <v/>
      </c>
      <c r="BF445" s="69" t="str">
        <f>IF(OR(Q445="",VLOOKUP(Q$1,Services!$A$1:$B$22,2,0)="Exclude"),"",IF($D445=1,IF(OR(price_limit="",price_limit="No Limit"),IF(Q445="Yes",1,2),IF(SUMIFS(WhatIf!$G:$G,WhatIf!$A:$A,Q$1,WhatIf!$B:$B,Q445)&lt;=price_limit,IF(Q445="Yes",1,2),"")),""))</f>
        <v/>
      </c>
      <c r="BG445" s="69" t="str">
        <f>IF(OR(R445="",VLOOKUP(R$1,Services!$A$1:$B$22,2,0)="Exclude"),"",IF($D445=1,IF(OR(price_limit="",price_limit="No Limit"),IF(R445="Yes",1,2),IF(SUMIFS(WhatIf!$G:$G,WhatIf!$A:$A,R$1,WhatIf!$B:$B,R445)&lt;=price_limit,IF(R445="Yes",1,2),"")),""))</f>
        <v/>
      </c>
      <c r="BH445" s="69" t="str">
        <f>IF(OR(S445="",VLOOKUP(S$1,Services!$A$1:$B$22,2,0)="Exclude"),"",IF($D445=1,IF(OR(price_limit="",price_limit="No Limit"),IF(S445="Yes",1,2),IF(SUMIFS(WhatIf!$G:$G,WhatIf!$A:$A,S$1,WhatIf!$B:$B,S445)&lt;=price_limit,IF(S445="Yes",1,2),"")),""))</f>
        <v/>
      </c>
      <c r="BI445" s="69" t="str">
        <f>IF(OR(T445="",VLOOKUP(T$1,Services!$A$1:$B$22,2,0)="Exclude"),"",IF($D445=1,IF(OR(price_limit="",price_limit="No Limit"),IF(T445="Yes",1,2),IF(SUMIFS(WhatIf!$G:$G,WhatIf!$A:$A,T$1,WhatIf!$B:$B,T445)&lt;=price_limit,IF(T445="Yes",1,2),"")),""))</f>
        <v/>
      </c>
      <c r="BJ445" s="69" t="str">
        <f>IF(OR(U445="",VLOOKUP(U$1,Services!$A$1:$B$22,2,0)="Exclude"),"",IF($D445=1,IF(OR(price_limit="",price_limit="No Limit"),IF(U445="Yes",1,2),IF(SUMIFS(WhatIf!$G:$G,WhatIf!$A:$A,U$1,WhatIf!$B:$B,U445)&lt;=price_limit,IF(U445="Yes",1,2),"")),""))</f>
        <v/>
      </c>
      <c r="BK445" s="69" t="str">
        <f>IF(OR(V445="",VLOOKUP(V$1,Services!$A$1:$B$22,2,0)="Exclude"),"",IF($D445=1,IF(OR(price_limit="",price_limit="No Limit"),IF(V445="Yes",1,2),IF(SUMIFS(WhatIf!$G:$G,WhatIf!$A:$A,V$1,WhatIf!$B:$B,V445)&lt;=price_limit,IF(V445="Yes",1,2),"")),""))</f>
        <v/>
      </c>
      <c r="BL445" s="69" t="str">
        <f>IF(OR(W445="",VLOOKUP(W$1,Services!$A$1:$B$22,2,0)="Exclude"),"",IF($D445=1,IF(OR(price_limit="",price_limit="No Limit"),IF(W445="Yes",1,2),IF(SUMIFS(WhatIf!$G:$G,WhatIf!$A:$A,W$1,WhatIf!$B:$B,W445)&lt;=price_limit,IF(W445="Yes",1,2),"")),""))</f>
        <v/>
      </c>
      <c r="BM445" s="69" t="str">
        <f>IF(OR(X445="",VLOOKUP(X$1,Services!$A$1:$B$22,2,0)="Exclude"),"",IF($D445=1,IF(OR(price_limit="",price_limit="No Limit"),IF(X445="Yes",1,2),IF(SUMIFS(WhatIf!$G:$G,WhatIf!$A:$A,X$1,WhatIf!$B:$B,X445)&lt;=price_limit,IF(X445="Yes",1,2),"")),""))</f>
        <v/>
      </c>
      <c r="BN445" s="3">
        <f t="shared" si="31"/>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373</v>
      </c>
      <c r="B446" s="4" t="s">
        <v>240</v>
      </c>
      <c r="C446" s="4" t="s">
        <v>200</v>
      </c>
      <c r="D446" s="3" t="str">
        <f t="shared" ca="1" si="32"/>
        <v/>
      </c>
      <c r="F446" s="5" t="s">
        <v>506</v>
      </c>
      <c r="G446" s="5" t="s">
        <v>506</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0"/>
        <v/>
      </c>
      <c r="AT446" s="69" t="str">
        <f>IF(OR(E446="",VLOOKUP(E$1,Services!$A$1:$B$22,2,0)="Exclude"),"",IF($D446=1,IF(OR(price_limit="",price_limit="No Limit"),IF(E446="Yes",1,2),IF(SUMIFS(WhatIf!$G:$G,WhatIf!$A:$A,E$1,WhatIf!$B:$B,E446)&lt;=price_limit,IF(E446="Yes",1,2),"")),""))</f>
        <v/>
      </c>
      <c r="AU446" s="69" t="str">
        <f ca="1">IF(OR(F446="",VLOOKUP(F$1,Services!$A$1:$B$22,2,0)="Exclude"),"",IF($D446=1,IF(OR(price_limit="",price_limit="No Limit"),IF(F446="Yes",1,2),IF(SUMIFS(WhatIf!$G:$G,WhatIf!$A:$A,F$1,WhatIf!$B:$B,F446)&lt;=price_limit,IF(F446="Yes",1,2),"")),""))</f>
        <v/>
      </c>
      <c r="AV446" s="69" t="str">
        <f ca="1">IF(OR(G446="",VLOOKUP(G$1,Services!$A$1:$B$22,2,0)="Exclude"),"",IF($D446=1,IF(OR(price_limit="",price_limit="No Limit"),IF(G446="Yes",1,2),IF(SUMIFS(WhatIf!$G:$G,WhatIf!$A:$A,G$1,WhatIf!$B:$B,G446)&lt;=price_limit,IF(G446="Yes",1,2),"")),""))</f>
        <v/>
      </c>
      <c r="AW446" s="69" t="str">
        <f>IF(OR(H446="",VLOOKUP(H$1,Services!$A$1:$B$22,2,0)="Exclude"),"",IF($D446=1,IF(OR(price_limit="",price_limit="No Limit"),IF(H446="Yes",1,2),IF(SUMIFS(WhatIf!$G:$G,WhatIf!$A:$A,H$1,WhatIf!$B:$B,H446)&lt;=price_limit,IF(H446="Yes",1,2),"")),""))</f>
        <v/>
      </c>
      <c r="AX446" s="69" t="str">
        <f>IF(OR(I446="",VLOOKUP(I$1,Services!$A$1:$B$22,2,0)="Exclude"),"",IF($D446=1,IF(OR(price_limit="",price_limit="No Limit"),IF(I446="Yes",1,2),IF(SUMIFS(WhatIf!$G:$G,WhatIf!$A:$A,I$1,WhatIf!$B:$B,I446)&lt;=price_limit,IF(I446="Yes",1,2),"")),""))</f>
        <v/>
      </c>
      <c r="AY446" s="69" t="str">
        <f>IF(OR(J446="",VLOOKUP(J$1,Services!$A$1:$B$22,2,0)="Exclude"),"",IF($D446=1,IF(OR(price_limit="",price_limit="No Limit"),IF(J446="Yes",1,2),IF(SUMIFS(WhatIf!$G:$G,WhatIf!$A:$A,J$1,WhatIf!$B:$B,J446)&lt;=price_limit,IF(J446="Yes",1,2),"")),""))</f>
        <v/>
      </c>
      <c r="AZ446" s="69" t="str">
        <f>IF(OR(K446="",VLOOKUP(K$1,Services!$A$1:$B$22,2,0)="Exclude"),"",IF($D446=1,IF(OR(price_limit="",price_limit="No Limit"),IF(K446="Yes",1,2),IF(SUMIFS(WhatIf!$G:$G,WhatIf!$A:$A,K$1,WhatIf!$B:$B,K446)&lt;=price_limit,IF(K446="Yes",1,2),"")),""))</f>
        <v/>
      </c>
      <c r="BA446" s="69" t="str">
        <f>IF(OR(L446="",VLOOKUP(L$1,Services!$A$1:$B$22,2,0)="Exclude"),"",IF($D446=1,IF(OR(price_limit="",price_limit="No Limit"),IF(L446="Yes",1,2),IF(SUMIFS(WhatIf!$G:$G,WhatIf!$A:$A,L$1,WhatIf!$B:$B,L446)&lt;=price_limit,IF(L446="Yes",1,2),"")),""))</f>
        <v/>
      </c>
      <c r="BB446" s="69" t="str">
        <f>IF(OR(M446="",VLOOKUP(M$1,Services!$A$1:$B$22,2,0)="Exclude"),"",IF($D446=1,IF(OR(price_limit="",price_limit="No Limit"),IF(M446="Yes",1,2),IF(SUMIFS(WhatIf!$G:$G,WhatIf!$A:$A,M$1,WhatIf!$B:$B,M446)&lt;=price_limit,IF(M446="Yes",1,2),"")),""))</f>
        <v/>
      </c>
      <c r="BC446" s="69" t="str">
        <f>IF(OR(N446="",VLOOKUP(N$1,Services!$A$1:$B$22,2,0)="Exclude"),"",IF($D446=1,IF(OR(price_limit="",price_limit="No Limit"),IF(N446="Yes",1,2),IF(SUMIFS(WhatIf!$G:$G,WhatIf!$A:$A,N$1,WhatIf!$B:$B,N446)&lt;=price_limit,IF(N446="Yes",1,2),"")),""))</f>
        <v/>
      </c>
      <c r="BD446" s="69" t="str">
        <f>IF(OR(O446="",VLOOKUP(O$1,Services!$A$1:$B$22,2,0)="Exclude"),"",IF($D446=1,IF(OR(price_limit="",price_limit="No Limit"),IF(O446="Yes",1,2),IF(SUMIFS(WhatIf!$G:$G,WhatIf!$A:$A,O$1,WhatIf!$B:$B,O446)&lt;=price_limit,IF(O446="Yes",1,2),"")),""))</f>
        <v/>
      </c>
      <c r="BE446" s="69" t="str">
        <f>IF(OR(P446="",VLOOKUP(P$1,Services!$A$1:$B$22,2,0)="Exclude"),"",IF($D446=1,IF(OR(price_limit="",price_limit="No Limit"),IF(P446="Yes",1,2),IF(SUMIFS(WhatIf!$G:$G,WhatIf!$A:$A,P$1,WhatIf!$B:$B,P446)&lt;=price_limit,IF(P446="Yes",1,2),"")),""))</f>
        <v/>
      </c>
      <c r="BF446" s="69" t="str">
        <f>IF(OR(Q446="",VLOOKUP(Q$1,Services!$A$1:$B$22,2,0)="Exclude"),"",IF($D446=1,IF(OR(price_limit="",price_limit="No Limit"),IF(Q446="Yes",1,2),IF(SUMIFS(WhatIf!$G:$G,WhatIf!$A:$A,Q$1,WhatIf!$B:$B,Q446)&lt;=price_limit,IF(Q446="Yes",1,2),"")),""))</f>
        <v/>
      </c>
      <c r="BG446" s="69" t="str">
        <f>IF(OR(R446="",VLOOKUP(R$1,Services!$A$1:$B$22,2,0)="Exclude"),"",IF($D446=1,IF(OR(price_limit="",price_limit="No Limit"),IF(R446="Yes",1,2),IF(SUMIFS(WhatIf!$G:$G,WhatIf!$A:$A,R$1,WhatIf!$B:$B,R446)&lt;=price_limit,IF(R446="Yes",1,2),"")),""))</f>
        <v/>
      </c>
      <c r="BH446" s="69" t="str">
        <f>IF(OR(S446="",VLOOKUP(S$1,Services!$A$1:$B$22,2,0)="Exclude"),"",IF($D446=1,IF(OR(price_limit="",price_limit="No Limit"),IF(S446="Yes",1,2),IF(SUMIFS(WhatIf!$G:$G,WhatIf!$A:$A,S$1,WhatIf!$B:$B,S446)&lt;=price_limit,IF(S446="Yes",1,2),"")),""))</f>
        <v/>
      </c>
      <c r="BI446" s="69" t="str">
        <f>IF(OR(T446="",VLOOKUP(T$1,Services!$A$1:$B$22,2,0)="Exclude"),"",IF($D446=1,IF(OR(price_limit="",price_limit="No Limit"),IF(T446="Yes",1,2),IF(SUMIFS(WhatIf!$G:$G,WhatIf!$A:$A,T$1,WhatIf!$B:$B,T446)&lt;=price_limit,IF(T446="Yes",1,2),"")),""))</f>
        <v/>
      </c>
      <c r="BJ446" s="69" t="str">
        <f>IF(OR(U446="",VLOOKUP(U$1,Services!$A$1:$B$22,2,0)="Exclude"),"",IF($D446=1,IF(OR(price_limit="",price_limit="No Limit"),IF(U446="Yes",1,2),IF(SUMIFS(WhatIf!$G:$G,WhatIf!$A:$A,U$1,WhatIf!$B:$B,U446)&lt;=price_limit,IF(U446="Yes",1,2),"")),""))</f>
        <v/>
      </c>
      <c r="BK446" s="69" t="str">
        <f>IF(OR(V446="",VLOOKUP(V$1,Services!$A$1:$B$22,2,0)="Exclude"),"",IF($D446=1,IF(OR(price_limit="",price_limit="No Limit"),IF(V446="Yes",1,2),IF(SUMIFS(WhatIf!$G:$G,WhatIf!$A:$A,V$1,WhatIf!$B:$B,V446)&lt;=price_limit,IF(V446="Yes",1,2),"")),""))</f>
        <v/>
      </c>
      <c r="BL446" s="69" t="str">
        <f>IF(OR(W446="",VLOOKUP(W$1,Services!$A$1:$B$22,2,0)="Exclude"),"",IF($D446=1,IF(OR(price_limit="",price_limit="No Limit"),IF(W446="Yes",1,2),IF(SUMIFS(WhatIf!$G:$G,WhatIf!$A:$A,W$1,WhatIf!$B:$B,W446)&lt;=price_limit,IF(W446="Yes",1,2),"")),""))</f>
        <v/>
      </c>
      <c r="BM446" s="69" t="str">
        <f>IF(OR(X446="",VLOOKUP(X$1,Services!$A$1:$B$22,2,0)="Exclude"),"",IF($D446=1,IF(OR(price_limit="",price_limit="No Limit"),IF(X446="Yes",1,2),IF(SUMIFS(WhatIf!$G:$G,WhatIf!$A:$A,X$1,WhatIf!$B:$B,X446)&lt;=price_limit,IF(X446="Yes",1,2),"")),""))</f>
        <v/>
      </c>
      <c r="BN446" s="3">
        <f t="shared" si="31"/>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754</v>
      </c>
      <c r="C447" s="4" t="s">
        <v>208</v>
      </c>
      <c r="D447" s="3" t="str">
        <f t="shared" ca="1" si="32"/>
        <v/>
      </c>
      <c r="F447" s="5" t="s">
        <v>814</v>
      </c>
      <c r="G447" s="5" t="s">
        <v>814</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0"/>
        <v/>
      </c>
      <c r="AT447" s="69" t="str">
        <f>IF(OR(E447="",VLOOKUP(E$1,Services!$A$1:$B$22,2,0)="Exclude"),"",IF($D447=1,IF(OR(price_limit="",price_limit="No Limit"),IF(E447="Yes",1,2),IF(SUMIFS(WhatIf!$G:$G,WhatIf!$A:$A,E$1,WhatIf!$B:$B,E447)&lt;=price_limit,IF(E447="Yes",1,2),"")),""))</f>
        <v/>
      </c>
      <c r="AU447" s="69" t="str">
        <f ca="1">IF(OR(F447="",VLOOKUP(F$1,Services!$A$1:$B$22,2,0)="Exclude"),"",IF($D447=1,IF(OR(price_limit="",price_limit="No Limit"),IF(F447="Yes",1,2),IF(SUMIFS(WhatIf!$G:$G,WhatIf!$A:$A,F$1,WhatIf!$B:$B,F447)&lt;=price_limit,IF(F447="Yes",1,2),"")),""))</f>
        <v/>
      </c>
      <c r="AV447" s="69" t="str">
        <f ca="1">IF(OR(G447="",VLOOKUP(G$1,Services!$A$1:$B$22,2,0)="Exclude"),"",IF($D447=1,IF(OR(price_limit="",price_limit="No Limit"),IF(G447="Yes",1,2),IF(SUMIFS(WhatIf!$G:$G,WhatIf!$A:$A,G$1,WhatIf!$B:$B,G447)&lt;=price_limit,IF(G447="Yes",1,2),"")),""))</f>
        <v/>
      </c>
      <c r="AW447" s="69" t="str">
        <f>IF(OR(H447="",VLOOKUP(H$1,Services!$A$1:$B$22,2,0)="Exclude"),"",IF($D447=1,IF(OR(price_limit="",price_limit="No Limit"),IF(H447="Yes",1,2),IF(SUMIFS(WhatIf!$G:$G,WhatIf!$A:$A,H$1,WhatIf!$B:$B,H447)&lt;=price_limit,IF(H447="Yes",1,2),"")),""))</f>
        <v/>
      </c>
      <c r="AX447" s="69" t="str">
        <f>IF(OR(I447="",VLOOKUP(I$1,Services!$A$1:$B$22,2,0)="Exclude"),"",IF($D447=1,IF(OR(price_limit="",price_limit="No Limit"),IF(I447="Yes",1,2),IF(SUMIFS(WhatIf!$G:$G,WhatIf!$A:$A,I$1,WhatIf!$B:$B,I447)&lt;=price_limit,IF(I447="Yes",1,2),"")),""))</f>
        <v/>
      </c>
      <c r="AY447" s="69" t="str">
        <f>IF(OR(J447="",VLOOKUP(J$1,Services!$A$1:$B$22,2,0)="Exclude"),"",IF($D447=1,IF(OR(price_limit="",price_limit="No Limit"),IF(J447="Yes",1,2),IF(SUMIFS(WhatIf!$G:$G,WhatIf!$A:$A,J$1,WhatIf!$B:$B,J447)&lt;=price_limit,IF(J447="Yes",1,2),"")),""))</f>
        <v/>
      </c>
      <c r="AZ447" s="69" t="str">
        <f>IF(OR(K447="",VLOOKUP(K$1,Services!$A$1:$B$22,2,0)="Exclude"),"",IF($D447=1,IF(OR(price_limit="",price_limit="No Limit"),IF(K447="Yes",1,2),IF(SUMIFS(WhatIf!$G:$G,WhatIf!$A:$A,K$1,WhatIf!$B:$B,K447)&lt;=price_limit,IF(K447="Yes",1,2),"")),""))</f>
        <v/>
      </c>
      <c r="BA447" s="69" t="str">
        <f>IF(OR(L447="",VLOOKUP(L$1,Services!$A$1:$B$22,2,0)="Exclude"),"",IF($D447=1,IF(OR(price_limit="",price_limit="No Limit"),IF(L447="Yes",1,2),IF(SUMIFS(WhatIf!$G:$G,WhatIf!$A:$A,L$1,WhatIf!$B:$B,L447)&lt;=price_limit,IF(L447="Yes",1,2),"")),""))</f>
        <v/>
      </c>
      <c r="BB447" s="69" t="str">
        <f>IF(OR(M447="",VLOOKUP(M$1,Services!$A$1:$B$22,2,0)="Exclude"),"",IF($D447=1,IF(OR(price_limit="",price_limit="No Limit"),IF(M447="Yes",1,2),IF(SUMIFS(WhatIf!$G:$G,WhatIf!$A:$A,M$1,WhatIf!$B:$B,M447)&lt;=price_limit,IF(M447="Yes",1,2),"")),""))</f>
        <v/>
      </c>
      <c r="BC447" s="69" t="str">
        <f>IF(OR(N447="",VLOOKUP(N$1,Services!$A$1:$B$22,2,0)="Exclude"),"",IF($D447=1,IF(OR(price_limit="",price_limit="No Limit"),IF(N447="Yes",1,2),IF(SUMIFS(WhatIf!$G:$G,WhatIf!$A:$A,N$1,WhatIf!$B:$B,N447)&lt;=price_limit,IF(N447="Yes",1,2),"")),""))</f>
        <v/>
      </c>
      <c r="BD447" s="69" t="str">
        <f>IF(OR(O447="",VLOOKUP(O$1,Services!$A$1:$B$22,2,0)="Exclude"),"",IF($D447=1,IF(OR(price_limit="",price_limit="No Limit"),IF(O447="Yes",1,2),IF(SUMIFS(WhatIf!$G:$G,WhatIf!$A:$A,O$1,WhatIf!$B:$B,O447)&lt;=price_limit,IF(O447="Yes",1,2),"")),""))</f>
        <v/>
      </c>
      <c r="BE447" s="69" t="str">
        <f>IF(OR(P447="",VLOOKUP(P$1,Services!$A$1:$B$22,2,0)="Exclude"),"",IF($D447=1,IF(OR(price_limit="",price_limit="No Limit"),IF(P447="Yes",1,2),IF(SUMIFS(WhatIf!$G:$G,WhatIf!$A:$A,P$1,WhatIf!$B:$B,P447)&lt;=price_limit,IF(P447="Yes",1,2),"")),""))</f>
        <v/>
      </c>
      <c r="BF447" s="69" t="str">
        <f>IF(OR(Q447="",VLOOKUP(Q$1,Services!$A$1:$B$22,2,0)="Exclude"),"",IF($D447=1,IF(OR(price_limit="",price_limit="No Limit"),IF(Q447="Yes",1,2),IF(SUMIFS(WhatIf!$G:$G,WhatIf!$A:$A,Q$1,WhatIf!$B:$B,Q447)&lt;=price_limit,IF(Q447="Yes",1,2),"")),""))</f>
        <v/>
      </c>
      <c r="BG447" s="69" t="str">
        <f>IF(OR(R447="",VLOOKUP(R$1,Services!$A$1:$B$22,2,0)="Exclude"),"",IF($D447=1,IF(OR(price_limit="",price_limit="No Limit"),IF(R447="Yes",1,2),IF(SUMIFS(WhatIf!$G:$G,WhatIf!$A:$A,R$1,WhatIf!$B:$B,R447)&lt;=price_limit,IF(R447="Yes",1,2),"")),""))</f>
        <v/>
      </c>
      <c r="BH447" s="69" t="str">
        <f>IF(OR(S447="",VLOOKUP(S$1,Services!$A$1:$B$22,2,0)="Exclude"),"",IF($D447=1,IF(OR(price_limit="",price_limit="No Limit"),IF(S447="Yes",1,2),IF(SUMIFS(WhatIf!$G:$G,WhatIf!$A:$A,S$1,WhatIf!$B:$B,S447)&lt;=price_limit,IF(S447="Yes",1,2),"")),""))</f>
        <v/>
      </c>
      <c r="BI447" s="69" t="str">
        <f>IF(OR(T447="",VLOOKUP(T$1,Services!$A$1:$B$22,2,0)="Exclude"),"",IF($D447=1,IF(OR(price_limit="",price_limit="No Limit"),IF(T447="Yes",1,2),IF(SUMIFS(WhatIf!$G:$G,WhatIf!$A:$A,T$1,WhatIf!$B:$B,T447)&lt;=price_limit,IF(T447="Yes",1,2),"")),""))</f>
        <v/>
      </c>
      <c r="BJ447" s="69" t="str">
        <f>IF(OR(U447="",VLOOKUP(U$1,Services!$A$1:$B$22,2,0)="Exclude"),"",IF($D447=1,IF(OR(price_limit="",price_limit="No Limit"),IF(U447="Yes",1,2),IF(SUMIFS(WhatIf!$G:$G,WhatIf!$A:$A,U$1,WhatIf!$B:$B,U447)&lt;=price_limit,IF(U447="Yes",1,2),"")),""))</f>
        <v/>
      </c>
      <c r="BK447" s="69" t="str">
        <f>IF(OR(V447="",VLOOKUP(V$1,Services!$A$1:$B$22,2,0)="Exclude"),"",IF($D447=1,IF(OR(price_limit="",price_limit="No Limit"),IF(V447="Yes",1,2),IF(SUMIFS(WhatIf!$G:$G,WhatIf!$A:$A,V$1,WhatIf!$B:$B,V447)&lt;=price_limit,IF(V447="Yes",1,2),"")),""))</f>
        <v/>
      </c>
      <c r="BL447" s="69" t="str">
        <f>IF(OR(W447="",VLOOKUP(W$1,Services!$A$1:$B$22,2,0)="Exclude"),"",IF($D447=1,IF(OR(price_limit="",price_limit="No Limit"),IF(W447="Yes",1,2),IF(SUMIFS(WhatIf!$G:$G,WhatIf!$A:$A,W$1,WhatIf!$B:$B,W447)&lt;=price_limit,IF(W447="Yes",1,2),"")),""))</f>
        <v/>
      </c>
      <c r="BM447" s="69" t="str">
        <f>IF(OR(X447="",VLOOKUP(X$1,Services!$A$1:$B$22,2,0)="Exclude"),"",IF($D447=1,IF(OR(price_limit="",price_limit="No Limit"),IF(X447="Yes",1,2),IF(SUMIFS(WhatIf!$G:$G,WhatIf!$A:$A,X$1,WhatIf!$B:$B,X447)&lt;=price_limit,IF(X447="Yes",1,2),"")),""))</f>
        <v/>
      </c>
      <c r="BN447" s="3">
        <f t="shared" si="31"/>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798</v>
      </c>
      <c r="C448" s="4" t="s">
        <v>208</v>
      </c>
      <c r="D448" s="3" t="str">
        <f t="shared" ca="1" si="32"/>
        <v/>
      </c>
      <c r="F448" s="5" t="s">
        <v>814</v>
      </c>
      <c r="G448" s="5" t="s">
        <v>814</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0"/>
        <v/>
      </c>
      <c r="AT448" s="69" t="str">
        <f>IF(OR(E448="",VLOOKUP(E$1,Services!$A$1:$B$22,2,0)="Exclude"),"",IF($D448=1,IF(OR(price_limit="",price_limit="No Limit"),IF(E448="Yes",1,2),IF(SUMIFS(WhatIf!$G:$G,WhatIf!$A:$A,E$1,WhatIf!$B:$B,E448)&lt;=price_limit,IF(E448="Yes",1,2),"")),""))</f>
        <v/>
      </c>
      <c r="AU448" s="69" t="str">
        <f ca="1">IF(OR(F448="",VLOOKUP(F$1,Services!$A$1:$B$22,2,0)="Exclude"),"",IF($D448=1,IF(OR(price_limit="",price_limit="No Limit"),IF(F448="Yes",1,2),IF(SUMIFS(WhatIf!$G:$G,WhatIf!$A:$A,F$1,WhatIf!$B:$B,F448)&lt;=price_limit,IF(F448="Yes",1,2),"")),""))</f>
        <v/>
      </c>
      <c r="AV448" s="69" t="str">
        <f ca="1">IF(OR(G448="",VLOOKUP(G$1,Services!$A$1:$B$22,2,0)="Exclude"),"",IF($D448=1,IF(OR(price_limit="",price_limit="No Limit"),IF(G448="Yes",1,2),IF(SUMIFS(WhatIf!$G:$G,WhatIf!$A:$A,G$1,WhatIf!$B:$B,G448)&lt;=price_limit,IF(G448="Yes",1,2),"")),""))</f>
        <v/>
      </c>
      <c r="AW448" s="69" t="str">
        <f>IF(OR(H448="",VLOOKUP(H$1,Services!$A$1:$B$22,2,0)="Exclude"),"",IF($D448=1,IF(OR(price_limit="",price_limit="No Limit"),IF(H448="Yes",1,2),IF(SUMIFS(WhatIf!$G:$G,WhatIf!$A:$A,H$1,WhatIf!$B:$B,H448)&lt;=price_limit,IF(H448="Yes",1,2),"")),""))</f>
        <v/>
      </c>
      <c r="AX448" s="69" t="str">
        <f>IF(OR(I448="",VLOOKUP(I$1,Services!$A$1:$B$22,2,0)="Exclude"),"",IF($D448=1,IF(OR(price_limit="",price_limit="No Limit"),IF(I448="Yes",1,2),IF(SUMIFS(WhatIf!$G:$G,WhatIf!$A:$A,I$1,WhatIf!$B:$B,I448)&lt;=price_limit,IF(I448="Yes",1,2),"")),""))</f>
        <v/>
      </c>
      <c r="AY448" s="69" t="str">
        <f>IF(OR(J448="",VLOOKUP(J$1,Services!$A$1:$B$22,2,0)="Exclude"),"",IF($D448=1,IF(OR(price_limit="",price_limit="No Limit"),IF(J448="Yes",1,2),IF(SUMIFS(WhatIf!$G:$G,WhatIf!$A:$A,J$1,WhatIf!$B:$B,J448)&lt;=price_limit,IF(J448="Yes",1,2),"")),""))</f>
        <v/>
      </c>
      <c r="AZ448" s="69" t="str">
        <f>IF(OR(K448="",VLOOKUP(K$1,Services!$A$1:$B$22,2,0)="Exclude"),"",IF($D448=1,IF(OR(price_limit="",price_limit="No Limit"),IF(K448="Yes",1,2),IF(SUMIFS(WhatIf!$G:$G,WhatIf!$A:$A,K$1,WhatIf!$B:$B,K448)&lt;=price_limit,IF(K448="Yes",1,2),"")),""))</f>
        <v/>
      </c>
      <c r="BA448" s="69" t="str">
        <f>IF(OR(L448="",VLOOKUP(L$1,Services!$A$1:$B$22,2,0)="Exclude"),"",IF($D448=1,IF(OR(price_limit="",price_limit="No Limit"),IF(L448="Yes",1,2),IF(SUMIFS(WhatIf!$G:$G,WhatIf!$A:$A,L$1,WhatIf!$B:$B,L448)&lt;=price_limit,IF(L448="Yes",1,2),"")),""))</f>
        <v/>
      </c>
      <c r="BB448" s="69" t="str">
        <f>IF(OR(M448="",VLOOKUP(M$1,Services!$A$1:$B$22,2,0)="Exclude"),"",IF($D448=1,IF(OR(price_limit="",price_limit="No Limit"),IF(M448="Yes",1,2),IF(SUMIFS(WhatIf!$G:$G,WhatIf!$A:$A,M$1,WhatIf!$B:$B,M448)&lt;=price_limit,IF(M448="Yes",1,2),"")),""))</f>
        <v/>
      </c>
      <c r="BC448" s="69" t="str">
        <f>IF(OR(N448="",VLOOKUP(N$1,Services!$A$1:$B$22,2,0)="Exclude"),"",IF($D448=1,IF(OR(price_limit="",price_limit="No Limit"),IF(N448="Yes",1,2),IF(SUMIFS(WhatIf!$G:$G,WhatIf!$A:$A,N$1,WhatIf!$B:$B,N448)&lt;=price_limit,IF(N448="Yes",1,2),"")),""))</f>
        <v/>
      </c>
      <c r="BD448" s="69" t="str">
        <f>IF(OR(O448="",VLOOKUP(O$1,Services!$A$1:$B$22,2,0)="Exclude"),"",IF($D448=1,IF(OR(price_limit="",price_limit="No Limit"),IF(O448="Yes",1,2),IF(SUMIFS(WhatIf!$G:$G,WhatIf!$A:$A,O$1,WhatIf!$B:$B,O448)&lt;=price_limit,IF(O448="Yes",1,2),"")),""))</f>
        <v/>
      </c>
      <c r="BE448" s="69" t="str">
        <f>IF(OR(P448="",VLOOKUP(P$1,Services!$A$1:$B$22,2,0)="Exclude"),"",IF($D448=1,IF(OR(price_limit="",price_limit="No Limit"),IF(P448="Yes",1,2),IF(SUMIFS(WhatIf!$G:$G,WhatIf!$A:$A,P$1,WhatIf!$B:$B,P448)&lt;=price_limit,IF(P448="Yes",1,2),"")),""))</f>
        <v/>
      </c>
      <c r="BF448" s="69" t="str">
        <f>IF(OR(Q448="",VLOOKUP(Q$1,Services!$A$1:$B$22,2,0)="Exclude"),"",IF($D448=1,IF(OR(price_limit="",price_limit="No Limit"),IF(Q448="Yes",1,2),IF(SUMIFS(WhatIf!$G:$G,WhatIf!$A:$A,Q$1,WhatIf!$B:$B,Q448)&lt;=price_limit,IF(Q448="Yes",1,2),"")),""))</f>
        <v/>
      </c>
      <c r="BG448" s="69" t="str">
        <f>IF(OR(R448="",VLOOKUP(R$1,Services!$A$1:$B$22,2,0)="Exclude"),"",IF($D448=1,IF(OR(price_limit="",price_limit="No Limit"),IF(R448="Yes",1,2),IF(SUMIFS(WhatIf!$G:$G,WhatIf!$A:$A,R$1,WhatIf!$B:$B,R448)&lt;=price_limit,IF(R448="Yes",1,2),"")),""))</f>
        <v/>
      </c>
      <c r="BH448" s="69" t="str">
        <f>IF(OR(S448="",VLOOKUP(S$1,Services!$A$1:$B$22,2,0)="Exclude"),"",IF($D448=1,IF(OR(price_limit="",price_limit="No Limit"),IF(S448="Yes",1,2),IF(SUMIFS(WhatIf!$G:$G,WhatIf!$A:$A,S$1,WhatIf!$B:$B,S448)&lt;=price_limit,IF(S448="Yes",1,2),"")),""))</f>
        <v/>
      </c>
      <c r="BI448" s="69" t="str">
        <f>IF(OR(T448="",VLOOKUP(T$1,Services!$A$1:$B$22,2,0)="Exclude"),"",IF($D448=1,IF(OR(price_limit="",price_limit="No Limit"),IF(T448="Yes",1,2),IF(SUMIFS(WhatIf!$G:$G,WhatIf!$A:$A,T$1,WhatIf!$B:$B,T448)&lt;=price_limit,IF(T448="Yes",1,2),"")),""))</f>
        <v/>
      </c>
      <c r="BJ448" s="69" t="str">
        <f>IF(OR(U448="",VLOOKUP(U$1,Services!$A$1:$B$22,2,0)="Exclude"),"",IF($D448=1,IF(OR(price_limit="",price_limit="No Limit"),IF(U448="Yes",1,2),IF(SUMIFS(WhatIf!$G:$G,WhatIf!$A:$A,U$1,WhatIf!$B:$B,U448)&lt;=price_limit,IF(U448="Yes",1,2),"")),""))</f>
        <v/>
      </c>
      <c r="BK448" s="69" t="str">
        <f>IF(OR(V448="",VLOOKUP(V$1,Services!$A$1:$B$22,2,0)="Exclude"),"",IF($D448=1,IF(OR(price_limit="",price_limit="No Limit"),IF(V448="Yes",1,2),IF(SUMIFS(WhatIf!$G:$G,WhatIf!$A:$A,V$1,WhatIf!$B:$B,V448)&lt;=price_limit,IF(V448="Yes",1,2),"")),""))</f>
        <v/>
      </c>
      <c r="BL448" s="69" t="str">
        <f>IF(OR(W448="",VLOOKUP(W$1,Services!$A$1:$B$22,2,0)="Exclude"),"",IF($D448=1,IF(OR(price_limit="",price_limit="No Limit"),IF(W448="Yes",1,2),IF(SUMIFS(WhatIf!$G:$G,WhatIf!$A:$A,W$1,WhatIf!$B:$B,W448)&lt;=price_limit,IF(W448="Yes",1,2),"")),""))</f>
        <v/>
      </c>
      <c r="BM448" s="69" t="str">
        <f>IF(OR(X448="",VLOOKUP(X$1,Services!$A$1:$B$22,2,0)="Exclude"),"",IF($D448=1,IF(OR(price_limit="",price_limit="No Limit"),IF(X448="Yes",1,2),IF(SUMIFS(WhatIf!$G:$G,WhatIf!$A:$A,X$1,WhatIf!$B:$B,X448)&lt;=price_limit,IF(X448="Yes",1,2),"")),""))</f>
        <v/>
      </c>
      <c r="BN448" s="3">
        <f t="shared" si="31"/>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x14ac:dyDescent="0.3">
      <c r="A449" s="19" t="s">
        <v>837</v>
      </c>
      <c r="C449" s="4" t="s">
        <v>209</v>
      </c>
      <c r="D449" s="3" t="str">
        <f t="shared" ca="1" si="32"/>
        <v/>
      </c>
      <c r="R449" s="6" t="s">
        <v>829</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0"/>
        <v/>
      </c>
      <c r="AT449" s="69" t="str">
        <f>IF(OR(E449="",VLOOKUP(E$1,Services!$A$1:$B$22,2,0)="Exclude"),"",IF($D449=1,IF(OR(price_limit="",price_limit="No Limit"),IF(E449="Yes",1,2),IF(SUMIFS(WhatIf!$G:$G,WhatIf!$A:$A,E$1,WhatIf!$B:$B,E449)&lt;=price_limit,IF(E449="Yes",1,2),"")),""))</f>
        <v/>
      </c>
      <c r="AU449" s="69" t="str">
        <f>IF(OR(F449="",VLOOKUP(F$1,Services!$A$1:$B$22,2,0)="Exclude"),"",IF($D449=1,IF(OR(price_limit="",price_limit="No Limit"),IF(F449="Yes",1,2),IF(SUMIFS(WhatIf!$G:$G,WhatIf!$A:$A,F$1,WhatIf!$B:$B,F449)&lt;=price_limit,IF(F449="Yes",1,2),"")),""))</f>
        <v/>
      </c>
      <c r="AV449" s="69" t="str">
        <f>IF(OR(G449="",VLOOKUP(G$1,Services!$A$1:$B$22,2,0)="Exclude"),"",IF($D449=1,IF(OR(price_limit="",price_limit="No Limit"),IF(G449="Yes",1,2),IF(SUMIFS(WhatIf!$G:$G,WhatIf!$A:$A,G$1,WhatIf!$B:$B,G449)&lt;=price_limit,IF(G449="Yes",1,2),"")),""))</f>
        <v/>
      </c>
      <c r="AW449" s="69" t="str">
        <f>IF(OR(H449="",VLOOKUP(H$1,Services!$A$1:$B$22,2,0)="Exclude"),"",IF($D449=1,IF(OR(price_limit="",price_limit="No Limit"),IF(H449="Yes",1,2),IF(SUMIFS(WhatIf!$G:$G,WhatIf!$A:$A,H$1,WhatIf!$B:$B,H449)&lt;=price_limit,IF(H449="Yes",1,2),"")),""))</f>
        <v/>
      </c>
      <c r="AX449" s="69" t="str">
        <f>IF(OR(I449="",VLOOKUP(I$1,Services!$A$1:$B$22,2,0)="Exclude"),"",IF($D449=1,IF(OR(price_limit="",price_limit="No Limit"),IF(I449="Yes",1,2),IF(SUMIFS(WhatIf!$G:$G,WhatIf!$A:$A,I$1,WhatIf!$B:$B,I449)&lt;=price_limit,IF(I449="Yes",1,2),"")),""))</f>
        <v/>
      </c>
      <c r="AY449" s="69" t="str">
        <f>IF(OR(J449="",VLOOKUP(J$1,Services!$A$1:$B$22,2,0)="Exclude"),"",IF($D449=1,IF(OR(price_limit="",price_limit="No Limit"),IF(J449="Yes",1,2),IF(SUMIFS(WhatIf!$G:$G,WhatIf!$A:$A,J$1,WhatIf!$B:$B,J449)&lt;=price_limit,IF(J449="Yes",1,2),"")),""))</f>
        <v/>
      </c>
      <c r="AZ449" s="69" t="str">
        <f>IF(OR(K449="",VLOOKUP(K$1,Services!$A$1:$B$22,2,0)="Exclude"),"",IF($D449=1,IF(OR(price_limit="",price_limit="No Limit"),IF(K449="Yes",1,2),IF(SUMIFS(WhatIf!$G:$G,WhatIf!$A:$A,K$1,WhatIf!$B:$B,K449)&lt;=price_limit,IF(K449="Yes",1,2),"")),""))</f>
        <v/>
      </c>
      <c r="BA449" s="69" t="str">
        <f>IF(OR(L449="",VLOOKUP(L$1,Services!$A$1:$B$22,2,0)="Exclude"),"",IF($D449=1,IF(OR(price_limit="",price_limit="No Limit"),IF(L449="Yes",1,2),IF(SUMIFS(WhatIf!$G:$G,WhatIf!$A:$A,L$1,WhatIf!$B:$B,L449)&lt;=price_limit,IF(L449="Yes",1,2),"")),""))</f>
        <v/>
      </c>
      <c r="BB449" s="69" t="str">
        <f>IF(OR(M449="",VLOOKUP(M$1,Services!$A$1:$B$22,2,0)="Exclude"),"",IF($D449=1,IF(OR(price_limit="",price_limit="No Limit"),IF(M449="Yes",1,2),IF(SUMIFS(WhatIf!$G:$G,WhatIf!$A:$A,M$1,WhatIf!$B:$B,M449)&lt;=price_limit,IF(M449="Yes",1,2),"")),""))</f>
        <v/>
      </c>
      <c r="BC449" s="69" t="str">
        <f>IF(OR(N449="",VLOOKUP(N$1,Services!$A$1:$B$22,2,0)="Exclude"),"",IF($D449=1,IF(OR(price_limit="",price_limit="No Limit"),IF(N449="Yes",1,2),IF(SUMIFS(WhatIf!$G:$G,WhatIf!$A:$A,N$1,WhatIf!$B:$B,N449)&lt;=price_limit,IF(N449="Yes",1,2),"")),""))</f>
        <v/>
      </c>
      <c r="BD449" s="69" t="str">
        <f>IF(OR(O449="",VLOOKUP(O$1,Services!$A$1:$B$22,2,0)="Exclude"),"",IF($D449=1,IF(OR(price_limit="",price_limit="No Limit"),IF(O449="Yes",1,2),IF(SUMIFS(WhatIf!$G:$G,WhatIf!$A:$A,O$1,WhatIf!$B:$B,O449)&lt;=price_limit,IF(O449="Yes",1,2),"")),""))</f>
        <v/>
      </c>
      <c r="BE449" s="69" t="str">
        <f>IF(OR(P449="",VLOOKUP(P$1,Services!$A$1:$B$22,2,0)="Exclude"),"",IF($D449=1,IF(OR(price_limit="",price_limit="No Limit"),IF(P449="Yes",1,2),IF(SUMIFS(WhatIf!$G:$G,WhatIf!$A:$A,P$1,WhatIf!$B:$B,P449)&lt;=price_limit,IF(P449="Yes",1,2),"")),""))</f>
        <v/>
      </c>
      <c r="BF449" s="69" t="str">
        <f>IF(OR(Q449="",VLOOKUP(Q$1,Services!$A$1:$B$22,2,0)="Exclude"),"",IF($D449=1,IF(OR(price_limit="",price_limit="No Limit"),IF(Q449="Yes",1,2),IF(SUMIFS(WhatIf!$G:$G,WhatIf!$A:$A,Q$1,WhatIf!$B:$B,Q449)&lt;=price_limit,IF(Q449="Yes",1,2),"")),""))</f>
        <v/>
      </c>
      <c r="BG449" s="69" t="str">
        <f ca="1">IF(OR(R449="",VLOOKUP(R$1,Services!$A$1:$B$22,2,0)="Exclude"),"",IF($D449=1,IF(OR(price_limit="",price_limit="No Limit"),IF(R449="Yes",1,2),IF(SUMIFS(WhatIf!$G:$G,WhatIf!$A:$A,R$1,WhatIf!$B:$B,R449)&lt;=price_limit,IF(R449="Yes",1,2),"")),""))</f>
        <v/>
      </c>
      <c r="BH449" s="69" t="str">
        <f>IF(OR(S449="",VLOOKUP(S$1,Services!$A$1:$B$22,2,0)="Exclude"),"",IF($D449=1,IF(OR(price_limit="",price_limit="No Limit"),IF(S449="Yes",1,2),IF(SUMIFS(WhatIf!$G:$G,WhatIf!$A:$A,S$1,WhatIf!$B:$B,S449)&lt;=price_limit,IF(S449="Yes",1,2),"")),""))</f>
        <v/>
      </c>
      <c r="BI449" s="69" t="str">
        <f>IF(OR(T449="",VLOOKUP(T$1,Services!$A$1:$B$22,2,0)="Exclude"),"",IF($D449=1,IF(OR(price_limit="",price_limit="No Limit"),IF(T449="Yes",1,2),IF(SUMIFS(WhatIf!$G:$G,WhatIf!$A:$A,T$1,WhatIf!$B:$B,T449)&lt;=price_limit,IF(T449="Yes",1,2),"")),""))</f>
        <v/>
      </c>
      <c r="BJ449" s="69" t="str">
        <f>IF(OR(U449="",VLOOKUP(U$1,Services!$A$1:$B$22,2,0)="Exclude"),"",IF($D449=1,IF(OR(price_limit="",price_limit="No Limit"),IF(U449="Yes",1,2),IF(SUMIFS(WhatIf!$G:$G,WhatIf!$A:$A,U$1,WhatIf!$B:$B,U449)&lt;=price_limit,IF(U449="Yes",1,2),"")),""))</f>
        <v/>
      </c>
      <c r="BK449" s="69" t="str">
        <f>IF(OR(V449="",VLOOKUP(V$1,Services!$A$1:$B$22,2,0)="Exclude"),"",IF($D449=1,IF(OR(price_limit="",price_limit="No Limit"),IF(V449="Yes",1,2),IF(SUMIFS(WhatIf!$G:$G,WhatIf!$A:$A,V$1,WhatIf!$B:$B,V449)&lt;=price_limit,IF(V449="Yes",1,2),"")),""))</f>
        <v/>
      </c>
      <c r="BL449" s="69" t="str">
        <f>IF(OR(W449="",VLOOKUP(W$1,Services!$A$1:$B$22,2,0)="Exclude"),"",IF($D449=1,IF(OR(price_limit="",price_limit="No Limit"),IF(W449="Yes",1,2),IF(SUMIFS(WhatIf!$G:$G,WhatIf!$A:$A,W$1,WhatIf!$B:$B,W449)&lt;=price_limit,IF(W449="Yes",1,2),"")),""))</f>
        <v/>
      </c>
      <c r="BM449" s="69" t="str">
        <f>IF(OR(X449="",VLOOKUP(X$1,Services!$A$1:$B$22,2,0)="Exclude"),"",IF($D449=1,IF(OR(price_limit="",price_limit="No Limit"),IF(X449="Yes",1,2),IF(SUMIFS(WhatIf!$G:$G,WhatIf!$A:$A,X$1,WhatIf!$B:$B,X449)&lt;=price_limit,IF(X449="Yes",1,2),"")),""))</f>
        <v/>
      </c>
      <c r="BN449" s="3">
        <f t="shared" si="31"/>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374</v>
      </c>
      <c r="B450" s="4" t="s">
        <v>240</v>
      </c>
      <c r="C450" s="4" t="s">
        <v>208</v>
      </c>
      <c r="D450" s="3" t="str">
        <f t="shared" ca="1" si="32"/>
        <v/>
      </c>
      <c r="H450" s="5" t="s">
        <v>285</v>
      </c>
      <c r="I450" s="5" t="s">
        <v>285</v>
      </c>
      <c r="J450" s="5" t="s">
        <v>285</v>
      </c>
      <c r="K450" s="5" t="s">
        <v>285</v>
      </c>
      <c r="L450" s="5" t="s">
        <v>285</v>
      </c>
      <c r="M450" s="5" t="s">
        <v>285</v>
      </c>
      <c r="N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 ca="1" si="33">IF(SUM(Y450:AR450)&gt;0,1,"")</f>
        <v/>
      </c>
      <c r="AT450" s="69" t="str">
        <f>IF(OR(E450="",VLOOKUP(E$1,Services!$A$1:$B$22,2,0)="Exclude"),"",IF($D450=1,IF(OR(price_limit="",price_limit="No Limit"),IF(E450="Yes",1,2),IF(SUMIFS(WhatIf!$G:$G,WhatIf!$A:$A,E$1,WhatIf!$B:$B,E450)&lt;=price_limit,IF(E450="Yes",1,2),"")),""))</f>
        <v/>
      </c>
      <c r="AU450" s="69" t="str">
        <f>IF(OR(F450="",VLOOKUP(F$1,Services!$A$1:$B$22,2,0)="Exclude"),"",IF($D450=1,IF(OR(price_limit="",price_limit="No Limit"),IF(F450="Yes",1,2),IF(SUMIFS(WhatIf!$G:$G,WhatIf!$A:$A,F$1,WhatIf!$B:$B,F450)&lt;=price_limit,IF(F450="Yes",1,2),"")),""))</f>
        <v/>
      </c>
      <c r="AV450" s="69" t="str">
        <f>IF(OR(G450="",VLOOKUP(G$1,Services!$A$1:$B$22,2,0)="Exclude"),"",IF($D450=1,IF(OR(price_limit="",price_limit="No Limit"),IF(G450="Yes",1,2),IF(SUMIFS(WhatIf!$G:$G,WhatIf!$A:$A,G$1,WhatIf!$B:$B,G450)&lt;=price_limit,IF(G450="Yes",1,2),"")),""))</f>
        <v/>
      </c>
      <c r="AW450" s="69" t="str">
        <f ca="1">IF(OR(H450="",VLOOKUP(H$1,Services!$A$1:$B$22,2,0)="Exclude"),"",IF($D450=1,IF(OR(price_limit="",price_limit="No Limit"),IF(H450="Yes",1,2),IF(SUMIFS(WhatIf!$G:$G,WhatIf!$A:$A,H$1,WhatIf!$B:$B,H450)&lt;=price_limit,IF(H450="Yes",1,2),"")),""))</f>
        <v/>
      </c>
      <c r="AX450" s="69" t="str">
        <f ca="1">IF(OR(I450="",VLOOKUP(I$1,Services!$A$1:$B$22,2,0)="Exclude"),"",IF($D450=1,IF(OR(price_limit="",price_limit="No Limit"),IF(I450="Yes",1,2),IF(SUMIFS(WhatIf!$G:$G,WhatIf!$A:$A,I$1,WhatIf!$B:$B,I450)&lt;=price_limit,IF(I450="Yes",1,2),"")),""))</f>
        <v/>
      </c>
      <c r="AY450" s="69" t="str">
        <f ca="1">IF(OR(J450="",VLOOKUP(J$1,Services!$A$1:$B$22,2,0)="Exclude"),"",IF($D450=1,IF(OR(price_limit="",price_limit="No Limit"),IF(J450="Yes",1,2),IF(SUMIFS(WhatIf!$G:$G,WhatIf!$A:$A,J$1,WhatIf!$B:$B,J450)&lt;=price_limit,IF(J450="Yes",1,2),"")),""))</f>
        <v/>
      </c>
      <c r="AZ450" s="69" t="str">
        <f ca="1">IF(OR(K450="",VLOOKUP(K$1,Services!$A$1:$B$22,2,0)="Exclude"),"",IF($D450=1,IF(OR(price_limit="",price_limit="No Limit"),IF(K450="Yes",1,2),IF(SUMIFS(WhatIf!$G:$G,WhatIf!$A:$A,K$1,WhatIf!$B:$B,K450)&lt;=price_limit,IF(K450="Yes",1,2),"")),""))</f>
        <v/>
      </c>
      <c r="BA450" s="69" t="str">
        <f ca="1">IF(OR(L450="",VLOOKUP(L$1,Services!$A$1:$B$22,2,0)="Exclude"),"",IF($D450=1,IF(OR(price_limit="",price_limit="No Limit"),IF(L450="Yes",1,2),IF(SUMIFS(WhatIf!$G:$G,WhatIf!$A:$A,L$1,WhatIf!$B:$B,L450)&lt;=price_limit,IF(L450="Yes",1,2),"")),""))</f>
        <v/>
      </c>
      <c r="BB450" s="69" t="str">
        <f ca="1">IF(OR(M450="",VLOOKUP(M$1,Services!$A$1:$B$22,2,0)="Exclude"),"",IF($D450=1,IF(OR(price_limit="",price_limit="No Limit"),IF(M450="Yes",1,2),IF(SUMIFS(WhatIf!$G:$G,WhatIf!$A:$A,M$1,WhatIf!$B:$B,M450)&lt;=price_limit,IF(M450="Yes",1,2),"")),""))</f>
        <v/>
      </c>
      <c r="BC450" s="69" t="str">
        <f ca="1">IF(OR(N450="",VLOOKUP(N$1,Services!$A$1:$B$22,2,0)="Exclude"),"",IF($D450=1,IF(OR(price_limit="",price_limit="No Limit"),IF(N450="Yes",1,2),IF(SUMIFS(WhatIf!$G:$G,WhatIf!$A:$A,N$1,WhatIf!$B:$B,N450)&lt;=price_limit,IF(N450="Yes",1,2),"")),""))</f>
        <v/>
      </c>
      <c r="BD450" s="69" t="str">
        <f>IF(OR(O450="",VLOOKUP(O$1,Services!$A$1:$B$22,2,0)="Exclude"),"",IF($D450=1,IF(OR(price_limit="",price_limit="No Limit"),IF(O450="Yes",1,2),IF(SUMIFS(WhatIf!$G:$G,WhatIf!$A:$A,O$1,WhatIf!$B:$B,O450)&lt;=price_limit,IF(O450="Yes",1,2),"")),""))</f>
        <v/>
      </c>
      <c r="BE450" s="69" t="str">
        <f>IF(OR(P450="",VLOOKUP(P$1,Services!$A$1:$B$22,2,0)="Exclude"),"",IF($D450=1,IF(OR(price_limit="",price_limit="No Limit"),IF(P450="Yes",1,2),IF(SUMIFS(WhatIf!$G:$G,WhatIf!$A:$A,P$1,WhatIf!$B:$B,P450)&lt;=price_limit,IF(P450="Yes",1,2),"")),""))</f>
        <v/>
      </c>
      <c r="BF450" s="69" t="str">
        <f>IF(OR(Q450="",VLOOKUP(Q$1,Services!$A$1:$B$22,2,0)="Exclude"),"",IF($D450=1,IF(OR(price_limit="",price_limit="No Limit"),IF(Q450="Yes",1,2),IF(SUMIFS(WhatIf!$G:$G,WhatIf!$A:$A,Q$1,WhatIf!$B:$B,Q450)&lt;=price_limit,IF(Q450="Yes",1,2),"")),""))</f>
        <v/>
      </c>
      <c r="BG450" s="69" t="str">
        <f>IF(OR(R450="",VLOOKUP(R$1,Services!$A$1:$B$22,2,0)="Exclude"),"",IF($D450=1,IF(OR(price_limit="",price_limit="No Limit"),IF(R450="Yes",1,2),IF(SUMIFS(WhatIf!$G:$G,WhatIf!$A:$A,R$1,WhatIf!$B:$B,R450)&lt;=price_limit,IF(R450="Yes",1,2),"")),""))</f>
        <v/>
      </c>
      <c r="BH450" s="69" t="str">
        <f>IF(OR(S450="",VLOOKUP(S$1,Services!$A$1:$B$22,2,0)="Exclude"),"",IF($D450=1,IF(OR(price_limit="",price_limit="No Limit"),IF(S450="Yes",1,2),IF(SUMIFS(WhatIf!$G:$G,WhatIf!$A:$A,S$1,WhatIf!$B:$B,S450)&lt;=price_limit,IF(S450="Yes",1,2),"")),""))</f>
        <v/>
      </c>
      <c r="BI450" s="69" t="str">
        <f>IF(OR(T450="",VLOOKUP(T$1,Services!$A$1:$B$22,2,0)="Exclude"),"",IF($D450=1,IF(OR(price_limit="",price_limit="No Limit"),IF(T450="Yes",1,2),IF(SUMIFS(WhatIf!$G:$G,WhatIf!$A:$A,T$1,WhatIf!$B:$B,T450)&lt;=price_limit,IF(T450="Yes",1,2),"")),""))</f>
        <v/>
      </c>
      <c r="BJ450" s="69" t="str">
        <f>IF(OR(U450="",VLOOKUP(U$1,Services!$A$1:$B$22,2,0)="Exclude"),"",IF($D450=1,IF(OR(price_limit="",price_limit="No Limit"),IF(U450="Yes",1,2),IF(SUMIFS(WhatIf!$G:$G,WhatIf!$A:$A,U$1,WhatIf!$B:$B,U450)&lt;=price_limit,IF(U450="Yes",1,2),"")),""))</f>
        <v/>
      </c>
      <c r="BK450" s="69" t="str">
        <f>IF(OR(V450="",VLOOKUP(V$1,Services!$A$1:$B$22,2,0)="Exclude"),"",IF($D450=1,IF(OR(price_limit="",price_limit="No Limit"),IF(V450="Yes",1,2),IF(SUMIFS(WhatIf!$G:$G,WhatIf!$A:$A,V$1,WhatIf!$B:$B,V450)&lt;=price_limit,IF(V450="Yes",1,2),"")),""))</f>
        <v/>
      </c>
      <c r="BL450" s="69" t="str">
        <f>IF(OR(W450="",VLOOKUP(W$1,Services!$A$1:$B$22,2,0)="Exclude"),"",IF($D450=1,IF(OR(price_limit="",price_limit="No Limit"),IF(W450="Yes",1,2),IF(SUMIFS(WhatIf!$G:$G,WhatIf!$A:$A,W$1,WhatIf!$B:$B,W450)&lt;=price_limit,IF(W450="Yes",1,2),"")),""))</f>
        <v/>
      </c>
      <c r="BM450" s="69" t="str">
        <f>IF(OR(X450="",VLOOKUP(X$1,Services!$A$1:$B$22,2,0)="Exclude"),"",IF($D450=1,IF(OR(price_limit="",price_limit="No Limit"),IF(X450="Yes",1,2),IF(SUMIFS(WhatIf!$G:$G,WhatIf!$A:$A,X$1,WhatIf!$B:$B,X450)&lt;=price_limit,IF(X450="Yes",1,2),"")),""))</f>
        <v/>
      </c>
      <c r="BN450" s="3">
        <f t="shared" ref="BN450" si="34">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sheetData>
  <autoFilter ref="A1:BR450" xr:uid="{1997CC9B-E91C-4E41-8839-0952805D9971}">
    <sortState xmlns:xlrd2="http://schemas.microsoft.com/office/spreadsheetml/2017/richdata2" ref="A2:BR442">
      <sortCondition ref="A2:A442"/>
    </sortState>
  </autoFilter>
  <sortState xmlns:xlrd2="http://schemas.microsoft.com/office/spreadsheetml/2017/richdata2" ref="A2:BR450">
    <sortCondition ref="A2:A450"/>
  </sortState>
  <conditionalFormatting sqref="H82:H84 X79 E13:F14 E104:F104 H105:H106 H146:H148 E147:F147 H96 E21:F21 H21 E128:F130 H128 O21:S21 O104:S106 E76:F77 H76:H77 E172:F173 H133:H134 E150:F150 H44 H117 H191:I192 E3:F6 H4:H6 O3:S6 H32:H35 E176:F179 E133:F135 E83:F83 H86:H90 H66:H68 H50 E34:F34 E148 E188 E203:F203 E122:F126 E121 E40 E74 E91 E97 E146 E154:E155 E187:F187 E186 F24:G24 E54 E137 E201:E202 E84:E85 E98:F102 E174 F30:G30 E151 E86:F90 H98:H102 H119:H126 O133:S135 H176:I179 E41:F47 H46:H48 E138:F144 X176:X179 X76:X77 E171 O171:S174 H171:I173 E200:F200 F199 E152:F153 E55:F56 H151:I155 X96:X106 X171:X174 H70:H73 E68:F73 E16:F19 E119:F120 X119:X131 X146:X155 E15 E50:F50 E57 F43:G43 E111 F87:G87 E106:F106 E105 F3:G3 E31:E33 E35:E36 E64:E67 E184:F184 E183 E193:F193 E192 E195:F198 S195:S203 O195:R199 X195:X203 H195:I207 E189:F191 X186:X193 H186:I189 X181:X184 H181:I184 E181:F182 E161 H161:I161 X161 H137:H144 X137:X144 X133:X135 H108:H109 E108:F109 X108:X109 O108:S109 E93:F94 H93:H94 X81:X94 H61:H63 H58 E58:F63 E52:F53 H52:H56 F52:G52 X52:X74 E48 E49:G49 E37:F39 H24:H28 E23:F30 H14:H19 O13:S19 X13:X19 E8:F11 H8:H11 O8:S11 X3:X11 O119:S126 O128:S130 O137:S144 O200:Q203 O96:P96 R96:S96 O52:S74 O76:S77 O82:S91 O93:S94 O97:S102 O186:S193 O161:S161 O146:S148 H157:I158 E157:F158 X157:X158 E112:F117 X111:X117 H111:H115 O111:S117 H37:H38 X21:X50 O23:S50 O164:S169 X164:X169 H164:I169 E164:E169 O150:S155 O176:S179 O181:S184 O157:S158">
    <cfRule type="expression" dxfId="753" priority="2255" stopIfTrue="1">
      <formula>AND(E3="$",OR(#REF!="Yes",#REF!="No"))</formula>
    </cfRule>
    <cfRule type="expression" priority="2256" stopIfTrue="1">
      <formula>E3="$"</formula>
    </cfRule>
    <cfRule type="expression" dxfId="752" priority="2257" stopIfTrue="1">
      <formula>E3&lt;&gt;#REF!</formula>
    </cfRule>
  </conditionalFormatting>
  <conditionalFormatting sqref="E22 E79:F79 E131 E149:F149 E7:F7 E103:F103 F81 H92 H127 H7 H149 H131 H81 H22 I82:I84 G13:G14 G104 I105:I106 I146:I148 G21 G128:G130 I128 O81:S81 O92:S92 O127:S127 O7:S7 O149:S149 O79:S79 O103:S103 G76:G77 I76:I77 G172:G173 I133:I134 G150 I44 I117 O131:S131 H156:I156 G3:G5 I4:I5 I32:I35 G133:G135 G83 I86:I90 I66:I68 I50 G34 G148 G176:G179 F11:G11 F62:G62 G122:G126 F9:G9 G202:G203 G86:G90 G98:G102 F31:G32 I98:I102 I119:I126 G41:G47 I46:I48 O156:R156 J15:N15 N14 N16 N21 J46:N46 N44:N45 N47 N56 N63 J65:N84 J87:N89 N85:N86 N90:N91 N104:N105 N109 N115 J125:N131 N124 J133:N135 N141 J178:N179 N176:N177 N186 N201 N211 N234:N235 J251:N252 N250 N253 N316:N317 N334 N340 J346:N348 N345 J355:N357 N354 N358 J351:N351 K350:N350 K352:N352 J121:N123 N120 N349 M353:N353 G138:G144 X103 X22 X79 X131 X149 X7 X127 X92 X81 J171:N175 J318:N330 J332:N333 J271:N271 G152:G153 G55:G56 I8:I10 I70:I73 G68:G73 J254:N269 J17:N20 G119:G120 T119:T131 J137:N140 J142:N158 T146:T155 G50 G106 F3:G3 E127:F127 G184 G193 J236:N249 J212:N233 J202:N210 R204:R207 J195:N200 G195:G200 T195:T203 G187:G191 J187:N193 T186:T193 J181:N184 G181:G182 T181:T184 J161:N161 T161 I137:I144 T137:T144 T133:T135 J116:N119 J111:N114 I108:I109 G108:G109 J106:N108 T108:T109 G93:G94 J92:N103 I93:I94 T81:T94 I61:I63 I58 J57:N62 G58:G64 J52:N55 G52:G53 I52:I56 T52:T74 J48:N50 I24:I28 G23:G30 J22:S22 G16:G19 I14:I19 T16:T19 G8:G11 T6:T11 J4:N13 J359:N361 J341:N344 J335:N339 J292:N315 J273:N290 G157:G158 T157:T158 G112:G117 I111:I115 T111:T117 I37:I38 G37:G39 J24:N43 T21:T50 T164:T169 J164:N169">
    <cfRule type="expression" dxfId="751" priority="2247" stopIfTrue="1">
      <formula>AND(E3="$",OR(#REF!="Yes",#REF!="No"))</formula>
    </cfRule>
    <cfRule type="expression" priority="2248" stopIfTrue="1">
      <formula>E3="$"</formula>
    </cfRule>
    <cfRule type="expression" dxfId="750" priority="2249" stopIfTrue="1">
      <formula>E3&lt;&gt;#REF!</formula>
    </cfRule>
  </conditionalFormatting>
  <conditionalFormatting sqref="H103">
    <cfRule type="expression" dxfId="749" priority="2169" stopIfTrue="1">
      <formula>AND(H103="$",OR(#REF!="Yes",#REF!="No"))</formula>
    </cfRule>
    <cfRule type="expression" priority="2170" stopIfTrue="1">
      <formula>H103="$"</formula>
    </cfRule>
    <cfRule type="expression" dxfId="748" priority="2171" stopIfTrue="1">
      <formula>H103&lt;&gt;#REF!</formula>
    </cfRule>
  </conditionalFormatting>
  <conditionalFormatting sqref="E81">
    <cfRule type="expression" dxfId="747" priority="2166" stopIfTrue="1">
      <formula>AND(E81="$",OR(#REF!="Yes",#REF!="No"))</formula>
    </cfRule>
    <cfRule type="expression" priority="2167" stopIfTrue="1">
      <formula>E81="$"</formula>
    </cfRule>
    <cfRule type="expression" dxfId="746" priority="2168" stopIfTrue="1">
      <formula>E81&lt;&gt;#REF!</formula>
    </cfRule>
  </conditionalFormatting>
  <conditionalFormatting sqref="F92">
    <cfRule type="expression" dxfId="745" priority="2163" stopIfTrue="1">
      <formula>AND(F92="$",OR(#REF!="Yes",#REF!="No"))</formula>
    </cfRule>
    <cfRule type="expression" priority="2164" stopIfTrue="1">
      <formula>F92="$"</formula>
    </cfRule>
    <cfRule type="expression" dxfId="744" priority="2165" stopIfTrue="1">
      <formula>F92&lt;&gt;#REF!</formula>
    </cfRule>
  </conditionalFormatting>
  <conditionalFormatting sqref="E118 H118 O118:Q118 S118 X118">
    <cfRule type="expression" dxfId="743" priority="2157" stopIfTrue="1">
      <formula>AND(E118="$",OR(#REF!="Yes",#REF!="No"))</formula>
    </cfRule>
    <cfRule type="expression" priority="2158" stopIfTrue="1">
      <formula>E118="$"</formula>
    </cfRule>
    <cfRule type="expression" dxfId="742" priority="2159" stopIfTrue="1">
      <formula>E118&lt;&gt;#REF!</formula>
    </cfRule>
  </conditionalFormatting>
  <conditionalFormatting sqref="G6">
    <cfRule type="expression" dxfId="741" priority="2154" stopIfTrue="1">
      <formula>AND(G6="$",OR(#REF!="Yes",#REF!="No"))</formula>
    </cfRule>
    <cfRule type="expression" priority="2155" stopIfTrue="1">
      <formula>G6="$"</formula>
    </cfRule>
    <cfRule type="expression" dxfId="740" priority="2156" stopIfTrue="1">
      <formula>G6&lt;&gt;#REF!</formula>
    </cfRule>
  </conditionalFormatting>
  <conditionalFormatting sqref="G149 G7 G103 G127 G79 G81">
    <cfRule type="expression" dxfId="739" priority="2151" stopIfTrue="1">
      <formula>AND(G7="$",OR(#REF!="Yes",#REF!="No"))</formula>
    </cfRule>
    <cfRule type="expression" priority="2152" stopIfTrue="1">
      <formula>G7="$"</formula>
    </cfRule>
    <cfRule type="expression" dxfId="738" priority="2153" stopIfTrue="1">
      <formula>G7&lt;&gt;#REF!</formula>
    </cfRule>
  </conditionalFormatting>
  <conditionalFormatting sqref="G92">
    <cfRule type="expression" dxfId="737" priority="2148" stopIfTrue="1">
      <formula>AND(G92="$",OR(#REF!="Yes",#REF!="No"))</formula>
    </cfRule>
    <cfRule type="expression" priority="2149" stopIfTrue="1">
      <formula>G92="$"</formula>
    </cfRule>
    <cfRule type="expression" dxfId="736" priority="2150" stopIfTrue="1">
      <formula>G92&lt;&gt;#REF!</formula>
    </cfRule>
  </conditionalFormatting>
  <conditionalFormatting sqref="H79">
    <cfRule type="expression" dxfId="735" priority="2139" stopIfTrue="1">
      <formula>AND(H79="$",OR(#REF!="Yes",#REF!="No"))</formula>
    </cfRule>
    <cfRule type="expression" priority="2140" stopIfTrue="1">
      <formula>H79="$"</formula>
    </cfRule>
    <cfRule type="expression" dxfId="734" priority="2141" stopIfTrue="1">
      <formula>H79&lt;&gt;#REF!</formula>
    </cfRule>
  </conditionalFormatting>
  <conditionalFormatting sqref="I6 I96 I21">
    <cfRule type="expression" dxfId="733" priority="2133" stopIfTrue="1">
      <formula>AND(I6="$",OR(#REF!="Yes",#REF!="No"))</formula>
    </cfRule>
    <cfRule type="expression" priority="2134" stopIfTrue="1">
      <formula>I6="$"</formula>
    </cfRule>
    <cfRule type="expression" dxfId="732" priority="2135" stopIfTrue="1">
      <formula>I6&lt;&gt;#REF!</formula>
    </cfRule>
  </conditionalFormatting>
  <conditionalFormatting sqref="I127 I7 I149 I131 I22">
    <cfRule type="expression" dxfId="731" priority="2130" stopIfTrue="1">
      <formula>AND(I7="$",OR(#REF!="Yes",#REF!="No"))</formula>
    </cfRule>
    <cfRule type="expression" priority="2131" stopIfTrue="1">
      <formula>I7="$"</formula>
    </cfRule>
    <cfRule type="expression" dxfId="730" priority="2132" stopIfTrue="1">
      <formula>I7&lt;&gt;#REF!</formula>
    </cfRule>
  </conditionalFormatting>
  <conditionalFormatting sqref="I103">
    <cfRule type="expression" dxfId="729" priority="2124" stopIfTrue="1">
      <formula>AND(I103="$",OR(#REF!="Yes",#REF!="No"))</formula>
    </cfRule>
    <cfRule type="expression" priority="2125" stopIfTrue="1">
      <formula>I103="$"</formula>
    </cfRule>
    <cfRule type="expression" dxfId="728" priority="2126" stopIfTrue="1">
      <formula>I103&lt;&gt;#REF!</formula>
    </cfRule>
  </conditionalFormatting>
  <conditionalFormatting sqref="I118">
    <cfRule type="expression" dxfId="727" priority="2121" stopIfTrue="1">
      <formula>AND(I118="$",OR(#REF!="Yes",#REF!="No"))</formula>
    </cfRule>
    <cfRule type="expression" priority="2122" stopIfTrue="1">
      <formula>I118="$"</formula>
    </cfRule>
    <cfRule type="expression" dxfId="726" priority="2123" stopIfTrue="1">
      <formula>I118&lt;&gt;#REF!</formula>
    </cfRule>
  </conditionalFormatting>
  <conditionalFormatting sqref="I79">
    <cfRule type="expression" dxfId="725" priority="2115" stopIfTrue="1">
      <formula>AND(I79="$",OR(#REF!="Yes",#REF!="No"))</formula>
    </cfRule>
    <cfRule type="expression" priority="2116" stopIfTrue="1">
      <formula>I79="$"</formula>
    </cfRule>
    <cfRule type="expression" dxfId="724" priority="2117" stopIfTrue="1">
      <formula>I79&lt;&gt;#REF!</formula>
    </cfRule>
  </conditionalFormatting>
  <conditionalFormatting sqref="I92">
    <cfRule type="expression" dxfId="723" priority="2061" stopIfTrue="1">
      <formula>AND(I92="$",OR(#REF!="Yes",#REF!="No"))</formula>
    </cfRule>
    <cfRule type="expression" priority="2062" stopIfTrue="1">
      <formula>I92="$"</formula>
    </cfRule>
    <cfRule type="expression" dxfId="722" priority="2063" stopIfTrue="1">
      <formula>I92&lt;&gt;#REF!</formula>
    </cfRule>
  </conditionalFormatting>
  <conditionalFormatting sqref="F164:F166 F171 F168">
    <cfRule type="expression" dxfId="721" priority="2025" stopIfTrue="1">
      <formula>AND(F164="$",OR(#REF!="Yes",#REF!="No"))</formula>
    </cfRule>
    <cfRule type="expression" priority="2026" stopIfTrue="1">
      <formula>F164="$"</formula>
    </cfRule>
    <cfRule type="expression" dxfId="720" priority="2027" stopIfTrue="1">
      <formula>F164&lt;&gt;#REF!</formula>
    </cfRule>
  </conditionalFormatting>
  <conditionalFormatting sqref="G164:G166 G171 G168">
    <cfRule type="expression" dxfId="719" priority="2022" stopIfTrue="1">
      <formula>AND(G164="$",OR(#REF!="Yes",#REF!="No"))</formula>
    </cfRule>
    <cfRule type="expression" priority="2023" stopIfTrue="1">
      <formula>G164="$"</formula>
    </cfRule>
    <cfRule type="expression" dxfId="718" priority="2024" stopIfTrue="1">
      <formula>G164&lt;&gt;#REF!</formula>
    </cfRule>
  </conditionalFormatting>
  <conditionalFormatting sqref="E211 H211 O211:Q211 S211">
    <cfRule type="expression" dxfId="717" priority="1951" stopIfTrue="1">
      <formula>AND(E211="$",OR(#REF!="Yes",#REF!="No"))</formula>
    </cfRule>
    <cfRule type="expression" priority="1952" stopIfTrue="1">
      <formula>E211="$"</formula>
    </cfRule>
    <cfRule type="expression" dxfId="716" priority="1953" stopIfTrue="1">
      <formula>E211&lt;&gt;#REF!</formula>
    </cfRule>
  </conditionalFormatting>
  <conditionalFormatting sqref="I211">
    <cfRule type="expression" dxfId="715" priority="1945" stopIfTrue="1">
      <formula>AND(I211="$",OR(#REF!="Yes",#REF!="No"))</formula>
    </cfRule>
    <cfRule type="expression" priority="1946" stopIfTrue="1">
      <formula>I211="$"</formula>
    </cfRule>
    <cfRule type="expression" dxfId="714" priority="1947" stopIfTrue="1">
      <formula>I211&lt;&gt;#REF!</formula>
    </cfRule>
  </conditionalFormatting>
  <conditionalFormatting sqref="H12 E12:F12 O12:S12 X12">
    <cfRule type="expression" dxfId="713" priority="1932" stopIfTrue="1">
      <formula>AND(E12="$",OR(#REF!="Yes",#REF!="No"))</formula>
    </cfRule>
    <cfRule type="expression" priority="1933" stopIfTrue="1">
      <formula>E12="$"</formula>
    </cfRule>
    <cfRule type="expression" dxfId="712" priority="1934" stopIfTrue="1">
      <formula>E12&lt;&gt;#REF!</formula>
    </cfRule>
  </conditionalFormatting>
  <conditionalFormatting sqref="G12 I12">
    <cfRule type="expression" dxfId="711" priority="1929" stopIfTrue="1">
      <formula>AND(G12="$",OR(#REF!="Yes",#REF!="No"))</formula>
    </cfRule>
    <cfRule type="expression" priority="1930" stopIfTrue="1">
      <formula>G12="$"</formula>
    </cfRule>
    <cfRule type="expression" dxfId="710" priority="1931" stopIfTrue="1">
      <formula>G12&lt;&gt;#REF!</formula>
    </cfRule>
  </conditionalFormatting>
  <conditionalFormatting sqref="E156 S156 X156">
    <cfRule type="expression" dxfId="709" priority="1896" stopIfTrue="1">
      <formula>AND(E156="$",OR(#REF!="Yes",#REF!="No"))</formula>
    </cfRule>
    <cfRule type="expression" priority="1897" stopIfTrue="1">
      <formula>E156="$"</formula>
    </cfRule>
    <cfRule type="expression" dxfId="708" priority="1898" stopIfTrue="1">
      <formula>E156&lt;&gt;#REF!</formula>
    </cfRule>
  </conditionalFormatting>
  <conditionalFormatting sqref="X80">
    <cfRule type="expression" dxfId="707" priority="1874" stopIfTrue="1">
      <formula>AND(X80="$",OR(#REF!="Yes",#REF!="No"))</formula>
    </cfRule>
    <cfRule type="expression" priority="1875" stopIfTrue="1">
      <formula>X80="$"</formula>
    </cfRule>
    <cfRule type="expression" dxfId="706" priority="1876" stopIfTrue="1">
      <formula>X80&lt;&gt;#REF!</formula>
    </cfRule>
  </conditionalFormatting>
  <conditionalFormatting sqref="E80:F80 O80:S80 X80">
    <cfRule type="expression" dxfId="705" priority="1871" stopIfTrue="1">
      <formula>AND(E80="$",OR(#REF!="Yes",#REF!="No"))</formula>
    </cfRule>
    <cfRule type="expression" priority="1872" stopIfTrue="1">
      <formula>E80="$"</formula>
    </cfRule>
    <cfRule type="expression" dxfId="704" priority="1873" stopIfTrue="1">
      <formula>E80&lt;&gt;#REF!</formula>
    </cfRule>
  </conditionalFormatting>
  <conditionalFormatting sqref="G80">
    <cfRule type="expression" dxfId="703" priority="1868" stopIfTrue="1">
      <formula>AND(G80="$",OR(#REF!="Yes",#REF!="No"))</formula>
    </cfRule>
    <cfRule type="expression" priority="1869" stopIfTrue="1">
      <formula>G80="$"</formula>
    </cfRule>
    <cfRule type="expression" dxfId="702" priority="1870" stopIfTrue="1">
      <formula>G80&lt;&gt;#REF!</formula>
    </cfRule>
  </conditionalFormatting>
  <conditionalFormatting sqref="H80">
    <cfRule type="expression" dxfId="701" priority="1865" stopIfTrue="1">
      <formula>AND(H80="$",OR(#REF!="Yes",#REF!="No"))</formula>
    </cfRule>
    <cfRule type="expression" priority="1866" stopIfTrue="1">
      <formula>H80="$"</formula>
    </cfRule>
    <cfRule type="expression" dxfId="700" priority="1867" stopIfTrue="1">
      <formula>H80&lt;&gt;#REF!</formula>
    </cfRule>
  </conditionalFormatting>
  <conditionalFormatting sqref="I80">
    <cfRule type="expression" dxfId="699" priority="1862" stopIfTrue="1">
      <formula>AND(I80="$",OR(#REF!="Yes",#REF!="No"))</formula>
    </cfRule>
    <cfRule type="expression" priority="1863" stopIfTrue="1">
      <formula>I80="$"</formula>
    </cfRule>
    <cfRule type="expression" dxfId="698" priority="1864" stopIfTrue="1">
      <formula>I80&lt;&gt;#REF!</formula>
    </cfRule>
  </conditionalFormatting>
  <conditionalFormatting sqref="O145:Q145 E145:F145 H145 S145 X145">
    <cfRule type="expression" dxfId="697" priority="1830" stopIfTrue="1">
      <formula>AND(E145="$",OR(#REF!="Yes",#REF!="No"))</formula>
    </cfRule>
    <cfRule type="expression" priority="1831" stopIfTrue="1">
      <formula>E145="$"</formula>
    </cfRule>
    <cfRule type="expression" dxfId="696" priority="1832" stopIfTrue="1">
      <formula>E145&lt;&gt;#REF!</formula>
    </cfRule>
  </conditionalFormatting>
  <conditionalFormatting sqref="I145 G145">
    <cfRule type="expression" dxfId="695" priority="1827" stopIfTrue="1">
      <formula>AND(G145="$",OR(#REF!="Yes",#REF!="No"))</formula>
    </cfRule>
    <cfRule type="expression" priority="1828" stopIfTrue="1">
      <formula>G145="$"</formula>
    </cfRule>
    <cfRule type="expression" dxfId="694" priority="1829" stopIfTrue="1">
      <formula>G145&lt;&gt;#REF!</formula>
    </cfRule>
  </conditionalFormatting>
  <conditionalFormatting sqref="X78">
    <cfRule type="expression" dxfId="693" priority="1820" stopIfTrue="1">
      <formula>AND(X78="$",OR(#REF!="Yes",#REF!="No"))</formula>
    </cfRule>
    <cfRule type="expression" priority="1821" stopIfTrue="1">
      <formula>X78="$"</formula>
    </cfRule>
    <cfRule type="expression" dxfId="692" priority="1822" stopIfTrue="1">
      <formula>X78&lt;&gt;#REF!</formula>
    </cfRule>
  </conditionalFormatting>
  <conditionalFormatting sqref="E78:F78 O78:S78 X78">
    <cfRule type="expression" dxfId="691" priority="1817" stopIfTrue="1">
      <formula>AND(E78="$",OR(#REF!="Yes",#REF!="No"))</formula>
    </cfRule>
    <cfRule type="expression" priority="1818" stopIfTrue="1">
      <formula>E78="$"</formula>
    </cfRule>
    <cfRule type="expression" dxfId="690" priority="1819" stopIfTrue="1">
      <formula>E78&lt;&gt;#REF!</formula>
    </cfRule>
  </conditionalFormatting>
  <conditionalFormatting sqref="G78">
    <cfRule type="expression" dxfId="689" priority="1814" stopIfTrue="1">
      <formula>AND(G78="$",OR(#REF!="Yes",#REF!="No"))</formula>
    </cfRule>
    <cfRule type="expression" priority="1815" stopIfTrue="1">
      <formula>G78="$"</formula>
    </cfRule>
    <cfRule type="expression" dxfId="688" priority="1816" stopIfTrue="1">
      <formula>G78&lt;&gt;#REF!</formula>
    </cfRule>
  </conditionalFormatting>
  <conditionalFormatting sqref="H78">
    <cfRule type="expression" dxfId="687" priority="1811" stopIfTrue="1">
      <formula>AND(H78="$",OR(#REF!="Yes",#REF!="No"))</formula>
    </cfRule>
    <cfRule type="expression" priority="1812" stopIfTrue="1">
      <formula>H78="$"</formula>
    </cfRule>
    <cfRule type="expression" dxfId="686" priority="1813" stopIfTrue="1">
      <formula>H78&lt;&gt;#REF!</formula>
    </cfRule>
  </conditionalFormatting>
  <conditionalFormatting sqref="I78">
    <cfRule type="expression" dxfId="685" priority="1808" stopIfTrue="1">
      <formula>AND(I78="$",OR(#REF!="Yes",#REF!="No"))</formula>
    </cfRule>
    <cfRule type="expression" priority="1809" stopIfTrue="1">
      <formula>I78="$"</formula>
    </cfRule>
    <cfRule type="expression" dxfId="684" priority="1810" stopIfTrue="1">
      <formula>I78&lt;&gt;#REF!</formula>
    </cfRule>
  </conditionalFormatting>
  <conditionalFormatting sqref="I95">
    <cfRule type="expression" dxfId="683" priority="1764" stopIfTrue="1">
      <formula>AND(I95="$",OR(#REF!="Yes",#REF!="No"))</formula>
    </cfRule>
    <cfRule type="expression" priority="1765" stopIfTrue="1">
      <formula>I95="$"</formula>
    </cfRule>
    <cfRule type="expression" dxfId="682" priority="1766" stopIfTrue="1">
      <formula>I95&lt;&gt;#REF!</formula>
    </cfRule>
  </conditionalFormatting>
  <conditionalFormatting sqref="H95 R95:R97 O95:P95 X95 R95:S95">
    <cfRule type="expression" dxfId="681" priority="1770" stopIfTrue="1">
      <formula>AND(H95="$",OR(#REF!="Yes",#REF!="No"))</formula>
    </cfRule>
    <cfRule type="expression" priority="1771" stopIfTrue="1">
      <formula>H95="$"</formula>
    </cfRule>
    <cfRule type="expression" dxfId="680" priority="1772" stopIfTrue="1">
      <formula>H95&lt;&gt;#REF!</formula>
    </cfRule>
  </conditionalFormatting>
  <conditionalFormatting sqref="Q107">
    <cfRule type="expression" dxfId="679" priority="1741" stopIfTrue="1">
      <formula>AND(Q107="$",OR(#REF!="Yes",#REF!="No"))</formula>
    </cfRule>
    <cfRule type="expression" priority="1742" stopIfTrue="1">
      <formula>Q107="$"</formula>
    </cfRule>
    <cfRule type="expression" dxfId="678" priority="1743" stopIfTrue="1">
      <formula>Q107&lt;&gt;#REF!</formula>
    </cfRule>
  </conditionalFormatting>
  <conditionalFormatting sqref="G107 I107">
    <cfRule type="expression" dxfId="677" priority="1748" stopIfTrue="1">
      <formula>AND(G107="$",OR(#REF!="Yes",#REF!="No"))</formula>
    </cfRule>
    <cfRule type="expression" priority="1749" stopIfTrue="1">
      <formula>G107="$"</formula>
    </cfRule>
    <cfRule type="expression" dxfId="676" priority="1750" stopIfTrue="1">
      <formula>G107&lt;&gt;#REF!</formula>
    </cfRule>
  </conditionalFormatting>
  <conditionalFormatting sqref="E107:F107 H107 O107:P107 R107:S107">
    <cfRule type="expression" dxfId="675" priority="1751" stopIfTrue="1">
      <formula>AND(E107="$",OR(#REF!="Yes",#REF!="No"))</formula>
    </cfRule>
    <cfRule type="expression" priority="1752" stopIfTrue="1">
      <formula>E107="$"</formula>
    </cfRule>
    <cfRule type="expression" dxfId="674" priority="1753" stopIfTrue="1">
      <formula>E107&lt;&gt;#REF!</formula>
    </cfRule>
  </conditionalFormatting>
  <conditionalFormatting sqref="H20 E20 O20:S20 X20">
    <cfRule type="expression" dxfId="673" priority="1728" stopIfTrue="1">
      <formula>AND(E20="$",OR(#REF!="Yes",#REF!="No"))</formula>
    </cfRule>
    <cfRule type="expression" priority="1729" stopIfTrue="1">
      <formula>E20="$"</formula>
    </cfRule>
    <cfRule type="expression" dxfId="672" priority="1730" stopIfTrue="1">
      <formula>E20&lt;&gt;#REF!</formula>
    </cfRule>
  </conditionalFormatting>
  <conditionalFormatting sqref="I20">
    <cfRule type="expression" dxfId="671" priority="1722" stopIfTrue="1">
      <formula>AND(I20="$",OR(#REF!="Yes",#REF!="No"))</formula>
    </cfRule>
    <cfRule type="expression" priority="1723" stopIfTrue="1">
      <formula>I20="$"</formula>
    </cfRule>
    <cfRule type="expression" dxfId="670" priority="1724" stopIfTrue="1">
      <formula>I20&lt;&gt;#REF!</formula>
    </cfRule>
  </conditionalFormatting>
  <conditionalFormatting sqref="R237">
    <cfRule type="expression" dxfId="669" priority="1697" stopIfTrue="1">
      <formula>AND(R237="$",OR(#REF!="Yes",#REF!="No"))</formula>
    </cfRule>
    <cfRule type="expression" priority="1698" stopIfTrue="1">
      <formula>R237="$"</formula>
    </cfRule>
    <cfRule type="expression" dxfId="668" priority="1699" stopIfTrue="1">
      <formula>R237&lt;&gt;#REF!</formula>
    </cfRule>
  </conditionalFormatting>
  <conditionalFormatting sqref="R118">
    <cfRule type="expression" dxfId="667" priority="1703" stopIfTrue="1">
      <formula>AND(R118="$",OR(#REF!="Yes",#REF!="No"))</formula>
    </cfRule>
    <cfRule type="expression" priority="1704" stopIfTrue="1">
      <formula>R118="$"</formula>
    </cfRule>
    <cfRule type="expression" dxfId="666" priority="1705" stopIfTrue="1">
      <formula>R118&lt;&gt;#REF!</formula>
    </cfRule>
  </conditionalFormatting>
  <conditionalFormatting sqref="R258">
    <cfRule type="expression" dxfId="665" priority="1691" stopIfTrue="1">
      <formula>AND(R258="$",OR(#REF!="Yes",#REF!="No"))</formula>
    </cfRule>
    <cfRule type="expression" priority="1692" stopIfTrue="1">
      <formula>R258="$"</formula>
    </cfRule>
    <cfRule type="expression" dxfId="664" priority="1693" stopIfTrue="1">
      <formula>R258&lt;&gt;#REF!</formula>
    </cfRule>
  </conditionalFormatting>
  <conditionalFormatting sqref="R200:R201">
    <cfRule type="expression" dxfId="663" priority="1688" stopIfTrue="1">
      <formula>AND(R200="$",OR(#REF!="Yes",#REF!="No"))</formula>
    </cfRule>
    <cfRule type="expression" priority="1689" stopIfTrue="1">
      <formula>R200="$"</formula>
    </cfRule>
    <cfRule type="expression" dxfId="662" priority="1690" stopIfTrue="1">
      <formula>R200&lt;&gt;#REF!</formula>
    </cfRule>
  </conditionalFormatting>
  <conditionalFormatting sqref="S75 E75:F75 H75 O75:Q75 X75">
    <cfRule type="expression" dxfId="661" priority="1613" stopIfTrue="1">
      <formula>AND(E75="$",OR(#REF!="Yes",#REF!="No"))</formula>
    </cfRule>
    <cfRule type="expression" priority="1614" stopIfTrue="1">
      <formula>E75="$"</formula>
    </cfRule>
    <cfRule type="expression" dxfId="660" priority="1615" stopIfTrue="1">
      <formula>E75&lt;&gt;#REF!</formula>
    </cfRule>
  </conditionalFormatting>
  <conditionalFormatting sqref="G75 I75">
    <cfRule type="expression" dxfId="659" priority="1610" stopIfTrue="1">
      <formula>AND(G75="$",OR(#REF!="Yes",#REF!="No"))</formula>
    </cfRule>
    <cfRule type="expression" priority="1611" stopIfTrue="1">
      <formula>G75="$"</formula>
    </cfRule>
    <cfRule type="expression" dxfId="658" priority="1612" stopIfTrue="1">
      <formula>G75&lt;&gt;#REF!</formula>
    </cfRule>
  </conditionalFormatting>
  <conditionalFormatting sqref="S175 O175:Q175 E175:F175 X175">
    <cfRule type="expression" dxfId="657" priority="1600" stopIfTrue="1">
      <formula>AND(E175="$",OR(#REF!="Yes",#REF!="No"))</formula>
    </cfRule>
    <cfRule type="expression" priority="1601" stopIfTrue="1">
      <formula>E175="$"</formula>
    </cfRule>
    <cfRule type="expression" dxfId="656" priority="1602" stopIfTrue="1">
      <formula>E175&lt;&gt;#REF!</formula>
    </cfRule>
  </conditionalFormatting>
  <conditionalFormatting sqref="G175">
    <cfRule type="expression" dxfId="655" priority="1597" stopIfTrue="1">
      <formula>AND(G175="$",OR(#REF!="Yes",#REF!="No"))</formula>
    </cfRule>
    <cfRule type="expression" priority="1598" stopIfTrue="1">
      <formula>G175="$"</formula>
    </cfRule>
    <cfRule type="expression" dxfId="654" priority="1599" stopIfTrue="1">
      <formula>G175&lt;&gt;#REF!</formula>
    </cfRule>
  </conditionalFormatting>
  <conditionalFormatting sqref="R175">
    <cfRule type="expression" dxfId="653" priority="1574" stopIfTrue="1">
      <formula>AND(R175="$",OR(#REF!="Yes",#REF!="No"))</formula>
    </cfRule>
    <cfRule type="expression" priority="1575" stopIfTrue="1">
      <formula>R175="$"</formula>
    </cfRule>
    <cfRule type="expression" dxfId="652" priority="1576" stopIfTrue="1">
      <formula>R175&lt;&gt;#REF!</formula>
    </cfRule>
  </conditionalFormatting>
  <conditionalFormatting sqref="I81">
    <cfRule type="expression" dxfId="651" priority="1562" stopIfTrue="1">
      <formula>AND(I81="$",OR(#REF!="Yes",#REF!="No"))</formula>
    </cfRule>
    <cfRule type="expression" priority="1563" stopIfTrue="1">
      <formula>I81="$"</formula>
    </cfRule>
    <cfRule type="expression" dxfId="650" priority="1564" stopIfTrue="1">
      <formula>I81&lt;&gt;#REF!</formula>
    </cfRule>
  </conditionalFormatting>
  <conditionalFormatting sqref="H97">
    <cfRule type="expression" dxfId="649" priority="1559" stopIfTrue="1">
      <formula>AND(H97="$",OR(#REF!="Yes",#REF!="No"))</formula>
    </cfRule>
    <cfRule type="expression" priority="1560" stopIfTrue="1">
      <formula>H97="$"</formula>
    </cfRule>
    <cfRule type="expression" dxfId="648" priority="1561" stopIfTrue="1">
      <formula>H97&lt;&gt;#REF!</formula>
    </cfRule>
  </conditionalFormatting>
  <conditionalFormatting sqref="I97">
    <cfRule type="expression" dxfId="647" priority="1556" stopIfTrue="1">
      <formula>AND(I97="$",OR(#REF!="Yes",#REF!="No"))</formula>
    </cfRule>
    <cfRule type="expression" priority="1557" stopIfTrue="1">
      <formula>I97="$"</formula>
    </cfRule>
    <cfRule type="expression" dxfId="646" priority="1558" stopIfTrue="1">
      <formula>I97&lt;&gt;#REF!</formula>
    </cfRule>
  </conditionalFormatting>
  <conditionalFormatting sqref="H252">
    <cfRule type="expression" dxfId="645" priority="1541" stopIfTrue="1">
      <formula>AND(H252="$",OR(#REF!="Yes",#REF!="No"))</formula>
    </cfRule>
    <cfRule type="expression" priority="1542" stopIfTrue="1">
      <formula>H252="$"</formula>
    </cfRule>
    <cfRule type="expression" dxfId="644" priority="1543" stopIfTrue="1">
      <formula>H252&lt;&gt;#REF!</formula>
    </cfRule>
  </conditionalFormatting>
  <conditionalFormatting sqref="I252">
    <cfRule type="expression" dxfId="643" priority="1538" stopIfTrue="1">
      <formula>AND(I252="$",OR(#REF!="Yes",#REF!="No"))</formula>
    </cfRule>
    <cfRule type="expression" priority="1539" stopIfTrue="1">
      <formula>I252="$"</formula>
    </cfRule>
    <cfRule type="expression" dxfId="642" priority="1540" stopIfTrue="1">
      <formula>I252&lt;&gt;#REF!</formula>
    </cfRule>
  </conditionalFormatting>
  <conditionalFormatting sqref="I11">
    <cfRule type="expression" dxfId="641" priority="1535" stopIfTrue="1">
      <formula>AND(I11="$",OR(#REF!="Yes",#REF!="No"))</formula>
    </cfRule>
    <cfRule type="expression" priority="1536" stopIfTrue="1">
      <formula>I11="$"</formula>
    </cfRule>
    <cfRule type="expression" dxfId="640" priority="1537" stopIfTrue="1">
      <formula>I11&lt;&gt;#REF!</formula>
    </cfRule>
  </conditionalFormatting>
  <conditionalFormatting sqref="H13">
    <cfRule type="expression" dxfId="639" priority="1532" stopIfTrue="1">
      <formula>AND(H13="$",OR(#REF!="Yes",#REF!="No"))</formula>
    </cfRule>
    <cfRule type="expression" priority="1533" stopIfTrue="1">
      <formula>H13="$"</formula>
    </cfRule>
    <cfRule type="expression" dxfId="638" priority="1534" stopIfTrue="1">
      <formula>H13&lt;&gt;#REF!</formula>
    </cfRule>
  </conditionalFormatting>
  <conditionalFormatting sqref="I13">
    <cfRule type="expression" dxfId="637" priority="1529" stopIfTrue="1">
      <formula>AND(I13="$",OR(#REF!="Yes",#REF!="No"))</formula>
    </cfRule>
    <cfRule type="expression" priority="1530" stopIfTrue="1">
      <formula>I13="$"</formula>
    </cfRule>
    <cfRule type="expression" dxfId="636" priority="1531" stopIfTrue="1">
      <formula>I13&lt;&gt;#REF!</formula>
    </cfRule>
  </conditionalFormatting>
  <conditionalFormatting sqref="I259">
    <cfRule type="expression" dxfId="635" priority="1283" stopIfTrue="1">
      <formula>AND(I259="$",OR(#REF!="Yes",#REF!="No"))</formula>
    </cfRule>
    <cfRule type="expression" priority="1284" stopIfTrue="1">
      <formula>I259="$"</formula>
    </cfRule>
    <cfRule type="expression" dxfId="634" priority="1285" stopIfTrue="1">
      <formula>I259&lt;&gt;#REF!</formula>
    </cfRule>
  </conditionalFormatting>
  <conditionalFormatting sqref="H30">
    <cfRule type="expression" dxfId="633" priority="1514" stopIfTrue="1">
      <formula>AND(H30="$",OR(#REF!="Yes",#REF!="No"))</formula>
    </cfRule>
    <cfRule type="expression" priority="1515" stopIfTrue="1">
      <formula>H30="$"</formula>
    </cfRule>
    <cfRule type="expression" dxfId="632" priority="1516" stopIfTrue="1">
      <formula>H30&lt;&gt;#REF!</formula>
    </cfRule>
  </conditionalFormatting>
  <conditionalFormatting sqref="I30">
    <cfRule type="expression" dxfId="631" priority="1511" stopIfTrue="1">
      <formula>AND(I30="$",OR(#REF!="Yes",#REF!="No"))</formula>
    </cfRule>
    <cfRule type="expression" priority="1512" stopIfTrue="1">
      <formula>I30="$"</formula>
    </cfRule>
    <cfRule type="expression" dxfId="630" priority="1513" stopIfTrue="1">
      <formula>I30&lt;&gt;#REF!</formula>
    </cfRule>
  </conditionalFormatting>
  <conditionalFormatting sqref="H29">
    <cfRule type="expression" dxfId="629" priority="1508" stopIfTrue="1">
      <formula>AND(H29="$",OR(#REF!="Yes",#REF!="No"))</formula>
    </cfRule>
    <cfRule type="expression" priority="1509" stopIfTrue="1">
      <formula>H29="$"</formula>
    </cfRule>
    <cfRule type="expression" dxfId="628" priority="1510" stopIfTrue="1">
      <formula>H29&lt;&gt;#REF!</formula>
    </cfRule>
  </conditionalFormatting>
  <conditionalFormatting sqref="I29">
    <cfRule type="expression" dxfId="627" priority="1505" stopIfTrue="1">
      <formula>AND(I29="$",OR(#REF!="Yes",#REF!="No"))</formula>
    </cfRule>
    <cfRule type="expression" priority="1506" stopIfTrue="1">
      <formula>I29="$"</formula>
    </cfRule>
    <cfRule type="expression" dxfId="626" priority="1507" stopIfTrue="1">
      <formula>I29&lt;&gt;#REF!</formula>
    </cfRule>
  </conditionalFormatting>
  <conditionalFormatting sqref="H36">
    <cfRule type="expression" dxfId="625" priority="1502" stopIfTrue="1">
      <formula>AND(H36="$",OR(#REF!="Yes",#REF!="No"))</formula>
    </cfRule>
    <cfRule type="expression" priority="1503" stopIfTrue="1">
      <formula>H36="$"</formula>
    </cfRule>
    <cfRule type="expression" dxfId="624" priority="1504" stopIfTrue="1">
      <formula>H36&lt;&gt;#REF!</formula>
    </cfRule>
  </conditionalFormatting>
  <conditionalFormatting sqref="I36">
    <cfRule type="expression" dxfId="623" priority="1499" stopIfTrue="1">
      <formula>AND(I36="$",OR(#REF!="Yes",#REF!="No"))</formula>
    </cfRule>
    <cfRule type="expression" priority="1500" stopIfTrue="1">
      <formula>I36="$"</formula>
    </cfRule>
    <cfRule type="expression" dxfId="622" priority="1501" stopIfTrue="1">
      <formula>I36&lt;&gt;#REF!</formula>
    </cfRule>
  </conditionalFormatting>
  <conditionalFormatting sqref="H39">
    <cfRule type="expression" dxfId="621" priority="1496" stopIfTrue="1">
      <formula>AND(H39="$",OR(#REF!="Yes",#REF!="No"))</formula>
    </cfRule>
    <cfRule type="expression" priority="1497" stopIfTrue="1">
      <formula>H39="$"</formula>
    </cfRule>
    <cfRule type="expression" dxfId="620" priority="1498" stopIfTrue="1">
      <formula>H39&lt;&gt;#REF!</formula>
    </cfRule>
  </conditionalFormatting>
  <conditionalFormatting sqref="I39">
    <cfRule type="expression" dxfId="619" priority="1493" stopIfTrue="1">
      <formula>AND(I39="$",OR(#REF!="Yes",#REF!="No"))</formula>
    </cfRule>
    <cfRule type="expression" priority="1494" stopIfTrue="1">
      <formula>I39="$"</formula>
    </cfRule>
    <cfRule type="expression" dxfId="618" priority="1495" stopIfTrue="1">
      <formula>I39&lt;&gt;#REF!</formula>
    </cfRule>
  </conditionalFormatting>
  <conditionalFormatting sqref="H40:H42">
    <cfRule type="expression" dxfId="617" priority="1490" stopIfTrue="1">
      <formula>AND(H40="$",OR(#REF!="Yes",#REF!="No"))</formula>
    </cfRule>
    <cfRule type="expression" priority="1491" stopIfTrue="1">
      <formula>H40="$"</formula>
    </cfRule>
    <cfRule type="expression" dxfId="616" priority="1492" stopIfTrue="1">
      <formula>H40&lt;&gt;#REF!</formula>
    </cfRule>
  </conditionalFormatting>
  <conditionalFormatting sqref="I40:I42">
    <cfRule type="expression" dxfId="615" priority="1487" stopIfTrue="1">
      <formula>AND(I40="$",OR(#REF!="Yes",#REF!="No"))</formula>
    </cfRule>
    <cfRule type="expression" priority="1488" stopIfTrue="1">
      <formula>I40="$"</formula>
    </cfRule>
    <cfRule type="expression" dxfId="614" priority="1489" stopIfTrue="1">
      <formula>I40&lt;&gt;#REF!</formula>
    </cfRule>
  </conditionalFormatting>
  <conditionalFormatting sqref="H49 H43">
    <cfRule type="expression" dxfId="613" priority="1484" stopIfTrue="1">
      <formula>AND(H43="$",OR(#REF!="Yes",#REF!="No"))</formula>
    </cfRule>
    <cfRule type="expression" priority="1485" stopIfTrue="1">
      <formula>H43="$"</formula>
    </cfRule>
    <cfRule type="expression" dxfId="612" priority="1486" stopIfTrue="1">
      <formula>H43&lt;&gt;#REF!</formula>
    </cfRule>
  </conditionalFormatting>
  <conditionalFormatting sqref="I49 I43">
    <cfRule type="expression" dxfId="611" priority="1481" stopIfTrue="1">
      <formula>AND(I43="$",OR(#REF!="Yes",#REF!="No"))</formula>
    </cfRule>
    <cfRule type="expression" priority="1482" stopIfTrue="1">
      <formula>I43="$"</formula>
    </cfRule>
    <cfRule type="expression" dxfId="610" priority="1483" stopIfTrue="1">
      <formula>I43&lt;&gt;#REF!</formula>
    </cfRule>
  </conditionalFormatting>
  <conditionalFormatting sqref="H60 H57">
    <cfRule type="expression" dxfId="609" priority="1478" stopIfTrue="1">
      <formula>AND(H57="$",OR(#REF!="Yes",#REF!="No"))</formula>
    </cfRule>
    <cfRule type="expression" priority="1479" stopIfTrue="1">
      <formula>H57="$"</formula>
    </cfRule>
    <cfRule type="expression" dxfId="608" priority="1480" stopIfTrue="1">
      <formula>H57&lt;&gt;#REF!</formula>
    </cfRule>
  </conditionalFormatting>
  <conditionalFormatting sqref="I60 I57">
    <cfRule type="expression" dxfId="607" priority="1475" stopIfTrue="1">
      <formula>AND(I57="$",OR(#REF!="Yes",#REF!="No"))</formula>
    </cfRule>
    <cfRule type="expression" priority="1476" stopIfTrue="1">
      <formula>I57="$"</formula>
    </cfRule>
    <cfRule type="expression" dxfId="606" priority="1477" stopIfTrue="1">
      <formula>I57&lt;&gt;#REF!</formula>
    </cfRule>
  </conditionalFormatting>
  <conditionalFormatting sqref="H64:H65">
    <cfRule type="expression" dxfId="605" priority="1472" stopIfTrue="1">
      <formula>AND(H64="$",OR(#REF!="Yes",#REF!="No"))</formula>
    </cfRule>
    <cfRule type="expression" priority="1473" stopIfTrue="1">
      <formula>H64="$"</formula>
    </cfRule>
    <cfRule type="expression" dxfId="604" priority="1474" stopIfTrue="1">
      <formula>H64&lt;&gt;#REF!</formula>
    </cfRule>
  </conditionalFormatting>
  <conditionalFormatting sqref="I64:I65">
    <cfRule type="expression" dxfId="603" priority="1469" stopIfTrue="1">
      <formula>AND(I64="$",OR(#REF!="Yes",#REF!="No"))</formula>
    </cfRule>
    <cfRule type="expression" priority="1470" stopIfTrue="1">
      <formula>I64="$"</formula>
    </cfRule>
    <cfRule type="expression" dxfId="602" priority="1471" stopIfTrue="1">
      <formula>I64&lt;&gt;#REF!</formula>
    </cfRule>
  </conditionalFormatting>
  <conditionalFormatting sqref="H69">
    <cfRule type="expression" dxfId="601" priority="1466" stopIfTrue="1">
      <formula>AND(H69="$",OR(#REF!="Yes",#REF!="No"))</formula>
    </cfRule>
    <cfRule type="expression" priority="1467" stopIfTrue="1">
      <formula>H69="$"</formula>
    </cfRule>
    <cfRule type="expression" dxfId="600" priority="1468" stopIfTrue="1">
      <formula>H69&lt;&gt;#REF!</formula>
    </cfRule>
  </conditionalFormatting>
  <conditionalFormatting sqref="I69">
    <cfRule type="expression" dxfId="599" priority="1463" stopIfTrue="1">
      <formula>AND(I69="$",OR(#REF!="Yes",#REF!="No"))</formula>
    </cfRule>
    <cfRule type="expression" priority="1464" stopIfTrue="1">
      <formula>I69="$"</formula>
    </cfRule>
    <cfRule type="expression" dxfId="598" priority="1465" stopIfTrue="1">
      <formula>I69&lt;&gt;#REF!</formula>
    </cfRule>
  </conditionalFormatting>
  <conditionalFormatting sqref="H74">
    <cfRule type="expression" dxfId="597" priority="1460" stopIfTrue="1">
      <formula>AND(H74="$",OR(#REF!="Yes",#REF!="No"))</formula>
    </cfRule>
    <cfRule type="expression" priority="1461" stopIfTrue="1">
      <formula>H74="$"</formula>
    </cfRule>
    <cfRule type="expression" dxfId="596" priority="1462" stopIfTrue="1">
      <formula>H74&lt;&gt;#REF!</formula>
    </cfRule>
  </conditionalFormatting>
  <conditionalFormatting sqref="I74">
    <cfRule type="expression" dxfId="595" priority="1457" stopIfTrue="1">
      <formula>AND(I74="$",OR(#REF!="Yes",#REF!="No"))</formula>
    </cfRule>
    <cfRule type="expression" priority="1458" stopIfTrue="1">
      <formula>I74="$"</formula>
    </cfRule>
    <cfRule type="expression" dxfId="594" priority="1459" stopIfTrue="1">
      <formula>I74&lt;&gt;#REF!</formula>
    </cfRule>
  </conditionalFormatting>
  <conditionalFormatting sqref="H91">
    <cfRule type="expression" dxfId="593" priority="1454" stopIfTrue="1">
      <formula>AND(H91="$",OR(#REF!="Yes",#REF!="No"))</formula>
    </cfRule>
    <cfRule type="expression" priority="1455" stopIfTrue="1">
      <formula>H91="$"</formula>
    </cfRule>
    <cfRule type="expression" dxfId="592" priority="1456" stopIfTrue="1">
      <formula>H91&lt;&gt;#REF!</formula>
    </cfRule>
  </conditionalFormatting>
  <conditionalFormatting sqref="I91">
    <cfRule type="expression" dxfId="591" priority="1451" stopIfTrue="1">
      <formula>AND(I91="$",OR(#REF!="Yes",#REF!="No"))</formula>
    </cfRule>
    <cfRule type="expression" priority="1452" stopIfTrue="1">
      <formula>I91="$"</formula>
    </cfRule>
    <cfRule type="expression" dxfId="590" priority="1453" stopIfTrue="1">
      <formula>I91&lt;&gt;#REF!</formula>
    </cfRule>
  </conditionalFormatting>
  <conditionalFormatting sqref="H104">
    <cfRule type="expression" dxfId="589" priority="1448" stopIfTrue="1">
      <formula>AND(H104="$",OR(#REF!="Yes",#REF!="No"))</formula>
    </cfRule>
    <cfRule type="expression" priority="1449" stopIfTrue="1">
      <formula>H104="$"</formula>
    </cfRule>
    <cfRule type="expression" dxfId="588" priority="1450" stopIfTrue="1">
      <formula>H104&lt;&gt;#REF!</formula>
    </cfRule>
  </conditionalFormatting>
  <conditionalFormatting sqref="I104">
    <cfRule type="expression" dxfId="587" priority="1445" stopIfTrue="1">
      <formula>AND(I104="$",OR(#REF!="Yes",#REF!="No"))</formula>
    </cfRule>
    <cfRule type="expression" priority="1446" stopIfTrue="1">
      <formula>I104="$"</formula>
    </cfRule>
    <cfRule type="expression" dxfId="586" priority="1447" stopIfTrue="1">
      <formula>I104&lt;&gt;#REF!</formula>
    </cfRule>
  </conditionalFormatting>
  <conditionalFormatting sqref="H116">
    <cfRule type="expression" dxfId="585" priority="1442" stopIfTrue="1">
      <formula>AND(H116="$",OR(#REF!="Yes",#REF!="No"))</formula>
    </cfRule>
    <cfRule type="expression" priority="1443" stopIfTrue="1">
      <formula>H116="$"</formula>
    </cfRule>
    <cfRule type="expression" dxfId="584" priority="1444" stopIfTrue="1">
      <formula>H116&lt;&gt;#REF!</formula>
    </cfRule>
  </conditionalFormatting>
  <conditionalFormatting sqref="I116">
    <cfRule type="expression" dxfId="583" priority="1439" stopIfTrue="1">
      <formula>AND(I116="$",OR(#REF!="Yes",#REF!="No"))</formula>
    </cfRule>
    <cfRule type="expression" priority="1440" stopIfTrue="1">
      <formula>I116="$"</formula>
    </cfRule>
    <cfRule type="expression" dxfId="582" priority="1441" stopIfTrue="1">
      <formula>I116&lt;&gt;#REF!</formula>
    </cfRule>
  </conditionalFormatting>
  <conditionalFormatting sqref="H129">
    <cfRule type="expression" dxfId="581" priority="1436" stopIfTrue="1">
      <formula>AND(H129="$",OR(#REF!="Yes",#REF!="No"))</formula>
    </cfRule>
    <cfRule type="expression" priority="1437" stopIfTrue="1">
      <formula>H129="$"</formula>
    </cfRule>
    <cfRule type="expression" dxfId="580" priority="1438" stopIfTrue="1">
      <formula>H129&lt;&gt;#REF!</formula>
    </cfRule>
  </conditionalFormatting>
  <conditionalFormatting sqref="I129">
    <cfRule type="expression" dxfId="579" priority="1433" stopIfTrue="1">
      <formula>AND(I129="$",OR(#REF!="Yes",#REF!="No"))</formula>
    </cfRule>
    <cfRule type="expression" priority="1434" stopIfTrue="1">
      <formula>I129="$"</formula>
    </cfRule>
    <cfRule type="expression" dxfId="578" priority="1435" stopIfTrue="1">
      <formula>I129&lt;&gt;#REF!</formula>
    </cfRule>
  </conditionalFormatting>
  <conditionalFormatting sqref="H130">
    <cfRule type="expression" dxfId="577" priority="1430" stopIfTrue="1">
      <formula>AND(H130="$",OR(#REF!="Yes",#REF!="No"))</formula>
    </cfRule>
    <cfRule type="expression" priority="1431" stopIfTrue="1">
      <formula>H130="$"</formula>
    </cfRule>
    <cfRule type="expression" dxfId="576" priority="1432" stopIfTrue="1">
      <formula>H130&lt;&gt;#REF!</formula>
    </cfRule>
  </conditionalFormatting>
  <conditionalFormatting sqref="I130">
    <cfRule type="expression" dxfId="575" priority="1427" stopIfTrue="1">
      <formula>AND(I130="$",OR(#REF!="Yes",#REF!="No"))</formula>
    </cfRule>
    <cfRule type="expression" priority="1428" stopIfTrue="1">
      <formula>I130="$"</formula>
    </cfRule>
    <cfRule type="expression" dxfId="574" priority="1429" stopIfTrue="1">
      <formula>I130&lt;&gt;#REF!</formula>
    </cfRule>
  </conditionalFormatting>
  <conditionalFormatting sqref="H135">
    <cfRule type="expression" dxfId="573" priority="1424" stopIfTrue="1">
      <formula>AND(H135="$",OR(#REF!="Yes",#REF!="No"))</formula>
    </cfRule>
    <cfRule type="expression" priority="1425" stopIfTrue="1">
      <formula>H135="$"</formula>
    </cfRule>
    <cfRule type="expression" dxfId="572" priority="1426" stopIfTrue="1">
      <formula>H135&lt;&gt;#REF!</formula>
    </cfRule>
  </conditionalFormatting>
  <conditionalFormatting sqref="I135">
    <cfRule type="expression" dxfId="571" priority="1421" stopIfTrue="1">
      <formula>AND(I135="$",OR(#REF!="Yes",#REF!="No"))</formula>
    </cfRule>
    <cfRule type="expression" priority="1422" stopIfTrue="1">
      <formula>I135="$"</formula>
    </cfRule>
    <cfRule type="expression" dxfId="570" priority="1423" stopIfTrue="1">
      <formula>I135&lt;&gt;#REF!</formula>
    </cfRule>
  </conditionalFormatting>
  <conditionalFormatting sqref="H3">
    <cfRule type="expression" dxfId="569" priority="1418" stopIfTrue="1">
      <formula>AND(H3="$",OR(#REF!="Yes",#REF!="No"))</formula>
    </cfRule>
    <cfRule type="expression" priority="1419" stopIfTrue="1">
      <formula>H3="$"</formula>
    </cfRule>
    <cfRule type="expression" dxfId="568" priority="1420" stopIfTrue="1">
      <formula>H3&lt;&gt;#REF!</formula>
    </cfRule>
  </conditionalFormatting>
  <conditionalFormatting sqref="I3">
    <cfRule type="expression" dxfId="567" priority="1415" stopIfTrue="1">
      <formula>AND(I3="$",OR(#REF!="Yes",#REF!="No"))</formula>
    </cfRule>
    <cfRule type="expression" priority="1416" stopIfTrue="1">
      <formula>I3="$"</formula>
    </cfRule>
    <cfRule type="expression" dxfId="566" priority="1417" stopIfTrue="1">
      <formula>I3&lt;&gt;#REF!</formula>
    </cfRule>
  </conditionalFormatting>
  <conditionalFormatting sqref="H150">
    <cfRule type="expression" dxfId="565" priority="1412" stopIfTrue="1">
      <formula>AND(H150="$",OR(#REF!="Yes",#REF!="No"))</formula>
    </cfRule>
    <cfRule type="expression" priority="1413" stopIfTrue="1">
      <formula>H150="$"</formula>
    </cfRule>
    <cfRule type="expression" dxfId="564" priority="1414" stopIfTrue="1">
      <formula>H150&lt;&gt;#REF!</formula>
    </cfRule>
  </conditionalFormatting>
  <conditionalFormatting sqref="I150">
    <cfRule type="expression" dxfId="563" priority="1409" stopIfTrue="1">
      <formula>AND(I150="$",OR(#REF!="Yes",#REF!="No"))</formula>
    </cfRule>
    <cfRule type="expression" priority="1410" stopIfTrue="1">
      <formula>I150="$"</formula>
    </cfRule>
    <cfRule type="expression" dxfId="562" priority="1411" stopIfTrue="1">
      <formula>I150&lt;&gt;#REF!</formula>
    </cfRule>
  </conditionalFormatting>
  <conditionalFormatting sqref="H190 H174:H175">
    <cfRule type="expression" dxfId="561" priority="1406" stopIfTrue="1">
      <formula>AND(H174="$",OR(#REF!="Yes",#REF!="No"))</formula>
    </cfRule>
    <cfRule type="expression" priority="1407" stopIfTrue="1">
      <formula>H174="$"</formula>
    </cfRule>
    <cfRule type="expression" dxfId="560" priority="1408" stopIfTrue="1">
      <formula>H174&lt;&gt;#REF!</formula>
    </cfRule>
  </conditionalFormatting>
  <conditionalFormatting sqref="I190 I174:I175">
    <cfRule type="expression" dxfId="559" priority="1403" stopIfTrue="1">
      <formula>AND(I174="$",OR(#REF!="Yes",#REF!="No"))</formula>
    </cfRule>
    <cfRule type="expression" priority="1404" stopIfTrue="1">
      <formula>I174="$"</formula>
    </cfRule>
    <cfRule type="expression" dxfId="558" priority="1405" stopIfTrue="1">
      <formula>I174&lt;&gt;#REF!</formula>
    </cfRule>
  </conditionalFormatting>
  <conditionalFormatting sqref="H193">
    <cfRule type="expression" dxfId="557" priority="1400" stopIfTrue="1">
      <formula>AND(H193="$",OR(#REF!="Yes",#REF!="No"))</formula>
    </cfRule>
    <cfRule type="expression" priority="1401" stopIfTrue="1">
      <formula>H193="$"</formula>
    </cfRule>
    <cfRule type="expression" dxfId="556" priority="1402" stopIfTrue="1">
      <formula>H193&lt;&gt;#REF!</formula>
    </cfRule>
  </conditionalFormatting>
  <conditionalFormatting sqref="I193">
    <cfRule type="expression" dxfId="555" priority="1397" stopIfTrue="1">
      <formula>AND(I193="$",OR(#REF!="Yes",#REF!="No"))</formula>
    </cfRule>
    <cfRule type="expression" priority="1398" stopIfTrue="1">
      <formula>I193="$"</formula>
    </cfRule>
    <cfRule type="expression" dxfId="554" priority="1399" stopIfTrue="1">
      <formula>I193&lt;&gt;#REF!</formula>
    </cfRule>
  </conditionalFormatting>
  <conditionalFormatting sqref="H234">
    <cfRule type="expression" dxfId="553" priority="1388" stopIfTrue="1">
      <formula>AND(H234="$",OR(#REF!="Yes",#REF!="No"))</formula>
    </cfRule>
    <cfRule type="expression" priority="1389" stopIfTrue="1">
      <formula>H234="$"</formula>
    </cfRule>
    <cfRule type="expression" dxfId="552" priority="1390" stopIfTrue="1">
      <formula>H234&lt;&gt;#REF!</formula>
    </cfRule>
  </conditionalFormatting>
  <conditionalFormatting sqref="I234">
    <cfRule type="expression" dxfId="551" priority="1385" stopIfTrue="1">
      <formula>AND(I234="$",OR(#REF!="Yes",#REF!="No"))</formula>
    </cfRule>
    <cfRule type="expression" priority="1386" stopIfTrue="1">
      <formula>I234="$"</formula>
    </cfRule>
    <cfRule type="expression" dxfId="550" priority="1387" stopIfTrue="1">
      <formula>I234&lt;&gt;#REF!</formula>
    </cfRule>
  </conditionalFormatting>
  <conditionalFormatting sqref="H235">
    <cfRule type="expression" dxfId="549" priority="1382" stopIfTrue="1">
      <formula>AND(H235="$",OR(#REF!="Yes",#REF!="No"))</formula>
    </cfRule>
    <cfRule type="expression" priority="1383" stopIfTrue="1">
      <formula>H235="$"</formula>
    </cfRule>
    <cfRule type="expression" dxfId="548" priority="1384" stopIfTrue="1">
      <formula>H235&lt;&gt;#REF!</formula>
    </cfRule>
  </conditionalFormatting>
  <conditionalFormatting sqref="I235">
    <cfRule type="expression" dxfId="547" priority="1379" stopIfTrue="1">
      <formula>AND(I235="$",OR(#REF!="Yes",#REF!="No"))</formula>
    </cfRule>
    <cfRule type="expression" priority="1380" stopIfTrue="1">
      <formula>I235="$"</formula>
    </cfRule>
    <cfRule type="expression" dxfId="546" priority="1381" stopIfTrue="1">
      <formula>I235&lt;&gt;#REF!</formula>
    </cfRule>
  </conditionalFormatting>
  <conditionalFormatting sqref="H243">
    <cfRule type="expression" dxfId="545" priority="1376" stopIfTrue="1">
      <formula>AND(H243="$",OR(#REF!="Yes",#REF!="No"))</formula>
    </cfRule>
    <cfRule type="expression" priority="1377" stopIfTrue="1">
      <formula>H243="$"</formula>
    </cfRule>
    <cfRule type="expression" dxfId="544" priority="1378" stopIfTrue="1">
      <formula>H243&lt;&gt;#REF!</formula>
    </cfRule>
  </conditionalFormatting>
  <conditionalFormatting sqref="I243">
    <cfRule type="expression" dxfId="543" priority="1373" stopIfTrue="1">
      <formula>AND(I243="$",OR(#REF!="Yes",#REF!="No"))</formula>
    </cfRule>
    <cfRule type="expression" priority="1374" stopIfTrue="1">
      <formula>I243="$"</formula>
    </cfRule>
    <cfRule type="expression" dxfId="542" priority="1375" stopIfTrue="1">
      <formula>I243&lt;&gt;#REF!</formula>
    </cfRule>
  </conditionalFormatting>
  <conditionalFormatting sqref="H246">
    <cfRule type="expression" dxfId="541" priority="1370" stopIfTrue="1">
      <formula>AND(H246="$",OR(#REF!="Yes",#REF!="No"))</formula>
    </cfRule>
    <cfRule type="expression" priority="1371" stopIfTrue="1">
      <formula>H246="$"</formula>
    </cfRule>
    <cfRule type="expression" dxfId="540" priority="1372" stopIfTrue="1">
      <formula>H246&lt;&gt;#REF!</formula>
    </cfRule>
  </conditionalFormatting>
  <conditionalFormatting sqref="I246">
    <cfRule type="expression" dxfId="539" priority="1367" stopIfTrue="1">
      <formula>AND(I246="$",OR(#REF!="Yes",#REF!="No"))</formula>
    </cfRule>
    <cfRule type="expression" priority="1368" stopIfTrue="1">
      <formula>I246="$"</formula>
    </cfRule>
    <cfRule type="expression" dxfId="538" priority="1369" stopIfTrue="1">
      <formula>I246&lt;&gt;#REF!</formula>
    </cfRule>
  </conditionalFormatting>
  <conditionalFormatting sqref="H248">
    <cfRule type="expression" dxfId="537" priority="1364" stopIfTrue="1">
      <formula>AND(H248="$",OR(#REF!="Yes",#REF!="No"))</formula>
    </cfRule>
    <cfRule type="expression" priority="1365" stopIfTrue="1">
      <formula>H248="$"</formula>
    </cfRule>
    <cfRule type="expression" dxfId="536" priority="1366" stopIfTrue="1">
      <formula>H248&lt;&gt;#REF!</formula>
    </cfRule>
  </conditionalFormatting>
  <conditionalFormatting sqref="I248">
    <cfRule type="expression" dxfId="535" priority="1361" stopIfTrue="1">
      <formula>AND(I248="$",OR(#REF!="Yes",#REF!="No"))</formula>
    </cfRule>
    <cfRule type="expression" priority="1362" stopIfTrue="1">
      <formula>I248="$"</formula>
    </cfRule>
    <cfRule type="expression" dxfId="534" priority="1363" stopIfTrue="1">
      <formula>I248&lt;&gt;#REF!</formula>
    </cfRule>
  </conditionalFormatting>
  <conditionalFormatting sqref="H250">
    <cfRule type="expression" dxfId="533" priority="1358" stopIfTrue="1">
      <formula>AND(H250="$",OR(#REF!="Yes",#REF!="No"))</formula>
    </cfRule>
    <cfRule type="expression" priority="1359" stopIfTrue="1">
      <formula>H250="$"</formula>
    </cfRule>
    <cfRule type="expression" dxfId="532" priority="1360" stopIfTrue="1">
      <formula>H250&lt;&gt;#REF!</formula>
    </cfRule>
  </conditionalFormatting>
  <conditionalFormatting sqref="I250">
    <cfRule type="expression" dxfId="531" priority="1355" stopIfTrue="1">
      <formula>AND(I250="$",OR(#REF!="Yes",#REF!="No"))</formula>
    </cfRule>
    <cfRule type="expression" priority="1356" stopIfTrue="1">
      <formula>I250="$"</formula>
    </cfRule>
    <cfRule type="expression" dxfId="530" priority="1357" stopIfTrue="1">
      <formula>I250&lt;&gt;#REF!</formula>
    </cfRule>
  </conditionalFormatting>
  <conditionalFormatting sqref="H256 H253">
    <cfRule type="expression" dxfId="529" priority="1352" stopIfTrue="1">
      <formula>AND(H253="$",OR(#REF!="Yes",#REF!="No"))</formula>
    </cfRule>
    <cfRule type="expression" priority="1353" stopIfTrue="1">
      <formula>H253="$"</formula>
    </cfRule>
    <cfRule type="expression" dxfId="528" priority="1354" stopIfTrue="1">
      <formula>H253&lt;&gt;#REF!</formula>
    </cfRule>
  </conditionalFormatting>
  <conditionalFormatting sqref="I256 I253">
    <cfRule type="expression" dxfId="527" priority="1349" stopIfTrue="1">
      <formula>AND(I253="$",OR(#REF!="Yes",#REF!="No"))</formula>
    </cfRule>
    <cfRule type="expression" priority="1350" stopIfTrue="1">
      <formula>I253="$"</formula>
    </cfRule>
    <cfRule type="expression" dxfId="526" priority="1351" stopIfTrue="1">
      <formula>I253&lt;&gt;#REF!</formula>
    </cfRule>
  </conditionalFormatting>
  <conditionalFormatting sqref="H260">
    <cfRule type="expression" dxfId="525" priority="1340" stopIfTrue="1">
      <formula>AND(H260="$",OR(#REF!="Yes",#REF!="No"))</formula>
    </cfRule>
    <cfRule type="expression" priority="1341" stopIfTrue="1">
      <formula>H260="$"</formula>
    </cfRule>
    <cfRule type="expression" dxfId="524" priority="1342" stopIfTrue="1">
      <formula>H260&lt;&gt;#REF!</formula>
    </cfRule>
  </conditionalFormatting>
  <conditionalFormatting sqref="I260">
    <cfRule type="expression" dxfId="523" priority="1337" stopIfTrue="1">
      <formula>AND(I260="$",OR(#REF!="Yes",#REF!="No"))</formula>
    </cfRule>
    <cfRule type="expression" priority="1338" stopIfTrue="1">
      <formula>I260="$"</formula>
    </cfRule>
    <cfRule type="expression" dxfId="522" priority="1339" stopIfTrue="1">
      <formula>I260&lt;&gt;#REF!</formula>
    </cfRule>
  </conditionalFormatting>
  <conditionalFormatting sqref="H261">
    <cfRule type="expression" dxfId="521" priority="1334" stopIfTrue="1">
      <formula>AND(H261="$",OR(#REF!="Yes",#REF!="No"))</formula>
    </cfRule>
    <cfRule type="expression" priority="1335" stopIfTrue="1">
      <formula>H261="$"</formula>
    </cfRule>
    <cfRule type="expression" dxfId="520" priority="1336" stopIfTrue="1">
      <formula>H261&lt;&gt;#REF!</formula>
    </cfRule>
  </conditionalFormatting>
  <conditionalFormatting sqref="I261">
    <cfRule type="expression" dxfId="519" priority="1331" stopIfTrue="1">
      <formula>AND(I261="$",OR(#REF!="Yes",#REF!="No"))</formula>
    </cfRule>
    <cfRule type="expression" priority="1332" stopIfTrue="1">
      <formula>I261="$"</formula>
    </cfRule>
    <cfRule type="expression" dxfId="518" priority="1333" stopIfTrue="1">
      <formula>I261&lt;&gt;#REF!</formula>
    </cfRule>
  </conditionalFormatting>
  <conditionalFormatting sqref="H264">
    <cfRule type="expression" dxfId="517" priority="1328" stopIfTrue="1">
      <formula>AND(H264="$",OR(#REF!="Yes",#REF!="No"))</formula>
    </cfRule>
    <cfRule type="expression" priority="1329" stopIfTrue="1">
      <formula>H264="$"</formula>
    </cfRule>
    <cfRule type="expression" dxfId="516" priority="1330" stopIfTrue="1">
      <formula>H264&lt;&gt;#REF!</formula>
    </cfRule>
  </conditionalFormatting>
  <conditionalFormatting sqref="I264">
    <cfRule type="expression" dxfId="515" priority="1325" stopIfTrue="1">
      <formula>AND(I264="$",OR(#REF!="Yes",#REF!="No"))</formula>
    </cfRule>
    <cfRule type="expression" priority="1326" stopIfTrue="1">
      <formula>I264="$"</formula>
    </cfRule>
    <cfRule type="expression" dxfId="514" priority="1327" stopIfTrue="1">
      <formula>I264&lt;&gt;#REF!</formula>
    </cfRule>
  </conditionalFormatting>
  <conditionalFormatting sqref="H276">
    <cfRule type="expression" dxfId="513" priority="1322" stopIfTrue="1">
      <formula>AND(H276="$",OR(#REF!="Yes",#REF!="No"))</formula>
    </cfRule>
    <cfRule type="expression" priority="1323" stopIfTrue="1">
      <formula>H276="$"</formula>
    </cfRule>
    <cfRule type="expression" dxfId="512" priority="1324" stopIfTrue="1">
      <formula>H276&lt;&gt;#REF!</formula>
    </cfRule>
  </conditionalFormatting>
  <conditionalFormatting sqref="I276">
    <cfRule type="expression" dxfId="511" priority="1319" stopIfTrue="1">
      <formula>AND(I276="$",OR(#REF!="Yes",#REF!="No"))</formula>
    </cfRule>
    <cfRule type="expression" priority="1320" stopIfTrue="1">
      <formula>I276="$"</formula>
    </cfRule>
    <cfRule type="expression" dxfId="510" priority="1321" stopIfTrue="1">
      <formula>I276&lt;&gt;#REF!</formula>
    </cfRule>
  </conditionalFormatting>
  <conditionalFormatting sqref="H31">
    <cfRule type="expression" dxfId="509" priority="1316" stopIfTrue="1">
      <formula>AND(H31="$",OR(#REF!="Yes",#REF!="No"))</formula>
    </cfRule>
    <cfRule type="expression" priority="1317" stopIfTrue="1">
      <formula>H31="$"</formula>
    </cfRule>
    <cfRule type="expression" dxfId="508" priority="1318" stopIfTrue="1">
      <formula>H31&lt;&gt;#REF!</formula>
    </cfRule>
  </conditionalFormatting>
  <conditionalFormatting sqref="I31">
    <cfRule type="expression" dxfId="507" priority="1313" stopIfTrue="1">
      <formula>AND(I31="$",OR(#REF!="Yes",#REF!="No"))</formula>
    </cfRule>
    <cfRule type="expression" priority="1314" stopIfTrue="1">
      <formula>I31="$"</formula>
    </cfRule>
    <cfRule type="expression" dxfId="506" priority="1315" stopIfTrue="1">
      <formula>I31&lt;&gt;#REF!</formula>
    </cfRule>
  </conditionalFormatting>
  <conditionalFormatting sqref="H59">
    <cfRule type="expression" dxfId="505" priority="1310" stopIfTrue="1">
      <formula>AND(H59="$",OR(#REF!="Yes",#REF!="No"))</formula>
    </cfRule>
    <cfRule type="expression" priority="1311" stopIfTrue="1">
      <formula>H59="$"</formula>
    </cfRule>
    <cfRule type="expression" dxfId="504" priority="1312" stopIfTrue="1">
      <formula>H59&lt;&gt;#REF!</formula>
    </cfRule>
  </conditionalFormatting>
  <conditionalFormatting sqref="I59">
    <cfRule type="expression" dxfId="503" priority="1307" stopIfTrue="1">
      <formula>AND(I59="$",OR(#REF!="Yes",#REF!="No"))</formula>
    </cfRule>
    <cfRule type="expression" priority="1308" stopIfTrue="1">
      <formula>I59="$"</formula>
    </cfRule>
    <cfRule type="expression" dxfId="502" priority="1309" stopIfTrue="1">
      <formula>I59&lt;&gt;#REF!</formula>
    </cfRule>
  </conditionalFormatting>
  <conditionalFormatting sqref="H85">
    <cfRule type="expression" dxfId="501" priority="1304" stopIfTrue="1">
      <formula>AND(H85="$",OR(#REF!="Yes",#REF!="No"))</formula>
    </cfRule>
    <cfRule type="expression" priority="1305" stopIfTrue="1">
      <formula>H85="$"</formula>
    </cfRule>
    <cfRule type="expression" dxfId="500" priority="1306" stopIfTrue="1">
      <formula>H85&lt;&gt;#REF!</formula>
    </cfRule>
  </conditionalFormatting>
  <conditionalFormatting sqref="I85">
    <cfRule type="expression" dxfId="499" priority="1301" stopIfTrue="1">
      <formula>AND(I85="$",OR(#REF!="Yes",#REF!="No"))</formula>
    </cfRule>
    <cfRule type="expression" priority="1302" stopIfTrue="1">
      <formula>I85="$"</formula>
    </cfRule>
    <cfRule type="expression" dxfId="498" priority="1303" stopIfTrue="1">
      <formula>I85&lt;&gt;#REF!</formula>
    </cfRule>
  </conditionalFormatting>
  <conditionalFormatting sqref="H236">
    <cfRule type="expression" dxfId="497" priority="1298" stopIfTrue="1">
      <formula>AND(H236="$",OR(#REF!="Yes",#REF!="No"))</formula>
    </cfRule>
    <cfRule type="expression" priority="1299" stopIfTrue="1">
      <formula>H236="$"</formula>
    </cfRule>
    <cfRule type="expression" dxfId="496" priority="1300" stopIfTrue="1">
      <formula>H236&lt;&gt;#REF!</formula>
    </cfRule>
  </conditionalFormatting>
  <conditionalFormatting sqref="I236">
    <cfRule type="expression" dxfId="495" priority="1295" stopIfTrue="1">
      <formula>AND(I236="$",OR(#REF!="Yes",#REF!="No"))</formula>
    </cfRule>
    <cfRule type="expression" priority="1296" stopIfTrue="1">
      <formula>I236="$"</formula>
    </cfRule>
    <cfRule type="expression" dxfId="494" priority="1297" stopIfTrue="1">
      <formula>I236&lt;&gt;#REF!</formula>
    </cfRule>
  </conditionalFormatting>
  <conditionalFormatting sqref="H251">
    <cfRule type="expression" dxfId="493" priority="1292" stopIfTrue="1">
      <formula>AND(H251="$",OR(#REF!="Yes",#REF!="No"))</formula>
    </cfRule>
    <cfRule type="expression" priority="1293" stopIfTrue="1">
      <formula>H251="$"</formula>
    </cfRule>
    <cfRule type="expression" dxfId="492" priority="1294" stopIfTrue="1">
      <formula>H251&lt;&gt;#REF!</formula>
    </cfRule>
  </conditionalFormatting>
  <conditionalFormatting sqref="I251">
    <cfRule type="expression" dxfId="491" priority="1289" stopIfTrue="1">
      <formula>AND(I251="$",OR(#REF!="Yes",#REF!="No"))</formula>
    </cfRule>
    <cfRule type="expression" priority="1290" stopIfTrue="1">
      <formula>I251="$"</formula>
    </cfRule>
    <cfRule type="expression" dxfId="490" priority="1291" stopIfTrue="1">
      <formula>I251&lt;&gt;#REF!</formula>
    </cfRule>
  </conditionalFormatting>
  <conditionalFormatting sqref="H259">
    <cfRule type="expression" dxfId="489" priority="1286" stopIfTrue="1">
      <formula>AND(H259="$",OR(#REF!="Yes",#REF!="No"))</formula>
    </cfRule>
    <cfRule type="expression" priority="1287" stopIfTrue="1">
      <formula>H259="$"</formula>
    </cfRule>
    <cfRule type="expression" dxfId="488" priority="1288" stopIfTrue="1">
      <formula>H259&lt;&gt;#REF!</formula>
    </cfRule>
  </conditionalFormatting>
  <conditionalFormatting sqref="F324 F252 F242 F202 F188 F148 F64">
    <cfRule type="expression" dxfId="487" priority="1274" stopIfTrue="1">
      <formula>AND(F64="$",OR(#REF!="Yes",#REF!="No"))</formula>
    </cfRule>
    <cfRule type="expression" priority="1275" stopIfTrue="1">
      <formula>F64="$"</formula>
    </cfRule>
    <cfRule type="expression" dxfId="486" priority="1276" stopIfTrue="1">
      <formula>F64&lt;&gt;#REF!</formula>
    </cfRule>
  </conditionalFormatting>
  <conditionalFormatting sqref="G324 G252 G242">
    <cfRule type="expression" dxfId="485" priority="1271" stopIfTrue="1">
      <formula>AND(G242="$",OR(#REF!="Yes",#REF!="No"))</formula>
    </cfRule>
    <cfRule type="expression" priority="1272" stopIfTrue="1">
      <formula>G242="$"</formula>
    </cfRule>
    <cfRule type="expression" dxfId="484" priority="1273" stopIfTrue="1">
      <formula>G242&lt;&gt;#REF!</formula>
    </cfRule>
  </conditionalFormatting>
  <conditionalFormatting sqref="F354:G354 F308:G308 F282:G282 F253:G254 F245:G245 F230:G230 F82:G82">
    <cfRule type="expression" dxfId="483" priority="1268" stopIfTrue="1">
      <formula>AND(F82="$",OR(#REF!="Yes",#REF!="No"))</formula>
    </cfRule>
    <cfRule type="expression" priority="1269" stopIfTrue="1">
      <formula>F82="$"</formula>
    </cfRule>
    <cfRule type="expression" dxfId="482" priority="1270" stopIfTrue="1">
      <formula>F82&lt;&gt;#REF!</formula>
    </cfRule>
  </conditionalFormatting>
  <conditionalFormatting sqref="F321:G321 F309:G309 F295:G295 F161:G161 F121:G121">
    <cfRule type="expression" dxfId="481" priority="1265" stopIfTrue="1">
      <formula>AND(F121="$",OR(#REF!="Yes",#REF!="No"))</formula>
    </cfRule>
    <cfRule type="expression" priority="1266" stopIfTrue="1">
      <formula>F121="$"</formula>
    </cfRule>
    <cfRule type="expression" dxfId="480" priority="1267" stopIfTrue="1">
      <formula>F121&lt;&gt;#REF!</formula>
    </cfRule>
  </conditionalFormatting>
  <conditionalFormatting sqref="F225:G225 F96:G96 F40:G40">
    <cfRule type="expression" dxfId="479" priority="1262" stopIfTrue="1">
      <formula>AND(F40="$",OR(#REF!="Yes",#REF!="No"))</formula>
    </cfRule>
    <cfRule type="expression" priority="1263" stopIfTrue="1">
      <formula>F40="$"</formula>
    </cfRule>
    <cfRule type="expression" dxfId="478" priority="1264" stopIfTrue="1">
      <formula>F40&lt;&gt;#REF!</formula>
    </cfRule>
  </conditionalFormatting>
  <conditionalFormatting sqref="F341:G341 F234:G234 F186:G186 F154:G156 F146:G146 F91:G91 F74:G74">
    <cfRule type="expression" dxfId="477" priority="1259" stopIfTrue="1">
      <formula>AND(F74="$",OR(#REF!="Yes",#REF!="No"))</formula>
    </cfRule>
    <cfRule type="expression" priority="1260" stopIfTrue="1">
      <formula>F74="$"</formula>
    </cfRule>
    <cfRule type="expression" dxfId="476" priority="1261" stopIfTrue="1">
      <formula>F74&lt;&gt;#REF!</formula>
    </cfRule>
  </conditionalFormatting>
  <conditionalFormatting sqref="F351:G351 F258:G258 F216:G216 F214:G214 F211:G211 F201:G201 F169:G169 F137:G137 F66:G66 F54:G54">
    <cfRule type="expression" dxfId="475" priority="1256" stopIfTrue="1">
      <formula>AND(F54="$",OR(#REF!="Yes",#REF!="No"))</formula>
    </cfRule>
    <cfRule type="expression" priority="1257" stopIfTrue="1">
      <formula>F54="$"</formula>
    </cfRule>
    <cfRule type="expression" dxfId="474" priority="1258" stopIfTrue="1">
      <formula>F54&lt;&gt;#REF!</formula>
    </cfRule>
  </conditionalFormatting>
  <conditionalFormatting sqref="F334:G334 F243:G243 F227:G227 F174:G174 F167:G167 F118:G118 F84:G85 F20:G21">
    <cfRule type="expression" dxfId="473" priority="1253" stopIfTrue="1">
      <formula>AND(F20="$",OR(#REF!="Yes",#REF!="No"))</formula>
    </cfRule>
    <cfRule type="expression" priority="1254" stopIfTrue="1">
      <formula>F20="$"</formula>
    </cfRule>
    <cfRule type="expression" dxfId="472" priority="1255" stopIfTrue="1">
      <formula>F20&lt;&gt;#REF!</formula>
    </cfRule>
  </conditionalFormatting>
  <conditionalFormatting sqref="F307:G307 F241:G241 F229:G229 F219:G220 F151:G151">
    <cfRule type="expression" dxfId="471" priority="1250" stopIfTrue="1">
      <formula>AND(F151="$",OR(#REF!="Yes",#REF!="No"))</formula>
    </cfRule>
    <cfRule type="expression" priority="1251" stopIfTrue="1">
      <formula>F151="$"</formula>
    </cfRule>
    <cfRule type="expression" dxfId="470" priority="1252" stopIfTrue="1">
      <formula>F151&lt;&gt;#REF!</formula>
    </cfRule>
  </conditionalFormatting>
  <conditionalFormatting sqref="A231">
    <cfRule type="expression" dxfId="469" priority="1241">
      <formula>BN231=1</formula>
    </cfRule>
  </conditionalFormatting>
  <conditionalFormatting sqref="F231:G231">
    <cfRule type="expression" dxfId="468" priority="1238" stopIfTrue="1">
      <formula>AND(F231="$",OR(#REF!="Yes",#REF!="No"))</formula>
    </cfRule>
    <cfRule type="expression" priority="1239" stopIfTrue="1">
      <formula>F231="$"</formula>
    </cfRule>
    <cfRule type="expression" dxfId="467" priority="1240" stopIfTrue="1">
      <formula>F231&lt;&gt;#REF!</formula>
    </cfRule>
  </conditionalFormatting>
  <conditionalFormatting sqref="F260:F261">
    <cfRule type="expression" dxfId="466" priority="1232" stopIfTrue="1">
      <formula>AND(F260="$",OR(#REF!="Yes",#REF!="No"))</formula>
    </cfRule>
    <cfRule type="expression" priority="1233" stopIfTrue="1">
      <formula>F260="$"</formula>
    </cfRule>
    <cfRule type="expression" dxfId="465" priority="1234" stopIfTrue="1">
      <formula>F260&lt;&gt;#REF!</formula>
    </cfRule>
  </conditionalFormatting>
  <conditionalFormatting sqref="H45">
    <cfRule type="expression" dxfId="464" priority="1229" stopIfTrue="1">
      <formula>AND(H45="$",OR(#REF!="Yes",#REF!="No"))</formula>
    </cfRule>
    <cfRule type="expression" priority="1230" stopIfTrue="1">
      <formula>H45="$"</formula>
    </cfRule>
    <cfRule type="expression" dxfId="463" priority="1231" stopIfTrue="1">
      <formula>H45&lt;&gt;#REF!</formula>
    </cfRule>
  </conditionalFormatting>
  <conditionalFormatting sqref="I45">
    <cfRule type="expression" dxfId="462" priority="1226" stopIfTrue="1">
      <formula>AND(I45="$",OR(#REF!="Yes",#REF!="No"))</formula>
    </cfRule>
    <cfRule type="expression" priority="1227" stopIfTrue="1">
      <formula>I45="$"</formula>
    </cfRule>
    <cfRule type="expression" dxfId="461" priority="1228" stopIfTrue="1">
      <formula>I45&lt;&gt;#REF!</formula>
    </cfRule>
  </conditionalFormatting>
  <conditionalFormatting sqref="A221">
    <cfRule type="expression" dxfId="460" priority="1217">
      <formula>BN221=1</formula>
    </cfRule>
  </conditionalFormatting>
  <conditionalFormatting sqref="F221">
    <cfRule type="expression" dxfId="459" priority="1214" stopIfTrue="1">
      <formula>AND(F221="$",OR(#REF!="Yes",#REF!="No"))</formula>
    </cfRule>
    <cfRule type="expression" priority="1215" stopIfTrue="1">
      <formula>F221="$"</formula>
    </cfRule>
    <cfRule type="expression" dxfId="458" priority="1216" stopIfTrue="1">
      <formula>F221&lt;&gt;#REF!</formula>
    </cfRule>
  </conditionalFormatting>
  <conditionalFormatting sqref="N3">
    <cfRule type="expression" dxfId="457" priority="1073" stopIfTrue="1">
      <formula>AND(N3="$",OR(#REF!="Yes",#REF!="No"))</formula>
    </cfRule>
    <cfRule type="expression" priority="1074" stopIfTrue="1">
      <formula>N3="$"</formula>
    </cfRule>
    <cfRule type="expression" dxfId="456" priority="1075" stopIfTrue="1">
      <formula>N3&lt;&gt;#REF!</formula>
    </cfRule>
  </conditionalFormatting>
  <conditionalFormatting sqref="J3:M3">
    <cfRule type="expression" dxfId="455" priority="995" stopIfTrue="1">
      <formula>AND(J3="$",OR(#REF!="Yes",#REF!="No"))</formula>
    </cfRule>
    <cfRule type="expression" priority="996" stopIfTrue="1">
      <formula>J3="$"</formula>
    </cfRule>
    <cfRule type="expression" dxfId="454" priority="997" stopIfTrue="1">
      <formula>J3&lt;&gt;#REF!</formula>
    </cfRule>
  </conditionalFormatting>
  <conditionalFormatting sqref="J141:M141 J124:M124 J115:M115 J109:M109 J104:M105 J90:M91 J85:M86 J63:M63 J56:M56 J47:M47 J44:M45 J21:M21 J16:M16 J14:M14">
    <cfRule type="expression" dxfId="453" priority="992" stopIfTrue="1">
      <formula>AND(J14="$",OR(#REF!="Yes",#REF!="No"))</formula>
    </cfRule>
    <cfRule type="expression" priority="993" stopIfTrue="1">
      <formula>J14="$"</formula>
    </cfRule>
    <cfRule type="expression" dxfId="452" priority="994" stopIfTrue="1">
      <formula>J14&lt;&gt;#REF!</formula>
    </cfRule>
  </conditionalFormatting>
  <conditionalFormatting sqref="J316:M317 J253:M253 J250:M250 J234:M235 J211:M211 J201:M201 J186:M186 J176:M177">
    <cfRule type="expression" dxfId="451" priority="989" stopIfTrue="1">
      <formula>AND(J176="$",OR(#REF!="Yes",#REF!="No"))</formula>
    </cfRule>
    <cfRule type="expression" priority="990" stopIfTrue="1">
      <formula>J176="$"</formula>
    </cfRule>
    <cfRule type="expression" dxfId="450" priority="991" stopIfTrue="1">
      <formula>J176&lt;&gt;#REF!</formula>
    </cfRule>
  </conditionalFormatting>
  <conditionalFormatting sqref="J345:M345 J340:M340 J334:M334">
    <cfRule type="expression" dxfId="449" priority="986" stopIfTrue="1">
      <formula>AND(J334="$",OR(#REF!="Yes",#REF!="No"))</formula>
    </cfRule>
    <cfRule type="expression" priority="987" stopIfTrue="1">
      <formula>J334="$"</formula>
    </cfRule>
    <cfRule type="expression" dxfId="448" priority="988" stopIfTrue="1">
      <formula>J334&lt;&gt;#REF!</formula>
    </cfRule>
  </conditionalFormatting>
  <conditionalFormatting sqref="J374:M374 J358:M358 J354:M354">
    <cfRule type="expression" dxfId="447" priority="983" stopIfTrue="1">
      <formula>AND(J354="$",OR(#REF!="Yes",#REF!="No"))</formula>
    </cfRule>
    <cfRule type="expression" priority="984" stopIfTrue="1">
      <formula>J354="$"</formula>
    </cfRule>
    <cfRule type="expression" dxfId="446" priority="985" stopIfTrue="1">
      <formula>J354&lt;&gt;#REF!</formula>
    </cfRule>
  </conditionalFormatting>
  <conditionalFormatting sqref="J352 J350">
    <cfRule type="expression" dxfId="445" priority="980" stopIfTrue="1">
      <formula>AND(J350="$",OR(#REF!="Yes",#REF!="No"))</formula>
    </cfRule>
    <cfRule type="expression" priority="981" stopIfTrue="1">
      <formula>J350="$"</formula>
    </cfRule>
    <cfRule type="expression" dxfId="444" priority="982" stopIfTrue="1">
      <formula>J350&lt;&gt;#REF!</formula>
    </cfRule>
  </conditionalFormatting>
  <conditionalFormatting sqref="J64:N64">
    <cfRule type="expression" dxfId="443" priority="968" stopIfTrue="1">
      <formula>AND(J64="$",OR(#REF!="Yes",#REF!="No"))</formula>
    </cfRule>
    <cfRule type="expression" priority="969" stopIfTrue="1">
      <formula>J64="$"</formula>
    </cfRule>
    <cfRule type="expression" dxfId="442" priority="970" stopIfTrue="1">
      <formula>J64&lt;&gt;#REF!</formula>
    </cfRule>
  </conditionalFormatting>
  <conditionalFormatting sqref="J349:M349 J120:M120">
    <cfRule type="expression" dxfId="441" priority="974" stopIfTrue="1">
      <formula>AND(J120="$",OR(#REF!="Yes",#REF!="No"))</formula>
    </cfRule>
    <cfRule type="expression" priority="975" stopIfTrue="1">
      <formula>J120="$"</formula>
    </cfRule>
    <cfRule type="expression" dxfId="440" priority="976" stopIfTrue="1">
      <formula>J120&lt;&gt;#REF!</formula>
    </cfRule>
  </conditionalFormatting>
  <conditionalFormatting sqref="J353:L353">
    <cfRule type="expression" dxfId="439" priority="971" stopIfTrue="1">
      <formula>AND(J353="$",OR(#REF!="Yes",#REF!="No"))</formula>
    </cfRule>
    <cfRule type="expression" priority="972" stopIfTrue="1">
      <formula>J353="$"</formula>
    </cfRule>
    <cfRule type="expression" dxfId="438" priority="973" stopIfTrue="1">
      <formula>J353&lt;&gt;#REF!</formula>
    </cfRule>
  </conditionalFormatting>
  <conditionalFormatting sqref="E136:F136 O136:S136 X136">
    <cfRule type="expression" dxfId="437" priority="952" stopIfTrue="1">
      <formula>AND(E136="$",OR(#REF!="Yes",#REF!="No"))</formula>
    </cfRule>
    <cfRule type="expression" priority="953" stopIfTrue="1">
      <formula>E136="$"</formula>
    </cfRule>
    <cfRule type="expression" dxfId="436" priority="954" stopIfTrue="1">
      <formula>E136&lt;&gt;#REF!</formula>
    </cfRule>
  </conditionalFormatting>
  <conditionalFormatting sqref="G136 J136:N136">
    <cfRule type="expression" dxfId="435" priority="949" stopIfTrue="1">
      <formula>AND(G136="$",OR(#REF!="Yes",#REF!="No"))</formula>
    </cfRule>
    <cfRule type="expression" priority="950" stopIfTrue="1">
      <formula>G136="$"</formula>
    </cfRule>
    <cfRule type="expression" dxfId="434" priority="951" stopIfTrue="1">
      <formula>G136&lt;&gt;#REF!</formula>
    </cfRule>
  </conditionalFormatting>
  <conditionalFormatting sqref="H136">
    <cfRule type="expression" dxfId="433" priority="946" stopIfTrue="1">
      <formula>AND(H136="$",OR(#REF!="Yes",#REF!="No"))</formula>
    </cfRule>
    <cfRule type="expression" priority="947" stopIfTrue="1">
      <formula>H136="$"</formula>
    </cfRule>
    <cfRule type="expression" dxfId="432" priority="948" stopIfTrue="1">
      <formula>H136&lt;&gt;#REF!</formula>
    </cfRule>
  </conditionalFormatting>
  <conditionalFormatting sqref="I136">
    <cfRule type="expression" dxfId="431" priority="943" stopIfTrue="1">
      <formula>AND(I136="$",OR(#REF!="Yes",#REF!="No"))</formula>
    </cfRule>
    <cfRule type="expression" priority="944" stopIfTrue="1">
      <formula>I136="$"</formula>
    </cfRule>
    <cfRule type="expression" dxfId="430" priority="945" stopIfTrue="1">
      <formula>I136&lt;&gt;#REF!</formula>
    </cfRule>
  </conditionalFormatting>
  <conditionalFormatting sqref="J291:N291">
    <cfRule type="expression" dxfId="429" priority="937" stopIfTrue="1">
      <formula>AND(J291="$",OR(#REF!="Yes",#REF!="No"))</formula>
    </cfRule>
    <cfRule type="expression" priority="938" stopIfTrue="1">
      <formula>J291="$"</formula>
    </cfRule>
    <cfRule type="expression" dxfId="428" priority="939" stopIfTrue="1">
      <formula>J291&lt;&gt;#REF!</formula>
    </cfRule>
  </conditionalFormatting>
  <conditionalFormatting sqref="T79 T3:T5 T76:T77 T13:T15 T96:T106 T176:T179 T171:T174">
    <cfRule type="expression" dxfId="427" priority="934" stopIfTrue="1">
      <formula>AND(T3="$",OR(#REF!="Yes",#REF!="No"))</formula>
    </cfRule>
    <cfRule type="expression" priority="935" stopIfTrue="1">
      <formula>T3="$"</formula>
    </cfRule>
    <cfRule type="expression" dxfId="426" priority="936" stopIfTrue="1">
      <formula>T3&lt;&gt;#REF!</formula>
    </cfRule>
  </conditionalFormatting>
  <conditionalFormatting sqref="T103 T22 T79 T131 T149 T7 T127 T92 T81">
    <cfRule type="expression" dxfId="425" priority="931" stopIfTrue="1">
      <formula>AND(T7="$",OR(#REF!="Yes",#REF!="No"))</formula>
    </cfRule>
    <cfRule type="expression" priority="932" stopIfTrue="1">
      <formula>T7="$"</formula>
    </cfRule>
    <cfRule type="expression" dxfId="424" priority="933" stopIfTrue="1">
      <formula>T7&lt;&gt;#REF!</formula>
    </cfRule>
  </conditionalFormatting>
  <conditionalFormatting sqref="T118">
    <cfRule type="expression" dxfId="423" priority="928" stopIfTrue="1">
      <formula>AND(T118="$",OR(#REF!="Yes",#REF!="No"))</formula>
    </cfRule>
    <cfRule type="expression" priority="929" stopIfTrue="1">
      <formula>T118="$"</formula>
    </cfRule>
    <cfRule type="expression" dxfId="422" priority="930" stopIfTrue="1">
      <formula>T118&lt;&gt;#REF!</formula>
    </cfRule>
  </conditionalFormatting>
  <conditionalFormatting sqref="T211">
    <cfRule type="expression" dxfId="421" priority="916" stopIfTrue="1">
      <formula>AND(T211="$",OR(#REF!="Yes",#REF!="No"))</formula>
    </cfRule>
    <cfRule type="expression" priority="917" stopIfTrue="1">
      <formula>T211="$"</formula>
    </cfRule>
    <cfRule type="expression" dxfId="420" priority="918" stopIfTrue="1">
      <formula>T211&lt;&gt;#REF!</formula>
    </cfRule>
  </conditionalFormatting>
  <conditionalFormatting sqref="T12">
    <cfRule type="expression" dxfId="419" priority="913" stopIfTrue="1">
      <formula>AND(T12="$",OR(#REF!="Yes",#REF!="No"))</formula>
    </cfRule>
    <cfRule type="expression" priority="914" stopIfTrue="1">
      <formula>T12="$"</formula>
    </cfRule>
    <cfRule type="expression" dxfId="418" priority="915" stopIfTrue="1">
      <formula>T12&lt;&gt;#REF!</formula>
    </cfRule>
  </conditionalFormatting>
  <conditionalFormatting sqref="T156">
    <cfRule type="expression" dxfId="417" priority="910" stopIfTrue="1">
      <formula>AND(T156="$",OR(#REF!="Yes",#REF!="No"))</formula>
    </cfRule>
    <cfRule type="expression" priority="911" stopIfTrue="1">
      <formula>T156="$"</formula>
    </cfRule>
    <cfRule type="expression" dxfId="416" priority="912" stopIfTrue="1">
      <formula>T156&lt;&gt;#REF!</formula>
    </cfRule>
  </conditionalFormatting>
  <conditionalFormatting sqref="T80">
    <cfRule type="expression" dxfId="415" priority="907" stopIfTrue="1">
      <formula>AND(T80="$",OR(#REF!="Yes",#REF!="No"))</formula>
    </cfRule>
    <cfRule type="expression" priority="908" stopIfTrue="1">
      <formula>T80="$"</formula>
    </cfRule>
    <cfRule type="expression" dxfId="414" priority="909" stopIfTrue="1">
      <formula>T80&lt;&gt;#REF!</formula>
    </cfRule>
  </conditionalFormatting>
  <conditionalFormatting sqref="T80">
    <cfRule type="expression" dxfId="413" priority="904" stopIfTrue="1">
      <formula>AND(T80="$",OR(#REF!="Yes",#REF!="No"))</formula>
    </cfRule>
    <cfRule type="expression" priority="905" stopIfTrue="1">
      <formula>T80="$"</formula>
    </cfRule>
    <cfRule type="expression" dxfId="412" priority="906" stopIfTrue="1">
      <formula>T80&lt;&gt;#REF!</formula>
    </cfRule>
  </conditionalFormatting>
  <conditionalFormatting sqref="T145">
    <cfRule type="expression" dxfId="411" priority="901" stopIfTrue="1">
      <formula>AND(T145="$",OR(#REF!="Yes",#REF!="No"))</formula>
    </cfRule>
    <cfRule type="expression" priority="902" stopIfTrue="1">
      <formula>T145="$"</formula>
    </cfRule>
    <cfRule type="expression" dxfId="410" priority="903" stopIfTrue="1">
      <formula>T145&lt;&gt;#REF!</formula>
    </cfRule>
  </conditionalFormatting>
  <conditionalFormatting sqref="T78">
    <cfRule type="expression" dxfId="409" priority="898" stopIfTrue="1">
      <formula>AND(T78="$",OR(#REF!="Yes",#REF!="No"))</formula>
    </cfRule>
    <cfRule type="expression" priority="899" stopIfTrue="1">
      <formula>T78="$"</formula>
    </cfRule>
    <cfRule type="expression" dxfId="408" priority="900" stopIfTrue="1">
      <formula>T78&lt;&gt;#REF!</formula>
    </cfRule>
  </conditionalFormatting>
  <conditionalFormatting sqref="T78">
    <cfRule type="expression" dxfId="407" priority="895" stopIfTrue="1">
      <formula>AND(T78="$",OR(#REF!="Yes",#REF!="No"))</formula>
    </cfRule>
    <cfRule type="expression" priority="896" stopIfTrue="1">
      <formula>T78="$"</formula>
    </cfRule>
    <cfRule type="expression" dxfId="406" priority="897" stopIfTrue="1">
      <formula>T78&lt;&gt;#REF!</formula>
    </cfRule>
  </conditionalFormatting>
  <conditionalFormatting sqref="T95">
    <cfRule type="expression" dxfId="405" priority="892" stopIfTrue="1">
      <formula>AND(T95="$",OR(#REF!="Yes",#REF!="No"))</formula>
    </cfRule>
    <cfRule type="expression" priority="893" stopIfTrue="1">
      <formula>T95="$"</formula>
    </cfRule>
    <cfRule type="expression" dxfId="404" priority="894" stopIfTrue="1">
      <formula>T95&lt;&gt;#REF!</formula>
    </cfRule>
  </conditionalFormatting>
  <conditionalFormatting sqref="T107">
    <cfRule type="expression" dxfId="403" priority="889" stopIfTrue="1">
      <formula>AND(T107="$",OR(#REF!="Yes",#REF!="No"))</formula>
    </cfRule>
    <cfRule type="expression" priority="890" stopIfTrue="1">
      <formula>T107="$"</formula>
    </cfRule>
    <cfRule type="expression" dxfId="402" priority="891" stopIfTrue="1">
      <formula>T107&lt;&gt;#REF!</formula>
    </cfRule>
  </conditionalFormatting>
  <conditionalFormatting sqref="T20">
    <cfRule type="expression" dxfId="401" priority="883" stopIfTrue="1">
      <formula>AND(T20="$",OR(#REF!="Yes",#REF!="No"))</formula>
    </cfRule>
    <cfRule type="expression" priority="884" stopIfTrue="1">
      <formula>T20="$"</formula>
    </cfRule>
    <cfRule type="expression" dxfId="400" priority="885" stopIfTrue="1">
      <formula>T20&lt;&gt;#REF!</formula>
    </cfRule>
  </conditionalFormatting>
  <conditionalFormatting sqref="T75">
    <cfRule type="expression" dxfId="399" priority="880" stopIfTrue="1">
      <formula>AND(T75="$",OR(#REF!="Yes",#REF!="No"))</formula>
    </cfRule>
    <cfRule type="expression" priority="881" stopIfTrue="1">
      <formula>T75="$"</formula>
    </cfRule>
    <cfRule type="expression" dxfId="398" priority="882" stopIfTrue="1">
      <formula>T75&lt;&gt;#REF!</formula>
    </cfRule>
  </conditionalFormatting>
  <conditionalFormatting sqref="T175">
    <cfRule type="expression" dxfId="397" priority="877" stopIfTrue="1">
      <formula>AND(T175="$",OR(#REF!="Yes",#REF!="No"))</formula>
    </cfRule>
    <cfRule type="expression" priority="878" stopIfTrue="1">
      <formula>T175="$"</formula>
    </cfRule>
    <cfRule type="expression" dxfId="396" priority="879" stopIfTrue="1">
      <formula>T175&lt;&gt;#REF!</formula>
    </cfRule>
  </conditionalFormatting>
  <conditionalFormatting sqref="T136">
    <cfRule type="expression" dxfId="395" priority="873" stopIfTrue="1">
      <formula>AND(T136="$",OR(#REF!="Yes",#REF!="No"))</formula>
    </cfRule>
    <cfRule type="expression" priority="874" stopIfTrue="1">
      <formula>T136="$"</formula>
    </cfRule>
    <cfRule type="expression" dxfId="394" priority="875" stopIfTrue="1">
      <formula>T136&lt;&gt;#REF!</formula>
    </cfRule>
  </conditionalFormatting>
  <conditionalFormatting sqref="T360 T340 T321 T298 T268:T269 T233 T223 T218 T273 T271">
    <cfRule type="expression" dxfId="393" priority="860" stopIfTrue="1">
      <formula>AND(T218="$",OR(#REF!="Yes",#REF!="No"))</formula>
    </cfRule>
    <cfRule type="expression" priority="861" stopIfTrue="1">
      <formula>T218="$"</formula>
    </cfRule>
    <cfRule type="expression" dxfId="392" priority="862" stopIfTrue="1">
      <formula>T218&lt;&gt;#REF!</formula>
    </cfRule>
  </conditionalFormatting>
  <conditionalFormatting sqref="T280:T282">
    <cfRule type="expression" dxfId="391" priority="857" stopIfTrue="1">
      <formula>AND(T280="$",OR(#REF!="Yes",#REF!="No"))</formula>
    </cfRule>
    <cfRule type="expression" priority="858" stopIfTrue="1">
      <formula>T280="$"</formula>
    </cfRule>
    <cfRule type="expression" dxfId="390" priority="859" stopIfTrue="1">
      <formula>T280&lt;&gt;#REF!</formula>
    </cfRule>
  </conditionalFormatting>
  <conditionalFormatting sqref="A171:A179 A271 A390:A392 A394:A396 A377:A379 A186:A193 A181:A184 A161 A52:A109 A382:A387 A332:A374 A195:A269 A133:A158 A111:A131 A3:A50 A273:A330 A164:A169 A424:B426">
    <cfRule type="expression" dxfId="389" priority="2720">
      <formula>COUNTA(E3:X3)=0</formula>
    </cfRule>
  </conditionalFormatting>
  <conditionalFormatting sqref="X170 E170 O170:S170 H170:I170">
    <cfRule type="expression" dxfId="388" priority="849" stopIfTrue="1">
      <formula>AND(E170="$",OR(#REF!="Yes",#REF!="No"))</formula>
    </cfRule>
    <cfRule type="expression" priority="850" stopIfTrue="1">
      <formula>E170="$"</formula>
    </cfRule>
    <cfRule type="expression" dxfId="387" priority="851" stopIfTrue="1">
      <formula>E170&lt;&gt;#REF!</formula>
    </cfRule>
  </conditionalFormatting>
  <conditionalFormatting sqref="J170:N170">
    <cfRule type="expression" dxfId="386" priority="846" stopIfTrue="1">
      <formula>AND(J170="$",OR(#REF!="Yes",#REF!="No"))</formula>
    </cfRule>
    <cfRule type="expression" priority="847" stopIfTrue="1">
      <formula>J170="$"</formula>
    </cfRule>
    <cfRule type="expression" dxfId="385" priority="848" stopIfTrue="1">
      <formula>J170&lt;&gt;#REF!</formula>
    </cfRule>
  </conditionalFormatting>
  <conditionalFormatting sqref="F170">
    <cfRule type="expression" dxfId="384" priority="843" stopIfTrue="1">
      <formula>AND(F170="$",OR(#REF!="Yes",#REF!="No"))</formula>
    </cfRule>
    <cfRule type="expression" priority="844" stopIfTrue="1">
      <formula>F170="$"</formula>
    </cfRule>
    <cfRule type="expression" dxfId="383" priority="845" stopIfTrue="1">
      <formula>F170&lt;&gt;#REF!</formula>
    </cfRule>
  </conditionalFormatting>
  <conditionalFormatting sqref="T170">
    <cfRule type="expression" dxfId="382" priority="834" stopIfTrue="1">
      <formula>AND(T170="$",OR(#REF!="Yes",#REF!="No"))</formula>
    </cfRule>
    <cfRule type="expression" priority="835" stopIfTrue="1">
      <formula>T170="$"</formula>
    </cfRule>
    <cfRule type="expression" dxfId="381" priority="836" stopIfTrue="1">
      <formula>T170&lt;&gt;#REF!</formula>
    </cfRule>
  </conditionalFormatting>
  <conditionalFormatting sqref="A170">
    <cfRule type="expression" dxfId="380" priority="852">
      <formula>COUNTA(E170:X170)=0</formula>
    </cfRule>
  </conditionalFormatting>
  <conditionalFormatting sqref="G170">
    <cfRule type="expression" dxfId="379" priority="827" stopIfTrue="1">
      <formula>AND(G170="$",OR(#REF!="Yes",#REF!="No"))</formula>
    </cfRule>
    <cfRule type="expression" priority="828" stopIfTrue="1">
      <formula>G170="$"</formula>
    </cfRule>
    <cfRule type="expression" dxfId="378" priority="829" stopIfTrue="1">
      <formula>G170&lt;&gt;#REF!</formula>
    </cfRule>
  </conditionalFormatting>
  <conditionalFormatting sqref="H159:I159 E159:F159 O159:S159 X159">
    <cfRule type="expression" dxfId="377" priority="823" stopIfTrue="1">
      <formula>AND(E159="$",OR(#REF!="Yes",#REF!="No"))</formula>
    </cfRule>
    <cfRule type="expression" priority="824" stopIfTrue="1">
      <formula>E159="$"</formula>
    </cfRule>
    <cfRule type="expression" dxfId="376" priority="825" stopIfTrue="1">
      <formula>E159&lt;&gt;#REF!</formula>
    </cfRule>
  </conditionalFormatting>
  <conditionalFormatting sqref="G159 J159:N159">
    <cfRule type="expression" dxfId="375" priority="820" stopIfTrue="1">
      <formula>AND(G159="$",OR(#REF!="Yes",#REF!="No"))</formula>
    </cfRule>
    <cfRule type="expression" priority="821" stopIfTrue="1">
      <formula>G159="$"</formula>
    </cfRule>
    <cfRule type="expression" dxfId="374" priority="822" stopIfTrue="1">
      <formula>G159&lt;&gt;#REF!</formula>
    </cfRule>
  </conditionalFormatting>
  <conditionalFormatting sqref="T159">
    <cfRule type="expression" dxfId="373" priority="814" stopIfTrue="1">
      <formula>AND(T159="$",OR(#REF!="Yes",#REF!="No"))</formula>
    </cfRule>
    <cfRule type="expression" priority="815" stopIfTrue="1">
      <formula>T159="$"</formula>
    </cfRule>
    <cfRule type="expression" dxfId="372" priority="816" stopIfTrue="1">
      <formula>T159&lt;&gt;#REF!</formula>
    </cfRule>
  </conditionalFormatting>
  <conditionalFormatting sqref="A159">
    <cfRule type="expression" dxfId="371" priority="826">
      <formula>COUNTA(E159:X159)=0</formula>
    </cfRule>
  </conditionalFormatting>
  <conditionalFormatting sqref="T272">
    <cfRule type="expression" dxfId="370" priority="806" stopIfTrue="1">
      <formula>AND(T272="$",OR(#REF!="Yes",#REF!="No"))</formula>
    </cfRule>
    <cfRule type="expression" priority="807" stopIfTrue="1">
      <formula>T272="$"</formula>
    </cfRule>
    <cfRule type="expression" dxfId="369" priority="808" stopIfTrue="1">
      <formula>T272&lt;&gt;#REF!</formula>
    </cfRule>
  </conditionalFormatting>
  <conditionalFormatting sqref="A272">
    <cfRule type="expression" dxfId="368" priority="809">
      <formula>COUNTA(E272:X272)=0</formula>
    </cfRule>
  </conditionalFormatting>
  <conditionalFormatting sqref="E367 E277 E241 E213 E199 E95:E96 E92 E82">
    <cfRule type="expression" dxfId="367" priority="799" stopIfTrue="1">
      <formula>AND(E82="$",OR(#REF!="Yes",#REF!="No"))</formula>
    </cfRule>
    <cfRule type="expression" priority="800" stopIfTrue="1">
      <formula>E82="$"</formula>
    </cfRule>
    <cfRule type="expression" dxfId="366" priority="801" stopIfTrue="1">
      <formula>E82&lt;&gt;#REF!</formula>
    </cfRule>
  </conditionalFormatting>
  <conditionalFormatting sqref="B245">
    <cfRule type="expression" dxfId="365" priority="798">
      <formula>COUNTA(F245:Y245)=0</formula>
    </cfRule>
  </conditionalFormatting>
  <conditionalFormatting sqref="J331:N331">
    <cfRule type="expression" dxfId="364" priority="794" stopIfTrue="1">
      <formula>AND(J331="$",OR(#REF!="Yes",#REF!="No"))</formula>
    </cfRule>
    <cfRule type="expression" priority="795" stopIfTrue="1">
      <formula>J331="$"</formula>
    </cfRule>
    <cfRule type="expression" dxfId="363" priority="796" stopIfTrue="1">
      <formula>J331&lt;&gt;#REF!</formula>
    </cfRule>
  </conditionalFormatting>
  <conditionalFormatting sqref="A331">
    <cfRule type="expression" dxfId="362" priority="797">
      <formula>COUNTA(E331:X331)=0</formula>
    </cfRule>
  </conditionalFormatting>
  <conditionalFormatting sqref="R252:R257 R236">
    <cfRule type="expression" dxfId="361" priority="787" stopIfTrue="1">
      <formula>AND(R236="$",OR(#REF!="Yes",#REF!="No"))</formula>
    </cfRule>
    <cfRule type="expression" priority="788" stopIfTrue="1">
      <formula>R236="$"</formula>
    </cfRule>
    <cfRule type="expression" dxfId="360" priority="789" stopIfTrue="1">
      <formula>R236&lt;&gt;#REF!</formula>
    </cfRule>
  </conditionalFormatting>
  <conditionalFormatting sqref="R219 R203 R145 R75">
    <cfRule type="expression" dxfId="359" priority="784" stopIfTrue="1">
      <formula>AND(R75="$",OR(#REF!="Yes",#REF!="No"))</formula>
    </cfRule>
    <cfRule type="expression" priority="785" stopIfTrue="1">
      <formula>R75="$"</formula>
    </cfRule>
    <cfRule type="expression" dxfId="358" priority="786" stopIfTrue="1">
      <formula>R75&lt;&gt;#REF!</formula>
    </cfRule>
  </conditionalFormatting>
  <conditionalFormatting sqref="A231 A221">
    <cfRule type="expression" dxfId="357" priority="2988">
      <formula>BN221=2</formula>
    </cfRule>
    <cfRule type="expression" dxfId="356" priority="2989">
      <formula>COUNTA(E221:X221)=0</formula>
    </cfRule>
  </conditionalFormatting>
  <conditionalFormatting sqref="A136 A291">
    <cfRule type="expression" dxfId="355" priority="2992">
      <formula>BN136=1</formula>
    </cfRule>
    <cfRule type="expression" dxfId="354" priority="2993">
      <formula>BN136=2</formula>
    </cfRule>
    <cfRule type="expression" dxfId="353" priority="2994">
      <formula>COUNTA(E136:X136)=0</formula>
    </cfRule>
  </conditionalFormatting>
  <conditionalFormatting sqref="R385 R247:R248">
    <cfRule type="expression" dxfId="352" priority="781" stopIfTrue="1">
      <formula>AND(R247="$",OR(#REF!="Yes",#REF!="No"))</formula>
    </cfRule>
    <cfRule type="expression" priority="782" stopIfTrue="1">
      <formula>R247="$"</formula>
    </cfRule>
    <cfRule type="expression" dxfId="351" priority="783" stopIfTrue="1">
      <formula>R247&lt;&gt;#REF!</formula>
    </cfRule>
  </conditionalFormatting>
  <conditionalFormatting sqref="J270:N270">
    <cfRule type="expression" dxfId="350" priority="777" stopIfTrue="1">
      <formula>AND(J270="$",OR(#REF!="Yes",#REF!="No"))</formula>
    </cfRule>
    <cfRule type="expression" priority="778" stopIfTrue="1">
      <formula>J270="$"</formula>
    </cfRule>
    <cfRule type="expression" dxfId="349" priority="779" stopIfTrue="1">
      <formula>J270&lt;&gt;#REF!</formula>
    </cfRule>
  </conditionalFormatting>
  <conditionalFormatting sqref="T270">
    <cfRule type="expression" dxfId="348" priority="774" stopIfTrue="1">
      <formula>AND(T270="$",OR(#REF!="Yes",#REF!="No"))</formula>
    </cfRule>
    <cfRule type="expression" priority="775" stopIfTrue="1">
      <formula>T270="$"</formula>
    </cfRule>
    <cfRule type="expression" dxfId="347" priority="776" stopIfTrue="1">
      <formula>T270&lt;&gt;#REF!</formula>
    </cfRule>
  </conditionalFormatting>
  <conditionalFormatting sqref="A270">
    <cfRule type="expression" dxfId="346" priority="780">
      <formula>COUNTA(E270:X270)=0</formula>
    </cfRule>
  </conditionalFormatting>
  <conditionalFormatting sqref="E160 X160 H160:I160 O160:S160">
    <cfRule type="expression" dxfId="345" priority="766" stopIfTrue="1">
      <formula>AND(E160="$",OR(#REF!="Yes",#REF!="No"))</formula>
    </cfRule>
    <cfRule type="expression" priority="767" stopIfTrue="1">
      <formula>E160="$"</formula>
    </cfRule>
    <cfRule type="expression" dxfId="344" priority="768" stopIfTrue="1">
      <formula>E160&lt;&gt;#REF!</formula>
    </cfRule>
  </conditionalFormatting>
  <conditionalFormatting sqref="J160:N160">
    <cfRule type="expression" dxfId="343" priority="763" stopIfTrue="1">
      <formula>AND(J160="$",OR(#REF!="Yes",#REF!="No"))</formula>
    </cfRule>
    <cfRule type="expression" priority="764" stopIfTrue="1">
      <formula>J160="$"</formula>
    </cfRule>
    <cfRule type="expression" dxfId="342" priority="765" stopIfTrue="1">
      <formula>J160&lt;&gt;#REF!</formula>
    </cfRule>
  </conditionalFormatting>
  <conditionalFormatting sqref="F160">
    <cfRule type="expression" dxfId="341" priority="760" stopIfTrue="1">
      <formula>AND(F160="$",OR(#REF!="Yes",#REF!="No"))</formula>
    </cfRule>
    <cfRule type="expression" priority="761" stopIfTrue="1">
      <formula>F160="$"</formula>
    </cfRule>
    <cfRule type="expression" dxfId="340" priority="762" stopIfTrue="1">
      <formula>F160&lt;&gt;#REF!</formula>
    </cfRule>
  </conditionalFormatting>
  <conditionalFormatting sqref="T160">
    <cfRule type="expression" dxfId="339" priority="754" stopIfTrue="1">
      <formula>AND(T160="$",OR(#REF!="Yes",#REF!="No"))</formula>
    </cfRule>
    <cfRule type="expression" priority="755" stopIfTrue="1">
      <formula>T160="$"</formula>
    </cfRule>
    <cfRule type="expression" dxfId="338" priority="756" stopIfTrue="1">
      <formula>T160&lt;&gt;#REF!</formula>
    </cfRule>
  </conditionalFormatting>
  <conditionalFormatting sqref="A160">
    <cfRule type="expression" dxfId="337" priority="769">
      <formula>COUNTA(E160:X160)=0</formula>
    </cfRule>
  </conditionalFormatting>
  <conditionalFormatting sqref="G160">
    <cfRule type="expression" dxfId="336" priority="747" stopIfTrue="1">
      <formula>AND(G160="$",OR(#REF!="Yes",#REF!="No"))</formula>
    </cfRule>
    <cfRule type="expression" priority="748" stopIfTrue="1">
      <formula>G160="$"</formula>
    </cfRule>
    <cfRule type="expression" dxfId="335" priority="749" stopIfTrue="1">
      <formula>G160&lt;&gt;#REF!</formula>
    </cfRule>
  </conditionalFormatting>
  <conditionalFormatting sqref="E132:F132 H132 O132:S132 X132">
    <cfRule type="expression" dxfId="334" priority="743" stopIfTrue="1">
      <formula>AND(E132="$",OR(#REF!="Yes",#REF!="No"))</formula>
    </cfRule>
    <cfRule type="expression" priority="744" stopIfTrue="1">
      <formula>E132="$"</formula>
    </cfRule>
    <cfRule type="expression" dxfId="333" priority="745" stopIfTrue="1">
      <formula>E132&lt;&gt;#REF!</formula>
    </cfRule>
  </conditionalFormatting>
  <conditionalFormatting sqref="J132:N132">
    <cfRule type="expression" dxfId="332" priority="740" stopIfTrue="1">
      <formula>AND(J132="$",OR(#REF!="Yes",#REF!="No"))</formula>
    </cfRule>
    <cfRule type="expression" priority="741" stopIfTrue="1">
      <formula>J132="$"</formula>
    </cfRule>
    <cfRule type="expression" dxfId="331" priority="742" stopIfTrue="1">
      <formula>J132&lt;&gt;#REF!</formula>
    </cfRule>
  </conditionalFormatting>
  <conditionalFormatting sqref="G132">
    <cfRule type="expression" dxfId="330" priority="737" stopIfTrue="1">
      <formula>AND(G132="$",OR(#REF!="Yes",#REF!="No"))</formula>
    </cfRule>
    <cfRule type="expression" priority="738" stopIfTrue="1">
      <formula>G132="$"</formula>
    </cfRule>
    <cfRule type="expression" dxfId="329" priority="739" stopIfTrue="1">
      <formula>G132&lt;&gt;#REF!</formula>
    </cfRule>
  </conditionalFormatting>
  <conditionalFormatting sqref="I132">
    <cfRule type="expression" dxfId="328" priority="734" stopIfTrue="1">
      <formula>AND(I132="$",OR(#REF!="Yes",#REF!="No"))</formula>
    </cfRule>
    <cfRule type="expression" priority="735" stopIfTrue="1">
      <formula>I132="$"</formula>
    </cfRule>
    <cfRule type="expression" dxfId="327" priority="736" stopIfTrue="1">
      <formula>I132&lt;&gt;#REF!</formula>
    </cfRule>
  </conditionalFormatting>
  <conditionalFormatting sqref="T132">
    <cfRule type="expression" dxfId="326" priority="731" stopIfTrue="1">
      <formula>AND(T132="$",OR(#REF!="Yes",#REF!="No"))</formula>
    </cfRule>
    <cfRule type="expression" priority="732" stopIfTrue="1">
      <formula>T132="$"</formula>
    </cfRule>
    <cfRule type="expression" dxfId="325" priority="733" stopIfTrue="1">
      <formula>T132&lt;&gt;#REF!</formula>
    </cfRule>
  </conditionalFormatting>
  <conditionalFormatting sqref="A132">
    <cfRule type="expression" dxfId="324" priority="746">
      <formula>COUNTA(E132:X132)=0</formula>
    </cfRule>
  </conditionalFormatting>
  <conditionalFormatting sqref="B369">
    <cfRule type="expression" dxfId="323" priority="726">
      <formula>COUNTA(F369:Y369)=0</formula>
    </cfRule>
  </conditionalFormatting>
  <conditionalFormatting sqref="H23">
    <cfRule type="expression" dxfId="322" priority="723" stopIfTrue="1">
      <formula>AND(H23="$",OR(#REF!="Yes",#REF!="No"))</formula>
    </cfRule>
    <cfRule type="expression" priority="724" stopIfTrue="1">
      <formula>H23="$"</formula>
    </cfRule>
    <cfRule type="expression" dxfId="321" priority="725" stopIfTrue="1">
      <formula>H23&lt;&gt;#REF!</formula>
    </cfRule>
  </conditionalFormatting>
  <conditionalFormatting sqref="N23 I23">
    <cfRule type="expression" dxfId="320" priority="720" stopIfTrue="1">
      <formula>AND(I23="$",OR(#REF!="Yes",#REF!="No"))</formula>
    </cfRule>
    <cfRule type="expression" priority="721" stopIfTrue="1">
      <formula>I23="$"</formula>
    </cfRule>
    <cfRule type="expression" dxfId="319" priority="722" stopIfTrue="1">
      <formula>I23&lt;&gt;#REF!</formula>
    </cfRule>
  </conditionalFormatting>
  <conditionalFormatting sqref="J23:M23">
    <cfRule type="expression" dxfId="318" priority="717" stopIfTrue="1">
      <formula>AND(J23="$",OR(#REF!="Yes",#REF!="No"))</formula>
    </cfRule>
    <cfRule type="expression" priority="718" stopIfTrue="1">
      <formula>J23="$"</formula>
    </cfRule>
    <cfRule type="expression" dxfId="317" priority="719" stopIfTrue="1">
      <formula>J23&lt;&gt;#REF!</formula>
    </cfRule>
  </conditionalFormatting>
  <conditionalFormatting sqref="A388">
    <cfRule type="expression" dxfId="316" priority="716">
      <formula>COUNTA(E388:X388)=0</formula>
    </cfRule>
  </conditionalFormatting>
  <conditionalFormatting sqref="E185:F185 H185:I185 O185:S185 X185">
    <cfRule type="expression" dxfId="315" priority="708" stopIfTrue="1">
      <formula>AND(E185="$",OR(#REF!="Yes",#REF!="No"))</formula>
    </cfRule>
    <cfRule type="expression" priority="709" stopIfTrue="1">
      <formula>E185="$"</formula>
    </cfRule>
    <cfRule type="expression" dxfId="314" priority="710" stopIfTrue="1">
      <formula>E185&lt;&gt;#REF!</formula>
    </cfRule>
  </conditionalFormatting>
  <conditionalFormatting sqref="G185 J185:N185">
    <cfRule type="expression" dxfId="313" priority="705" stopIfTrue="1">
      <formula>AND(G185="$",OR(#REF!="Yes",#REF!="No"))</formula>
    </cfRule>
    <cfRule type="expression" priority="706" stopIfTrue="1">
      <formula>G185="$"</formula>
    </cfRule>
    <cfRule type="expression" dxfId="312" priority="707" stopIfTrue="1">
      <formula>G185&lt;&gt;#REF!</formula>
    </cfRule>
  </conditionalFormatting>
  <conditionalFormatting sqref="T185">
    <cfRule type="expression" dxfId="311" priority="702" stopIfTrue="1">
      <formula>AND(T185="$",OR(#REF!="Yes",#REF!="No"))</formula>
    </cfRule>
    <cfRule type="expression" priority="703" stopIfTrue="1">
      <formula>T185="$"</formula>
    </cfRule>
    <cfRule type="expression" dxfId="310" priority="704" stopIfTrue="1">
      <formula>T185&lt;&gt;#REF!</formula>
    </cfRule>
  </conditionalFormatting>
  <conditionalFormatting sqref="A185">
    <cfRule type="expression" dxfId="309" priority="711">
      <formula>COUNTA(E185:X185)=0</formula>
    </cfRule>
  </conditionalFormatting>
  <conditionalFormatting sqref="X388 X368:X372 X359 X355 X342 X336 X333 X312 X298 X289 X271 X261 X254 X238:X239 X228:X229 X226 X223 X211 X107">
    <cfRule type="expression" dxfId="308" priority="678" stopIfTrue="1">
      <formula>AND(X107="$",OR(#REF!="Yes",#REF!="No"))</formula>
    </cfRule>
    <cfRule type="expression" priority="679" stopIfTrue="1">
      <formula>X107="$"</formula>
    </cfRule>
    <cfRule type="expression" dxfId="307" priority="680" stopIfTrue="1">
      <formula>X107&lt;&gt;#REF!</formula>
    </cfRule>
  </conditionalFormatting>
  <conditionalFormatting sqref="G147">
    <cfRule type="expression" dxfId="306" priority="661" stopIfTrue="1">
      <formula>AND(G147="$",OR(#REF!="Yes",#REF!="No"))</formula>
    </cfRule>
    <cfRule type="expression" priority="662" stopIfTrue="1">
      <formula>G147="$"</formula>
    </cfRule>
    <cfRule type="expression" dxfId="305" priority="663" stopIfTrue="1">
      <formula>G147&lt;&gt;#REF!</formula>
    </cfRule>
  </conditionalFormatting>
  <conditionalFormatting sqref="A389">
    <cfRule type="expression" dxfId="304" priority="660">
      <formula>COUNTA(E389:X389)=0</formula>
    </cfRule>
  </conditionalFormatting>
  <conditionalFormatting sqref="X389">
    <cfRule type="expression" dxfId="303" priority="653" stopIfTrue="1">
      <formula>AND(X389="$",OR(#REF!="Yes",#REF!="No"))</formula>
    </cfRule>
    <cfRule type="expression" priority="654" stopIfTrue="1">
      <formula>X389="$"</formula>
    </cfRule>
    <cfRule type="expression" dxfId="302" priority="655" stopIfTrue="1">
      <formula>X389&lt;&gt;#REF!</formula>
    </cfRule>
  </conditionalFormatting>
  <conditionalFormatting sqref="Q399 Q311:Q313 Q254 Q232">
    <cfRule type="expression" dxfId="301" priority="636" stopIfTrue="1">
      <formula>AND(Q232="$",OR(#REF!="Yes",#REF!="No"))</formula>
    </cfRule>
    <cfRule type="expression" priority="637" stopIfTrue="1">
      <formula>Q232="$"</formula>
    </cfRule>
    <cfRule type="expression" dxfId="300" priority="638" stopIfTrue="1">
      <formula>Q232&lt;&gt;#REF!</formula>
    </cfRule>
  </conditionalFormatting>
  <conditionalFormatting sqref="X180 O180:S180 H180:I180 E180:F180">
    <cfRule type="expression" dxfId="299" priority="632" stopIfTrue="1">
      <formula>AND(E180="$",OR(#REF!="Yes",#REF!="No"))</formula>
    </cfRule>
    <cfRule type="expression" priority="633" stopIfTrue="1">
      <formula>E180="$"</formula>
    </cfRule>
    <cfRule type="expression" dxfId="298" priority="634" stopIfTrue="1">
      <formula>E180&lt;&gt;#REF!</formula>
    </cfRule>
  </conditionalFormatting>
  <conditionalFormatting sqref="J180:N180 G180">
    <cfRule type="expression" dxfId="297" priority="629" stopIfTrue="1">
      <formula>AND(G180="$",OR(#REF!="Yes",#REF!="No"))</formula>
    </cfRule>
    <cfRule type="expression" priority="630" stopIfTrue="1">
      <formula>G180="$"</formula>
    </cfRule>
    <cfRule type="expression" dxfId="296" priority="631" stopIfTrue="1">
      <formula>G180&lt;&gt;#REF!</formula>
    </cfRule>
  </conditionalFormatting>
  <conditionalFormatting sqref="T180">
    <cfRule type="expression" dxfId="295" priority="626" stopIfTrue="1">
      <formula>AND(T180="$",OR(#REF!="Yes",#REF!="No"))</formula>
    </cfRule>
    <cfRule type="expression" priority="627" stopIfTrue="1">
      <formula>T180="$"</formula>
    </cfRule>
    <cfRule type="expression" dxfId="294" priority="628" stopIfTrue="1">
      <formula>T180&lt;&gt;#REF!</formula>
    </cfRule>
  </conditionalFormatting>
  <conditionalFormatting sqref="A180">
    <cfRule type="expression" dxfId="293" priority="635">
      <formula>COUNTA(E180:X180)=0</formula>
    </cfRule>
  </conditionalFormatting>
  <conditionalFormatting sqref="A393">
    <cfRule type="expression" dxfId="292" priority="601">
      <formula>COUNTA(E393:X393)=0</formula>
    </cfRule>
  </conditionalFormatting>
  <conditionalFormatting sqref="X51 O51:S51 E51:F51 H51">
    <cfRule type="expression" dxfId="291" priority="593" stopIfTrue="1">
      <formula>AND(E51="$",OR(#REF!="Yes",#REF!="No"))</formula>
    </cfRule>
    <cfRule type="expression" priority="594" stopIfTrue="1">
      <formula>E51="$"</formula>
    </cfRule>
    <cfRule type="expression" dxfId="290" priority="595" stopIfTrue="1">
      <formula>E51&lt;&gt;#REF!</formula>
    </cfRule>
  </conditionalFormatting>
  <conditionalFormatting sqref="T51 G51 I51:N51">
    <cfRule type="expression" dxfId="289" priority="590" stopIfTrue="1">
      <formula>AND(G51="$",OR(#REF!="Yes",#REF!="No"))</formula>
    </cfRule>
    <cfRule type="expression" priority="591" stopIfTrue="1">
      <formula>G51="$"</formula>
    </cfRule>
    <cfRule type="expression" dxfId="288" priority="592" stopIfTrue="1">
      <formula>G51&lt;&gt;#REF!</formula>
    </cfRule>
  </conditionalFormatting>
  <conditionalFormatting sqref="A51">
    <cfRule type="expression" dxfId="287" priority="596">
      <formula>COUNTA(E51:X51)=0</formula>
    </cfRule>
  </conditionalFormatting>
  <conditionalFormatting sqref="O110:S110 X110 E110:F110 H110">
    <cfRule type="expression" dxfId="286" priority="582" stopIfTrue="1">
      <formula>AND(E110="$",OR(#REF!="Yes",#REF!="No"))</formula>
    </cfRule>
    <cfRule type="expression" priority="583" stopIfTrue="1">
      <formula>E110="$"</formula>
    </cfRule>
    <cfRule type="expression" dxfId="285" priority="584" stopIfTrue="1">
      <formula>E110&lt;&gt;#REF!</formula>
    </cfRule>
  </conditionalFormatting>
  <conditionalFormatting sqref="G110 I110:N110">
    <cfRule type="expression" dxfId="284" priority="579" stopIfTrue="1">
      <formula>AND(G110="$",OR(#REF!="Yes",#REF!="No"))</formula>
    </cfRule>
    <cfRule type="expression" priority="580" stopIfTrue="1">
      <formula>G110="$"</formula>
    </cfRule>
    <cfRule type="expression" dxfId="283" priority="581" stopIfTrue="1">
      <formula>G110&lt;&gt;#REF!</formula>
    </cfRule>
  </conditionalFormatting>
  <conditionalFormatting sqref="T110">
    <cfRule type="expression" dxfId="282" priority="576" stopIfTrue="1">
      <formula>AND(T110="$",OR(#REF!="Yes",#REF!="No"))</formula>
    </cfRule>
    <cfRule type="expression" priority="577" stopIfTrue="1">
      <formula>T110="$"</formula>
    </cfRule>
    <cfRule type="expression" dxfId="281" priority="578" stopIfTrue="1">
      <formula>T110&lt;&gt;#REF!</formula>
    </cfRule>
  </conditionalFormatting>
  <conditionalFormatting sqref="A110">
    <cfRule type="expression" dxfId="280" priority="585">
      <formula>COUNTA(E110:X110)=0</formula>
    </cfRule>
  </conditionalFormatting>
  <conditionalFormatting sqref="A376">
    <cfRule type="expression" dxfId="279" priority="571">
      <formula>COUNTA(E376:X376)=0</formula>
    </cfRule>
  </conditionalFormatting>
  <conditionalFormatting sqref="A375">
    <cfRule type="expression" dxfId="278" priority="566">
      <formula>COUNTA(E375:X375)=0</formula>
    </cfRule>
  </conditionalFormatting>
  <conditionalFormatting sqref="F222:G222">
    <cfRule type="expression" dxfId="277" priority="554" stopIfTrue="1">
      <formula>AND(F222="$",OR(#REF!="Yes",#REF!="No"))</formula>
    </cfRule>
    <cfRule type="expression" priority="555" stopIfTrue="1">
      <formula>F222="$"</formula>
    </cfRule>
    <cfRule type="expression" dxfId="276" priority="556" stopIfTrue="1">
      <formula>F222&lt;&gt;#REF!</formula>
    </cfRule>
  </conditionalFormatting>
  <conditionalFormatting sqref="H194:I194 E194 X194 O194:S194">
    <cfRule type="expression" dxfId="275" priority="550" stopIfTrue="1">
      <formula>AND(E194="$",OR(#REF!="Yes",#REF!="No"))</formula>
    </cfRule>
    <cfRule type="expression" priority="551" stopIfTrue="1">
      <formula>E194="$"</formula>
    </cfRule>
    <cfRule type="expression" dxfId="274" priority="552" stopIfTrue="1">
      <formula>E194&lt;&gt;#REF!</formula>
    </cfRule>
  </conditionalFormatting>
  <conditionalFormatting sqref="J194:N194">
    <cfRule type="expression" dxfId="273" priority="547" stopIfTrue="1">
      <formula>AND(J194="$",OR(#REF!="Yes",#REF!="No"))</formula>
    </cfRule>
    <cfRule type="expression" priority="548" stopIfTrue="1">
      <formula>J194="$"</formula>
    </cfRule>
    <cfRule type="expression" dxfId="272" priority="549" stopIfTrue="1">
      <formula>J194&lt;&gt;#REF!</formula>
    </cfRule>
  </conditionalFormatting>
  <conditionalFormatting sqref="T194">
    <cfRule type="expression" dxfId="271" priority="544" stopIfTrue="1">
      <formula>AND(T194="$",OR(#REF!="Yes",#REF!="No"))</formula>
    </cfRule>
    <cfRule type="expression" priority="545" stopIfTrue="1">
      <formula>T194="$"</formula>
    </cfRule>
    <cfRule type="expression" dxfId="270" priority="546" stopIfTrue="1">
      <formula>T194&lt;&gt;#REF!</formula>
    </cfRule>
  </conditionalFormatting>
  <conditionalFormatting sqref="A194">
    <cfRule type="expression" dxfId="269" priority="553">
      <formula>COUNTA(E194:X194)=0</formula>
    </cfRule>
  </conditionalFormatting>
  <conditionalFormatting sqref="A380:A381">
    <cfRule type="expression" dxfId="268" priority="536">
      <formula>COUNTA(E380:X380)=0</formula>
    </cfRule>
  </conditionalFormatting>
  <conditionalFormatting sqref="F372:G372 F15:G15">
    <cfRule type="expression" dxfId="267" priority="529" stopIfTrue="1">
      <formula>AND(F15="$",OR(#REF!="Yes",#REF!="No"))</formula>
    </cfRule>
    <cfRule type="expression" priority="530" stopIfTrue="1">
      <formula>F15="$"</formula>
    </cfRule>
    <cfRule type="expression" dxfId="266" priority="531" stopIfTrue="1">
      <formula>F15&lt;&gt;#REF!</formula>
    </cfRule>
  </conditionalFormatting>
  <conditionalFormatting sqref="F349:G349 F224:G224 F209:G210 F57:G57 F48:G48">
    <cfRule type="expression" dxfId="265" priority="526" stopIfTrue="1">
      <formula>AND(F48="$",OR(#REF!="Yes",#REF!="No"))</formula>
    </cfRule>
    <cfRule type="expression" priority="527" stopIfTrue="1">
      <formula>F48="$"</formula>
    </cfRule>
    <cfRule type="expression" dxfId="264" priority="528" stopIfTrue="1">
      <formula>F48&lt;&gt;#REF!</formula>
    </cfRule>
  </conditionalFormatting>
  <conditionalFormatting sqref="F375:G375 F371:G371 F348:G348 F284:G284 F250:G251 F111:G111">
    <cfRule type="expression" dxfId="263" priority="523" stopIfTrue="1">
      <formula>AND(F111="$",OR(#REF!="Yes",#REF!="No"))</formula>
    </cfRule>
    <cfRule type="expression" priority="524" stopIfTrue="1">
      <formula>F111="$"</formula>
    </cfRule>
    <cfRule type="expression" dxfId="262" priority="525" stopIfTrue="1">
      <formula>F111&lt;&gt;#REF!</formula>
    </cfRule>
  </conditionalFormatting>
  <conditionalFormatting sqref="F346:G346">
    <cfRule type="expression" dxfId="261" priority="520" stopIfTrue="1">
      <formula>AND(F346="$",OR(#REF!="Yes",#REF!="No"))</formula>
    </cfRule>
    <cfRule type="expression" priority="521" stopIfTrue="1">
      <formula>F346="$"</formula>
    </cfRule>
    <cfRule type="expression" dxfId="260" priority="522" stopIfTrue="1">
      <formula>F346&lt;&gt;#REF!</formula>
    </cfRule>
  </conditionalFormatting>
  <conditionalFormatting sqref="F393:G393 F370:G370 F353:G353 F350:G350 F339:G339 F270:G270 F105:G105">
    <cfRule type="expression" dxfId="259" priority="517" stopIfTrue="1">
      <formula>AND(F105="$",OR(#REF!="Yes",#REF!="No"))</formula>
    </cfRule>
    <cfRule type="expression" priority="518" stopIfTrue="1">
      <formula>F105="$"</formula>
    </cfRule>
    <cfRule type="expression" dxfId="258" priority="519" stopIfTrue="1">
      <formula>F105&lt;&gt;#REF!</formula>
    </cfRule>
  </conditionalFormatting>
  <conditionalFormatting sqref="F97:G97 F95:G95 F67:G67 F65:G65 F35:G36 F33:G33 F22:G22">
    <cfRule type="expression" dxfId="257" priority="514" stopIfTrue="1">
      <formula>AND(F22="$",OR(#REF!="Yes",#REF!="No"))</formula>
    </cfRule>
    <cfRule type="expression" priority="515" stopIfTrue="1">
      <formula>F22="$"</formula>
    </cfRule>
    <cfRule type="expression" dxfId="256" priority="516" stopIfTrue="1">
      <formula>F22&lt;&gt;#REF!</formula>
    </cfRule>
  </conditionalFormatting>
  <conditionalFormatting sqref="F97:G97 F95:G95 F67:G67 F65:G65 F35:G36 F33:G33 F22:G22">
    <cfRule type="expression" dxfId="255" priority="511" stopIfTrue="1">
      <formula>AND(F22="$",OR(#REF!="Yes",#REF!="No"))</formula>
    </cfRule>
    <cfRule type="expression" priority="512" stopIfTrue="1">
      <formula>F22="$"</formula>
    </cfRule>
    <cfRule type="expression" dxfId="254" priority="513" stopIfTrue="1">
      <formula>F22&lt;&gt;#REF!</formula>
    </cfRule>
  </conditionalFormatting>
  <conditionalFormatting sqref="F127">
    <cfRule type="expression" dxfId="253" priority="508" stopIfTrue="1">
      <formula>AND(F127="$",OR(#REF!="Yes",#REF!="No"))</formula>
    </cfRule>
    <cfRule type="expression" priority="509" stopIfTrue="1">
      <formula>F127="$"</formula>
    </cfRule>
    <cfRule type="expression" dxfId="252" priority="510" stopIfTrue="1">
      <formula>F127&lt;&gt;#REF!</formula>
    </cfRule>
  </conditionalFormatting>
  <conditionalFormatting sqref="F409:G410 F391:G391 F367:G367 F352:G352 F280:G280 F194:G194 F192:G192 F183:G183 F131:G131">
    <cfRule type="expression" dxfId="251" priority="505" stopIfTrue="1">
      <formula>AND(F131="$",OR(#REF!="Yes",#REF!="No"))</formula>
    </cfRule>
    <cfRule type="expression" priority="506" stopIfTrue="1">
      <formula>F131="$"</formula>
    </cfRule>
    <cfRule type="expression" dxfId="250" priority="507" stopIfTrue="1">
      <formula>F131&lt;&gt;#REF!</formula>
    </cfRule>
  </conditionalFormatting>
  <conditionalFormatting sqref="F409:G410 F391:G391 F367:G367 F352:G352 F280:G280 F194:G194 F192:G192 F183:G183 F131:G131">
    <cfRule type="expression" dxfId="249" priority="502" stopIfTrue="1">
      <formula>AND(F131="$",OR(#REF!="Yes",#REF!="No"))</formula>
    </cfRule>
    <cfRule type="expression" priority="503" stopIfTrue="1">
      <formula>F131="$"</formula>
    </cfRule>
    <cfRule type="expression" dxfId="248" priority="504" stopIfTrue="1">
      <formula>F131&lt;&gt;#REF!</formula>
    </cfRule>
  </conditionalFormatting>
  <conditionalFormatting sqref="R392 R374 R313 R261:R264 R245">
    <cfRule type="expression" dxfId="247" priority="499" stopIfTrue="1">
      <formula>AND(R245="$",OR(#REF!="Yes",#REF!="No"))</formula>
    </cfRule>
    <cfRule type="expression" priority="500" stopIfTrue="1">
      <formula>R245="$"</formula>
    </cfRule>
    <cfRule type="expression" dxfId="246" priority="501" stopIfTrue="1">
      <formula>R245&lt;&gt;#REF!</formula>
    </cfRule>
  </conditionalFormatting>
  <conditionalFormatting sqref="Q316:Q318 Q257 Q245 Q236 Q213">
    <cfRule type="expression" dxfId="245" priority="496" stopIfTrue="1">
      <formula>AND(Q213="$",OR(#REF!="Yes",#REF!="No"))</formula>
    </cfRule>
    <cfRule type="expression" priority="497" stopIfTrue="1">
      <formula>Q213="$"</formula>
    </cfRule>
    <cfRule type="expression" dxfId="244" priority="498" stopIfTrue="1">
      <formula>Q213&lt;&gt;#REF!</formula>
    </cfRule>
  </conditionalFormatting>
  <conditionalFormatting sqref="Q378 Q228 Q95:Q96">
    <cfRule type="expression" dxfId="243" priority="493" stopIfTrue="1">
      <formula>AND(Q95="$",OR(#REF!="Yes",#REF!="No"))</formula>
    </cfRule>
    <cfRule type="expression" priority="494" stopIfTrue="1">
      <formula>Q95="$"</formula>
    </cfRule>
    <cfRule type="expression" dxfId="242" priority="495" stopIfTrue="1">
      <formula>Q95&lt;&gt;#REF!</formula>
    </cfRule>
  </conditionalFormatting>
  <conditionalFormatting sqref="R354 R344:R345 R315:R317 R292 R272 R249 R243 R220:R223 R202">
    <cfRule type="expression" dxfId="241" priority="490" stopIfTrue="1">
      <formula>AND(R202="$",OR(#REF!="Yes",#REF!="No"))</formula>
    </cfRule>
    <cfRule type="expression" priority="491" stopIfTrue="1">
      <formula>R202="$"</formula>
    </cfRule>
    <cfRule type="expression" dxfId="240" priority="492" stopIfTrue="1">
      <formula>R202&lt;&gt;#REF!</formula>
    </cfRule>
  </conditionalFormatting>
  <conditionalFormatting sqref="R375">
    <cfRule type="expression" dxfId="239" priority="487" stopIfTrue="1">
      <formula>AND(R375="$",OR(#REF!="Yes",#REF!="No"))</formula>
    </cfRule>
    <cfRule type="expression" priority="488" stopIfTrue="1">
      <formula>R375="$"</formula>
    </cfRule>
    <cfRule type="expression" dxfId="238" priority="489" stopIfTrue="1">
      <formula>R375&lt;&gt;#REF!</formula>
    </cfRule>
  </conditionalFormatting>
  <conditionalFormatting sqref="R398 R380 R318 R266:R271 R250">
    <cfRule type="expression" dxfId="237" priority="478" stopIfTrue="1">
      <formula>AND(R250="$",OR(#REF!="Yes",#REF!="No"))</formula>
    </cfRule>
    <cfRule type="expression" priority="479" stopIfTrue="1">
      <formula>R250="$"</formula>
    </cfRule>
    <cfRule type="expression" dxfId="236" priority="480" stopIfTrue="1">
      <formula>R250&lt;&gt;#REF!</formula>
    </cfRule>
  </conditionalFormatting>
  <conditionalFormatting sqref="A423">
    <cfRule type="expression" dxfId="235" priority="458">
      <formula>COUNTA(E423:X423)=0</formula>
    </cfRule>
  </conditionalFormatting>
  <conditionalFormatting sqref="B423">
    <cfRule type="expression" dxfId="234" priority="448">
      <formula>COUNTA(F423:Y423)=0</formula>
    </cfRule>
  </conditionalFormatting>
  <conditionalFormatting sqref="E2:F2 H2 O2:S2 X2">
    <cfRule type="expression" dxfId="233" priority="444" stopIfTrue="1">
      <formula>AND(E2="$",OR(#REF!="Yes",#REF!="No"))</formula>
    </cfRule>
    <cfRule type="expression" priority="445" stopIfTrue="1">
      <formula>E2="$"</formula>
    </cfRule>
    <cfRule type="expression" dxfId="232" priority="446" stopIfTrue="1">
      <formula>E2&lt;&gt;#REF!</formula>
    </cfRule>
  </conditionalFormatting>
  <conditionalFormatting sqref="F2:G2 T2">
    <cfRule type="expression" dxfId="231" priority="441" stopIfTrue="1">
      <formula>AND(F2="$",OR(#REF!="Yes",#REF!="No"))</formula>
    </cfRule>
    <cfRule type="expression" priority="442" stopIfTrue="1">
      <formula>F2="$"</formula>
    </cfRule>
    <cfRule type="expression" dxfId="230" priority="443" stopIfTrue="1">
      <formula>F2&lt;&gt;#REF!</formula>
    </cfRule>
  </conditionalFormatting>
  <conditionalFormatting sqref="A2">
    <cfRule type="expression" dxfId="229" priority="447">
      <formula>COUNTA(E2:X2)=0</formula>
    </cfRule>
  </conditionalFormatting>
  <conditionalFormatting sqref="I2:N2">
    <cfRule type="expression" dxfId="228" priority="431" stopIfTrue="1">
      <formula>AND(I2="$",OR(#REF!="Yes",#REF!="No"))</formula>
    </cfRule>
    <cfRule type="expression" priority="432" stopIfTrue="1">
      <formula>I2="$"</formula>
    </cfRule>
    <cfRule type="expression" dxfId="227" priority="433" stopIfTrue="1">
      <formula>I2&lt;&gt;#REF!</formula>
    </cfRule>
  </conditionalFormatting>
  <conditionalFormatting sqref="E163 H163:I163 X163 O163:S163">
    <cfRule type="expression" dxfId="226" priority="427" stopIfTrue="1">
      <formula>AND(E163="$",OR(#REF!="Yes",#REF!="No"))</formula>
    </cfRule>
    <cfRule type="expression" priority="428" stopIfTrue="1">
      <formula>E163="$"</formula>
    </cfRule>
    <cfRule type="expression" dxfId="225" priority="429" stopIfTrue="1">
      <formula>E163&lt;&gt;#REF!</formula>
    </cfRule>
  </conditionalFormatting>
  <conditionalFormatting sqref="J163:N163 T163">
    <cfRule type="expression" dxfId="224" priority="424" stopIfTrue="1">
      <formula>AND(J163="$",OR(#REF!="Yes",#REF!="No"))</formula>
    </cfRule>
    <cfRule type="expression" priority="425" stopIfTrue="1">
      <formula>J163="$"</formula>
    </cfRule>
    <cfRule type="expression" dxfId="223" priority="426" stopIfTrue="1">
      <formula>J163&lt;&gt;#REF!</formula>
    </cfRule>
  </conditionalFormatting>
  <conditionalFormatting sqref="F163:G163">
    <cfRule type="expression" dxfId="222" priority="421" stopIfTrue="1">
      <formula>AND(F163="$",OR(#REF!="Yes",#REF!="No"))</formula>
    </cfRule>
    <cfRule type="expression" priority="422" stopIfTrue="1">
      <formula>F163="$"</formula>
    </cfRule>
    <cfRule type="expression" dxfId="221" priority="423" stopIfTrue="1">
      <formula>F163&lt;&gt;#REF!</formula>
    </cfRule>
  </conditionalFormatting>
  <conditionalFormatting sqref="A163">
    <cfRule type="expression" dxfId="220" priority="430">
      <formula>COUNTA(E163:X163)=0</formula>
    </cfRule>
  </conditionalFormatting>
  <conditionalFormatting sqref="E162 X162 H162:I162 O162:S162">
    <cfRule type="expression" dxfId="219" priority="413" stopIfTrue="1">
      <formula>AND(E162="$",OR(#REF!="Yes",#REF!="No"))</formula>
    </cfRule>
    <cfRule type="expression" priority="414" stopIfTrue="1">
      <formula>E162="$"</formula>
    </cfRule>
    <cfRule type="expression" dxfId="218" priority="415" stopIfTrue="1">
      <formula>E162&lt;&gt;#REF!</formula>
    </cfRule>
  </conditionalFormatting>
  <conditionalFormatting sqref="J162:N162">
    <cfRule type="expression" dxfId="217" priority="410" stopIfTrue="1">
      <formula>AND(J162="$",OR(#REF!="Yes",#REF!="No"))</formula>
    </cfRule>
    <cfRule type="expression" priority="411" stopIfTrue="1">
      <formula>J162="$"</formula>
    </cfRule>
    <cfRule type="expression" dxfId="216" priority="412" stopIfTrue="1">
      <formula>J162&lt;&gt;#REF!</formula>
    </cfRule>
  </conditionalFormatting>
  <conditionalFormatting sqref="F162">
    <cfRule type="expression" dxfId="215" priority="407" stopIfTrue="1">
      <formula>AND(F162="$",OR(#REF!="Yes",#REF!="No"))</formula>
    </cfRule>
    <cfRule type="expression" priority="408" stopIfTrue="1">
      <formula>F162="$"</formula>
    </cfRule>
    <cfRule type="expression" dxfId="214" priority="409" stopIfTrue="1">
      <formula>F162&lt;&gt;#REF!</formula>
    </cfRule>
  </conditionalFormatting>
  <conditionalFormatting sqref="T162">
    <cfRule type="expression" dxfId="213" priority="404" stopIfTrue="1">
      <formula>AND(T162="$",OR(#REF!="Yes",#REF!="No"))</formula>
    </cfRule>
    <cfRule type="expression" priority="405" stopIfTrue="1">
      <formula>T162="$"</formula>
    </cfRule>
    <cfRule type="expression" dxfId="212" priority="406" stopIfTrue="1">
      <formula>T162&lt;&gt;#REF!</formula>
    </cfRule>
  </conditionalFormatting>
  <conditionalFormatting sqref="A162">
    <cfRule type="expression" dxfId="211" priority="416">
      <formula>COUNTA(E162:X162)=0</formula>
    </cfRule>
  </conditionalFormatting>
  <conditionalFormatting sqref="G162">
    <cfRule type="expression" dxfId="210" priority="401" stopIfTrue="1">
      <formula>AND(G162="$",OR(#REF!="Yes",#REF!="No"))</formula>
    </cfRule>
    <cfRule type="expression" priority="402" stopIfTrue="1">
      <formula>G162="$"</formula>
    </cfRule>
    <cfRule type="expression" dxfId="209" priority="403" stopIfTrue="1">
      <formula>G162&lt;&gt;#REF!</formula>
    </cfRule>
  </conditionalFormatting>
  <conditionalFormatting sqref="V79 V176:V178 V76:V77 V119:V131 V146:V155 V181:V184 V161 V137:V144 V133:V135 V108:V109 V3:V11 V157:V158 V111:V117 V13:V19 V21:V50 V52:V74 V81:V94 V96:V106 V164:V169 V171:V174 V186:V193 V195:V203">
    <cfRule type="expression" dxfId="208" priority="341" stopIfTrue="1">
      <formula>AND(V3="$",OR(#REF!="Yes",#REF!="No"))</formula>
    </cfRule>
    <cfRule type="expression" priority="342" stopIfTrue="1">
      <formula>V3="$"</formula>
    </cfRule>
    <cfRule type="expression" dxfId="207" priority="343" stopIfTrue="1">
      <formula>V3&lt;&gt;#REF!</formula>
    </cfRule>
  </conditionalFormatting>
  <conditionalFormatting sqref="V103 V22 V79 V131 V149 V7 V127 V92 V81">
    <cfRule type="expression" dxfId="206" priority="338" stopIfTrue="1">
      <formula>AND(V7="$",OR(#REF!="Yes",#REF!="No"))</formula>
    </cfRule>
    <cfRule type="expression" priority="339" stopIfTrue="1">
      <formula>V7="$"</formula>
    </cfRule>
    <cfRule type="expression" dxfId="205" priority="340" stopIfTrue="1">
      <formula>V7&lt;&gt;#REF!</formula>
    </cfRule>
  </conditionalFormatting>
  <conditionalFormatting sqref="V118">
    <cfRule type="expression" dxfId="204" priority="335" stopIfTrue="1">
      <formula>AND(V118="$",OR(#REF!="Yes",#REF!="No"))</formula>
    </cfRule>
    <cfRule type="expression" priority="336" stopIfTrue="1">
      <formula>V118="$"</formula>
    </cfRule>
    <cfRule type="expression" dxfId="203" priority="337" stopIfTrue="1">
      <formula>V118&lt;&gt;#REF!</formula>
    </cfRule>
  </conditionalFormatting>
  <conditionalFormatting sqref="V12">
    <cfRule type="expression" dxfId="202" priority="332" stopIfTrue="1">
      <formula>AND(V12="$",OR(#REF!="Yes",#REF!="No"))</formula>
    </cfRule>
    <cfRule type="expression" priority="333" stopIfTrue="1">
      <formula>V12="$"</formula>
    </cfRule>
    <cfRule type="expression" dxfId="201" priority="334" stopIfTrue="1">
      <formula>V12&lt;&gt;#REF!</formula>
    </cfRule>
  </conditionalFormatting>
  <conditionalFormatting sqref="V156">
    <cfRule type="expression" dxfId="200" priority="329" stopIfTrue="1">
      <formula>AND(V156="$",OR(#REF!="Yes",#REF!="No"))</formula>
    </cfRule>
    <cfRule type="expression" priority="330" stopIfTrue="1">
      <formula>V156="$"</formula>
    </cfRule>
    <cfRule type="expression" dxfId="199" priority="331" stopIfTrue="1">
      <formula>V156&lt;&gt;#REF!</formula>
    </cfRule>
  </conditionalFormatting>
  <conditionalFormatting sqref="V80">
    <cfRule type="expression" dxfId="198" priority="326" stopIfTrue="1">
      <formula>AND(V80="$",OR(#REF!="Yes",#REF!="No"))</formula>
    </cfRule>
    <cfRule type="expression" priority="327" stopIfTrue="1">
      <formula>V80="$"</formula>
    </cfRule>
    <cfRule type="expression" dxfId="197" priority="328" stopIfTrue="1">
      <formula>V80&lt;&gt;#REF!</formula>
    </cfRule>
  </conditionalFormatting>
  <conditionalFormatting sqref="V80">
    <cfRule type="expression" dxfId="196" priority="323" stopIfTrue="1">
      <formula>AND(V80="$",OR(#REF!="Yes",#REF!="No"))</formula>
    </cfRule>
    <cfRule type="expression" priority="324" stopIfTrue="1">
      <formula>V80="$"</formula>
    </cfRule>
    <cfRule type="expression" dxfId="195" priority="325" stopIfTrue="1">
      <formula>V80&lt;&gt;#REF!</formula>
    </cfRule>
  </conditionalFormatting>
  <conditionalFormatting sqref="V145">
    <cfRule type="expression" dxfId="194" priority="320" stopIfTrue="1">
      <formula>AND(V145="$",OR(#REF!="Yes",#REF!="No"))</formula>
    </cfRule>
    <cfRule type="expression" priority="321" stopIfTrue="1">
      <formula>V145="$"</formula>
    </cfRule>
    <cfRule type="expression" dxfId="193" priority="322" stopIfTrue="1">
      <formula>V145&lt;&gt;#REF!</formula>
    </cfRule>
  </conditionalFormatting>
  <conditionalFormatting sqref="V78">
    <cfRule type="expression" dxfId="192" priority="317" stopIfTrue="1">
      <formula>AND(V78="$",OR(#REF!="Yes",#REF!="No"))</formula>
    </cfRule>
    <cfRule type="expression" priority="318" stopIfTrue="1">
      <formula>V78="$"</formula>
    </cfRule>
    <cfRule type="expression" dxfId="191" priority="319" stopIfTrue="1">
      <formula>V78&lt;&gt;#REF!</formula>
    </cfRule>
  </conditionalFormatting>
  <conditionalFormatting sqref="V78">
    <cfRule type="expression" dxfId="190" priority="314" stopIfTrue="1">
      <formula>AND(V78="$",OR(#REF!="Yes",#REF!="No"))</formula>
    </cfRule>
    <cfRule type="expression" priority="315" stopIfTrue="1">
      <formula>V78="$"</formula>
    </cfRule>
    <cfRule type="expression" dxfId="189" priority="316" stopIfTrue="1">
      <formula>V78&lt;&gt;#REF!</formula>
    </cfRule>
  </conditionalFormatting>
  <conditionalFormatting sqref="V95">
    <cfRule type="expression" dxfId="188" priority="311" stopIfTrue="1">
      <formula>AND(V95="$",OR(#REF!="Yes",#REF!="No"))</formula>
    </cfRule>
    <cfRule type="expression" priority="312" stopIfTrue="1">
      <formula>V95="$"</formula>
    </cfRule>
    <cfRule type="expression" dxfId="187" priority="313" stopIfTrue="1">
      <formula>V95&lt;&gt;#REF!</formula>
    </cfRule>
  </conditionalFormatting>
  <conditionalFormatting sqref="V20">
    <cfRule type="expression" dxfId="186" priority="308" stopIfTrue="1">
      <formula>AND(V20="$",OR(#REF!="Yes",#REF!="No"))</formula>
    </cfRule>
    <cfRule type="expression" priority="309" stopIfTrue="1">
      <formula>V20="$"</formula>
    </cfRule>
    <cfRule type="expression" dxfId="185" priority="310" stopIfTrue="1">
      <formula>V20&lt;&gt;#REF!</formula>
    </cfRule>
  </conditionalFormatting>
  <conditionalFormatting sqref="V136">
    <cfRule type="expression" dxfId="184" priority="299" stopIfTrue="1">
      <formula>AND(V136="$",OR(#REF!="Yes",#REF!="No"))</formula>
    </cfRule>
    <cfRule type="expression" priority="300" stopIfTrue="1">
      <formula>V136="$"</formula>
    </cfRule>
    <cfRule type="expression" dxfId="183" priority="301" stopIfTrue="1">
      <formula>V136&lt;&gt;#REF!</formula>
    </cfRule>
  </conditionalFormatting>
  <conditionalFormatting sqref="V175">
    <cfRule type="expression" dxfId="182" priority="302" stopIfTrue="1">
      <formula>AND(V175="$",OR(#REF!="Yes",#REF!="No"))</formula>
    </cfRule>
    <cfRule type="expression" priority="303" stopIfTrue="1">
      <formula>V175="$"</formula>
    </cfRule>
    <cfRule type="expression" dxfId="181" priority="304" stopIfTrue="1">
      <formula>V175&lt;&gt;#REF!</formula>
    </cfRule>
  </conditionalFormatting>
  <conditionalFormatting sqref="V170">
    <cfRule type="expression" dxfId="180" priority="295" stopIfTrue="1">
      <formula>AND(V170="$",OR(#REF!="Yes",#REF!="No"))</formula>
    </cfRule>
    <cfRule type="expression" priority="296" stopIfTrue="1">
      <formula>V170="$"</formula>
    </cfRule>
    <cfRule type="expression" dxfId="179" priority="297" stopIfTrue="1">
      <formula>V170&lt;&gt;#REF!</formula>
    </cfRule>
  </conditionalFormatting>
  <conditionalFormatting sqref="V159">
    <cfRule type="expression" dxfId="178" priority="292" stopIfTrue="1">
      <formula>AND(V159="$",OR(#REF!="Yes",#REF!="No"))</formula>
    </cfRule>
    <cfRule type="expression" priority="293" stopIfTrue="1">
      <formula>V159="$"</formula>
    </cfRule>
    <cfRule type="expression" dxfId="177" priority="294" stopIfTrue="1">
      <formula>V159&lt;&gt;#REF!</formula>
    </cfRule>
  </conditionalFormatting>
  <conditionalFormatting sqref="V160">
    <cfRule type="expression" dxfId="176" priority="289" stopIfTrue="1">
      <formula>AND(V160="$",OR(#REF!="Yes",#REF!="No"))</formula>
    </cfRule>
    <cfRule type="expression" priority="290" stopIfTrue="1">
      <formula>V160="$"</formula>
    </cfRule>
    <cfRule type="expression" dxfId="175" priority="291" stopIfTrue="1">
      <formula>V160&lt;&gt;#REF!</formula>
    </cfRule>
  </conditionalFormatting>
  <conditionalFormatting sqref="V132">
    <cfRule type="expression" dxfId="174" priority="286" stopIfTrue="1">
      <formula>AND(V132="$",OR(#REF!="Yes",#REF!="No"))</formula>
    </cfRule>
    <cfRule type="expression" priority="287" stopIfTrue="1">
      <formula>V132="$"</formula>
    </cfRule>
    <cfRule type="expression" dxfId="173" priority="288" stopIfTrue="1">
      <formula>V132&lt;&gt;#REF!</formula>
    </cfRule>
  </conditionalFormatting>
  <conditionalFormatting sqref="V185">
    <cfRule type="expression" dxfId="172" priority="283" stopIfTrue="1">
      <formula>AND(V185="$",OR(#REF!="Yes",#REF!="No"))</formula>
    </cfRule>
    <cfRule type="expression" priority="284" stopIfTrue="1">
      <formula>V185="$"</formula>
    </cfRule>
    <cfRule type="expression" dxfId="171" priority="285" stopIfTrue="1">
      <formula>V185&lt;&gt;#REF!</formula>
    </cfRule>
  </conditionalFormatting>
  <conditionalFormatting sqref="V388 V368:V372 V359 V355 V342 V336 V333 V312 V298 V289 V271 V261 V254 V238:V239 V228:V229 V223 V211 V107">
    <cfRule type="expression" dxfId="170" priority="280" stopIfTrue="1">
      <formula>AND(V107="$",OR(#REF!="Yes",#REF!="No"))</formula>
    </cfRule>
    <cfRule type="expression" priority="281" stopIfTrue="1">
      <formula>V107="$"</formula>
    </cfRule>
    <cfRule type="expression" dxfId="169" priority="282" stopIfTrue="1">
      <formula>V107&lt;&gt;#REF!</formula>
    </cfRule>
  </conditionalFormatting>
  <conditionalFormatting sqref="V389">
    <cfRule type="expression" dxfId="168" priority="277" stopIfTrue="1">
      <formula>AND(V389="$",OR(#REF!="Yes",#REF!="No"))</formula>
    </cfRule>
    <cfRule type="expression" priority="278" stopIfTrue="1">
      <formula>V389="$"</formula>
    </cfRule>
    <cfRule type="expression" dxfId="167" priority="279" stopIfTrue="1">
      <formula>V389&lt;&gt;#REF!</formula>
    </cfRule>
  </conditionalFormatting>
  <conditionalFormatting sqref="V51">
    <cfRule type="expression" dxfId="166" priority="271" stopIfTrue="1">
      <formula>AND(V51="$",OR(#REF!="Yes",#REF!="No"))</formula>
    </cfRule>
    <cfRule type="expression" priority="272" stopIfTrue="1">
      <formula>V51="$"</formula>
    </cfRule>
    <cfRule type="expression" dxfId="165" priority="273" stopIfTrue="1">
      <formula>V51&lt;&gt;#REF!</formula>
    </cfRule>
  </conditionalFormatting>
  <conditionalFormatting sqref="V110">
    <cfRule type="expression" dxfId="164" priority="268" stopIfTrue="1">
      <formula>AND(V110="$",OR(#REF!="Yes",#REF!="No"))</formula>
    </cfRule>
    <cfRule type="expression" priority="269" stopIfTrue="1">
      <formula>V110="$"</formula>
    </cfRule>
    <cfRule type="expression" dxfId="163" priority="270" stopIfTrue="1">
      <formula>V110&lt;&gt;#REF!</formula>
    </cfRule>
  </conditionalFormatting>
  <conditionalFormatting sqref="V194">
    <cfRule type="expression" dxfId="162" priority="265" stopIfTrue="1">
      <formula>AND(V194="$",OR(#REF!="Yes",#REF!="No"))</formula>
    </cfRule>
    <cfRule type="expression" priority="266" stopIfTrue="1">
      <formula>V194="$"</formula>
    </cfRule>
    <cfRule type="expression" dxfId="161" priority="267" stopIfTrue="1">
      <formula>V194&lt;&gt;#REF!</formula>
    </cfRule>
  </conditionalFormatting>
  <conditionalFormatting sqref="V2">
    <cfRule type="expression" dxfId="160" priority="262" stopIfTrue="1">
      <formula>AND(V2="$",OR(#REF!="Yes",#REF!="No"))</formula>
    </cfRule>
    <cfRule type="expression" priority="263" stopIfTrue="1">
      <formula>V2="$"</formula>
    </cfRule>
    <cfRule type="expression" dxfId="159" priority="264" stopIfTrue="1">
      <formula>V2&lt;&gt;#REF!</formula>
    </cfRule>
  </conditionalFormatting>
  <conditionalFormatting sqref="V163">
    <cfRule type="expression" dxfId="158" priority="259" stopIfTrue="1">
      <formula>AND(V163="$",OR(#REF!="Yes",#REF!="No"))</formula>
    </cfRule>
    <cfRule type="expression" priority="260" stopIfTrue="1">
      <formula>V163="$"</formula>
    </cfRule>
    <cfRule type="expression" dxfId="157" priority="261" stopIfTrue="1">
      <formula>V163&lt;&gt;#REF!</formula>
    </cfRule>
  </conditionalFormatting>
  <conditionalFormatting sqref="V162">
    <cfRule type="expression" dxfId="156" priority="256" stopIfTrue="1">
      <formula>AND(V162="$",OR(#REF!="Yes",#REF!="No"))</formula>
    </cfRule>
    <cfRule type="expression" priority="257" stopIfTrue="1">
      <formula>V162="$"</formula>
    </cfRule>
    <cfRule type="expression" dxfId="155" priority="258" stopIfTrue="1">
      <formula>V162&lt;&gt;#REF!</formula>
    </cfRule>
  </conditionalFormatting>
  <conditionalFormatting sqref="U79 U176:U178 U76:U77 U96:U106 U119:U131 U146:U155 U195:U203 U186:U193 U182:U184 U161 U137:U144 U133:U135 U108:U109 U81:U94 U52:U74 U13:U19 U3:U11 U157:U158 U111:U117 U21:U50 U164:U169 U171:U174">
    <cfRule type="expression" dxfId="154" priority="253" stopIfTrue="1">
      <formula>AND(U3="$",OR(#REF!="Yes",#REF!="No"))</formula>
    </cfRule>
    <cfRule type="expression" priority="254" stopIfTrue="1">
      <formula>U3="$"</formula>
    </cfRule>
    <cfRule type="expression" dxfId="153" priority="255" stopIfTrue="1">
      <formula>U3&lt;&gt;#REF!</formula>
    </cfRule>
  </conditionalFormatting>
  <conditionalFormatting sqref="U103 U22 U79 U131 U149 U7 U127 U92 U81">
    <cfRule type="expression" dxfId="152" priority="250" stopIfTrue="1">
      <formula>AND(U7="$",OR(#REF!="Yes",#REF!="No"))</formula>
    </cfRule>
    <cfRule type="expression" priority="251" stopIfTrue="1">
      <formula>U7="$"</formula>
    </cfRule>
    <cfRule type="expression" dxfId="151" priority="252" stopIfTrue="1">
      <formula>U7&lt;&gt;#REF!</formula>
    </cfRule>
  </conditionalFormatting>
  <conditionalFormatting sqref="U118">
    <cfRule type="expression" dxfId="150" priority="247" stopIfTrue="1">
      <formula>AND(U118="$",OR(#REF!="Yes",#REF!="No"))</formula>
    </cfRule>
    <cfRule type="expression" priority="248" stopIfTrue="1">
      <formula>U118="$"</formula>
    </cfRule>
    <cfRule type="expression" dxfId="149" priority="249" stopIfTrue="1">
      <formula>U118&lt;&gt;#REF!</formula>
    </cfRule>
  </conditionalFormatting>
  <conditionalFormatting sqref="U12">
    <cfRule type="expression" dxfId="148" priority="244" stopIfTrue="1">
      <formula>AND(U12="$",OR(#REF!="Yes",#REF!="No"))</formula>
    </cfRule>
    <cfRule type="expression" priority="245" stopIfTrue="1">
      <formula>U12="$"</formula>
    </cfRule>
    <cfRule type="expression" dxfId="147" priority="246" stopIfTrue="1">
      <formula>U12&lt;&gt;#REF!</formula>
    </cfRule>
  </conditionalFormatting>
  <conditionalFormatting sqref="U156">
    <cfRule type="expression" dxfId="146" priority="241" stopIfTrue="1">
      <formula>AND(U156="$",OR(#REF!="Yes",#REF!="No"))</formula>
    </cfRule>
    <cfRule type="expression" priority="242" stopIfTrue="1">
      <formula>U156="$"</formula>
    </cfRule>
    <cfRule type="expression" dxfId="145" priority="243" stopIfTrue="1">
      <formula>U156&lt;&gt;#REF!</formula>
    </cfRule>
  </conditionalFormatting>
  <conditionalFormatting sqref="U80">
    <cfRule type="expression" dxfId="144" priority="238" stopIfTrue="1">
      <formula>AND(U80="$",OR(#REF!="Yes",#REF!="No"))</formula>
    </cfRule>
    <cfRule type="expression" priority="239" stopIfTrue="1">
      <formula>U80="$"</formula>
    </cfRule>
    <cfRule type="expression" dxfId="143" priority="240" stopIfTrue="1">
      <formula>U80&lt;&gt;#REF!</formula>
    </cfRule>
  </conditionalFormatting>
  <conditionalFormatting sqref="U80">
    <cfRule type="expression" dxfId="142" priority="235" stopIfTrue="1">
      <formula>AND(U80="$",OR(#REF!="Yes",#REF!="No"))</formula>
    </cfRule>
    <cfRule type="expression" priority="236" stopIfTrue="1">
      <formula>U80="$"</formula>
    </cfRule>
    <cfRule type="expression" dxfId="141" priority="237" stopIfTrue="1">
      <formula>U80&lt;&gt;#REF!</formula>
    </cfRule>
  </conditionalFormatting>
  <conditionalFormatting sqref="U145">
    <cfRule type="expression" dxfId="140" priority="232" stopIfTrue="1">
      <formula>AND(U145="$",OR(#REF!="Yes",#REF!="No"))</formula>
    </cfRule>
    <cfRule type="expression" priority="233" stopIfTrue="1">
      <formula>U145="$"</formula>
    </cfRule>
    <cfRule type="expression" dxfId="139" priority="234" stopIfTrue="1">
      <formula>U145&lt;&gt;#REF!</formula>
    </cfRule>
  </conditionalFormatting>
  <conditionalFormatting sqref="U78">
    <cfRule type="expression" dxfId="138" priority="229" stopIfTrue="1">
      <formula>AND(U78="$",OR(#REF!="Yes",#REF!="No"))</formula>
    </cfRule>
    <cfRule type="expression" priority="230" stopIfTrue="1">
      <formula>U78="$"</formula>
    </cfRule>
    <cfRule type="expression" dxfId="137" priority="231" stopIfTrue="1">
      <formula>U78&lt;&gt;#REF!</formula>
    </cfRule>
  </conditionalFormatting>
  <conditionalFormatting sqref="U78">
    <cfRule type="expression" dxfId="136" priority="226" stopIfTrue="1">
      <formula>AND(U78="$",OR(#REF!="Yes",#REF!="No"))</formula>
    </cfRule>
    <cfRule type="expression" priority="227" stopIfTrue="1">
      <formula>U78="$"</formula>
    </cfRule>
    <cfRule type="expression" dxfId="135" priority="228" stopIfTrue="1">
      <formula>U78&lt;&gt;#REF!</formula>
    </cfRule>
  </conditionalFormatting>
  <conditionalFormatting sqref="U95">
    <cfRule type="expression" dxfId="134" priority="223" stopIfTrue="1">
      <formula>AND(U95="$",OR(#REF!="Yes",#REF!="No"))</formula>
    </cfRule>
    <cfRule type="expression" priority="224" stopIfTrue="1">
      <formula>U95="$"</formula>
    </cfRule>
    <cfRule type="expression" dxfId="133" priority="225" stopIfTrue="1">
      <formula>U95&lt;&gt;#REF!</formula>
    </cfRule>
  </conditionalFormatting>
  <conditionalFormatting sqref="U20">
    <cfRule type="expression" dxfId="132" priority="220" stopIfTrue="1">
      <formula>AND(U20="$",OR(#REF!="Yes",#REF!="No"))</formula>
    </cfRule>
    <cfRule type="expression" priority="221" stopIfTrue="1">
      <formula>U20="$"</formula>
    </cfRule>
    <cfRule type="expression" dxfId="131" priority="222" stopIfTrue="1">
      <formula>U20&lt;&gt;#REF!</formula>
    </cfRule>
  </conditionalFormatting>
  <conditionalFormatting sqref="U75">
    <cfRule type="expression" dxfId="130" priority="217" stopIfTrue="1">
      <formula>AND(U75="$",OR(#REF!="Yes",#REF!="No"))</formula>
    </cfRule>
    <cfRule type="expression" priority="218" stopIfTrue="1">
      <formula>U75="$"</formula>
    </cfRule>
    <cfRule type="expression" dxfId="129" priority="219" stopIfTrue="1">
      <formula>U75&lt;&gt;#REF!</formula>
    </cfRule>
  </conditionalFormatting>
  <conditionalFormatting sqref="U175">
    <cfRule type="expression" dxfId="128" priority="214" stopIfTrue="1">
      <formula>AND(U175="$",OR(#REF!="Yes",#REF!="No"))</formula>
    </cfRule>
    <cfRule type="expression" priority="215" stopIfTrue="1">
      <formula>U175="$"</formula>
    </cfRule>
    <cfRule type="expression" dxfId="127" priority="216" stopIfTrue="1">
      <formula>U175&lt;&gt;#REF!</formula>
    </cfRule>
  </conditionalFormatting>
  <conditionalFormatting sqref="U136">
    <cfRule type="expression" dxfId="126" priority="211" stopIfTrue="1">
      <formula>AND(U136="$",OR(#REF!="Yes",#REF!="No"))</formula>
    </cfRule>
    <cfRule type="expression" priority="212" stopIfTrue="1">
      <formula>U136="$"</formula>
    </cfRule>
    <cfRule type="expression" dxfId="125" priority="213" stopIfTrue="1">
      <formula>U136&lt;&gt;#REF!</formula>
    </cfRule>
  </conditionalFormatting>
  <conditionalFormatting sqref="U170">
    <cfRule type="expression" dxfId="124" priority="207" stopIfTrue="1">
      <formula>AND(U170="$",OR(#REF!="Yes",#REF!="No"))</formula>
    </cfRule>
    <cfRule type="expression" priority="208" stopIfTrue="1">
      <formula>U170="$"</formula>
    </cfRule>
    <cfRule type="expression" dxfId="123" priority="209" stopIfTrue="1">
      <formula>U170&lt;&gt;#REF!</formula>
    </cfRule>
  </conditionalFormatting>
  <conditionalFormatting sqref="U159">
    <cfRule type="expression" dxfId="122" priority="204" stopIfTrue="1">
      <formula>AND(U159="$",OR(#REF!="Yes",#REF!="No"))</formula>
    </cfRule>
    <cfRule type="expression" priority="205" stopIfTrue="1">
      <formula>U159="$"</formula>
    </cfRule>
    <cfRule type="expression" dxfId="121" priority="206" stopIfTrue="1">
      <formula>U159&lt;&gt;#REF!</formula>
    </cfRule>
  </conditionalFormatting>
  <conditionalFormatting sqref="U160">
    <cfRule type="expression" dxfId="120" priority="201" stopIfTrue="1">
      <formula>AND(U160="$",OR(#REF!="Yes",#REF!="No"))</formula>
    </cfRule>
    <cfRule type="expression" priority="202" stopIfTrue="1">
      <formula>U160="$"</formula>
    </cfRule>
    <cfRule type="expression" dxfId="119" priority="203" stopIfTrue="1">
      <formula>U160&lt;&gt;#REF!</formula>
    </cfRule>
  </conditionalFormatting>
  <conditionalFormatting sqref="U132">
    <cfRule type="expression" dxfId="118" priority="198" stopIfTrue="1">
      <formula>AND(U132="$",OR(#REF!="Yes",#REF!="No"))</formula>
    </cfRule>
    <cfRule type="expression" priority="199" stopIfTrue="1">
      <formula>U132="$"</formula>
    </cfRule>
    <cfRule type="expression" dxfId="117" priority="200" stopIfTrue="1">
      <formula>U132&lt;&gt;#REF!</formula>
    </cfRule>
  </conditionalFormatting>
  <conditionalFormatting sqref="U185">
    <cfRule type="expression" dxfId="116" priority="195" stopIfTrue="1">
      <formula>AND(U185="$",OR(#REF!="Yes",#REF!="No"))</formula>
    </cfRule>
    <cfRule type="expression" priority="196" stopIfTrue="1">
      <formula>U185="$"</formula>
    </cfRule>
    <cfRule type="expression" dxfId="115" priority="197" stopIfTrue="1">
      <formula>U185&lt;&gt;#REF!</formula>
    </cfRule>
  </conditionalFormatting>
  <conditionalFormatting sqref="U388 U368:U372 U359 U355 U342 U336 U333 U312 U298 U289 U271 U261 U254 U238:U239 U228:U229 U226 U223 U211 U107">
    <cfRule type="expression" dxfId="114" priority="192" stopIfTrue="1">
      <formula>AND(U107="$",OR(#REF!="Yes",#REF!="No"))</formula>
    </cfRule>
    <cfRule type="expression" priority="193" stopIfTrue="1">
      <formula>U107="$"</formula>
    </cfRule>
    <cfRule type="expression" dxfId="113" priority="194" stopIfTrue="1">
      <formula>U107&lt;&gt;#REF!</formula>
    </cfRule>
  </conditionalFormatting>
  <conditionalFormatting sqref="U389">
    <cfRule type="expression" dxfId="112" priority="189" stopIfTrue="1">
      <formula>AND(U389="$",OR(#REF!="Yes",#REF!="No"))</formula>
    </cfRule>
    <cfRule type="expression" priority="190" stopIfTrue="1">
      <formula>U389="$"</formula>
    </cfRule>
    <cfRule type="expression" dxfId="111" priority="191" stopIfTrue="1">
      <formula>U389&lt;&gt;#REF!</formula>
    </cfRule>
  </conditionalFormatting>
  <conditionalFormatting sqref="U194">
    <cfRule type="expression" dxfId="110" priority="177" stopIfTrue="1">
      <formula>AND(U194="$",OR(#REF!="Yes",#REF!="No"))</formula>
    </cfRule>
    <cfRule type="expression" priority="178" stopIfTrue="1">
      <formula>U194="$"</formula>
    </cfRule>
    <cfRule type="expression" dxfId="109" priority="179" stopIfTrue="1">
      <formula>U194&lt;&gt;#REF!</formula>
    </cfRule>
  </conditionalFormatting>
  <conditionalFormatting sqref="U51">
    <cfRule type="expression" dxfId="108" priority="183" stopIfTrue="1">
      <formula>AND(U51="$",OR(#REF!="Yes",#REF!="No"))</formula>
    </cfRule>
    <cfRule type="expression" priority="184" stopIfTrue="1">
      <formula>U51="$"</formula>
    </cfRule>
    <cfRule type="expression" dxfId="107" priority="185" stopIfTrue="1">
      <formula>U51&lt;&gt;#REF!</formula>
    </cfRule>
  </conditionalFormatting>
  <conditionalFormatting sqref="U110">
    <cfRule type="expression" dxfId="106" priority="180" stopIfTrue="1">
      <formula>AND(U110="$",OR(#REF!="Yes",#REF!="No"))</formula>
    </cfRule>
    <cfRule type="expression" priority="181" stopIfTrue="1">
      <formula>U110="$"</formula>
    </cfRule>
    <cfRule type="expression" dxfId="105" priority="182" stopIfTrue="1">
      <formula>U110&lt;&gt;#REF!</formula>
    </cfRule>
  </conditionalFormatting>
  <conditionalFormatting sqref="U2">
    <cfRule type="expression" dxfId="104" priority="174" stopIfTrue="1">
      <formula>AND(U2="$",OR(#REF!="Yes",#REF!="No"))</formula>
    </cfRule>
    <cfRule type="expression" priority="175" stopIfTrue="1">
      <formula>U2="$"</formula>
    </cfRule>
    <cfRule type="expression" dxfId="103" priority="176" stopIfTrue="1">
      <formula>U2&lt;&gt;#REF!</formula>
    </cfRule>
  </conditionalFormatting>
  <conditionalFormatting sqref="U163">
    <cfRule type="expression" dxfId="102" priority="171" stopIfTrue="1">
      <formula>AND(U163="$",OR(#REF!="Yes",#REF!="No"))</formula>
    </cfRule>
    <cfRule type="expression" priority="172" stopIfTrue="1">
      <formula>U163="$"</formula>
    </cfRule>
    <cfRule type="expression" dxfId="101" priority="173" stopIfTrue="1">
      <formula>U163&lt;&gt;#REF!</formula>
    </cfRule>
  </conditionalFormatting>
  <conditionalFormatting sqref="U162">
    <cfRule type="expression" dxfId="100" priority="168" stopIfTrue="1">
      <formula>AND(U162="$",OR(#REF!="Yes",#REF!="No"))</formula>
    </cfRule>
    <cfRule type="expression" priority="169" stopIfTrue="1">
      <formula>U162="$"</formula>
    </cfRule>
    <cfRule type="expression" dxfId="99" priority="170" stopIfTrue="1">
      <formula>U162&lt;&gt;#REF!</formula>
    </cfRule>
  </conditionalFormatting>
  <conditionalFormatting sqref="W79 W176:W179 W76:W77 W96:W106 W171:W174 W119:W131 W146:W155 W195:W203 W186:W193 W181:W184 W161 W133:W135 W108:W109 W81:W94 W13:W19 W3:W11 W157:W158 W111:W117 W164:W169 W21:W50 W52:W74 W137:W144">
    <cfRule type="expression" dxfId="98" priority="164" stopIfTrue="1">
      <formula>AND(W3="$",OR(#REF!="Yes",#REF!="No"))</formula>
    </cfRule>
    <cfRule type="expression" priority="165" stopIfTrue="1">
      <formula>W3="$"</formula>
    </cfRule>
    <cfRule type="expression" dxfId="97" priority="166" stopIfTrue="1">
      <formula>W3&lt;&gt;#REF!</formula>
    </cfRule>
  </conditionalFormatting>
  <conditionalFormatting sqref="W103 W22 W79 W131 W149 W7 W127 W92 W81">
    <cfRule type="expression" dxfId="96" priority="161" stopIfTrue="1">
      <formula>AND(W7="$",OR(#REF!="Yes",#REF!="No"))</formula>
    </cfRule>
    <cfRule type="expression" priority="162" stopIfTrue="1">
      <formula>W7="$"</formula>
    </cfRule>
    <cfRule type="expression" dxfId="95" priority="163" stopIfTrue="1">
      <formula>W7&lt;&gt;#REF!</formula>
    </cfRule>
  </conditionalFormatting>
  <conditionalFormatting sqref="W118">
    <cfRule type="expression" dxfId="94" priority="158" stopIfTrue="1">
      <formula>AND(W118="$",OR(#REF!="Yes",#REF!="No"))</formula>
    </cfRule>
    <cfRule type="expression" priority="159" stopIfTrue="1">
      <formula>W118="$"</formula>
    </cfRule>
    <cfRule type="expression" dxfId="93" priority="160" stopIfTrue="1">
      <formula>W118&lt;&gt;#REF!</formula>
    </cfRule>
  </conditionalFormatting>
  <conditionalFormatting sqref="W12">
    <cfRule type="expression" dxfId="92" priority="155" stopIfTrue="1">
      <formula>AND(W12="$",OR(#REF!="Yes",#REF!="No"))</formula>
    </cfRule>
    <cfRule type="expression" priority="156" stopIfTrue="1">
      <formula>W12="$"</formula>
    </cfRule>
    <cfRule type="expression" dxfId="91" priority="157" stopIfTrue="1">
      <formula>W12&lt;&gt;#REF!</formula>
    </cfRule>
  </conditionalFormatting>
  <conditionalFormatting sqref="W156">
    <cfRule type="expression" dxfId="90" priority="152" stopIfTrue="1">
      <formula>AND(W156="$",OR(#REF!="Yes",#REF!="No"))</formula>
    </cfRule>
    <cfRule type="expression" priority="153" stopIfTrue="1">
      <formula>W156="$"</formula>
    </cfRule>
    <cfRule type="expression" dxfId="89" priority="154" stopIfTrue="1">
      <formula>W156&lt;&gt;#REF!</formula>
    </cfRule>
  </conditionalFormatting>
  <conditionalFormatting sqref="W80">
    <cfRule type="expression" dxfId="88" priority="149" stopIfTrue="1">
      <formula>AND(W80="$",OR(#REF!="Yes",#REF!="No"))</formula>
    </cfRule>
    <cfRule type="expression" priority="150" stopIfTrue="1">
      <formula>W80="$"</formula>
    </cfRule>
    <cfRule type="expression" dxfId="87" priority="151" stopIfTrue="1">
      <formula>W80&lt;&gt;#REF!</formula>
    </cfRule>
  </conditionalFormatting>
  <conditionalFormatting sqref="W80">
    <cfRule type="expression" dxfId="86" priority="146" stopIfTrue="1">
      <formula>AND(W80="$",OR(#REF!="Yes",#REF!="No"))</formula>
    </cfRule>
    <cfRule type="expression" priority="147" stopIfTrue="1">
      <formula>W80="$"</formula>
    </cfRule>
    <cfRule type="expression" dxfId="85" priority="148" stopIfTrue="1">
      <formula>W80&lt;&gt;#REF!</formula>
    </cfRule>
  </conditionalFormatting>
  <conditionalFormatting sqref="W145">
    <cfRule type="expression" dxfId="84" priority="143" stopIfTrue="1">
      <formula>AND(W145="$",OR(#REF!="Yes",#REF!="No"))</formula>
    </cfRule>
    <cfRule type="expression" priority="144" stopIfTrue="1">
      <formula>W145="$"</formula>
    </cfRule>
    <cfRule type="expression" dxfId="83" priority="145" stopIfTrue="1">
      <formula>W145&lt;&gt;#REF!</formula>
    </cfRule>
  </conditionalFormatting>
  <conditionalFormatting sqref="W78">
    <cfRule type="expression" dxfId="82" priority="140" stopIfTrue="1">
      <formula>AND(W78="$",OR(#REF!="Yes",#REF!="No"))</formula>
    </cfRule>
    <cfRule type="expression" priority="141" stopIfTrue="1">
      <formula>W78="$"</formula>
    </cfRule>
    <cfRule type="expression" dxfId="81" priority="142" stopIfTrue="1">
      <formula>W78&lt;&gt;#REF!</formula>
    </cfRule>
  </conditionalFormatting>
  <conditionalFormatting sqref="W78">
    <cfRule type="expression" dxfId="80" priority="137" stopIfTrue="1">
      <formula>AND(W78="$",OR(#REF!="Yes",#REF!="No"))</formula>
    </cfRule>
    <cfRule type="expression" priority="138" stopIfTrue="1">
      <formula>W78="$"</formula>
    </cfRule>
    <cfRule type="expression" dxfId="79" priority="139" stopIfTrue="1">
      <formula>W78&lt;&gt;#REF!</formula>
    </cfRule>
  </conditionalFormatting>
  <conditionalFormatting sqref="W95">
    <cfRule type="expression" dxfId="78" priority="134" stopIfTrue="1">
      <formula>AND(W95="$",OR(#REF!="Yes",#REF!="No"))</formula>
    </cfRule>
    <cfRule type="expression" priority="135" stopIfTrue="1">
      <formula>W95="$"</formula>
    </cfRule>
    <cfRule type="expression" dxfId="77" priority="136" stopIfTrue="1">
      <formula>W95&lt;&gt;#REF!</formula>
    </cfRule>
  </conditionalFormatting>
  <conditionalFormatting sqref="W20">
    <cfRule type="expression" dxfId="76" priority="131" stopIfTrue="1">
      <formula>AND(W20="$",OR(#REF!="Yes",#REF!="No"))</formula>
    </cfRule>
    <cfRule type="expression" priority="132" stopIfTrue="1">
      <formula>W20="$"</formula>
    </cfRule>
    <cfRule type="expression" dxfId="75" priority="133" stopIfTrue="1">
      <formula>W20&lt;&gt;#REF!</formula>
    </cfRule>
  </conditionalFormatting>
  <conditionalFormatting sqref="W75">
    <cfRule type="expression" dxfId="74" priority="128" stopIfTrue="1">
      <formula>AND(W75="$",OR(#REF!="Yes",#REF!="No"))</formula>
    </cfRule>
    <cfRule type="expression" priority="129" stopIfTrue="1">
      <formula>W75="$"</formula>
    </cfRule>
    <cfRule type="expression" dxfId="73" priority="130" stopIfTrue="1">
      <formula>W75&lt;&gt;#REF!</formula>
    </cfRule>
  </conditionalFormatting>
  <conditionalFormatting sqref="W175">
    <cfRule type="expression" dxfId="72" priority="125" stopIfTrue="1">
      <formula>AND(W175="$",OR(#REF!="Yes",#REF!="No"))</formula>
    </cfRule>
    <cfRule type="expression" priority="126" stopIfTrue="1">
      <formula>W175="$"</formula>
    </cfRule>
    <cfRule type="expression" dxfId="71" priority="127" stopIfTrue="1">
      <formula>W175&lt;&gt;#REF!</formula>
    </cfRule>
  </conditionalFormatting>
  <conditionalFormatting sqref="W136">
    <cfRule type="expression" dxfId="70" priority="122" stopIfTrue="1">
      <formula>AND(W136="$",OR(#REF!="Yes",#REF!="No"))</formula>
    </cfRule>
    <cfRule type="expression" priority="123" stopIfTrue="1">
      <formula>W136="$"</formula>
    </cfRule>
    <cfRule type="expression" dxfId="69" priority="124" stopIfTrue="1">
      <formula>W136&lt;&gt;#REF!</formula>
    </cfRule>
  </conditionalFormatting>
  <conditionalFormatting sqref="W170">
    <cfRule type="expression" dxfId="68" priority="118" stopIfTrue="1">
      <formula>AND(W170="$",OR(#REF!="Yes",#REF!="No"))</formula>
    </cfRule>
    <cfRule type="expression" priority="119" stopIfTrue="1">
      <formula>W170="$"</formula>
    </cfRule>
    <cfRule type="expression" dxfId="67" priority="120" stopIfTrue="1">
      <formula>W170&lt;&gt;#REF!</formula>
    </cfRule>
  </conditionalFormatting>
  <conditionalFormatting sqref="W159">
    <cfRule type="expression" dxfId="66" priority="115" stopIfTrue="1">
      <formula>AND(W159="$",OR(#REF!="Yes",#REF!="No"))</formula>
    </cfRule>
    <cfRule type="expression" priority="116" stopIfTrue="1">
      <formula>W159="$"</formula>
    </cfRule>
    <cfRule type="expression" dxfId="65" priority="117" stopIfTrue="1">
      <formula>W159&lt;&gt;#REF!</formula>
    </cfRule>
  </conditionalFormatting>
  <conditionalFormatting sqref="W160">
    <cfRule type="expression" dxfId="64" priority="112" stopIfTrue="1">
      <formula>AND(W160="$",OR(#REF!="Yes",#REF!="No"))</formula>
    </cfRule>
    <cfRule type="expression" priority="113" stopIfTrue="1">
      <formula>W160="$"</formula>
    </cfRule>
    <cfRule type="expression" dxfId="63" priority="114" stopIfTrue="1">
      <formula>W160&lt;&gt;#REF!</formula>
    </cfRule>
  </conditionalFormatting>
  <conditionalFormatting sqref="W132">
    <cfRule type="expression" dxfId="62" priority="109" stopIfTrue="1">
      <formula>AND(W132="$",OR(#REF!="Yes",#REF!="No"))</formula>
    </cfRule>
    <cfRule type="expression" priority="110" stopIfTrue="1">
      <formula>W132="$"</formula>
    </cfRule>
    <cfRule type="expression" dxfId="61" priority="111" stopIfTrue="1">
      <formula>W132&lt;&gt;#REF!</formula>
    </cfRule>
  </conditionalFormatting>
  <conditionalFormatting sqref="W185">
    <cfRule type="expression" dxfId="60" priority="106" stopIfTrue="1">
      <formula>AND(W185="$",OR(#REF!="Yes",#REF!="No"))</formula>
    </cfRule>
    <cfRule type="expression" priority="107" stopIfTrue="1">
      <formula>W185="$"</formula>
    </cfRule>
    <cfRule type="expression" dxfId="59" priority="108" stopIfTrue="1">
      <formula>W185&lt;&gt;#REF!</formula>
    </cfRule>
  </conditionalFormatting>
  <conditionalFormatting sqref="W388 W368:W372 W359 W355 W342 W336 W333 W312 W298 W289 W271 W261 W254 W238:W239 W228:W229 W226 W223 W211 W107">
    <cfRule type="expression" dxfId="58" priority="103" stopIfTrue="1">
      <formula>AND(W107="$",OR(#REF!="Yes",#REF!="No"))</formula>
    </cfRule>
    <cfRule type="expression" priority="104" stopIfTrue="1">
      <formula>W107="$"</formula>
    </cfRule>
    <cfRule type="expression" dxfId="57" priority="105" stopIfTrue="1">
      <formula>W107&lt;&gt;#REF!</formula>
    </cfRule>
  </conditionalFormatting>
  <conditionalFormatting sqref="W389">
    <cfRule type="expression" dxfId="56" priority="100" stopIfTrue="1">
      <formula>AND(W389="$",OR(#REF!="Yes",#REF!="No"))</formula>
    </cfRule>
    <cfRule type="expression" priority="101" stopIfTrue="1">
      <formula>W389="$"</formula>
    </cfRule>
    <cfRule type="expression" dxfId="55" priority="102" stopIfTrue="1">
      <formula>W389&lt;&gt;#REF!</formula>
    </cfRule>
  </conditionalFormatting>
  <conditionalFormatting sqref="W180">
    <cfRule type="expression" dxfId="54" priority="97" stopIfTrue="1">
      <formula>AND(W180="$",OR(#REF!="Yes",#REF!="No"))</formula>
    </cfRule>
    <cfRule type="expression" priority="98" stopIfTrue="1">
      <formula>W180="$"</formula>
    </cfRule>
    <cfRule type="expression" dxfId="53" priority="99" stopIfTrue="1">
      <formula>W180&lt;&gt;#REF!</formula>
    </cfRule>
  </conditionalFormatting>
  <conditionalFormatting sqref="W110">
    <cfRule type="expression" dxfId="52" priority="91" stopIfTrue="1">
      <formula>AND(W110="$",OR(#REF!="Yes",#REF!="No"))</formula>
    </cfRule>
    <cfRule type="expression" priority="92" stopIfTrue="1">
      <formula>W110="$"</formula>
    </cfRule>
    <cfRule type="expression" dxfId="51" priority="93" stopIfTrue="1">
      <formula>W110&lt;&gt;#REF!</formula>
    </cfRule>
  </conditionalFormatting>
  <conditionalFormatting sqref="W194">
    <cfRule type="expression" dxfId="50" priority="88" stopIfTrue="1">
      <formula>AND(W194="$",OR(#REF!="Yes",#REF!="No"))</formula>
    </cfRule>
    <cfRule type="expression" priority="89" stopIfTrue="1">
      <formula>W194="$"</formula>
    </cfRule>
    <cfRule type="expression" dxfId="49" priority="90" stopIfTrue="1">
      <formula>W194&lt;&gt;#REF!</formula>
    </cfRule>
  </conditionalFormatting>
  <conditionalFormatting sqref="W2">
    <cfRule type="expression" dxfId="48" priority="85" stopIfTrue="1">
      <formula>AND(W2="$",OR(#REF!="Yes",#REF!="No"))</formula>
    </cfRule>
    <cfRule type="expression" priority="86" stopIfTrue="1">
      <formula>W2="$"</formula>
    </cfRule>
    <cfRule type="expression" dxfId="47" priority="87" stopIfTrue="1">
      <formula>W2&lt;&gt;#REF!</formula>
    </cfRule>
  </conditionalFormatting>
  <conditionalFormatting sqref="W163">
    <cfRule type="expression" dxfId="46" priority="82" stopIfTrue="1">
      <formula>AND(W163="$",OR(#REF!="Yes",#REF!="No"))</formula>
    </cfRule>
    <cfRule type="expression" priority="83" stopIfTrue="1">
      <formula>W163="$"</formula>
    </cfRule>
    <cfRule type="expression" dxfId="45" priority="84" stopIfTrue="1">
      <formula>W163&lt;&gt;#REF!</formula>
    </cfRule>
  </conditionalFormatting>
  <conditionalFormatting sqref="W162">
    <cfRule type="expression" dxfId="44" priority="79" stopIfTrue="1">
      <formula>AND(W162="$",OR(#REF!="Yes",#REF!="No"))</formula>
    </cfRule>
    <cfRule type="expression" priority="80" stopIfTrue="1">
      <formula>W162="$"</formula>
    </cfRule>
    <cfRule type="expression" dxfId="43" priority="81" stopIfTrue="1">
      <formula>W162&lt;&gt;#REF!</formula>
    </cfRule>
  </conditionalFormatting>
  <conditionalFormatting sqref="U425 U422 U327 U292 U285 U267 U179:U181">
    <cfRule type="expression" dxfId="42" priority="74" stopIfTrue="1">
      <formula>AND(U179="$",OR(#REF!="Yes",#REF!="No"))</formula>
    </cfRule>
    <cfRule type="expression" priority="75" stopIfTrue="1">
      <formula>U179="$"</formula>
    </cfRule>
    <cfRule type="expression" dxfId="41" priority="76" stopIfTrue="1">
      <formula>U179&lt;&gt;#REF!</formula>
    </cfRule>
  </conditionalFormatting>
  <conditionalFormatting sqref="V411:V412 V407 V394 V377 V373 V358 V328 V302 V280 V278 V270 V259:V260 V233 V230:V231 V226 V208:V210 V205 V179:V180 V75">
    <cfRule type="expression" dxfId="40" priority="71" stopIfTrue="1">
      <formula>AND(V75="$",OR(#REF!="Yes",#REF!="No"))</formula>
    </cfRule>
    <cfRule type="expression" priority="72" stopIfTrue="1">
      <formula>V75="$"</formula>
    </cfRule>
    <cfRule type="expression" dxfId="39" priority="73" stopIfTrue="1">
      <formula>V75&lt;&gt;#REF!</formula>
    </cfRule>
  </conditionalFormatting>
  <conditionalFormatting sqref="W418 W413 W401 W361 W294 W281 W262 W51">
    <cfRule type="expression" dxfId="38" priority="68" stopIfTrue="1">
      <formula>AND(W51="$",OR(#REF!="Yes",#REF!="No"))</formula>
    </cfRule>
    <cfRule type="expression" priority="69" stopIfTrue="1">
      <formula>W51="$"</formula>
    </cfRule>
    <cfRule type="expression" dxfId="37" priority="70" stopIfTrue="1">
      <formula>W51&lt;&gt;#REF!</formula>
    </cfRule>
  </conditionalFormatting>
  <conditionalFormatting sqref="E443:F443 H443 O443:S443 X443">
    <cfRule type="expression" dxfId="36" priority="64" stopIfTrue="1">
      <formula>AND(E443="$",OR(#REF!="Yes",#REF!="No"))</formula>
    </cfRule>
    <cfRule type="expression" priority="65" stopIfTrue="1">
      <formula>E443="$"</formula>
    </cfRule>
    <cfRule type="expression" dxfId="35" priority="66" stopIfTrue="1">
      <formula>E443&lt;&gt;#REF!</formula>
    </cfRule>
  </conditionalFormatting>
  <conditionalFormatting sqref="G443 I443:N443 T443">
    <cfRule type="expression" dxfId="34" priority="61" stopIfTrue="1">
      <formula>AND(G443="$",OR(#REF!="Yes",#REF!="No"))</formula>
    </cfRule>
    <cfRule type="expression" priority="62" stopIfTrue="1">
      <formula>G443="$"</formula>
    </cfRule>
    <cfRule type="expression" dxfId="33" priority="63" stopIfTrue="1">
      <formula>G443&lt;&gt;#REF!</formula>
    </cfRule>
  </conditionalFormatting>
  <conditionalFormatting sqref="A443">
    <cfRule type="expression" dxfId="32" priority="67">
      <formula>COUNTA(E443:X443)=0</formula>
    </cfRule>
  </conditionalFormatting>
  <conditionalFormatting sqref="V443">
    <cfRule type="expression" dxfId="31" priority="54" stopIfTrue="1">
      <formula>AND(V443="$",OR(#REF!="Yes",#REF!="No"))</formula>
    </cfRule>
    <cfRule type="expression" priority="55" stopIfTrue="1">
      <formula>V443="$"</formula>
    </cfRule>
    <cfRule type="expression" dxfId="30" priority="56" stopIfTrue="1">
      <formula>V443&lt;&gt;#REF!</formula>
    </cfRule>
  </conditionalFormatting>
  <conditionalFormatting sqref="U443">
    <cfRule type="expression" dxfId="29" priority="51" stopIfTrue="1">
      <formula>AND(U443="$",OR(#REF!="Yes",#REF!="No"))</formula>
    </cfRule>
    <cfRule type="expression" priority="52" stopIfTrue="1">
      <formula>U443="$"</formula>
    </cfRule>
    <cfRule type="expression" dxfId="28" priority="53" stopIfTrue="1">
      <formula>U443&lt;&gt;#REF!</formula>
    </cfRule>
  </conditionalFormatting>
  <conditionalFormatting sqref="W443">
    <cfRule type="expression" dxfId="27" priority="48" stopIfTrue="1">
      <formula>AND(W443="$",OR(#REF!="Yes",#REF!="No"))</formula>
    </cfRule>
    <cfRule type="expression" priority="49" stopIfTrue="1">
      <formula>W443="$"</formula>
    </cfRule>
    <cfRule type="expression" dxfId="26" priority="50" stopIfTrue="1">
      <formula>W443&lt;&gt;#REF!</formula>
    </cfRule>
  </conditionalFormatting>
  <conditionalFormatting sqref="E444:F444 H444 O444:S444 X444">
    <cfRule type="expression" dxfId="25" priority="44" stopIfTrue="1">
      <formula>AND(E444="$",OR(#REF!="Yes",#REF!="No"))</formula>
    </cfRule>
    <cfRule type="expression" priority="45" stopIfTrue="1">
      <formula>E444="$"</formula>
    </cfRule>
    <cfRule type="expression" dxfId="24" priority="46" stopIfTrue="1">
      <formula>E444&lt;&gt;#REF!</formula>
    </cfRule>
  </conditionalFormatting>
  <conditionalFormatting sqref="G444 I444:N444 T444">
    <cfRule type="expression" dxfId="23" priority="41" stopIfTrue="1">
      <formula>AND(G444="$",OR(#REF!="Yes",#REF!="No"))</formula>
    </cfRule>
    <cfRule type="expression" priority="42" stopIfTrue="1">
      <formula>G444="$"</formula>
    </cfRule>
    <cfRule type="expression" dxfId="22" priority="43" stopIfTrue="1">
      <formula>G444&lt;&gt;#REF!</formula>
    </cfRule>
  </conditionalFormatting>
  <conditionalFormatting sqref="A444">
    <cfRule type="expression" dxfId="21" priority="47">
      <formula>COUNTA(E444:X444)=0</formula>
    </cfRule>
  </conditionalFormatting>
  <conditionalFormatting sqref="V444">
    <cfRule type="expression" dxfId="20" priority="34" stopIfTrue="1">
      <formula>AND(V444="$",OR(#REF!="Yes",#REF!="No"))</formula>
    </cfRule>
    <cfRule type="expression" priority="35" stopIfTrue="1">
      <formula>V444="$"</formula>
    </cfRule>
    <cfRule type="expression" dxfId="19" priority="36" stopIfTrue="1">
      <formula>V444&lt;&gt;#REF!</formula>
    </cfRule>
  </conditionalFormatting>
  <conditionalFormatting sqref="U444">
    <cfRule type="expression" dxfId="18" priority="31" stopIfTrue="1">
      <formula>AND(U444="$",OR(#REF!="Yes",#REF!="No"))</formula>
    </cfRule>
    <cfRule type="expression" priority="32" stopIfTrue="1">
      <formula>U444="$"</formula>
    </cfRule>
    <cfRule type="expression" dxfId="17" priority="33" stopIfTrue="1">
      <formula>U444&lt;&gt;#REF!</formula>
    </cfRule>
  </conditionalFormatting>
  <conditionalFormatting sqref="W444">
    <cfRule type="expression" dxfId="16" priority="28" stopIfTrue="1">
      <formula>AND(W444="$",OR(#REF!="Yes",#REF!="No"))</formula>
    </cfRule>
    <cfRule type="expression" priority="29" stopIfTrue="1">
      <formula>W444="$"</formula>
    </cfRule>
    <cfRule type="expression" dxfId="15" priority="30" stopIfTrue="1">
      <formula>W444&lt;&gt;#REF!</formula>
    </cfRule>
  </conditionalFormatting>
  <conditionalFormatting sqref="R429 R412:R413 R336 R281:R286 R265">
    <cfRule type="expression" dxfId="14" priority="25" stopIfTrue="1">
      <formula>AND(R265="$",OR(#REF!="Yes",#REF!="No"))</formula>
    </cfRule>
    <cfRule type="expression" priority="26" stopIfTrue="1">
      <formula>R265="$"</formula>
    </cfRule>
    <cfRule type="expression" dxfId="13" priority="27" stopIfTrue="1">
      <formula>R265&lt;&gt;#REF!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964"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872"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856" id="{5C739AB1-7971-4375-AF18-B8D003FCE991}">
            <xm:f>NOT(ISNUMBER(MATCH(C3,MyNetworks!$6:$6,0)))</xm:f>
            <x14:dxf>
              <fill>
                <patternFill>
                  <bgColor rgb="FFFF0000"/>
                </patternFill>
              </fill>
            </x14:dxf>
          </x14:cfRule>
          <xm:sqref>C3:C161 C164:C396 C423:C426</xm:sqref>
        </x14:conditionalFormatting>
        <x14:conditionalFormatting xmlns:xm="http://schemas.microsoft.com/office/excel/2006/main">
          <x14:cfRule type="expression" priority="437"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420" id="{D583B2BA-D13E-4418-BBBF-1962532C2F61}">
            <xm:f>NOT(ISNUMBER(MATCH(C162,MyNetworks!$6:$6,0)))</xm:f>
            <x14:dxf>
              <fill>
                <patternFill>
                  <bgColor rgb="FFFF0000"/>
                </patternFill>
              </fill>
            </x14:dxf>
          </x14:cfRule>
          <xm:sqref>C162:C163</xm:sqref>
        </x14:conditionalFormatting>
        <x14:conditionalFormatting xmlns:xm="http://schemas.microsoft.com/office/excel/2006/main">
          <x14:cfRule type="expression" priority="298"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210"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167"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21"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78"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77"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60" id="{1C009B33-40DC-4D08-ABDE-878D29C58D51}">
            <xm:f>NOT(ISNUMBER(MATCH(C443,MyNetworks!$6:$6,0)))</xm:f>
            <x14:dxf>
              <fill>
                <patternFill>
                  <bgColor rgb="FFFF0000"/>
                </patternFill>
              </fill>
            </x14:dxf>
          </x14:cfRule>
          <xm:sqref>C443</xm:sqref>
        </x14:conditionalFormatting>
        <x14:conditionalFormatting xmlns:xm="http://schemas.microsoft.com/office/excel/2006/main">
          <x14:cfRule type="expression" priority="40" id="{D7531E6A-152D-4865-9617-A22ED67AFBEF}">
            <xm:f>NOT(ISNUMBER(MATCH(C444,MyNetworks!$6:$6,0)))</xm:f>
            <x14:dxf>
              <fill>
                <patternFill>
                  <bgColor rgb="FFFF0000"/>
                </patternFill>
              </fill>
            </x14:dxf>
          </x14:cfRule>
          <xm:sqref>C444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3"/>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173</v>
      </c>
      <c r="E1" t="s">
        <v>193</v>
      </c>
      <c r="G1" t="s">
        <v>418</v>
      </c>
      <c r="I1">
        <f>COUNTIF(B6:B200,0)+COUNTIF(E6:E200,0)</f>
        <v>119</v>
      </c>
    </row>
    <row r="2" spans="1:9" x14ac:dyDescent="0.4">
      <c r="A2" s="10" t="s">
        <v>173</v>
      </c>
      <c r="B2" t="s">
        <v>1</v>
      </c>
      <c r="D2" s="10" t="s">
        <v>187</v>
      </c>
      <c r="E2" t="s">
        <v>1</v>
      </c>
    </row>
    <row r="4" spans="1:9" x14ac:dyDescent="0.4">
      <c r="A4" s="10" t="s">
        <v>420</v>
      </c>
      <c r="D4" s="10" t="s">
        <v>420</v>
      </c>
    </row>
    <row r="5" spans="1:9" x14ac:dyDescent="0.4">
      <c r="A5" s="10" t="s">
        <v>320</v>
      </c>
      <c r="B5" t="s">
        <v>86</v>
      </c>
      <c r="D5" s="10" t="s">
        <v>320</v>
      </c>
      <c r="E5" t="s">
        <v>86</v>
      </c>
      <c r="G5" s="10"/>
      <c r="H5" s="10"/>
    </row>
    <row r="6" spans="1:9" x14ac:dyDescent="0.4">
      <c r="A6" t="s">
        <v>870</v>
      </c>
      <c r="B6" s="175"/>
      <c r="D6" t="s">
        <v>5</v>
      </c>
      <c r="E6" s="175">
        <v>1</v>
      </c>
    </row>
    <row r="7" spans="1:9" x14ac:dyDescent="0.4">
      <c r="A7" t="s">
        <v>0</v>
      </c>
      <c r="B7" s="175">
        <v>1</v>
      </c>
      <c r="D7" t="s">
        <v>87</v>
      </c>
      <c r="E7" s="175">
        <v>0</v>
      </c>
    </row>
    <row r="8" spans="1:9" x14ac:dyDescent="0.4">
      <c r="A8" t="s">
        <v>800</v>
      </c>
      <c r="B8" s="175">
        <v>0</v>
      </c>
      <c r="D8" t="s">
        <v>297</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377</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174</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155</v>
      </c>
      <c r="B19" s="175">
        <v>0</v>
      </c>
      <c r="D19" t="s">
        <v>175</v>
      </c>
      <c r="E19" s="175">
        <v>0</v>
      </c>
    </row>
    <row r="20" spans="1:5" x14ac:dyDescent="0.4">
      <c r="A20" t="s">
        <v>19</v>
      </c>
      <c r="B20" s="175">
        <v>0</v>
      </c>
      <c r="D20" t="s">
        <v>115</v>
      </c>
      <c r="E20" s="175">
        <v>0</v>
      </c>
    </row>
    <row r="21" spans="1:5" x14ac:dyDescent="0.4">
      <c r="A21" t="s">
        <v>96</v>
      </c>
      <c r="B21" s="175">
        <v>0</v>
      </c>
      <c r="D21" t="s">
        <v>170</v>
      </c>
      <c r="E21" s="175">
        <v>0</v>
      </c>
    </row>
    <row r="22" spans="1:5" x14ac:dyDescent="0.4">
      <c r="A22" t="s">
        <v>20</v>
      </c>
      <c r="B22" s="175">
        <v>0</v>
      </c>
      <c r="D22" t="s">
        <v>180</v>
      </c>
      <c r="E22" s="175">
        <v>0</v>
      </c>
    </row>
    <row r="23" spans="1:5" x14ac:dyDescent="0.4">
      <c r="A23" t="s">
        <v>158</v>
      </c>
      <c r="B23" s="175">
        <v>0</v>
      </c>
      <c r="D23" t="s">
        <v>119</v>
      </c>
      <c r="E23" s="175">
        <v>0</v>
      </c>
    </row>
    <row r="24" spans="1:5" x14ac:dyDescent="0.4">
      <c r="A24" t="s">
        <v>547</v>
      </c>
      <c r="B24" s="175">
        <v>0</v>
      </c>
      <c r="D24" t="s">
        <v>120</v>
      </c>
      <c r="E24" s="175">
        <v>0</v>
      </c>
    </row>
    <row r="25" spans="1:5" x14ac:dyDescent="0.4">
      <c r="A25" t="s">
        <v>23</v>
      </c>
      <c r="B25" s="175">
        <v>0</v>
      </c>
      <c r="D25" t="s">
        <v>43</v>
      </c>
      <c r="E25" s="175">
        <v>0</v>
      </c>
    </row>
    <row r="26" spans="1:5" x14ac:dyDescent="0.4">
      <c r="A26" t="s">
        <v>809</v>
      </c>
      <c r="B26" s="175">
        <v>0</v>
      </c>
      <c r="D26" t="s">
        <v>338</v>
      </c>
      <c r="E26" s="175">
        <v>0</v>
      </c>
    </row>
    <row r="27" spans="1:5" x14ac:dyDescent="0.4">
      <c r="A27" t="s">
        <v>25</v>
      </c>
      <c r="B27" s="175">
        <v>0</v>
      </c>
      <c r="D27" t="s">
        <v>47</v>
      </c>
      <c r="E27" s="175">
        <v>0</v>
      </c>
    </row>
    <row r="28" spans="1:5" x14ac:dyDescent="0.4">
      <c r="A28" t="s">
        <v>28</v>
      </c>
      <c r="B28" s="175">
        <v>0</v>
      </c>
      <c r="D28" t="s">
        <v>48</v>
      </c>
      <c r="E28" s="175">
        <v>0</v>
      </c>
    </row>
    <row r="29" spans="1:5" x14ac:dyDescent="0.4">
      <c r="A29" t="s">
        <v>29</v>
      </c>
      <c r="B29" s="175">
        <v>0</v>
      </c>
      <c r="D29" t="s">
        <v>122</v>
      </c>
      <c r="E29" s="175">
        <v>0</v>
      </c>
    </row>
    <row r="30" spans="1:5" x14ac:dyDescent="0.4">
      <c r="A30" t="s">
        <v>30</v>
      </c>
      <c r="B30" s="175">
        <v>0</v>
      </c>
      <c r="D30" t="s">
        <v>51</v>
      </c>
      <c r="E30" s="175">
        <v>0</v>
      </c>
    </row>
    <row r="31" spans="1:5" x14ac:dyDescent="0.4">
      <c r="A31" t="s">
        <v>31</v>
      </c>
      <c r="B31" s="175">
        <v>0</v>
      </c>
      <c r="D31" t="s">
        <v>125</v>
      </c>
      <c r="E31" s="175">
        <v>0</v>
      </c>
    </row>
    <row r="32" spans="1:5" x14ac:dyDescent="0.4">
      <c r="A32" t="s">
        <v>33</v>
      </c>
      <c r="B32" s="175">
        <v>0</v>
      </c>
      <c r="D32" t="s">
        <v>126</v>
      </c>
      <c r="E32" s="175">
        <v>0</v>
      </c>
    </row>
    <row r="33" spans="1:5" x14ac:dyDescent="0.4">
      <c r="A33" t="s">
        <v>176</v>
      </c>
      <c r="B33" s="175">
        <v>0</v>
      </c>
      <c r="D33" t="s">
        <v>52</v>
      </c>
      <c r="E33" s="175">
        <v>0</v>
      </c>
    </row>
    <row r="34" spans="1:5" x14ac:dyDescent="0.4">
      <c r="A34" t="s">
        <v>394</v>
      </c>
      <c r="B34" s="175">
        <v>0</v>
      </c>
      <c r="D34" t="s">
        <v>59</v>
      </c>
      <c r="E34" s="175">
        <v>0</v>
      </c>
    </row>
    <row r="35" spans="1:5" x14ac:dyDescent="0.4">
      <c r="A35" t="s">
        <v>395</v>
      </c>
      <c r="B35" s="175">
        <v>0</v>
      </c>
      <c r="D35" t="s">
        <v>60</v>
      </c>
      <c r="E35" s="175">
        <v>0</v>
      </c>
    </row>
    <row r="36" spans="1:5" x14ac:dyDescent="0.4">
      <c r="A36" t="s">
        <v>34</v>
      </c>
      <c r="B36" s="175">
        <v>0</v>
      </c>
      <c r="D36" t="s">
        <v>61</v>
      </c>
      <c r="E36" s="175">
        <v>0</v>
      </c>
    </row>
    <row r="37" spans="1:5" x14ac:dyDescent="0.4">
      <c r="A37" t="s">
        <v>196</v>
      </c>
      <c r="B37" s="175">
        <v>1</v>
      </c>
      <c r="D37" t="s">
        <v>341</v>
      </c>
      <c r="E37" s="175">
        <v>0</v>
      </c>
    </row>
    <row r="38" spans="1:5" x14ac:dyDescent="0.4">
      <c r="A38" t="s">
        <v>35</v>
      </c>
      <c r="B38" s="175">
        <v>0</v>
      </c>
      <c r="D38" t="s">
        <v>62</v>
      </c>
      <c r="E38" s="175">
        <v>0</v>
      </c>
    </row>
    <row r="39" spans="1:5" x14ac:dyDescent="0.4">
      <c r="A39" t="s">
        <v>36</v>
      </c>
      <c r="B39" s="175">
        <v>0</v>
      </c>
      <c r="D39" t="s">
        <v>136</v>
      </c>
      <c r="E39" s="175">
        <v>0</v>
      </c>
    </row>
    <row r="40" spans="1:5" x14ac:dyDescent="0.4">
      <c r="A40" t="s">
        <v>177</v>
      </c>
      <c r="B40" s="175">
        <v>0</v>
      </c>
      <c r="D40" t="s">
        <v>140</v>
      </c>
      <c r="E40" s="175">
        <v>0</v>
      </c>
    </row>
    <row r="41" spans="1:5" x14ac:dyDescent="0.4">
      <c r="A41" t="s">
        <v>178</v>
      </c>
      <c r="B41" s="175">
        <v>0</v>
      </c>
      <c r="D41" t="s">
        <v>64</v>
      </c>
      <c r="E41" s="175">
        <v>0</v>
      </c>
    </row>
    <row r="42" spans="1:5" x14ac:dyDescent="0.4">
      <c r="A42" t="s">
        <v>227</v>
      </c>
      <c r="B42" s="175">
        <v>1</v>
      </c>
      <c r="D42" t="s">
        <v>146</v>
      </c>
      <c r="E42" s="175">
        <v>0</v>
      </c>
    </row>
    <row r="43" spans="1:5" x14ac:dyDescent="0.4">
      <c r="A43" t="s">
        <v>37</v>
      </c>
      <c r="B43" s="175">
        <v>0</v>
      </c>
      <c r="D43" t="s">
        <v>78</v>
      </c>
      <c r="E43" s="175">
        <v>0</v>
      </c>
    </row>
    <row r="44" spans="1:5" x14ac:dyDescent="0.4">
      <c r="A44" t="s">
        <v>38</v>
      </c>
      <c r="B44" s="175">
        <v>0</v>
      </c>
      <c r="D44" t="s">
        <v>151</v>
      </c>
      <c r="E44" s="175">
        <v>0</v>
      </c>
    </row>
    <row r="45" spans="1:5" x14ac:dyDescent="0.4">
      <c r="A45" t="s">
        <v>179</v>
      </c>
      <c r="B45" s="175">
        <v>0</v>
      </c>
      <c r="D45" t="s">
        <v>81</v>
      </c>
      <c r="E45" s="175">
        <v>0</v>
      </c>
    </row>
    <row r="46" spans="1:5" x14ac:dyDescent="0.4">
      <c r="A46" t="s">
        <v>39</v>
      </c>
      <c r="B46" s="175">
        <v>0</v>
      </c>
      <c r="D46" t="s">
        <v>82</v>
      </c>
      <c r="E46" s="175">
        <v>0</v>
      </c>
    </row>
    <row r="47" spans="1:5" x14ac:dyDescent="0.4">
      <c r="A47" t="s">
        <v>40</v>
      </c>
      <c r="B47" s="175">
        <v>0</v>
      </c>
    </row>
    <row r="48" spans="1:5" x14ac:dyDescent="0.4">
      <c r="A48" t="s">
        <v>42</v>
      </c>
      <c r="B48" s="175">
        <v>0</v>
      </c>
    </row>
    <row r="49" spans="1:2" x14ac:dyDescent="0.4">
      <c r="A49" t="s">
        <v>44</v>
      </c>
      <c r="B49" s="175">
        <v>0</v>
      </c>
    </row>
    <row r="50" spans="1:2" x14ac:dyDescent="0.4">
      <c r="A50" t="s">
        <v>45</v>
      </c>
      <c r="B50" s="175">
        <v>0</v>
      </c>
    </row>
    <row r="51" spans="1:2" x14ac:dyDescent="0.4">
      <c r="A51" t="s">
        <v>46</v>
      </c>
      <c r="B51" s="175">
        <v>0</v>
      </c>
    </row>
    <row r="52" spans="1:2" x14ac:dyDescent="0.4">
      <c r="A52" t="s">
        <v>121</v>
      </c>
      <c r="B52" s="175">
        <v>0</v>
      </c>
    </row>
    <row r="53" spans="1:2" x14ac:dyDescent="0.4">
      <c r="A53" t="s">
        <v>303</v>
      </c>
      <c r="B53" s="175">
        <v>0</v>
      </c>
    </row>
    <row r="54" spans="1:2" x14ac:dyDescent="0.4">
      <c r="A54" t="s">
        <v>748</v>
      </c>
      <c r="B54" s="175">
        <v>0</v>
      </c>
    </row>
    <row r="55" spans="1:2" x14ac:dyDescent="0.4">
      <c r="A55" t="s">
        <v>49</v>
      </c>
      <c r="B55" s="175">
        <v>0</v>
      </c>
    </row>
    <row r="56" spans="1:2" x14ac:dyDescent="0.4">
      <c r="A56" t="s">
        <v>156</v>
      </c>
      <c r="B56" s="175">
        <v>0</v>
      </c>
    </row>
    <row r="57" spans="1:2" x14ac:dyDescent="0.4">
      <c r="A57" t="s">
        <v>50</v>
      </c>
      <c r="B57" s="175">
        <v>0</v>
      </c>
    </row>
    <row r="58" spans="1:2" x14ac:dyDescent="0.4">
      <c r="A58" t="s">
        <v>382</v>
      </c>
      <c r="B58" s="175">
        <v>0</v>
      </c>
    </row>
    <row r="59" spans="1:2" x14ac:dyDescent="0.4">
      <c r="A59" t="s">
        <v>53</v>
      </c>
      <c r="B59" s="175">
        <v>0</v>
      </c>
    </row>
    <row r="60" spans="1:2" x14ac:dyDescent="0.4">
      <c r="A60" t="s">
        <v>54</v>
      </c>
      <c r="B60" s="175">
        <v>0</v>
      </c>
    </row>
    <row r="61" spans="1:2" x14ac:dyDescent="0.4">
      <c r="A61" t="s">
        <v>55</v>
      </c>
      <c r="B61" s="175">
        <v>0</v>
      </c>
    </row>
    <row r="62" spans="1:2" x14ac:dyDescent="0.4">
      <c r="A62" t="s">
        <v>4</v>
      </c>
      <c r="B62" s="175">
        <v>1</v>
      </c>
    </row>
    <row r="63" spans="1:2" x14ac:dyDescent="0.4">
      <c r="A63" t="s">
        <v>181</v>
      </c>
      <c r="B63" s="175">
        <v>0</v>
      </c>
    </row>
    <row r="64" spans="1:2" x14ac:dyDescent="0.4">
      <c r="A64" t="s">
        <v>127</v>
      </c>
      <c r="B64" s="175">
        <v>0</v>
      </c>
    </row>
    <row r="65" spans="1:2" x14ac:dyDescent="0.4">
      <c r="A65" t="s">
        <v>128</v>
      </c>
      <c r="B65" s="175">
        <v>0</v>
      </c>
    </row>
    <row r="66" spans="1:2" x14ac:dyDescent="0.4">
      <c r="A66" t="s">
        <v>56</v>
      </c>
      <c r="B66" s="175">
        <v>0</v>
      </c>
    </row>
    <row r="67" spans="1:2" x14ac:dyDescent="0.4">
      <c r="A67" t="s">
        <v>132</v>
      </c>
      <c r="B67" s="175">
        <v>0</v>
      </c>
    </row>
    <row r="68" spans="1:2" x14ac:dyDescent="0.4">
      <c r="A68" t="s">
        <v>804</v>
      </c>
      <c r="B68" s="175">
        <v>0</v>
      </c>
    </row>
    <row r="69" spans="1:2" x14ac:dyDescent="0.4">
      <c r="A69" t="s">
        <v>183</v>
      </c>
      <c r="B69" s="175">
        <v>0</v>
      </c>
    </row>
    <row r="70" spans="1:2" x14ac:dyDescent="0.4">
      <c r="A70" t="s">
        <v>138</v>
      </c>
      <c r="B70" s="175">
        <v>0</v>
      </c>
    </row>
    <row r="71" spans="1:2" x14ac:dyDescent="0.4">
      <c r="A71" t="s">
        <v>65</v>
      </c>
      <c r="B71" s="175">
        <v>0</v>
      </c>
    </row>
    <row r="72" spans="1:2" x14ac:dyDescent="0.4">
      <c r="A72" t="s">
        <v>184</v>
      </c>
      <c r="B72" s="175">
        <v>0</v>
      </c>
    </row>
    <row r="73" spans="1:2" x14ac:dyDescent="0.4">
      <c r="A73" t="s">
        <v>305</v>
      </c>
      <c r="B73" s="175">
        <v>0</v>
      </c>
    </row>
    <row r="74" spans="1:2" x14ac:dyDescent="0.4">
      <c r="A74" t="s">
        <v>805</v>
      </c>
      <c r="B74" s="175">
        <v>0</v>
      </c>
    </row>
    <row r="75" spans="1:2" x14ac:dyDescent="0.4">
      <c r="A75" t="s">
        <v>160</v>
      </c>
      <c r="B75" s="175">
        <v>0</v>
      </c>
    </row>
    <row r="76" spans="1:2" x14ac:dyDescent="0.4">
      <c r="A76" t="s">
        <v>68</v>
      </c>
      <c r="B76" s="175">
        <v>0</v>
      </c>
    </row>
    <row r="77" spans="1:2" x14ac:dyDescent="0.4">
      <c r="A77" t="s">
        <v>69</v>
      </c>
      <c r="B77" s="175">
        <v>0</v>
      </c>
    </row>
    <row r="78" spans="1:2" x14ac:dyDescent="0.4">
      <c r="A78" t="s">
        <v>157</v>
      </c>
      <c r="B78" s="175">
        <v>0</v>
      </c>
    </row>
    <row r="79" spans="1:2" x14ac:dyDescent="0.4">
      <c r="A79" t="s">
        <v>70</v>
      </c>
      <c r="B79" s="175">
        <v>0</v>
      </c>
    </row>
    <row r="80" spans="1:2" x14ac:dyDescent="0.4">
      <c r="A80" t="s">
        <v>71</v>
      </c>
      <c r="B80" s="175">
        <v>0</v>
      </c>
    </row>
    <row r="81" spans="1:2" x14ac:dyDescent="0.4">
      <c r="A81" t="s">
        <v>72</v>
      </c>
      <c r="B81" s="175">
        <v>0</v>
      </c>
    </row>
    <row r="82" spans="1:2" x14ac:dyDescent="0.4">
      <c r="A82" t="s">
        <v>306</v>
      </c>
      <c r="B82" s="175">
        <v>0</v>
      </c>
    </row>
    <row r="83" spans="1:2" x14ac:dyDescent="0.4">
      <c r="A83" t="s">
        <v>73</v>
      </c>
      <c r="B83" s="175">
        <v>0</v>
      </c>
    </row>
    <row r="84" spans="1:2" x14ac:dyDescent="0.4">
      <c r="A84" t="s">
        <v>74</v>
      </c>
      <c r="B84" s="175">
        <v>0</v>
      </c>
    </row>
    <row r="85" spans="1:2" x14ac:dyDescent="0.4">
      <c r="A85" t="s">
        <v>75</v>
      </c>
      <c r="B85" s="175">
        <v>0</v>
      </c>
    </row>
    <row r="86" spans="1:2" x14ac:dyDescent="0.4">
      <c r="A86" t="s">
        <v>76</v>
      </c>
      <c r="B86" s="175">
        <v>0</v>
      </c>
    </row>
    <row r="87" spans="1:2" x14ac:dyDescent="0.4">
      <c r="A87" t="s">
        <v>77</v>
      </c>
      <c r="B87" s="175">
        <v>0</v>
      </c>
    </row>
    <row r="88" spans="1:2" x14ac:dyDescent="0.4">
      <c r="A88" t="s">
        <v>150</v>
      </c>
      <c r="B88" s="175">
        <v>0</v>
      </c>
    </row>
    <row r="89" spans="1:2" x14ac:dyDescent="0.4">
      <c r="A89" t="s">
        <v>161</v>
      </c>
      <c r="B89" s="175">
        <v>0</v>
      </c>
    </row>
    <row r="90" spans="1:2" x14ac:dyDescent="0.4">
      <c r="A90" t="s">
        <v>80</v>
      </c>
      <c r="B90" s="175">
        <v>0</v>
      </c>
    </row>
    <row r="91" spans="1:2" x14ac:dyDescent="0.4">
      <c r="A91" t="s">
        <v>385</v>
      </c>
      <c r="B91" s="175">
        <v>0</v>
      </c>
    </row>
    <row r="92" spans="1:2" x14ac:dyDescent="0.4">
      <c r="A92" t="s">
        <v>372</v>
      </c>
      <c r="B92" s="175">
        <v>0</v>
      </c>
    </row>
    <row r="93" spans="1:2" x14ac:dyDescent="0.4">
      <c r="A93" t="s">
        <v>162</v>
      </c>
      <c r="B93"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2019-10-11T15:27:27Z</dcterms:modified>
</cp:coreProperties>
</file>