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7B279A8-DD08-4F3F-987F-57D0F473040F}"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Data!$A$1:$BL$462</definedName>
    <definedName name="_xlnm._FilterDatabase" localSheetId="7" hidden="1">WhatIf!$A$1:$I$101</definedName>
    <definedName name="AddOn_DB">WhatIf!$A$19:$K$194</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WhatIf!$A$1:$H$194</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I1" i="10"/>
  <c r="AD6" i="39"/>
  <c r="AH6" i="39"/>
  <c r="AF6" i="39"/>
  <c r="U1" i="1"/>
  <c r="T1" i="1"/>
  <c r="S1" i="1"/>
  <c r="R1" i="52" a="1"/>
  <c r="U1" i="52" s="1"/>
  <c r="H18" i="31"/>
  <c r="F18" i="31"/>
  <c r="H17" i="31"/>
  <c r="H16" i="31"/>
  <c r="H15" i="31"/>
  <c r="H14" i="31"/>
  <c r="H13" i="31"/>
  <c r="H12" i="31"/>
  <c r="F12" i="31"/>
  <c r="H11" i="31"/>
  <c r="H10" i="31"/>
  <c r="H9" i="31"/>
  <c r="H8" i="31"/>
  <c r="H7" i="31"/>
  <c r="H6" i="31"/>
  <c r="H5" i="31"/>
  <c r="H4" i="31"/>
  <c r="H3" i="31"/>
  <c r="BH389" i="1"/>
  <c r="BG389" i="1"/>
  <c r="BF389" i="1"/>
  <c r="K61" i="31"/>
  <c r="H61" i="31"/>
  <c r="AF1" i="52" l="1"/>
  <c r="X1" i="52"/>
  <c r="AD1" i="52"/>
  <c r="V1" i="52"/>
  <c r="AC1" i="52"/>
  <c r="AB1" i="52"/>
  <c r="AA1" i="52"/>
  <c r="S1" i="52"/>
  <c r="AH1" i="52"/>
  <c r="Z1" i="52"/>
  <c r="R1" i="52"/>
  <c r="AG1" i="52"/>
  <c r="Y1" i="52"/>
  <c r="AE1" i="52"/>
  <c r="W1" i="52"/>
  <c r="T1" i="52"/>
  <c r="BE389" i="1"/>
  <c r="BJ389" i="1" l="1"/>
  <c r="BI389" i="1"/>
  <c r="D389" i="1" s="1"/>
  <c r="BH320" i="1"/>
  <c r="BG320" i="1"/>
  <c r="BF320" i="1"/>
  <c r="BH194" i="1"/>
  <c r="BG194" i="1"/>
  <c r="BF194" i="1"/>
  <c r="BE320" i="1" l="1"/>
  <c r="BJ320" i="1"/>
  <c r="BI320" i="1"/>
  <c r="D320" i="1" s="1"/>
  <c r="BE194" i="1"/>
  <c r="K145" i="31" l="1"/>
  <c r="H145" i="31"/>
  <c r="K97" i="31"/>
  <c r="H97" i="31"/>
  <c r="K135" i="31"/>
  <c r="H135" i="31"/>
  <c r="K184" i="31"/>
  <c r="H184" i="31"/>
  <c r="K111" i="31"/>
  <c r="H111" i="31"/>
  <c r="K159" i="31"/>
  <c r="H159" i="31"/>
  <c r="BH205" i="1"/>
  <c r="BG205" i="1"/>
  <c r="BF205" i="1"/>
  <c r="BJ194" i="1" l="1"/>
  <c r="BI194" i="1"/>
  <c r="D194" i="1" s="1"/>
  <c r="BE205" i="1"/>
  <c r="BJ205" i="1" l="1"/>
  <c r="BI205" i="1"/>
  <c r="D205" i="1" s="1"/>
  <c r="K188" i="31"/>
  <c r="H188"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2" i="1" l="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4" i="1"/>
  <c r="BF203" i="1"/>
  <c r="BF202" i="1"/>
  <c r="BF201" i="1"/>
  <c r="BF200" i="1"/>
  <c r="BF199" i="1"/>
  <c r="BF198" i="1"/>
  <c r="BF197" i="1"/>
  <c r="BF196" i="1"/>
  <c r="BF195"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3" i="1"/>
  <c r="B37" i="2"/>
  <c r="A17" i="31"/>
  <c r="T37" i="2" l="1"/>
  <c r="BJ38" i="1"/>
  <c r="BJ59" i="1"/>
  <c r="BJ79" i="1"/>
  <c r="BJ33" i="1"/>
  <c r="BJ456" i="1"/>
  <c r="BJ440" i="1"/>
  <c r="BJ447" i="1"/>
  <c r="BJ412" i="1"/>
  <c r="BJ419" i="1"/>
  <c r="BJ406" i="1"/>
  <c r="BJ387" i="1"/>
  <c r="BJ333" i="1"/>
  <c r="BJ348" i="1"/>
  <c r="BJ326" i="1"/>
  <c r="BJ327" i="1"/>
  <c r="BJ319" i="1"/>
  <c r="BJ318" i="1"/>
  <c r="BJ316" i="1"/>
  <c r="BJ299" i="1"/>
  <c r="BJ298" i="1"/>
  <c r="BJ311" i="1"/>
  <c r="BJ297" i="1"/>
  <c r="BJ295" i="1"/>
  <c r="BJ313" i="1"/>
  <c r="BJ291" i="1"/>
  <c r="BJ265" i="1"/>
  <c r="BJ237" i="1"/>
  <c r="BJ234" i="1"/>
  <c r="BJ212" i="1"/>
  <c r="BJ192" i="1"/>
  <c r="BJ211" i="1"/>
  <c r="BJ132" i="1"/>
  <c r="BJ166" i="1"/>
  <c r="BJ116" i="1"/>
  <c r="BJ125" i="1"/>
  <c r="BJ127" i="1"/>
  <c r="BJ111" i="1"/>
  <c r="BJ121" i="1"/>
  <c r="BJ106" i="1"/>
  <c r="BJ75" i="1"/>
  <c r="BJ60" i="1"/>
  <c r="BJ3" i="1"/>
  <c r="BJ23" i="1"/>
  <c r="BJ455" i="1"/>
  <c r="BJ436" i="1"/>
  <c r="BJ439" i="1"/>
  <c r="BJ414" i="1"/>
  <c r="BJ409" i="1"/>
  <c r="BJ388" i="1"/>
  <c r="BJ382" i="1"/>
  <c r="BJ363" i="1"/>
  <c r="BJ385" i="1"/>
  <c r="BJ358" i="1"/>
  <c r="BJ354" i="1"/>
  <c r="BJ317" i="1"/>
  <c r="BJ324" i="1"/>
  <c r="BJ308" i="1"/>
  <c r="BJ329" i="1"/>
  <c r="BJ231" i="1"/>
  <c r="BJ266" i="1"/>
  <c r="BJ259" i="1"/>
  <c r="BJ256" i="1"/>
  <c r="BJ263" i="1"/>
  <c r="BJ222" i="1"/>
  <c r="BJ220" i="1"/>
  <c r="BJ191" i="1"/>
  <c r="BJ188" i="1"/>
  <c r="BJ184" i="1"/>
  <c r="BJ214" i="1"/>
  <c r="BJ225" i="1"/>
  <c r="BJ195" i="1"/>
  <c r="BJ190" i="1"/>
  <c r="BJ129" i="1"/>
  <c r="BJ117" i="1"/>
  <c r="BJ103" i="1"/>
  <c r="BJ126" i="1"/>
  <c r="BJ104" i="1"/>
  <c r="BJ94" i="1"/>
  <c r="BJ102" i="1"/>
  <c r="BJ101" i="1"/>
  <c r="BJ52" i="1"/>
  <c r="BJ107" i="1"/>
  <c r="BJ61" i="1"/>
  <c r="BJ92" i="1"/>
  <c r="BJ53" i="1"/>
  <c r="BJ109" i="1"/>
  <c r="BJ413" i="1"/>
  <c r="BJ415" i="1"/>
  <c r="BJ402" i="1"/>
  <c r="BJ381" i="1"/>
  <c r="BJ347" i="1"/>
  <c r="BJ351" i="1"/>
  <c r="BJ314" i="1"/>
  <c r="BJ235" i="1"/>
  <c r="BJ189" i="1"/>
  <c r="BJ210" i="1"/>
  <c r="BJ91" i="1"/>
  <c r="BJ161" i="1"/>
  <c r="BJ88" i="1"/>
  <c r="BJ7" i="1"/>
  <c r="BJ8" i="1"/>
  <c r="BJ366" i="1"/>
  <c r="BJ375" i="1"/>
  <c r="BJ374" i="1"/>
  <c r="BJ373" i="1"/>
  <c r="BJ372" i="1"/>
  <c r="BJ371" i="1"/>
  <c r="BJ370" i="1"/>
  <c r="BJ369" i="1"/>
  <c r="BJ368" i="1"/>
  <c r="BJ367" i="1"/>
  <c r="BJ376" i="1"/>
  <c r="BJ377" i="1"/>
  <c r="BJ365" i="1"/>
  <c r="BJ340" i="1"/>
  <c r="BJ343" i="1"/>
  <c r="BJ364" i="1"/>
  <c r="BJ346" i="1"/>
  <c r="BJ341" i="1"/>
  <c r="BJ344" i="1"/>
  <c r="BJ338" i="1"/>
  <c r="BJ345" i="1"/>
  <c r="BJ339" i="1"/>
  <c r="BJ337" i="1"/>
  <c r="BJ342" i="1"/>
  <c r="BJ207" i="1"/>
  <c r="BJ206" i="1"/>
  <c r="BJ208" i="1"/>
  <c r="BJ209" i="1"/>
  <c r="BJ140" i="1"/>
  <c r="BJ142" i="1"/>
  <c r="BJ144" i="1"/>
  <c r="BJ143" i="1"/>
  <c r="BJ141" i="1"/>
  <c r="BJ145" i="1"/>
  <c r="BJ90" i="1"/>
  <c r="BJ10" i="1"/>
  <c r="BJ25" i="1"/>
  <c r="BJ26" i="1"/>
  <c r="BJ34" i="1"/>
  <c r="BJ430" i="1"/>
  <c r="BJ418" i="1"/>
  <c r="BJ435" i="1"/>
  <c r="BJ390" i="1"/>
  <c r="BJ284" i="1"/>
  <c r="BJ287" i="1"/>
  <c r="BJ218" i="1"/>
  <c r="BJ286" i="1"/>
  <c r="BJ202" i="1"/>
  <c r="BJ204" i="1"/>
  <c r="BJ203" i="1"/>
  <c r="BJ224" i="1"/>
  <c r="BJ181" i="1"/>
  <c r="BJ122" i="1"/>
  <c r="BJ131" i="1"/>
  <c r="BJ123" i="1"/>
  <c r="BJ120" i="1"/>
  <c r="BJ124" i="1"/>
  <c r="BJ105" i="1"/>
  <c r="BJ35" i="1"/>
  <c r="BJ9" i="1"/>
  <c r="BJ12" i="1"/>
  <c r="BJ14" i="1"/>
  <c r="BJ15" i="1"/>
  <c r="BJ66" i="1"/>
  <c r="BJ4" i="1"/>
  <c r="BJ27" i="1"/>
  <c r="BJ67" i="1"/>
  <c r="BJ448" i="1"/>
  <c r="BJ453" i="1"/>
  <c r="BJ399" i="1"/>
  <c r="BJ403" i="1"/>
  <c r="BJ353" i="1"/>
  <c r="BJ328" i="1"/>
  <c r="BJ293" i="1"/>
  <c r="BJ279" i="1"/>
  <c r="BJ277" i="1"/>
  <c r="BJ236" i="1"/>
  <c r="BJ255" i="1"/>
  <c r="BJ275" i="1"/>
  <c r="BJ233" i="1"/>
  <c r="BJ274" i="1"/>
  <c r="BJ217" i="1"/>
  <c r="BJ280" i="1"/>
  <c r="BJ179" i="1"/>
  <c r="BJ182" i="1"/>
  <c r="BJ173" i="1"/>
  <c r="BJ159" i="1"/>
  <c r="BJ187" i="1"/>
  <c r="BJ169" i="1"/>
  <c r="BJ108" i="1"/>
  <c r="BJ98" i="1"/>
  <c r="BJ78" i="1"/>
  <c r="BJ40" i="1"/>
  <c r="BJ96" i="1"/>
  <c r="BJ77" i="1"/>
  <c r="BJ100" i="1"/>
  <c r="BJ72" i="1"/>
  <c r="BJ57" i="1"/>
  <c r="BJ97" i="1"/>
  <c r="BJ452" i="1"/>
  <c r="BJ450" i="1"/>
  <c r="BJ451" i="1"/>
  <c r="BJ424" i="1"/>
  <c r="BJ428" i="1"/>
  <c r="BJ437" i="1"/>
  <c r="BJ425" i="1"/>
  <c r="BJ398" i="1"/>
  <c r="BJ445" i="1"/>
  <c r="BJ401" i="1"/>
  <c r="BJ361" i="1"/>
  <c r="BJ362" i="1"/>
  <c r="BJ359" i="1"/>
  <c r="BJ360" i="1"/>
  <c r="BJ356" i="1"/>
  <c r="BJ336" i="1"/>
  <c r="BJ334" i="1"/>
  <c r="BJ355" i="1"/>
  <c r="BJ304" i="1"/>
  <c r="BJ305" i="1"/>
  <c r="BJ282" i="1"/>
  <c r="BJ294" i="1"/>
  <c r="BJ296" i="1"/>
  <c r="BJ303" i="1"/>
  <c r="BJ283" i="1"/>
  <c r="BJ302" i="1"/>
  <c r="BJ281" i="1"/>
  <c r="BJ300" i="1"/>
  <c r="BJ268" i="1"/>
  <c r="BJ250" i="1"/>
  <c r="BJ269" i="1"/>
  <c r="BJ270" i="1"/>
  <c r="BJ242" i="1"/>
  <c r="BJ254" i="1"/>
  <c r="BJ253" i="1"/>
  <c r="BJ252" i="1"/>
  <c r="BJ251" i="1"/>
  <c r="BJ239" i="1"/>
  <c r="BJ292" i="1"/>
  <c r="BJ276" i="1"/>
  <c r="BJ199" i="1"/>
  <c r="BJ198" i="1"/>
  <c r="BJ200" i="1"/>
  <c r="BJ183" i="1"/>
  <c r="BJ301" i="1"/>
  <c r="BJ272" i="1"/>
  <c r="BJ162" i="1"/>
  <c r="BJ151" i="1"/>
  <c r="BJ150" i="1"/>
  <c r="BJ156" i="1"/>
  <c r="BJ152" i="1"/>
  <c r="BJ176" i="1"/>
  <c r="BJ175" i="1"/>
  <c r="BJ155" i="1"/>
  <c r="BJ196" i="1"/>
  <c r="BJ164" i="1"/>
  <c r="BJ154" i="1"/>
  <c r="BJ147" i="1"/>
  <c r="BJ185" i="1"/>
  <c r="BJ174" i="1"/>
  <c r="BJ170" i="1"/>
  <c r="BJ148" i="1"/>
  <c r="BJ149" i="1"/>
  <c r="BJ45" i="1"/>
  <c r="BJ44" i="1"/>
  <c r="BJ43" i="1"/>
  <c r="BJ42" i="1"/>
  <c r="BJ41" i="1"/>
  <c r="BJ46" i="1"/>
  <c r="BJ73" i="1"/>
  <c r="BJ48" i="1"/>
  <c r="BJ47" i="1"/>
  <c r="BJ49" i="1"/>
  <c r="BJ462" i="1"/>
  <c r="BJ460" i="1"/>
  <c r="BJ459" i="1"/>
  <c r="BJ458" i="1"/>
  <c r="BJ457" i="1"/>
  <c r="BJ449" i="1"/>
  <c r="BJ446" i="1"/>
  <c r="BJ426" i="1"/>
  <c r="BJ421" i="1"/>
  <c r="BJ422" i="1"/>
  <c r="BJ411" i="1"/>
  <c r="BJ405" i="1"/>
  <c r="BJ404" i="1"/>
  <c r="BJ420" i="1"/>
  <c r="BJ397" i="1"/>
  <c r="BJ395" i="1"/>
  <c r="BJ391" i="1"/>
  <c r="BJ416" i="1"/>
  <c r="BJ386" i="1"/>
  <c r="BJ383" i="1"/>
  <c r="BJ352" i="1"/>
  <c r="BJ380" i="1"/>
  <c r="BJ350" i="1"/>
  <c r="BJ322" i="1"/>
  <c r="BJ332" i="1"/>
  <c r="BJ321" i="1"/>
  <c r="BJ331" i="1"/>
  <c r="BJ315" i="1"/>
  <c r="BJ307" i="1"/>
  <c r="BJ323" i="1"/>
  <c r="BJ267" i="1"/>
  <c r="BJ278" i="1"/>
  <c r="BJ244" i="1"/>
  <c r="BJ240" i="1"/>
  <c r="BJ213" i="1"/>
  <c r="BJ243" i="1"/>
  <c r="BJ232" i="1"/>
  <c r="BJ228" i="1"/>
  <c r="BJ230" i="1"/>
  <c r="BJ227" i="1"/>
  <c r="BJ219" i="1"/>
  <c r="BJ201" i="1"/>
  <c r="BJ229" i="1"/>
  <c r="BJ245" i="1"/>
  <c r="BJ128" i="1"/>
  <c r="BJ115" i="1"/>
  <c r="BJ197" i="1"/>
  <c r="BJ165" i="1"/>
  <c r="BJ130" i="1"/>
  <c r="BJ110" i="1"/>
  <c r="BJ83" i="1"/>
  <c r="BJ82" i="1"/>
  <c r="BJ81" i="1"/>
  <c r="BJ80" i="1"/>
  <c r="BJ74" i="1"/>
  <c r="BJ70" i="1"/>
  <c r="BJ51" i="1"/>
  <c r="BJ50" i="1"/>
  <c r="BJ68" i="1"/>
  <c r="BJ11" i="1"/>
  <c r="BJ17" i="1"/>
  <c r="BJ18" i="1"/>
  <c r="BJ19" i="1"/>
  <c r="BJ20" i="1"/>
  <c r="BJ21" i="1"/>
  <c r="BJ22" i="1"/>
  <c r="BJ32" i="1"/>
  <c r="BJ39" i="1"/>
  <c r="BC205" i="1" l="1"/>
  <c r="S21" i="2"/>
  <c r="BD389" i="1"/>
  <c r="BD320" i="1"/>
  <c r="BC194" i="1"/>
  <c r="BD459" i="1"/>
  <c r="BD406" i="1"/>
  <c r="BD398" i="1"/>
  <c r="BD343" i="1"/>
  <c r="BD335" i="1"/>
  <c r="BD281" i="1"/>
  <c r="BD273" i="1"/>
  <c r="BD209" i="1"/>
  <c r="BD151" i="1"/>
  <c r="BD143" i="1"/>
  <c r="BD87" i="1"/>
  <c r="BD72" i="1"/>
  <c r="BD16" i="1"/>
  <c r="BD8" i="1"/>
  <c r="BD261" i="1"/>
  <c r="BD52" i="1"/>
  <c r="BD20" i="1"/>
  <c r="BD219" i="1"/>
  <c r="BD185" i="1"/>
  <c r="BD437" i="1"/>
  <c r="BD429" i="1"/>
  <c r="BD373" i="1"/>
  <c r="BD365" i="1"/>
  <c r="BD310" i="1"/>
  <c r="BD302" i="1"/>
  <c r="BD248" i="1"/>
  <c r="BD240" i="1"/>
  <c r="BD182" i="1"/>
  <c r="BD174" i="1"/>
  <c r="BD118" i="1"/>
  <c r="BD110" i="1"/>
  <c r="BD55" i="1"/>
  <c r="BD47" i="1"/>
  <c r="BD418" i="1"/>
  <c r="BD378" i="1"/>
  <c r="BD131" i="1"/>
  <c r="BD91" i="1"/>
  <c r="BD227" i="1"/>
  <c r="BD169" i="1"/>
  <c r="BD428" i="1"/>
  <c r="BD420" i="1"/>
  <c r="BD364" i="1"/>
  <c r="BD356" i="1"/>
  <c r="BD301" i="1"/>
  <c r="BD294" i="1"/>
  <c r="BD239" i="1"/>
  <c r="BD231" i="1"/>
  <c r="BD173" i="1"/>
  <c r="BD165" i="1"/>
  <c r="BD109" i="1"/>
  <c r="BD101" i="1"/>
  <c r="BD46" i="1"/>
  <c r="BD38" i="1"/>
  <c r="BD402" i="1"/>
  <c r="BD370" i="1"/>
  <c r="BD68" i="1"/>
  <c r="BD36" i="1"/>
  <c r="BD202" i="1"/>
  <c r="BD161" i="1"/>
  <c r="BD443" i="1"/>
  <c r="BD435" i="1"/>
  <c r="BD379" i="1"/>
  <c r="BD371" i="1"/>
  <c r="BD316" i="1"/>
  <c r="BD308" i="1"/>
  <c r="BD254" i="1"/>
  <c r="BD246" i="1"/>
  <c r="BD188" i="1"/>
  <c r="BD180" i="1"/>
  <c r="BD124" i="1"/>
  <c r="BD116" i="1"/>
  <c r="BD61" i="1"/>
  <c r="BD53" i="1"/>
  <c r="BD45" i="1"/>
  <c r="BD37" i="1"/>
  <c r="BD29" i="1"/>
  <c r="BD21" i="1"/>
  <c r="BD13" i="1"/>
  <c r="BD5" i="1"/>
  <c r="BD426" i="1"/>
  <c r="BD394" i="1"/>
  <c r="BD331" i="1"/>
  <c r="BD315" i="1"/>
  <c r="BD285" i="1"/>
  <c r="BD253" i="1"/>
  <c r="BD221" i="1"/>
  <c r="BD196" i="1"/>
  <c r="BD163" i="1"/>
  <c r="BD147" i="1"/>
  <c r="BD115" i="1"/>
  <c r="BD83" i="1"/>
  <c r="BD44" i="1"/>
  <c r="BD12" i="1"/>
  <c r="BD448" i="1"/>
  <c r="BD408" i="1"/>
  <c r="BD368" i="1"/>
  <c r="BD337" i="1"/>
  <c r="BD305" i="1"/>
  <c r="BD267" i="1"/>
  <c r="BD235" i="1"/>
  <c r="BD193" i="1"/>
  <c r="BD153" i="1"/>
  <c r="BD113" i="1"/>
  <c r="BD81" i="1"/>
  <c r="BD42" i="1"/>
  <c r="BD462" i="1"/>
  <c r="BD454" i="1"/>
  <c r="BD449" i="1"/>
  <c r="BD441" i="1"/>
  <c r="BD433" i="1"/>
  <c r="BD425" i="1"/>
  <c r="BD417" i="1"/>
  <c r="BD409" i="1"/>
  <c r="BD401" i="1"/>
  <c r="BD393" i="1"/>
  <c r="BD384" i="1"/>
  <c r="BD377" i="1"/>
  <c r="BD369" i="1"/>
  <c r="BD361" i="1"/>
  <c r="BD354" i="1"/>
  <c r="BD346" i="1"/>
  <c r="BD338" i="1"/>
  <c r="BD330" i="1"/>
  <c r="BD322" i="1"/>
  <c r="BD314" i="1"/>
  <c r="BD306" i="1"/>
  <c r="BD298" i="1"/>
  <c r="BD292" i="1"/>
  <c r="BD284" i="1"/>
  <c r="BD276" i="1"/>
  <c r="BD268" i="1"/>
  <c r="BD260" i="1"/>
  <c r="BD252" i="1"/>
  <c r="BD244" i="1"/>
  <c r="BD236" i="1"/>
  <c r="BD228" i="1"/>
  <c r="BD220" i="1"/>
  <c r="BD212" i="1"/>
  <c r="BD203" i="1"/>
  <c r="BD195" i="1"/>
  <c r="BD186" i="1"/>
  <c r="BD178" i="1"/>
  <c r="BD170" i="1"/>
  <c r="BD162" i="1"/>
  <c r="BD154" i="1"/>
  <c r="BD146" i="1"/>
  <c r="BD138" i="1"/>
  <c r="BD130" i="1"/>
  <c r="BD122" i="1"/>
  <c r="BD114" i="1"/>
  <c r="BD106" i="1"/>
  <c r="BD98" i="1"/>
  <c r="BD90" i="1"/>
  <c r="BD82" i="1"/>
  <c r="BD75" i="1"/>
  <c r="BD67" i="1"/>
  <c r="BD59" i="1"/>
  <c r="BD51" i="1"/>
  <c r="BD43" i="1"/>
  <c r="BD35" i="1"/>
  <c r="BD27" i="1"/>
  <c r="BD19" i="1"/>
  <c r="BD11" i="1"/>
  <c r="BD3" i="1"/>
  <c r="BD461" i="1"/>
  <c r="BD440" i="1"/>
  <c r="BD400" i="1"/>
  <c r="BD360" i="1"/>
  <c r="BD321" i="1"/>
  <c r="BD291" i="1"/>
  <c r="BD243" i="1"/>
  <c r="BD211" i="1"/>
  <c r="BD177" i="1"/>
  <c r="BD137" i="1"/>
  <c r="BD97" i="1"/>
  <c r="BD58" i="1"/>
  <c r="BD431" i="1"/>
  <c r="BD367" i="1"/>
  <c r="BD304" i="1"/>
  <c r="BD242" i="1"/>
  <c r="BD176" i="1"/>
  <c r="BD112" i="1"/>
  <c r="BD49" i="1"/>
  <c r="BD9" i="1"/>
  <c r="BD210" i="1"/>
  <c r="BD383" i="1"/>
  <c r="BD128" i="1"/>
  <c r="BD17" i="1"/>
  <c r="BD250" i="1"/>
  <c r="BD57" i="1"/>
  <c r="BD423" i="1"/>
  <c r="BD359" i="1"/>
  <c r="BD234" i="1"/>
  <c r="BD168" i="1"/>
  <c r="BD104" i="1"/>
  <c r="BD41" i="1"/>
  <c r="BD144" i="1"/>
  <c r="BD25" i="1"/>
  <c r="BD375" i="1"/>
  <c r="BD415" i="1"/>
  <c r="BD352" i="1"/>
  <c r="BD290" i="1"/>
  <c r="BD226" i="1"/>
  <c r="BD160" i="1"/>
  <c r="BD96" i="1"/>
  <c r="BD34" i="1"/>
  <c r="BD274" i="1"/>
  <c r="BD192" i="1"/>
  <c r="BD184" i="1"/>
  <c r="BD407" i="1"/>
  <c r="BD344" i="1"/>
  <c r="BD282" i="1"/>
  <c r="BD218" i="1"/>
  <c r="BD152" i="1"/>
  <c r="BD88" i="1"/>
  <c r="BD33" i="1"/>
  <c r="BD399" i="1"/>
  <c r="BD80" i="1"/>
  <c r="BD460" i="1"/>
  <c r="BD336" i="1"/>
  <c r="BD258" i="1"/>
  <c r="BD312" i="1"/>
  <c r="BD10" i="1"/>
  <c r="BD391" i="1"/>
  <c r="BD328" i="1"/>
  <c r="BD266" i="1"/>
  <c r="BD201" i="1"/>
  <c r="BD136" i="1"/>
  <c r="BD73" i="1"/>
  <c r="BD18" i="1"/>
  <c r="BD447" i="1"/>
  <c r="BD65" i="1"/>
  <c r="BD439" i="1"/>
  <c r="BD120" i="1"/>
  <c r="BC462" i="1"/>
  <c r="BC457" i="1"/>
  <c r="BC453" i="1"/>
  <c r="BC443" i="1"/>
  <c r="BC439" i="1"/>
  <c r="BC423" i="1"/>
  <c r="BC445" i="1"/>
  <c r="BC459" i="1"/>
  <c r="BC454" i="1"/>
  <c r="BC449" i="1"/>
  <c r="BC444" i="1"/>
  <c r="BC437" i="1"/>
  <c r="BC433" i="1"/>
  <c r="BC431" i="1"/>
  <c r="BC430" i="1"/>
  <c r="BC428" i="1"/>
  <c r="BC420" i="1"/>
  <c r="BC458" i="1"/>
  <c r="BC448" i="1"/>
  <c r="BC446" i="1"/>
  <c r="BC419" i="1"/>
  <c r="BC417" i="1"/>
  <c r="BC414" i="1"/>
  <c r="BC455" i="1"/>
  <c r="BC442" i="1"/>
  <c r="BC436" i="1"/>
  <c r="BC435" i="1"/>
  <c r="BC432" i="1"/>
  <c r="BC429" i="1"/>
  <c r="BC415" i="1"/>
  <c r="BC441" i="1"/>
  <c r="BC440" i="1"/>
  <c r="BC418" i="1"/>
  <c r="BC416" i="1"/>
  <c r="BC409" i="1"/>
  <c r="BC405" i="1"/>
  <c r="BC400" i="1"/>
  <c r="BC374" i="1"/>
  <c r="BC372" i="1"/>
  <c r="BC370" i="1"/>
  <c r="BC368" i="1"/>
  <c r="BC362" i="1"/>
  <c r="BC357" i="1"/>
  <c r="BC350" i="1"/>
  <c r="BC452" i="1"/>
  <c r="BC434" i="1"/>
  <c r="BC407" i="1"/>
  <c r="BC397" i="1"/>
  <c r="BC392" i="1"/>
  <c r="BC365" i="1"/>
  <c r="BC354" i="1"/>
  <c r="BC340" i="1"/>
  <c r="BC410" i="1"/>
  <c r="BC402" i="1"/>
  <c r="BC394" i="1"/>
  <c r="BC390" i="1"/>
  <c r="BC385" i="1"/>
  <c r="BC376" i="1"/>
  <c r="BC361" i="1"/>
  <c r="BC460" i="1"/>
  <c r="BC461" i="1"/>
  <c r="BC438" i="1"/>
  <c r="BC413" i="1"/>
  <c r="BC401" i="1"/>
  <c r="BC398" i="1"/>
  <c r="BC393" i="1"/>
  <c r="BC387" i="1"/>
  <c r="BC380" i="1"/>
  <c r="BC363" i="1"/>
  <c r="BC344" i="1"/>
  <c r="BC338" i="1"/>
  <c r="BC447" i="1"/>
  <c r="BC422" i="1"/>
  <c r="BC421" i="1"/>
  <c r="BC408" i="1"/>
  <c r="BC403" i="1"/>
  <c r="BC366" i="1"/>
  <c r="BC353" i="1"/>
  <c r="BC343" i="1"/>
  <c r="BC456" i="1"/>
  <c r="BC427" i="1"/>
  <c r="BC411" i="1"/>
  <c r="BC388" i="1"/>
  <c r="BC358" i="1"/>
  <c r="BC348" i="1"/>
  <c r="BC342" i="1"/>
  <c r="BC312" i="1"/>
  <c r="BC304" i="1"/>
  <c r="BC287" i="1"/>
  <c r="BC450" i="1"/>
  <c r="BC391" i="1"/>
  <c r="BC346" i="1"/>
  <c r="BC323" i="1"/>
  <c r="BC314" i="1"/>
  <c r="BC310" i="1"/>
  <c r="BC395" i="1"/>
  <c r="BC384" i="1"/>
  <c r="BC381" i="1"/>
  <c r="BC375" i="1"/>
  <c r="BC371" i="1"/>
  <c r="BC367" i="1"/>
  <c r="BC334" i="1"/>
  <c r="BC324" i="1"/>
  <c r="BC451" i="1"/>
  <c r="BC412" i="1"/>
  <c r="BC355" i="1"/>
  <c r="BC349" i="1"/>
  <c r="BC347" i="1"/>
  <c r="BC339" i="1"/>
  <c r="BC336" i="1"/>
  <c r="BC332" i="1"/>
  <c r="BC327" i="1"/>
  <c r="BC303" i="1"/>
  <c r="BC298" i="1"/>
  <c r="BC426" i="1"/>
  <c r="BC396" i="1"/>
  <c r="BC364" i="1"/>
  <c r="BC345" i="1"/>
  <c r="BC337" i="1"/>
  <c r="BC335" i="1"/>
  <c r="BC325" i="1"/>
  <c r="BC313" i="1"/>
  <c r="BC404" i="1"/>
  <c r="BC373" i="1"/>
  <c r="BC369" i="1"/>
  <c r="BC360" i="1"/>
  <c r="BC341" i="1"/>
  <c r="BC333" i="1"/>
  <c r="BC331" i="1"/>
  <c r="BC326"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1" i="1"/>
  <c r="BC306" i="1"/>
  <c r="BC300" i="1"/>
  <c r="BC299" i="1"/>
  <c r="BC286" i="1"/>
  <c r="BC283" i="1"/>
  <c r="BC281" i="1"/>
  <c r="BC276" i="1"/>
  <c r="BC264" i="1"/>
  <c r="BC261" i="1"/>
  <c r="BC246" i="1"/>
  <c r="BC239" i="1"/>
  <c r="BC224" i="1"/>
  <c r="BC382" i="1"/>
  <c r="BC352" i="1"/>
  <c r="BC322" i="1"/>
  <c r="BC307" i="1"/>
  <c r="BC301" i="1"/>
  <c r="BC267" i="1"/>
  <c r="BC258" i="1"/>
  <c r="BC250" i="1"/>
  <c r="BC244" i="1"/>
  <c r="BC231" i="1"/>
  <c r="BC228" i="1"/>
  <c r="BC262" i="1"/>
  <c r="BC256" i="1"/>
  <c r="BC219" i="1"/>
  <c r="BC209" i="1"/>
  <c r="BC206" i="1"/>
  <c r="BC204" i="1"/>
  <c r="BC185" i="1"/>
  <c r="BC253" i="1"/>
  <c r="BC237" i="1"/>
  <c r="BC229" i="1"/>
  <c r="BC212" i="1"/>
  <c r="BC192" i="1"/>
  <c r="BC182" i="1"/>
  <c r="BC176" i="1"/>
  <c r="BC169" i="1"/>
  <c r="BC166" i="1"/>
  <c r="BC165" i="1"/>
  <c r="BC150" i="1"/>
  <c r="BC141" i="1"/>
  <c r="BC248" i="1"/>
  <c r="BC241" i="1"/>
  <c r="BC236" i="1"/>
  <c r="BC215" i="1"/>
  <c r="BC211" i="1"/>
  <c r="BC208" i="1"/>
  <c r="BC199" i="1"/>
  <c r="BC197" i="1"/>
  <c r="BC186" i="1"/>
  <c r="BC156" i="1"/>
  <c r="BC152" i="1"/>
  <c r="BC147" i="1"/>
  <c r="BC136" i="1"/>
  <c r="BC132" i="1"/>
  <c r="BC249" i="1"/>
  <c r="BC242" i="1"/>
  <c r="BC235" i="1"/>
  <c r="BC218" i="1"/>
  <c r="BC188" i="1"/>
  <c r="BC187" i="1"/>
  <c r="BC184" i="1"/>
  <c r="BC171" i="1"/>
  <c r="BC168" i="1"/>
  <c r="BC167" i="1"/>
  <c r="BC161" i="1"/>
  <c r="BC158" i="1"/>
  <c r="BC149" i="1"/>
  <c r="BC145" i="1"/>
  <c r="BC143" i="1"/>
  <c r="BC356" i="1"/>
  <c r="BC226" i="1"/>
  <c r="BC214" i="1"/>
  <c r="BC210" i="1"/>
  <c r="BC203" i="1"/>
  <c r="BC196" i="1"/>
  <c r="BC193" i="1"/>
  <c r="BC191" i="1"/>
  <c r="BC190" i="1"/>
  <c r="BC175" i="1"/>
  <c r="BC174" i="1"/>
  <c r="BC170" i="1"/>
  <c r="BC151" i="1"/>
  <c r="BC146" i="1"/>
  <c r="BC138" i="1"/>
  <c r="BC135" i="1"/>
  <c r="BC251" i="1"/>
  <c r="BC220" i="1"/>
  <c r="BC217" i="1"/>
  <c r="BC213" i="1"/>
  <c r="BC198" i="1"/>
  <c r="BC183" i="1"/>
  <c r="BC173" i="1"/>
  <c r="BC163" i="1"/>
  <c r="BC160" i="1"/>
  <c r="BC157" i="1"/>
  <c r="BC142" i="1"/>
  <c r="BC278" i="1"/>
  <c r="BC200" i="1"/>
  <c r="BC155" i="1"/>
  <c r="BC153" i="1"/>
  <c r="BC133" i="1"/>
  <c r="BC121" i="1"/>
  <c r="BC120" i="1"/>
  <c r="BC114" i="1"/>
  <c r="BC104" i="1"/>
  <c r="BC98" i="1"/>
  <c r="BC91" i="1"/>
  <c r="BC80" i="1"/>
  <c r="BC201" i="1"/>
  <c r="BC172" i="1"/>
  <c r="BC134" i="1"/>
  <c r="BC126" i="1"/>
  <c r="BC124" i="1"/>
  <c r="BC111" i="1"/>
  <c r="BC106" i="1"/>
  <c r="BC103" i="1"/>
  <c r="BC94" i="1"/>
  <c r="BC84" i="1"/>
  <c r="BC76" i="1"/>
  <c r="BC69" i="1"/>
  <c r="BC63" i="1"/>
  <c r="BC296" i="1"/>
  <c r="BC207" i="1"/>
  <c r="BC148" i="1"/>
  <c r="BC140" i="1"/>
  <c r="BC118" i="1"/>
  <c r="BC88" i="1"/>
  <c r="BC82" i="1"/>
  <c r="BC115" i="1"/>
  <c r="BC105" i="1"/>
  <c r="BC86" i="1"/>
  <c r="BC81" i="1"/>
  <c r="BC71" i="1"/>
  <c r="BC62" i="1"/>
  <c r="BC144" i="1"/>
  <c r="BC127" i="1"/>
  <c r="BC122" i="1"/>
  <c r="BC119" i="1"/>
  <c r="BC113" i="1"/>
  <c r="BC109" i="1"/>
  <c r="BC108" i="1"/>
  <c r="BC107" i="1"/>
  <c r="BC101" i="1"/>
  <c r="BC99" i="1"/>
  <c r="BC97" i="1"/>
  <c r="BC89" i="1"/>
  <c r="BC77" i="1"/>
  <c r="BC216" i="1"/>
  <c r="BC57" i="1"/>
  <c r="BC54" i="1"/>
  <c r="BC45" i="1"/>
  <c r="BC31" i="1"/>
  <c r="BC10" i="1"/>
  <c r="BC189" i="1"/>
  <c r="BC181" i="1"/>
  <c r="BC117" i="1"/>
  <c r="BC72" i="1"/>
  <c r="BC66" i="1"/>
  <c r="BC42" i="1"/>
  <c r="BC23" i="1"/>
  <c r="BC20" i="1"/>
  <c r="BC15" i="1"/>
  <c r="BC8" i="1"/>
  <c r="BC6" i="1"/>
  <c r="BC177" i="1"/>
  <c r="BC137" i="1"/>
  <c r="BC128" i="1"/>
  <c r="BC123" i="1"/>
  <c r="BC95" i="1"/>
  <c r="BC49" i="1"/>
  <c r="BC34" i="1"/>
  <c r="BC33" i="1"/>
  <c r="BC28" i="1"/>
  <c r="BC17" i="1"/>
  <c r="BC232" i="1"/>
  <c r="BC130" i="1"/>
  <c r="BC129" i="1"/>
  <c r="BC100" i="1"/>
  <c r="BC96" i="1"/>
  <c r="BC92" i="1"/>
  <c r="BC74" i="1"/>
  <c r="BC70" i="1"/>
  <c r="BC67" i="1"/>
  <c r="BC55" i="1"/>
  <c r="BC48" i="1"/>
  <c r="BC44" i="1"/>
  <c r="BC39" i="1"/>
  <c r="BC35" i="1"/>
  <c r="BC24" i="1"/>
  <c r="BC22" i="1"/>
  <c r="BC13" i="1"/>
  <c r="BC9" i="1"/>
  <c r="BC110" i="1"/>
  <c r="BC102" i="1"/>
  <c r="BC51" i="1"/>
  <c r="BC41" i="1"/>
  <c r="BC30" i="1"/>
  <c r="BC19" i="1"/>
  <c r="BC154" i="1"/>
  <c r="BC112" i="1"/>
  <c r="BC83" i="1"/>
  <c r="BC59" i="1"/>
  <c r="BC58" i="1"/>
  <c r="BC53" i="1"/>
  <c r="BC36" i="1"/>
  <c r="BC32" i="1"/>
  <c r="BC27" i="1"/>
  <c r="BC16" i="1"/>
  <c r="BC14" i="1"/>
  <c r="BC12" i="1"/>
  <c r="BC11" i="1"/>
  <c r="BC7" i="1"/>
  <c r="BC178" i="1"/>
  <c r="BC139" i="1"/>
  <c r="BC125" i="1"/>
  <c r="BC116" i="1"/>
  <c r="BC90" i="1"/>
  <c r="BC68" i="1"/>
  <c r="BC65" i="1"/>
  <c r="BC64" i="1"/>
  <c r="BC60" i="1"/>
  <c r="BC47" i="1"/>
  <c r="BC43" i="1"/>
  <c r="BC38" i="1"/>
  <c r="BC25" i="1"/>
  <c r="BC21" i="1"/>
  <c r="BC52" i="1"/>
  <c r="BC37" i="1"/>
  <c r="BC18" i="1"/>
  <c r="BC85" i="1"/>
  <c r="BC50" i="1"/>
  <c r="BC40" i="1"/>
  <c r="BC4" i="1"/>
  <c r="BC202" i="1"/>
  <c r="BC56" i="1"/>
  <c r="BC5" i="1"/>
  <c r="BC73" i="1"/>
  <c r="BC46" i="1"/>
  <c r="BC29" i="1"/>
  <c r="AK1" i="1"/>
  <c r="BC2" i="1"/>
  <c r="BC1" i="1"/>
  <c r="BD277" i="1" l="1"/>
  <c r="BD217" i="1"/>
  <c r="BD205" i="1"/>
  <c r="BD84" i="1"/>
  <c r="BD148" i="1"/>
  <c r="BD214" i="1"/>
  <c r="BD278" i="1"/>
  <c r="BD340" i="1"/>
  <c r="BD403" i="1"/>
  <c r="BD26" i="1"/>
  <c r="BD313" i="1"/>
  <c r="BD171" i="1"/>
  <c r="BD6" i="1"/>
  <c r="BD70" i="1"/>
  <c r="BD133" i="1"/>
  <c r="BD198" i="1"/>
  <c r="BD263" i="1"/>
  <c r="BD325" i="1"/>
  <c r="BD387" i="1"/>
  <c r="BD452" i="1"/>
  <c r="BD432" i="1"/>
  <c r="BD237" i="1"/>
  <c r="BD15" i="1"/>
  <c r="BD79" i="1"/>
  <c r="BD142" i="1"/>
  <c r="BD208" i="1"/>
  <c r="BD272" i="1"/>
  <c r="BD334" i="1"/>
  <c r="BD397" i="1"/>
  <c r="BD458" i="1"/>
  <c r="BD345" i="1"/>
  <c r="BD139" i="1"/>
  <c r="BD362" i="1"/>
  <c r="BD40" i="1"/>
  <c r="BD111" i="1"/>
  <c r="BD175" i="1"/>
  <c r="BD241" i="1"/>
  <c r="BD303" i="1"/>
  <c r="BD366" i="1"/>
  <c r="BD430" i="1"/>
  <c r="BD92" i="1"/>
  <c r="BD156" i="1"/>
  <c r="BD222" i="1"/>
  <c r="BD286" i="1"/>
  <c r="BD348" i="1"/>
  <c r="BD411" i="1"/>
  <c r="BD50" i="1"/>
  <c r="BD353" i="1"/>
  <c r="BD213" i="1"/>
  <c r="BD14" i="1"/>
  <c r="BD78" i="1"/>
  <c r="BD141" i="1"/>
  <c r="BD207" i="1"/>
  <c r="BD271" i="1"/>
  <c r="BD333" i="1"/>
  <c r="BD396" i="1"/>
  <c r="BD457" i="1"/>
  <c r="BD4" i="1"/>
  <c r="BD269" i="1"/>
  <c r="BD23" i="1"/>
  <c r="BD86" i="1"/>
  <c r="BD150" i="1"/>
  <c r="BD216" i="1"/>
  <c r="BD280" i="1"/>
  <c r="BD342" i="1"/>
  <c r="BD405" i="1"/>
  <c r="BD74" i="1"/>
  <c r="BD376" i="1"/>
  <c r="BD155" i="1"/>
  <c r="BD385" i="1"/>
  <c r="BD48" i="1"/>
  <c r="BD119" i="1"/>
  <c r="BD183" i="1"/>
  <c r="BD249" i="1"/>
  <c r="BD311" i="1"/>
  <c r="BD374" i="1"/>
  <c r="BD438" i="1"/>
  <c r="BD100" i="1"/>
  <c r="BD164" i="1"/>
  <c r="BD230" i="1"/>
  <c r="BD293" i="1"/>
  <c r="BD355" i="1"/>
  <c r="BD419" i="1"/>
  <c r="BD89" i="1"/>
  <c r="BD392" i="1"/>
  <c r="BD245" i="1"/>
  <c r="BD22" i="1"/>
  <c r="BD85" i="1"/>
  <c r="BD149" i="1"/>
  <c r="BD215" i="1"/>
  <c r="BD279" i="1"/>
  <c r="BD341" i="1"/>
  <c r="BD404" i="1"/>
  <c r="BD66" i="1"/>
  <c r="BD28" i="1"/>
  <c r="BD299" i="1"/>
  <c r="BD31" i="1"/>
  <c r="BD94" i="1"/>
  <c r="BD158" i="1"/>
  <c r="BD224" i="1"/>
  <c r="BD288" i="1"/>
  <c r="BD350" i="1"/>
  <c r="BD413" i="1"/>
  <c r="BD105" i="1"/>
  <c r="BD416" i="1"/>
  <c r="BD187" i="1"/>
  <c r="BD410" i="1"/>
  <c r="BD56" i="1"/>
  <c r="BD127" i="1"/>
  <c r="BD191" i="1"/>
  <c r="BD257" i="1"/>
  <c r="BD319" i="1"/>
  <c r="BD382" i="1"/>
  <c r="BD446" i="1"/>
  <c r="BD108" i="1"/>
  <c r="BD172" i="1"/>
  <c r="BD238" i="1"/>
  <c r="BD300" i="1"/>
  <c r="BD363" i="1"/>
  <c r="BD427" i="1"/>
  <c r="BD129" i="1"/>
  <c r="BD424" i="1"/>
  <c r="BD323" i="1"/>
  <c r="BD30" i="1"/>
  <c r="BD93" i="1"/>
  <c r="BD157" i="1"/>
  <c r="BD223" i="1"/>
  <c r="BD287" i="1"/>
  <c r="BD349" i="1"/>
  <c r="BD412" i="1"/>
  <c r="BD121" i="1"/>
  <c r="BD60" i="1"/>
  <c r="BD347" i="1"/>
  <c r="BD39" i="1"/>
  <c r="BD102" i="1"/>
  <c r="BD166" i="1"/>
  <c r="BD232" i="1"/>
  <c r="BD295" i="1"/>
  <c r="BD357" i="1"/>
  <c r="BD421" i="1"/>
  <c r="BD145" i="1"/>
  <c r="BD229" i="1"/>
  <c r="BD442" i="1"/>
  <c r="BD64" i="1"/>
  <c r="BD135" i="1"/>
  <c r="BD200" i="1"/>
  <c r="BD265" i="1"/>
  <c r="BD327" i="1"/>
  <c r="BD390" i="1"/>
  <c r="BD69" i="1"/>
  <c r="BD132" i="1"/>
  <c r="BD197" i="1"/>
  <c r="BD262" i="1"/>
  <c r="BD324" i="1"/>
  <c r="BD386" i="1"/>
  <c r="BD451" i="1"/>
  <c r="BD251" i="1"/>
  <c r="BD99" i="1"/>
  <c r="BD434" i="1"/>
  <c r="BD54" i="1"/>
  <c r="BD117" i="1"/>
  <c r="BD181" i="1"/>
  <c r="BD247" i="1"/>
  <c r="BD309" i="1"/>
  <c r="BD372" i="1"/>
  <c r="BD436" i="1"/>
  <c r="BD275" i="1"/>
  <c r="BD179" i="1"/>
  <c r="BD450" i="1"/>
  <c r="BD63" i="1"/>
  <c r="BD126" i="1"/>
  <c r="BD190" i="1"/>
  <c r="BD256" i="1"/>
  <c r="BD318" i="1"/>
  <c r="BD381" i="1"/>
  <c r="BD445" i="1"/>
  <c r="BD259" i="1"/>
  <c r="BD76" i="1"/>
  <c r="BD307" i="1"/>
  <c r="BD24" i="1"/>
  <c r="BD95" i="1"/>
  <c r="BD159" i="1"/>
  <c r="BD225" i="1"/>
  <c r="BD289" i="1"/>
  <c r="BD351" i="1"/>
  <c r="BD414" i="1"/>
  <c r="BD77" i="1"/>
  <c r="BD140" i="1"/>
  <c r="BD206" i="1"/>
  <c r="BD270" i="1"/>
  <c r="BD332" i="1"/>
  <c r="BD395" i="1"/>
  <c r="BD456" i="1"/>
  <c r="BD283" i="1"/>
  <c r="BD123" i="1"/>
  <c r="BD455" i="1"/>
  <c r="BD62" i="1"/>
  <c r="BD125" i="1"/>
  <c r="BD189" i="1"/>
  <c r="BD255" i="1"/>
  <c r="BD317" i="1"/>
  <c r="BD380" i="1"/>
  <c r="BD444" i="1"/>
  <c r="BD329" i="1"/>
  <c r="BD204" i="1"/>
  <c r="BD7" i="1"/>
  <c r="BD71" i="1"/>
  <c r="BD134" i="1"/>
  <c r="BD199" i="1"/>
  <c r="BD264" i="1"/>
  <c r="BD326" i="1"/>
  <c r="BD388" i="1"/>
  <c r="BD453" i="1"/>
  <c r="BD297" i="1"/>
  <c r="BD107" i="1"/>
  <c r="BD339" i="1"/>
  <c r="BD32" i="1"/>
  <c r="BD103" i="1"/>
  <c r="BD167" i="1"/>
  <c r="BD233" i="1"/>
  <c r="BD296" i="1"/>
  <c r="BD358" i="1"/>
  <c r="BD422" i="1"/>
  <c r="BD194" i="1"/>
  <c r="BC320" i="1"/>
  <c r="BC389"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A15" i="31"/>
  <c r="A14" i="31"/>
  <c r="A13" i="31"/>
  <c r="A12" i="31"/>
  <c r="A11" i="31"/>
  <c r="A10" i="31"/>
  <c r="A9" i="31"/>
  <c r="A8" i="31"/>
  <c r="A7" i="31"/>
  <c r="T28" i="2" l="1"/>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D175" i="39"/>
  <c r="F174" i="39"/>
  <c r="H173" i="39"/>
  <c r="J172" i="39"/>
  <c r="B207" i="39"/>
  <c r="D206" i="39"/>
  <c r="F205" i="39"/>
  <c r="H204" i="39"/>
  <c r="J203" i="39"/>
  <c r="L202" i="39"/>
  <c r="B199" i="39"/>
  <c r="D198" i="39"/>
  <c r="F197" i="39"/>
  <c r="H196" i="39"/>
  <c r="J195" i="39"/>
  <c r="L194" i="39"/>
  <c r="B191" i="39"/>
  <c r="D190" i="39"/>
  <c r="F189" i="39"/>
  <c r="H188" i="39"/>
  <c r="J187" i="39"/>
  <c r="L186" i="39"/>
  <c r="B183" i="39"/>
  <c r="D182" i="39"/>
  <c r="F181" i="39"/>
  <c r="H180" i="39"/>
  <c r="J179" i="39"/>
  <c r="L178" i="39"/>
  <c r="B206" i="39"/>
  <c r="D205" i="39"/>
  <c r="F204" i="39"/>
  <c r="H203" i="39"/>
  <c r="J202" i="39"/>
  <c r="L201" i="39"/>
  <c r="B198" i="39"/>
  <c r="D197" i="39"/>
  <c r="F196" i="39"/>
  <c r="H195" i="39"/>
  <c r="J194" i="39"/>
  <c r="L193" i="39"/>
  <c r="B190" i="39"/>
  <c r="D189" i="39"/>
  <c r="F188" i="39"/>
  <c r="H187" i="39"/>
  <c r="J186" i="39"/>
  <c r="L185" i="39"/>
  <c r="B182" i="39"/>
  <c r="D181" i="39"/>
  <c r="F180" i="39"/>
  <c r="H179" i="39"/>
  <c r="J178" i="39"/>
  <c r="L177"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H208" i="39"/>
  <c r="J207" i="39"/>
  <c r="L206" i="39"/>
  <c r="B203" i="39"/>
  <c r="D202" i="39"/>
  <c r="F201" i="39"/>
  <c r="H200" i="39"/>
  <c r="J199" i="39"/>
  <c r="L198" i="39"/>
  <c r="B195" i="39"/>
  <c r="D194" i="39"/>
  <c r="F193" i="39"/>
  <c r="H192" i="39"/>
  <c r="J191" i="39"/>
  <c r="L190" i="39"/>
  <c r="B187" i="39"/>
  <c r="D186" i="39"/>
  <c r="F185" i="39"/>
  <c r="H184" i="39"/>
  <c r="J183" i="39"/>
  <c r="L182" i="39"/>
  <c r="B179"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169"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D178" i="39"/>
  <c r="D171" i="39"/>
  <c r="H169" i="39"/>
  <c r="F168" i="39"/>
  <c r="H167" i="39"/>
  <c r="J166" i="39"/>
  <c r="L165" i="39"/>
  <c r="B162" i="39"/>
  <c r="D161" i="39"/>
  <c r="F160" i="39"/>
  <c r="H159" i="39"/>
  <c r="J158" i="39"/>
  <c r="L157" i="39"/>
  <c r="B154" i="39"/>
  <c r="D153" i="39"/>
  <c r="F152" i="39"/>
  <c r="H151" i="39"/>
  <c r="J150" i="39"/>
  <c r="L149" i="39"/>
  <c r="B146" i="39"/>
  <c r="D145" i="39"/>
  <c r="F144" i="39"/>
  <c r="H143" i="39"/>
  <c r="J142" i="39"/>
  <c r="B171" i="39"/>
  <c r="L170" i="39"/>
  <c r="F169" i="39"/>
  <c r="D168" i="39"/>
  <c r="F167" i="39"/>
  <c r="H166" i="39"/>
  <c r="J165" i="39"/>
  <c r="L164" i="39"/>
  <c r="B161" i="39"/>
  <c r="D160" i="39"/>
  <c r="F159" i="39"/>
  <c r="H158" i="39"/>
  <c r="J157" i="39"/>
  <c r="L156" i="39"/>
  <c r="B153" i="39"/>
  <c r="D152" i="39"/>
  <c r="F151" i="39"/>
  <c r="H150" i="39"/>
  <c r="J149" i="39"/>
  <c r="L148" i="39"/>
  <c r="B145" i="39"/>
  <c r="D144" i="39"/>
  <c r="F143" i="39"/>
  <c r="H142" i="39"/>
  <c r="H176" i="39"/>
  <c r="J175" i="39"/>
  <c r="L174" i="39"/>
  <c r="J170" i="39"/>
  <c r="B168" i="39"/>
  <c r="D167" i="39"/>
  <c r="F166" i="39"/>
  <c r="H165" i="39"/>
  <c r="J164" i="39"/>
  <c r="L163" i="39"/>
  <c r="B160" i="39"/>
  <c r="D159" i="39"/>
  <c r="F158" i="39"/>
  <c r="H157" i="39"/>
  <c r="J156" i="39"/>
  <c r="L155" i="39"/>
  <c r="B152" i="39"/>
  <c r="D151" i="39"/>
  <c r="F150" i="39"/>
  <c r="H149" i="39"/>
  <c r="J148" i="39"/>
  <c r="L147" i="39"/>
  <c r="B144" i="39"/>
  <c r="D143" i="39"/>
  <c r="F142" i="39"/>
  <c r="H141" i="39"/>
  <c r="J140" i="39"/>
  <c r="L139" i="39"/>
  <c r="B175" i="39"/>
  <c r="D174" i="39"/>
  <c r="F173" i="39"/>
  <c r="H172" i="39"/>
  <c r="H170" i="39"/>
  <c r="B167" i="39"/>
  <c r="D166" i="39"/>
  <c r="F165" i="39"/>
  <c r="H164" i="39"/>
  <c r="J163" i="39"/>
  <c r="L162" i="39"/>
  <c r="B159" i="39"/>
  <c r="D158" i="39"/>
  <c r="F157" i="39"/>
  <c r="H156" i="39"/>
  <c r="J155" i="39"/>
  <c r="L154" i="39"/>
  <c r="B151" i="39"/>
  <c r="D150" i="39"/>
  <c r="F149" i="39"/>
  <c r="H148" i="39"/>
  <c r="J147" i="39"/>
  <c r="L146" i="39"/>
  <c r="B143" i="39"/>
  <c r="D142" i="39"/>
  <c r="F141" i="39"/>
  <c r="H140" i="39"/>
  <c r="F177" i="39"/>
  <c r="B174" i="39"/>
  <c r="D173" i="39"/>
  <c r="F172" i="39"/>
  <c r="L171" i="39"/>
  <c r="F170" i="39"/>
  <c r="B166" i="39"/>
  <c r="D165" i="39"/>
  <c r="F164" i="39"/>
  <c r="H163" i="39"/>
  <c r="J162" i="39"/>
  <c r="L161" i="39"/>
  <c r="B158" i="39"/>
  <c r="D157" i="39"/>
  <c r="F156" i="39"/>
  <c r="H155" i="39"/>
  <c r="J154" i="39"/>
  <c r="L153" i="39"/>
  <c r="B150" i="39"/>
  <c r="D149" i="39"/>
  <c r="F148" i="39"/>
  <c r="H147" i="39"/>
  <c r="J146" i="39"/>
  <c r="L145" i="39"/>
  <c r="B142" i="39"/>
  <c r="D141" i="39"/>
  <c r="F140" i="39"/>
  <c r="B173" i="39"/>
  <c r="D172" i="39"/>
  <c r="J171" i="39"/>
  <c r="D170" i="39"/>
  <c r="L168" i="39"/>
  <c r="B165" i="39"/>
  <c r="D164" i="39"/>
  <c r="F163" i="39"/>
  <c r="H162" i="39"/>
  <c r="J161" i="39"/>
  <c r="L160" i="39"/>
  <c r="B157" i="39"/>
  <c r="D156" i="39"/>
  <c r="F155" i="39"/>
  <c r="H154" i="39"/>
  <c r="J153" i="39"/>
  <c r="L152" i="39"/>
  <c r="B149" i="39"/>
  <c r="D148" i="39"/>
  <c r="F147" i="39"/>
  <c r="H146" i="39"/>
  <c r="J145" i="39"/>
  <c r="L144" i="39"/>
  <c r="B141" i="39"/>
  <c r="D140" i="39"/>
  <c r="F139" i="39"/>
  <c r="H138" i="39"/>
  <c r="J137" i="39"/>
  <c r="L136" i="39"/>
  <c r="H171" i="39"/>
  <c r="L169" i="39"/>
  <c r="J168" i="39"/>
  <c r="L167" i="39"/>
  <c r="B164" i="39"/>
  <c r="D163" i="39"/>
  <c r="F162" i="39"/>
  <c r="H161" i="39"/>
  <c r="J160" i="39"/>
  <c r="L159" i="39"/>
  <c r="B156" i="39"/>
  <c r="D155" i="39"/>
  <c r="F154" i="39"/>
  <c r="H153" i="39"/>
  <c r="J152" i="39"/>
  <c r="L151" i="39"/>
  <c r="B148" i="39"/>
  <c r="D147" i="39"/>
  <c r="F146" i="39"/>
  <c r="H145" i="39"/>
  <c r="J144" i="39"/>
  <c r="L143" i="39"/>
  <c r="B140" i="39"/>
  <c r="D139" i="39"/>
  <c r="F138" i="39"/>
  <c r="H137" i="39"/>
  <c r="J136" i="39"/>
  <c r="L135" i="39"/>
  <c r="B132" i="39"/>
  <c r="F171" i="39"/>
  <c r="J169" i="39"/>
  <c r="H168" i="39"/>
  <c r="J167" i="39"/>
  <c r="L166" i="39"/>
  <c r="B163" i="39"/>
  <c r="D162" i="39"/>
  <c r="F161" i="39"/>
  <c r="H160" i="39"/>
  <c r="J159" i="39"/>
  <c r="L158" i="39"/>
  <c r="B155" i="39"/>
  <c r="B147" i="39"/>
  <c r="J143" i="39"/>
  <c r="D138" i="39"/>
  <c r="J135" i="39"/>
  <c r="D134" i="39"/>
  <c r="L131" i="39"/>
  <c r="B128" i="39"/>
  <c r="D127" i="39"/>
  <c r="F126" i="39"/>
  <c r="H125" i="39"/>
  <c r="J124" i="39"/>
  <c r="L123" i="39"/>
  <c r="B120" i="39"/>
  <c r="D119" i="39"/>
  <c r="F118" i="39"/>
  <c r="H117" i="39"/>
  <c r="J116" i="39"/>
  <c r="L115" i="39"/>
  <c r="B112" i="39"/>
  <c r="D111" i="39"/>
  <c r="F110" i="39"/>
  <c r="H109" i="39"/>
  <c r="J108" i="39"/>
  <c r="L107" i="39"/>
  <c r="D154" i="39"/>
  <c r="L150" i="39"/>
  <c r="B138" i="39"/>
  <c r="L137" i="39"/>
  <c r="H135" i="39"/>
  <c r="B134" i="39"/>
  <c r="L132" i="39"/>
  <c r="J131" i="39"/>
  <c r="L130" i="39"/>
  <c r="B127" i="39"/>
  <c r="D126" i="39"/>
  <c r="F125" i="39"/>
  <c r="H124" i="39"/>
  <c r="J123" i="39"/>
  <c r="L122" i="39"/>
  <c r="B119" i="39"/>
  <c r="D118" i="39"/>
  <c r="F117" i="39"/>
  <c r="H116" i="39"/>
  <c r="J115" i="39"/>
  <c r="L114" i="39"/>
  <c r="B111" i="39"/>
  <c r="D110" i="39"/>
  <c r="F109" i="39"/>
  <c r="H108" i="39"/>
  <c r="D146" i="39"/>
  <c r="L142" i="39"/>
  <c r="F137" i="39"/>
  <c r="F135" i="39"/>
  <c r="L133" i="39"/>
  <c r="J132" i="39"/>
  <c r="H131" i="39"/>
  <c r="J130" i="39"/>
  <c r="L129" i="39"/>
  <c r="B126" i="39"/>
  <c r="D125" i="39"/>
  <c r="F124" i="39"/>
  <c r="H123" i="39"/>
  <c r="J122" i="39"/>
  <c r="L121" i="39"/>
  <c r="B118" i="39"/>
  <c r="D117" i="39"/>
  <c r="F116" i="39"/>
  <c r="H115" i="39"/>
  <c r="J114" i="39"/>
  <c r="L113" i="39"/>
  <c r="F153" i="39"/>
  <c r="D137" i="39"/>
  <c r="D135" i="39"/>
  <c r="J133" i="39"/>
  <c r="H132" i="39"/>
  <c r="F131" i="39"/>
  <c r="H130" i="39"/>
  <c r="J129" i="39"/>
  <c r="L128" i="39"/>
  <c r="B125" i="39"/>
  <c r="D124" i="39"/>
  <c r="F123" i="39"/>
  <c r="H122" i="39"/>
  <c r="J121" i="39"/>
  <c r="L120" i="39"/>
  <c r="B117" i="39"/>
  <c r="D116" i="39"/>
  <c r="F115" i="39"/>
  <c r="H114" i="39"/>
  <c r="J113" i="39"/>
  <c r="L112" i="39"/>
  <c r="B109" i="39"/>
  <c r="D108" i="39"/>
  <c r="F107" i="39"/>
  <c r="F145" i="39"/>
  <c r="L140" i="39"/>
  <c r="J139" i="39"/>
  <c r="B137" i="39"/>
  <c r="H136" i="39"/>
  <c r="B135" i="39"/>
  <c r="L134" i="39"/>
  <c r="H133" i="39"/>
  <c r="F132" i="39"/>
  <c r="D131" i="39"/>
  <c r="F130" i="39"/>
  <c r="H129" i="39"/>
  <c r="J128" i="39"/>
  <c r="L127" i="39"/>
  <c r="B124" i="39"/>
  <c r="D123" i="39"/>
  <c r="F122" i="39"/>
  <c r="H121" i="39"/>
  <c r="J120" i="39"/>
  <c r="L119" i="39"/>
  <c r="B116" i="39"/>
  <c r="D115" i="39"/>
  <c r="F114" i="39"/>
  <c r="H113" i="39"/>
  <c r="J112" i="39"/>
  <c r="L111" i="39"/>
  <c r="B108" i="39"/>
  <c r="D107" i="39"/>
  <c r="F106" i="39"/>
  <c r="H152" i="39"/>
  <c r="L141" i="39"/>
  <c r="H139" i="39"/>
  <c r="F136" i="39"/>
  <c r="J134" i="39"/>
  <c r="F133" i="39"/>
  <c r="D132" i="39"/>
  <c r="B131" i="39"/>
  <c r="D130" i="39"/>
  <c r="F129" i="39"/>
  <c r="H128" i="39"/>
  <c r="J127" i="39"/>
  <c r="L126" i="39"/>
  <c r="B123" i="39"/>
  <c r="D122" i="39"/>
  <c r="F121" i="39"/>
  <c r="H120" i="39"/>
  <c r="J119" i="39"/>
  <c r="L118" i="39"/>
  <c r="B115" i="39"/>
  <c r="D114" i="39"/>
  <c r="F113" i="39"/>
  <c r="H112" i="39"/>
  <c r="J111" i="39"/>
  <c r="L110" i="39"/>
  <c r="B107" i="39"/>
  <c r="D106" i="39"/>
  <c r="F105" i="39"/>
  <c r="H104" i="39"/>
  <c r="J103" i="39"/>
  <c r="L102" i="39"/>
  <c r="H144" i="39"/>
  <c r="J141" i="39"/>
  <c r="B139" i="39"/>
  <c r="L138" i="39"/>
  <c r="D136" i="39"/>
  <c r="H134" i="39"/>
  <c r="D133" i="39"/>
  <c r="B130" i="39"/>
  <c r="D129" i="39"/>
  <c r="F128" i="39"/>
  <c r="H127" i="39"/>
  <c r="J126" i="39"/>
  <c r="L125" i="39"/>
  <c r="B122" i="39"/>
  <c r="D121" i="39"/>
  <c r="F120" i="39"/>
  <c r="H119" i="39"/>
  <c r="J118" i="39"/>
  <c r="J151" i="39"/>
  <c r="J138" i="39"/>
  <c r="B136" i="39"/>
  <c r="F134" i="39"/>
  <c r="B133" i="39"/>
  <c r="B129" i="39"/>
  <c r="D128" i="39"/>
  <c r="F127" i="39"/>
  <c r="H126" i="39"/>
  <c r="J125" i="39"/>
  <c r="L124" i="39"/>
  <c r="B121" i="39"/>
  <c r="D120" i="39"/>
  <c r="F119" i="39"/>
  <c r="H118" i="39"/>
  <c r="J117" i="39"/>
  <c r="L116" i="39"/>
  <c r="B113" i="39"/>
  <c r="D112" i="39"/>
  <c r="F111" i="39"/>
  <c r="H110" i="39"/>
  <c r="J109" i="39"/>
  <c r="L108" i="39"/>
  <c r="B105" i="39"/>
  <c r="D104" i="39"/>
  <c r="F103" i="39"/>
  <c r="H102" i="39"/>
  <c r="J101" i="39"/>
  <c r="L100" i="39"/>
  <c r="B114" i="39"/>
  <c r="D109" i="39"/>
  <c r="J107" i="39"/>
  <c r="J106" i="39"/>
  <c r="J104" i="39"/>
  <c r="D101" i="39"/>
  <c r="B97" i="39"/>
  <c r="D96" i="39"/>
  <c r="F95" i="39"/>
  <c r="H94" i="39"/>
  <c r="J93" i="39"/>
  <c r="L92" i="39"/>
  <c r="B89" i="39"/>
  <c r="D88" i="39"/>
  <c r="F87" i="39"/>
  <c r="H86" i="39"/>
  <c r="J85" i="39"/>
  <c r="L84" i="39"/>
  <c r="B81" i="39"/>
  <c r="D80" i="39"/>
  <c r="F79" i="39"/>
  <c r="H78" i="39"/>
  <c r="J77" i="39"/>
  <c r="L117" i="39"/>
  <c r="H107" i="39"/>
  <c r="H106" i="39"/>
  <c r="F104" i="39"/>
  <c r="J102" i="39"/>
  <c r="B101" i="39"/>
  <c r="L99" i="39"/>
  <c r="B96" i="39"/>
  <c r="D95" i="39"/>
  <c r="F94" i="39"/>
  <c r="H93" i="39"/>
  <c r="J92" i="39"/>
  <c r="L91" i="39"/>
  <c r="B88" i="39"/>
  <c r="D87" i="39"/>
  <c r="F86" i="39"/>
  <c r="H85" i="39"/>
  <c r="J84" i="39"/>
  <c r="L83" i="39"/>
  <c r="B80" i="39"/>
  <c r="D79" i="39"/>
  <c r="F78" i="39"/>
  <c r="H77" i="39"/>
  <c r="J76" i="39"/>
  <c r="L75" i="39"/>
  <c r="B72" i="39"/>
  <c r="D71" i="39"/>
  <c r="F70" i="39"/>
  <c r="H69" i="39"/>
  <c r="J68" i="39"/>
  <c r="D113" i="39"/>
  <c r="B106" i="39"/>
  <c r="L105" i="39"/>
  <c r="B104" i="39"/>
  <c r="F102" i="39"/>
  <c r="J100" i="39"/>
  <c r="J99" i="39"/>
  <c r="L98" i="39"/>
  <c r="B95" i="39"/>
  <c r="D94" i="39"/>
  <c r="F93" i="39"/>
  <c r="H92" i="39"/>
  <c r="J91" i="39"/>
  <c r="L90" i="39"/>
  <c r="B87" i="39"/>
  <c r="D86" i="39"/>
  <c r="F85" i="39"/>
  <c r="H84" i="39"/>
  <c r="J83" i="39"/>
  <c r="L82" i="39"/>
  <c r="B79" i="39"/>
  <c r="D78" i="39"/>
  <c r="F77" i="39"/>
  <c r="H76" i="39"/>
  <c r="J75" i="39"/>
  <c r="L74" i="39"/>
  <c r="B71" i="39"/>
  <c r="D70" i="39"/>
  <c r="F69" i="39"/>
  <c r="H68" i="39"/>
  <c r="J67" i="39"/>
  <c r="J110" i="39"/>
  <c r="J105" i="39"/>
  <c r="D102" i="39"/>
  <c r="H100" i="39"/>
  <c r="H99" i="39"/>
  <c r="J98" i="39"/>
  <c r="L97" i="39"/>
  <c r="B94" i="39"/>
  <c r="F112" i="39"/>
  <c r="B110" i="39"/>
  <c r="F108" i="39"/>
  <c r="H105" i="39"/>
  <c r="L103" i="39"/>
  <c r="B102" i="39"/>
  <c r="F100" i="39"/>
  <c r="F99" i="39"/>
  <c r="H98" i="39"/>
  <c r="J97" i="39"/>
  <c r="L96" i="39"/>
  <c r="B93" i="39"/>
  <c r="D92" i="39"/>
  <c r="F91" i="39"/>
  <c r="H90" i="39"/>
  <c r="J89" i="39"/>
  <c r="L88" i="39"/>
  <c r="B85" i="39"/>
  <c r="D84" i="39"/>
  <c r="F83" i="39"/>
  <c r="H82" i="39"/>
  <c r="J81" i="39"/>
  <c r="L80" i="39"/>
  <c r="B77" i="39"/>
  <c r="D76" i="39"/>
  <c r="F75" i="39"/>
  <c r="H74" i="39"/>
  <c r="J73" i="39"/>
  <c r="L72" i="39"/>
  <c r="B69" i="39"/>
  <c r="D68" i="39"/>
  <c r="D105" i="39"/>
  <c r="H103" i="39"/>
  <c r="L101" i="39"/>
  <c r="D100" i="39"/>
  <c r="D99" i="39"/>
  <c r="F98" i="39"/>
  <c r="H97" i="39"/>
  <c r="J96" i="39"/>
  <c r="L95" i="39"/>
  <c r="B92" i="39"/>
  <c r="D91" i="39"/>
  <c r="F90" i="39"/>
  <c r="H89" i="39"/>
  <c r="J88" i="39"/>
  <c r="L87" i="39"/>
  <c r="B84" i="39"/>
  <c r="D83" i="39"/>
  <c r="F82" i="39"/>
  <c r="H81" i="39"/>
  <c r="D103" i="39"/>
  <c r="H101" i="39"/>
  <c r="B100" i="39"/>
  <c r="B99" i="39"/>
  <c r="D98" i="39"/>
  <c r="F97" i="39"/>
  <c r="H96" i="39"/>
  <c r="J95" i="39"/>
  <c r="L94" i="39"/>
  <c r="B91" i="39"/>
  <c r="D90" i="39"/>
  <c r="F89" i="39"/>
  <c r="H88" i="39"/>
  <c r="J87" i="39"/>
  <c r="L86" i="39"/>
  <c r="B83" i="39"/>
  <c r="D82" i="39"/>
  <c r="F81" i="39"/>
  <c r="H80" i="39"/>
  <c r="J79" i="39"/>
  <c r="L78" i="39"/>
  <c r="B75" i="39"/>
  <c r="D74" i="39"/>
  <c r="F73" i="39"/>
  <c r="H72" i="39"/>
  <c r="J71" i="39"/>
  <c r="L70" i="39"/>
  <c r="B67" i="39"/>
  <c r="H111" i="39"/>
  <c r="L109" i="39"/>
  <c r="L106" i="39"/>
  <c r="L104" i="39"/>
  <c r="B103" i="39"/>
  <c r="F101" i="39"/>
  <c r="B98" i="39"/>
  <c r="D97" i="39"/>
  <c r="F96" i="39"/>
  <c r="H95" i="39"/>
  <c r="J94" i="39"/>
  <c r="L93" i="39"/>
  <c r="B90" i="39"/>
  <c r="D89" i="39"/>
  <c r="F88" i="39"/>
  <c r="H87" i="39"/>
  <c r="D93" i="39"/>
  <c r="L89" i="39"/>
  <c r="B86" i="39"/>
  <c r="F84" i="39"/>
  <c r="J82" i="39"/>
  <c r="L79" i="39"/>
  <c r="B78" i="39"/>
  <c r="B73" i="39"/>
  <c r="D72" i="39"/>
  <c r="F71" i="39"/>
  <c r="H70" i="39"/>
  <c r="J69" i="39"/>
  <c r="L68" i="39"/>
  <c r="B64" i="39"/>
  <c r="D63" i="39"/>
  <c r="F62" i="39"/>
  <c r="H61" i="39"/>
  <c r="J60" i="39"/>
  <c r="L59" i="39"/>
  <c r="B56" i="39"/>
  <c r="D55" i="39"/>
  <c r="F54" i="39"/>
  <c r="H53" i="39"/>
  <c r="J52" i="39"/>
  <c r="L51" i="39"/>
  <c r="B48" i="39"/>
  <c r="D47" i="39"/>
  <c r="F46" i="39"/>
  <c r="H45" i="39"/>
  <c r="J44" i="39"/>
  <c r="L43" i="39"/>
  <c r="B82" i="39"/>
  <c r="H79" i="39"/>
  <c r="B70" i="39"/>
  <c r="D69" i="39"/>
  <c r="F68" i="39"/>
  <c r="L66" i="39"/>
  <c r="B63" i="39"/>
  <c r="D62" i="39"/>
  <c r="F61" i="39"/>
  <c r="H60" i="39"/>
  <c r="J59" i="39"/>
  <c r="L58" i="39"/>
  <c r="B55" i="39"/>
  <c r="D54" i="39"/>
  <c r="F53" i="39"/>
  <c r="H52" i="39"/>
  <c r="J51" i="39"/>
  <c r="L50" i="39"/>
  <c r="B47" i="39"/>
  <c r="D46" i="39"/>
  <c r="F45" i="39"/>
  <c r="H44" i="39"/>
  <c r="J43" i="39"/>
  <c r="L42" i="39"/>
  <c r="F92" i="39"/>
  <c r="J80" i="39"/>
  <c r="B68" i="39"/>
  <c r="L67" i="39"/>
  <c r="J66" i="39"/>
  <c r="L65" i="39"/>
  <c r="B62" i="39"/>
  <c r="D61" i="39"/>
  <c r="F60" i="39"/>
  <c r="H59" i="39"/>
  <c r="J58" i="39"/>
  <c r="L57" i="39"/>
  <c r="B54" i="39"/>
  <c r="D53" i="39"/>
  <c r="F52" i="39"/>
  <c r="H51" i="39"/>
  <c r="J50" i="39"/>
  <c r="L49" i="39"/>
  <c r="B46" i="39"/>
  <c r="D45" i="39"/>
  <c r="F44" i="39"/>
  <c r="H43" i="39"/>
  <c r="J42" i="39"/>
  <c r="L41" i="39"/>
  <c r="L85" i="39"/>
  <c r="F80" i="39"/>
  <c r="H67" i="39"/>
  <c r="H66" i="39"/>
  <c r="J65" i="39"/>
  <c r="L64" i="39"/>
  <c r="B61" i="39"/>
  <c r="D60" i="39"/>
  <c r="F59" i="39"/>
  <c r="H58" i="39"/>
  <c r="J57" i="39"/>
  <c r="L56" i="39"/>
  <c r="B53" i="39"/>
  <c r="D52" i="39"/>
  <c r="F51" i="39"/>
  <c r="H50" i="39"/>
  <c r="J49" i="39"/>
  <c r="L48" i="39"/>
  <c r="B45" i="39"/>
  <c r="D44" i="39"/>
  <c r="F43" i="39"/>
  <c r="H42" i="39"/>
  <c r="J41" i="39"/>
  <c r="L40" i="39"/>
  <c r="B37" i="39"/>
  <c r="D36" i="39"/>
  <c r="H91" i="39"/>
  <c r="D85" i="39"/>
  <c r="H83" i="39"/>
  <c r="L81" i="39"/>
  <c r="L76" i="39"/>
  <c r="F67" i="39"/>
  <c r="F66" i="39"/>
  <c r="H65" i="39"/>
  <c r="J64" i="39"/>
  <c r="L63" i="39"/>
  <c r="B60" i="39"/>
  <c r="D59" i="39"/>
  <c r="F58" i="39"/>
  <c r="H57" i="39"/>
  <c r="J56" i="39"/>
  <c r="L55" i="39"/>
  <c r="B52" i="39"/>
  <c r="D51" i="39"/>
  <c r="F50" i="39"/>
  <c r="H49" i="39"/>
  <c r="J48" i="39"/>
  <c r="L47" i="39"/>
  <c r="B44" i="39"/>
  <c r="D43" i="39"/>
  <c r="F42" i="39"/>
  <c r="H41" i="39"/>
  <c r="J40" i="39"/>
  <c r="L39" i="39"/>
  <c r="B36" i="39"/>
  <c r="D81" i="39"/>
  <c r="L77" i="39"/>
  <c r="F76" i="39"/>
  <c r="H75" i="39"/>
  <c r="J74" i="39"/>
  <c r="L73" i="39"/>
  <c r="D67" i="39"/>
  <c r="D66" i="39"/>
  <c r="F65" i="39"/>
  <c r="H64" i="39"/>
  <c r="J63" i="39"/>
  <c r="L62" i="39"/>
  <c r="B59" i="39"/>
  <c r="D58" i="39"/>
  <c r="F57" i="39"/>
  <c r="H56" i="39"/>
  <c r="J55" i="39"/>
  <c r="L54" i="39"/>
  <c r="B51" i="39"/>
  <c r="D50" i="39"/>
  <c r="F49" i="39"/>
  <c r="H48" i="39"/>
  <c r="J47" i="39"/>
  <c r="L46" i="39"/>
  <c r="B43" i="39"/>
  <c r="D42" i="39"/>
  <c r="F41" i="39"/>
  <c r="H40" i="39"/>
  <c r="J39" i="39"/>
  <c r="L38" i="39"/>
  <c r="J90" i="39"/>
  <c r="D77" i="39"/>
  <c r="B76" i="39"/>
  <c r="D75" i="39"/>
  <c r="F74" i="39"/>
  <c r="H73" i="39"/>
  <c r="J72" i="39"/>
  <c r="L71" i="39"/>
  <c r="B66" i="39"/>
  <c r="D65" i="39"/>
  <c r="F64" i="39"/>
  <c r="H63" i="39"/>
  <c r="J62" i="39"/>
  <c r="L61" i="39"/>
  <c r="B58" i="39"/>
  <c r="D57" i="39"/>
  <c r="F56" i="39"/>
  <c r="H55" i="39"/>
  <c r="J54" i="39"/>
  <c r="L53" i="39"/>
  <c r="B50" i="39"/>
  <c r="D49" i="39"/>
  <c r="F48" i="39"/>
  <c r="H47" i="39"/>
  <c r="J46" i="39"/>
  <c r="L45" i="39"/>
  <c r="B42" i="39"/>
  <c r="D41" i="39"/>
  <c r="F40" i="39"/>
  <c r="H39" i="39"/>
  <c r="J38" i="39"/>
  <c r="L37" i="39"/>
  <c r="J86" i="39"/>
  <c r="J78" i="39"/>
  <c r="B74" i="39"/>
  <c r="D73" i="39"/>
  <c r="F72" i="39"/>
  <c r="H71" i="39"/>
  <c r="J70" i="39"/>
  <c r="L69" i="39"/>
  <c r="B65" i="39"/>
  <c r="D64" i="39"/>
  <c r="F63" i="39"/>
  <c r="H62" i="39"/>
  <c r="J61" i="39"/>
  <c r="L60" i="39"/>
  <c r="B57" i="39"/>
  <c r="D56" i="39"/>
  <c r="F55" i="39"/>
  <c r="H54" i="39"/>
  <c r="J53" i="39"/>
  <c r="L52" i="39"/>
  <c r="F47" i="39"/>
  <c r="D39" i="39"/>
  <c r="D38" i="39"/>
  <c r="F37" i="39"/>
  <c r="H36" i="39"/>
  <c r="B35" i="39"/>
  <c r="D34" i="39"/>
  <c r="F33" i="39"/>
  <c r="H32" i="39"/>
  <c r="J31" i="39"/>
  <c r="L30" i="39"/>
  <c r="B27" i="39"/>
  <c r="D26" i="39"/>
  <c r="F25" i="39"/>
  <c r="H24" i="39"/>
  <c r="J23" i="39"/>
  <c r="L22" i="39"/>
  <c r="B19" i="39"/>
  <c r="D18" i="39"/>
  <c r="F17" i="39"/>
  <c r="H16" i="39"/>
  <c r="J15" i="39"/>
  <c r="L14" i="39"/>
  <c r="B11" i="39"/>
  <c r="D10" i="39"/>
  <c r="F9" i="39"/>
  <c r="H8" i="39"/>
  <c r="D40" i="39"/>
  <c r="B39" i="39"/>
  <c r="B38" i="39"/>
  <c r="D37" i="39"/>
  <c r="F36" i="39"/>
  <c r="B34" i="39"/>
  <c r="D33" i="39"/>
  <c r="F32" i="39"/>
  <c r="H31" i="39"/>
  <c r="J30" i="39"/>
  <c r="L29" i="39"/>
  <c r="B26" i="39"/>
  <c r="D25" i="39"/>
  <c r="F24" i="39"/>
  <c r="H23" i="39"/>
  <c r="J22" i="39"/>
  <c r="L21" i="39"/>
  <c r="B18" i="39"/>
  <c r="D17" i="39"/>
  <c r="F16" i="39"/>
  <c r="H15" i="39"/>
  <c r="J14" i="39"/>
  <c r="L13" i="39"/>
  <c r="B10" i="39"/>
  <c r="D9" i="39"/>
  <c r="F8" i="39"/>
  <c r="H46" i="39"/>
  <c r="B40" i="39"/>
  <c r="B33" i="39"/>
  <c r="D32" i="39"/>
  <c r="F31" i="39"/>
  <c r="H30" i="39"/>
  <c r="J29" i="39"/>
  <c r="L28" i="39"/>
  <c r="B25" i="39"/>
  <c r="D24" i="39"/>
  <c r="F23" i="39"/>
  <c r="H22" i="39"/>
  <c r="J21" i="39"/>
  <c r="L20" i="39"/>
  <c r="B17" i="39"/>
  <c r="D16" i="39"/>
  <c r="F15" i="39"/>
  <c r="H14" i="39"/>
  <c r="J13" i="39"/>
  <c r="L12" i="39"/>
  <c r="B9" i="39"/>
  <c r="D8" i="39"/>
  <c r="L35" i="39"/>
  <c r="B32" i="39"/>
  <c r="D31" i="39"/>
  <c r="F30" i="39"/>
  <c r="H29" i="39"/>
  <c r="J28" i="39"/>
  <c r="L27" i="39"/>
  <c r="B24" i="39"/>
  <c r="D23" i="39"/>
  <c r="F22" i="39"/>
  <c r="H21" i="39"/>
  <c r="J20" i="39"/>
  <c r="L19" i="39"/>
  <c r="B16" i="39"/>
  <c r="D15" i="39"/>
  <c r="F14" i="39"/>
  <c r="H13" i="39"/>
  <c r="J12" i="39"/>
  <c r="L11" i="39"/>
  <c r="B8" i="39"/>
  <c r="B49" i="39"/>
  <c r="J45" i="39"/>
  <c r="J35" i="39"/>
  <c r="L34" i="39"/>
  <c r="B31" i="39"/>
  <c r="D30" i="39"/>
  <c r="F29" i="39"/>
  <c r="H28" i="39"/>
  <c r="J27" i="39"/>
  <c r="L26" i="39"/>
  <c r="B23" i="39"/>
  <c r="D22" i="39"/>
  <c r="F21" i="39"/>
  <c r="H20" i="39"/>
  <c r="J19" i="39"/>
  <c r="L18" i="39"/>
  <c r="B15" i="39"/>
  <c r="D14" i="39"/>
  <c r="F13" i="39"/>
  <c r="H12" i="39"/>
  <c r="J11" i="39"/>
  <c r="L10" i="39"/>
  <c r="B41" i="39"/>
  <c r="H35" i="39"/>
  <c r="J34" i="39"/>
  <c r="L33" i="39"/>
  <c r="B30" i="39"/>
  <c r="D29" i="39"/>
  <c r="F28" i="39"/>
  <c r="H27" i="39"/>
  <c r="J26" i="39"/>
  <c r="L25" i="39"/>
  <c r="B22" i="39"/>
  <c r="D21" i="39"/>
  <c r="F20" i="39"/>
  <c r="H19" i="39"/>
  <c r="J18" i="39"/>
  <c r="L17" i="39"/>
  <c r="B14" i="39"/>
  <c r="D13" i="39"/>
  <c r="F12" i="39"/>
  <c r="H11" i="39"/>
  <c r="J10" i="39"/>
  <c r="L9" i="39"/>
  <c r="D48" i="39"/>
  <c r="L44" i="39"/>
  <c r="H38" i="39"/>
  <c r="J37" i="39"/>
  <c r="L36" i="39"/>
  <c r="F35" i="39"/>
  <c r="H34" i="39"/>
  <c r="J33" i="39"/>
  <c r="L32" i="39"/>
  <c r="B29" i="39"/>
  <c r="D28" i="39"/>
  <c r="F27" i="39"/>
  <c r="H26" i="39"/>
  <c r="J25" i="39"/>
  <c r="L24" i="39"/>
  <c r="B21" i="39"/>
  <c r="D20" i="39"/>
  <c r="F19" i="39"/>
  <c r="H18" i="39"/>
  <c r="J17" i="39"/>
  <c r="L16" i="39"/>
  <c r="B13" i="39"/>
  <c r="D12" i="39"/>
  <c r="F11" i="39"/>
  <c r="H10" i="39"/>
  <c r="J9" i="39"/>
  <c r="L8" i="39"/>
  <c r="F39" i="39"/>
  <c r="F38" i="39"/>
  <c r="H37" i="39"/>
  <c r="J36" i="39"/>
  <c r="D35" i="39"/>
  <c r="F34" i="39"/>
  <c r="H33" i="39"/>
  <c r="J32" i="39"/>
  <c r="L31" i="39"/>
  <c r="B28" i="39"/>
  <c r="D27" i="39"/>
  <c r="F26" i="39"/>
  <c r="H25" i="39"/>
  <c r="J24" i="39"/>
  <c r="L23" i="39"/>
  <c r="B20" i="39"/>
  <c r="D19" i="39"/>
  <c r="F18" i="39"/>
  <c r="H17" i="39"/>
  <c r="J16" i="39"/>
  <c r="L15" i="39"/>
  <c r="B12" i="39"/>
  <c r="D11" i="39"/>
  <c r="F10" i="39"/>
  <c r="H9" i="39"/>
  <c r="J8" i="39"/>
  <c r="AY389" i="1"/>
  <c r="AV389" i="1"/>
  <c r="AZ389" i="1"/>
  <c r="AO389" i="1"/>
  <c r="AS389" i="1"/>
  <c r="AW389" i="1"/>
  <c r="BA389" i="1"/>
  <c r="AP389" i="1"/>
  <c r="BB389" i="1"/>
  <c r="AX389" i="1"/>
  <c r="AN389" i="1"/>
  <c r="AQ389" i="1"/>
  <c r="AU389" i="1"/>
  <c r="AR389" i="1"/>
  <c r="AR320" i="1"/>
  <c r="BA320" i="1"/>
  <c r="AV320" i="1"/>
  <c r="AZ320" i="1"/>
  <c r="AS320" i="1"/>
  <c r="BB320" i="1"/>
  <c r="AN320" i="1"/>
  <c r="AP320" i="1"/>
  <c r="AX320" i="1"/>
  <c r="AU320" i="1"/>
  <c r="AO320" i="1"/>
  <c r="AW320" i="1"/>
  <c r="AQ320" i="1"/>
  <c r="AY320" i="1"/>
  <c r="AR194" i="1"/>
  <c r="AX194" i="1"/>
  <c r="AV194" i="1"/>
  <c r="AZ194" i="1"/>
  <c r="AO194" i="1"/>
  <c r="AS194" i="1"/>
  <c r="BB194" i="1"/>
  <c r="AW194" i="1"/>
  <c r="BA194" i="1"/>
  <c r="AN194" i="1"/>
  <c r="AP194" i="1"/>
  <c r="AU194" i="1"/>
  <c r="AQ194" i="1"/>
  <c r="AY194" i="1"/>
  <c r="AD1" i="1"/>
  <c r="AV205" i="1"/>
  <c r="AZ205" i="1"/>
  <c r="AA1" i="1"/>
  <c r="AS205" i="1"/>
  <c r="AO205" i="1"/>
  <c r="BA205" i="1"/>
  <c r="BB205" i="1"/>
  <c r="AE1" i="1"/>
  <c r="AW205" i="1"/>
  <c r="AP205" i="1"/>
  <c r="AX205" i="1"/>
  <c r="AQ205" i="1"/>
  <c r="AC1" i="1"/>
  <c r="AU205" i="1"/>
  <c r="AY205" i="1"/>
  <c r="AN205" i="1"/>
  <c r="AR205" i="1"/>
  <c r="AQ456" i="1"/>
  <c r="AQ447" i="1"/>
  <c r="AQ424" i="1"/>
  <c r="AQ418" i="1"/>
  <c r="AQ416" i="1"/>
  <c r="AQ451" i="1"/>
  <c r="AQ441" i="1"/>
  <c r="AQ427" i="1"/>
  <c r="AQ422" i="1"/>
  <c r="AQ458" i="1"/>
  <c r="AQ455" i="1"/>
  <c r="AQ462" i="1"/>
  <c r="AQ457" i="1"/>
  <c r="AQ453" i="1"/>
  <c r="AQ452" i="1"/>
  <c r="AQ437" i="1"/>
  <c r="AQ425" i="1"/>
  <c r="AQ460" i="1"/>
  <c r="AQ450" i="1"/>
  <c r="AQ448" i="1"/>
  <c r="AQ404" i="1"/>
  <c r="AQ387" i="1"/>
  <c r="AQ375" i="1"/>
  <c r="AQ373" i="1"/>
  <c r="AQ371" i="1"/>
  <c r="AQ369" i="1"/>
  <c r="AQ367" i="1"/>
  <c r="AQ363" i="1"/>
  <c r="AQ358" i="1"/>
  <c r="AQ352" i="1"/>
  <c r="AQ351" i="1"/>
  <c r="AQ459" i="1"/>
  <c r="AQ449" i="1"/>
  <c r="AQ440" i="1"/>
  <c r="AQ426" i="1"/>
  <c r="AQ383" i="1"/>
  <c r="AQ378" i="1"/>
  <c r="AQ343" i="1"/>
  <c r="AQ412" i="1"/>
  <c r="AQ406" i="1"/>
  <c r="AQ403" i="1"/>
  <c r="AQ401" i="1"/>
  <c r="AQ390" i="1"/>
  <c r="AQ380" i="1"/>
  <c r="AQ362" i="1"/>
  <c r="AQ454" i="1"/>
  <c r="AQ405" i="1"/>
  <c r="AQ400" i="1"/>
  <c r="AQ356" i="1"/>
  <c r="AQ350" i="1"/>
  <c r="AQ445" i="1"/>
  <c r="AQ413" i="1"/>
  <c r="AQ407" i="1"/>
  <c r="AQ397" i="1"/>
  <c r="AQ376" i="1"/>
  <c r="AQ365" i="1"/>
  <c r="AQ360" i="1"/>
  <c r="AQ359" i="1"/>
  <c r="AQ355" i="1"/>
  <c r="AQ354" i="1"/>
  <c r="AQ346" i="1"/>
  <c r="AQ408" i="1"/>
  <c r="AQ399" i="1"/>
  <c r="AQ394" i="1"/>
  <c r="AQ374" i="1"/>
  <c r="AQ370" i="1"/>
  <c r="AQ361" i="1"/>
  <c r="AQ342" i="1"/>
  <c r="AQ332" i="1"/>
  <c r="AQ327" i="1"/>
  <c r="AQ305" i="1"/>
  <c r="AQ295" i="1"/>
  <c r="AQ420" i="1"/>
  <c r="AQ386" i="1"/>
  <c r="AQ379" i="1"/>
  <c r="AQ338" i="1"/>
  <c r="AQ331" i="1"/>
  <c r="AQ329" i="1"/>
  <c r="AQ322" i="1"/>
  <c r="AQ353" i="1"/>
  <c r="AQ349" i="1"/>
  <c r="AQ321" i="1"/>
  <c r="AQ319" i="1"/>
  <c r="AQ317" i="1"/>
  <c r="AQ313" i="1"/>
  <c r="AQ421" i="1"/>
  <c r="AQ347" i="1"/>
  <c r="AQ345" i="1"/>
  <c r="AQ339" i="1"/>
  <c r="AQ335" i="1"/>
  <c r="AQ324" i="1"/>
  <c r="AQ315" i="1"/>
  <c r="AQ304" i="1"/>
  <c r="AQ298" i="1"/>
  <c r="AQ293" i="1"/>
  <c r="AQ411" i="1"/>
  <c r="AQ402" i="1"/>
  <c r="AQ348" i="1"/>
  <c r="AQ330" i="1"/>
  <c r="AQ328" i="1"/>
  <c r="AQ314" i="1"/>
  <c r="AQ419" i="1"/>
  <c r="AQ398" i="1"/>
  <c r="AQ391" i="1"/>
  <c r="AQ382" i="1"/>
  <c r="AQ366" i="1"/>
  <c r="AQ357" i="1"/>
  <c r="AQ341" i="1"/>
  <c r="AQ336" i="1"/>
  <c r="AQ334" i="1"/>
  <c r="AQ333" i="1"/>
  <c r="AQ323" i="1"/>
  <c r="AQ318" i="1"/>
  <c r="AQ316" i="1"/>
  <c r="AQ310" i="1"/>
  <c r="AQ368" i="1"/>
  <c r="AQ344"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5" i="1"/>
  <c r="AQ395" i="1"/>
  <c r="AQ377" i="1"/>
  <c r="AQ306" i="1"/>
  <c r="AQ301" i="1"/>
  <c r="AQ300" i="1"/>
  <c r="AQ283" i="1"/>
  <c r="AQ282" i="1"/>
  <c r="AQ268" i="1"/>
  <c r="AQ252" i="1"/>
  <c r="AQ250" i="1"/>
  <c r="AQ243" i="1"/>
  <c r="AQ236" i="1"/>
  <c r="AQ227" i="1"/>
  <c r="AQ218" i="1"/>
  <c r="AQ207" i="1"/>
  <c r="AQ204" i="1"/>
  <c r="AQ196" i="1"/>
  <c r="AQ195" i="1"/>
  <c r="AQ192" i="1"/>
  <c r="AQ214" i="1"/>
  <c r="AQ201" i="1"/>
  <c r="AQ183" i="1"/>
  <c r="AQ170" i="1"/>
  <c r="AQ163" i="1"/>
  <c r="AQ151" i="1"/>
  <c r="AQ140" i="1"/>
  <c r="AQ277" i="1"/>
  <c r="AQ210" i="1"/>
  <c r="AQ200" i="1"/>
  <c r="AQ186" i="1"/>
  <c r="AQ180" i="1"/>
  <c r="AQ280" i="1"/>
  <c r="AQ263" i="1"/>
  <c r="AQ238" i="1"/>
  <c r="AQ234" i="1"/>
  <c r="AQ233" i="1"/>
  <c r="AQ220" i="1"/>
  <c r="AQ213" i="1"/>
  <c r="AQ198" i="1"/>
  <c r="AQ187" i="1"/>
  <c r="AQ185" i="1"/>
  <c r="AQ162" i="1"/>
  <c r="AQ160" i="1"/>
  <c r="AQ144" i="1"/>
  <c r="AQ142" i="1"/>
  <c r="AQ296" i="1"/>
  <c r="AQ248" i="1"/>
  <c r="AQ237" i="1"/>
  <c r="AQ235" i="1"/>
  <c r="AQ223" i="1"/>
  <c r="AQ219" i="1"/>
  <c r="AQ212" i="1"/>
  <c r="AQ171" i="1"/>
  <c r="AQ159" i="1"/>
  <c r="AQ155" i="1"/>
  <c r="AQ152" i="1"/>
  <c r="AQ136" i="1"/>
  <c r="AQ340" i="1"/>
  <c r="AQ242" i="1"/>
  <c r="AQ228" i="1"/>
  <c r="AQ221" i="1"/>
  <c r="AQ184" i="1"/>
  <c r="AQ182" i="1"/>
  <c r="AQ179" i="1"/>
  <c r="AQ176" i="1"/>
  <c r="AQ174" i="1"/>
  <c r="AQ165" i="1"/>
  <c r="AQ164" i="1"/>
  <c r="AQ141" i="1"/>
  <c r="AQ131" i="1"/>
  <c r="AQ247" i="1"/>
  <c r="AQ203" i="1"/>
  <c r="AQ190" i="1"/>
  <c r="AQ158" i="1"/>
  <c r="AQ128" i="1"/>
  <c r="AQ116" i="1"/>
  <c r="AQ110" i="1"/>
  <c r="AQ106" i="1"/>
  <c r="AQ102" i="1"/>
  <c r="AQ92" i="1"/>
  <c r="AQ74" i="1"/>
  <c r="AQ211" i="1"/>
  <c r="AQ145" i="1"/>
  <c r="AQ137" i="1"/>
  <c r="AQ121" i="1"/>
  <c r="AQ120" i="1"/>
  <c r="AQ117" i="1"/>
  <c r="AQ107" i="1"/>
  <c r="AQ95" i="1"/>
  <c r="AQ68" i="1"/>
  <c r="AQ166" i="1"/>
  <c r="AQ115" i="1"/>
  <c r="AQ105" i="1"/>
  <c r="AQ94" i="1"/>
  <c r="AQ254" i="1"/>
  <c r="AQ150" i="1"/>
  <c r="AQ129" i="1"/>
  <c r="AQ111" i="1"/>
  <c r="AQ91" i="1"/>
  <c r="AQ80" i="1"/>
  <c r="AQ72" i="1"/>
  <c r="AQ161" i="1"/>
  <c r="AQ149" i="1"/>
  <c r="AQ126" i="1"/>
  <c r="AQ109" i="1"/>
  <c r="AQ108" i="1"/>
  <c r="AQ100" i="1"/>
  <c r="AQ69" i="1"/>
  <c r="AQ55" i="1"/>
  <c r="AQ53" i="1"/>
  <c r="AQ48" i="1"/>
  <c r="AQ39" i="1"/>
  <c r="AQ22" i="1"/>
  <c r="AQ12" i="1"/>
  <c r="AQ125" i="1"/>
  <c r="AQ57" i="1"/>
  <c r="AQ47" i="1"/>
  <c r="AQ43" i="1"/>
  <c r="AQ30" i="1"/>
  <c r="AQ19" i="1"/>
  <c r="AQ7" i="1"/>
  <c r="AQ5" i="1"/>
  <c r="AQ3" i="1"/>
  <c r="AQ326" i="1"/>
  <c r="AQ143" i="1"/>
  <c r="AQ83" i="1"/>
  <c r="AQ73" i="1"/>
  <c r="AQ67" i="1"/>
  <c r="AQ58" i="1"/>
  <c r="AQ46" i="1"/>
  <c r="AQ38" i="1"/>
  <c r="AQ34" i="1"/>
  <c r="AQ32" i="1"/>
  <c r="AQ11" i="1"/>
  <c r="AQ82" i="1"/>
  <c r="AQ70" i="1"/>
  <c r="AQ56" i="1"/>
  <c r="AQ45" i="1"/>
  <c r="AQ21" i="1"/>
  <c r="AQ4" i="1"/>
  <c r="AQ135" i="1"/>
  <c r="AQ75" i="1"/>
  <c r="AQ50" i="1"/>
  <c r="AQ42" i="1"/>
  <c r="AQ35" i="1"/>
  <c r="AQ29" i="1"/>
  <c r="AQ23" i="1"/>
  <c r="AQ18" i="1"/>
  <c r="AQ197" i="1"/>
  <c r="AQ156" i="1"/>
  <c r="AQ81" i="1"/>
  <c r="AQ79" i="1"/>
  <c r="AQ54" i="1"/>
  <c r="AQ49" i="1"/>
  <c r="AQ27" i="1"/>
  <c r="AQ13" i="1"/>
  <c r="AQ10" i="1"/>
  <c r="AQ138" i="1"/>
  <c r="AQ130" i="1"/>
  <c r="AQ93" i="1"/>
  <c r="AQ77" i="1"/>
  <c r="AQ64" i="1"/>
  <c r="AQ44" i="1"/>
  <c r="AQ40" i="1"/>
  <c r="AQ26" i="1"/>
  <c r="AQ20" i="1"/>
  <c r="AQ15" i="1"/>
  <c r="AQ14" i="1"/>
  <c r="AQ8" i="1"/>
  <c r="AQ127" i="1"/>
  <c r="AQ88" i="1"/>
  <c r="AQ240" i="1"/>
  <c r="AQ103" i="1"/>
  <c r="AQ33" i="1"/>
  <c r="AQ28" i="1"/>
  <c r="AQ154" i="1"/>
  <c r="AQ104" i="1"/>
  <c r="AQ61" i="1"/>
  <c r="AQ51" i="1"/>
  <c r="AQ17" i="1"/>
  <c r="AQ41" i="1"/>
  <c r="AR451" i="1"/>
  <c r="AR441" i="1"/>
  <c r="AR427" i="1"/>
  <c r="AR422" i="1"/>
  <c r="AR458" i="1"/>
  <c r="AR455" i="1"/>
  <c r="AR440" i="1"/>
  <c r="AR452" i="1"/>
  <c r="AR437" i="1"/>
  <c r="AR425" i="1"/>
  <c r="AR459" i="1"/>
  <c r="AR449" i="1"/>
  <c r="AR435" i="1"/>
  <c r="AR420" i="1"/>
  <c r="AR419" i="1"/>
  <c r="AR426" i="1"/>
  <c r="AR383" i="1"/>
  <c r="AR378" i="1"/>
  <c r="AR462" i="1"/>
  <c r="AR424" i="1"/>
  <c r="AR412" i="1"/>
  <c r="AR406" i="1"/>
  <c r="AR403" i="1"/>
  <c r="AR401" i="1"/>
  <c r="AR390" i="1"/>
  <c r="AR380" i="1"/>
  <c r="AR362" i="1"/>
  <c r="AR342" i="1"/>
  <c r="AR421" i="1"/>
  <c r="AR408" i="1"/>
  <c r="AR398" i="1"/>
  <c r="AR366" i="1"/>
  <c r="AR353" i="1"/>
  <c r="AR453" i="1"/>
  <c r="AR445" i="1"/>
  <c r="AR413" i="1"/>
  <c r="AR407" i="1"/>
  <c r="AR397" i="1"/>
  <c r="AR376" i="1"/>
  <c r="AR365" i="1"/>
  <c r="AR360" i="1"/>
  <c r="AR359" i="1"/>
  <c r="AR355" i="1"/>
  <c r="AR354" i="1"/>
  <c r="AR346" i="1"/>
  <c r="AR416" i="1"/>
  <c r="AR402" i="1"/>
  <c r="AR399" i="1"/>
  <c r="AR394" i="1"/>
  <c r="AR381" i="1"/>
  <c r="AR349" i="1"/>
  <c r="AR348" i="1"/>
  <c r="AR345" i="1"/>
  <c r="AR447" i="1"/>
  <c r="AR387" i="1"/>
  <c r="AR386" i="1"/>
  <c r="AR379" i="1"/>
  <c r="AR338" i="1"/>
  <c r="AR331" i="1"/>
  <c r="AR329" i="1"/>
  <c r="AR322" i="1"/>
  <c r="AR302" i="1"/>
  <c r="AR287" i="1"/>
  <c r="AR321" i="1"/>
  <c r="AR319" i="1"/>
  <c r="AR317" i="1"/>
  <c r="AR313" i="1"/>
  <c r="AR311" i="1"/>
  <c r="AR456" i="1"/>
  <c r="AR405" i="1"/>
  <c r="AR373" i="1"/>
  <c r="AR369" i="1"/>
  <c r="AR347" i="1"/>
  <c r="AR343" i="1"/>
  <c r="AR339" i="1"/>
  <c r="AR324" i="1"/>
  <c r="AR315" i="1"/>
  <c r="AR450" i="1"/>
  <c r="AR404" i="1"/>
  <c r="AR377" i="1"/>
  <c r="AR372" i="1"/>
  <c r="AR368" i="1"/>
  <c r="AR351" i="1"/>
  <c r="AR340" i="1"/>
  <c r="AR301" i="1"/>
  <c r="AR391" i="1"/>
  <c r="AR382" i="1"/>
  <c r="AR357" i="1"/>
  <c r="AR341" i="1"/>
  <c r="AR336" i="1"/>
  <c r="AR334" i="1"/>
  <c r="AR333" i="1"/>
  <c r="AR323" i="1"/>
  <c r="AR318" i="1"/>
  <c r="AR316" i="1"/>
  <c r="AR310" i="1"/>
  <c r="AR460" i="1"/>
  <c r="AR395" i="1"/>
  <c r="AR375" i="1"/>
  <c r="AR371" i="1"/>
  <c r="AR367" i="1"/>
  <c r="AR363" i="1"/>
  <c r="AR350" i="1"/>
  <c r="AR344" i="1"/>
  <c r="AR326" i="1"/>
  <c r="AR411" i="1"/>
  <c r="AR356" i="1"/>
  <c r="AR303" i="1"/>
  <c r="AR293" i="1"/>
  <c r="AR279" i="1"/>
  <c r="AR274" i="1"/>
  <c r="AR259" i="1"/>
  <c r="AR249" i="1"/>
  <c r="AR239" i="1"/>
  <c r="AR224" i="1"/>
  <c r="AR448" i="1"/>
  <c r="AR361" i="1"/>
  <c r="AR327" i="1"/>
  <c r="AR304" i="1"/>
  <c r="AR270" i="1"/>
  <c r="AR241" i="1"/>
  <c r="AR328" i="1"/>
  <c r="AR294" i="1"/>
  <c r="AR291" i="1"/>
  <c r="AR285" i="1"/>
  <c r="AR267" i="1"/>
  <c r="AR258" i="1"/>
  <c r="AR244" i="1"/>
  <c r="AR235" i="1"/>
  <c r="AR228" i="1"/>
  <c r="AR330" i="1"/>
  <c r="AR305" i="1"/>
  <c r="AR281" i="1"/>
  <c r="AR278" i="1"/>
  <c r="AR275" i="1"/>
  <c r="AR273" i="1"/>
  <c r="AR269" i="1"/>
  <c r="AR263" i="1"/>
  <c r="AR248" i="1"/>
  <c r="AR374" i="1"/>
  <c r="AR298" i="1"/>
  <c r="AR295" i="1"/>
  <c r="AR288" i="1"/>
  <c r="AR457" i="1"/>
  <c r="AR306" i="1"/>
  <c r="AR300" i="1"/>
  <c r="AR283" i="1"/>
  <c r="AR282" i="1"/>
  <c r="AR268" i="1"/>
  <c r="AR252" i="1"/>
  <c r="AR250" i="1"/>
  <c r="AR243" i="1"/>
  <c r="AR236" i="1"/>
  <c r="AR227" i="1"/>
  <c r="AR223" i="1"/>
  <c r="AR400" i="1"/>
  <c r="AR358" i="1"/>
  <c r="AR332" i="1"/>
  <c r="AR314" i="1"/>
  <c r="AR296" i="1"/>
  <c r="AR280" i="1"/>
  <c r="AR277" i="1"/>
  <c r="AR247" i="1"/>
  <c r="AR242" i="1"/>
  <c r="AR240" i="1"/>
  <c r="AR237" i="1"/>
  <c r="AR370" i="1"/>
  <c r="AR307" i="1"/>
  <c r="AR260" i="1"/>
  <c r="AR214" i="1"/>
  <c r="AR201" i="1"/>
  <c r="AR183" i="1"/>
  <c r="AR251" i="1"/>
  <c r="AR245" i="1"/>
  <c r="AR222" i="1"/>
  <c r="AR210" i="1"/>
  <c r="AR200" i="1"/>
  <c r="AR186" i="1"/>
  <c r="AR180" i="1"/>
  <c r="AR234" i="1"/>
  <c r="AR233" i="1"/>
  <c r="AR220" i="1"/>
  <c r="AR213" i="1"/>
  <c r="AR187" i="1"/>
  <c r="AR185" i="1"/>
  <c r="AR162" i="1"/>
  <c r="AR160" i="1"/>
  <c r="AR144" i="1"/>
  <c r="AR142" i="1"/>
  <c r="AR257" i="1"/>
  <c r="AR231" i="1"/>
  <c r="AR166" i="1"/>
  <c r="AR150" i="1"/>
  <c r="AR137" i="1"/>
  <c r="AR352" i="1"/>
  <c r="AR230" i="1"/>
  <c r="AR221" i="1"/>
  <c r="AR184" i="1"/>
  <c r="AR182" i="1"/>
  <c r="AR179" i="1"/>
  <c r="AR174" i="1"/>
  <c r="AR165" i="1"/>
  <c r="AR164" i="1"/>
  <c r="AR141" i="1"/>
  <c r="AR131" i="1"/>
  <c r="AR229" i="1"/>
  <c r="AR211" i="1"/>
  <c r="AR203" i="1"/>
  <c r="AR197" i="1"/>
  <c r="AR190" i="1"/>
  <c r="AR145" i="1"/>
  <c r="AR138" i="1"/>
  <c r="AR136" i="1"/>
  <c r="AR121" i="1"/>
  <c r="AR120" i="1"/>
  <c r="AR117" i="1"/>
  <c r="AR107" i="1"/>
  <c r="AR95" i="1"/>
  <c r="AR68" i="1"/>
  <c r="AR204" i="1"/>
  <c r="AR195" i="1"/>
  <c r="AR171" i="1"/>
  <c r="AR152" i="1"/>
  <c r="AR115" i="1"/>
  <c r="AR105" i="1"/>
  <c r="AR81" i="1"/>
  <c r="AR212" i="1"/>
  <c r="AR135" i="1"/>
  <c r="AR127" i="1"/>
  <c r="AR104" i="1"/>
  <c r="AR103" i="1"/>
  <c r="AR93" i="1"/>
  <c r="AR207" i="1"/>
  <c r="AR161" i="1"/>
  <c r="AR149" i="1"/>
  <c r="AR126" i="1"/>
  <c r="AR109" i="1"/>
  <c r="AR108" i="1"/>
  <c r="AR100" i="1"/>
  <c r="AR69" i="1"/>
  <c r="AR130" i="1"/>
  <c r="AR88" i="1"/>
  <c r="AR82" i="1"/>
  <c r="AR218" i="1"/>
  <c r="AR163" i="1"/>
  <c r="AR125" i="1"/>
  <c r="AR111" i="1"/>
  <c r="AR92" i="1"/>
  <c r="AR57" i="1"/>
  <c r="AR47" i="1"/>
  <c r="AR43" i="1"/>
  <c r="AR30" i="1"/>
  <c r="AR19" i="1"/>
  <c r="AR7" i="1"/>
  <c r="AR5" i="1"/>
  <c r="AR3" i="1"/>
  <c r="AR196" i="1"/>
  <c r="AR143" i="1"/>
  <c r="AR116" i="1"/>
  <c r="AR110" i="1"/>
  <c r="AR102" i="1"/>
  <c r="AR83" i="1"/>
  <c r="AR80" i="1"/>
  <c r="AR67" i="1"/>
  <c r="AR58" i="1"/>
  <c r="AR46" i="1"/>
  <c r="AR38" i="1"/>
  <c r="AR34" i="1"/>
  <c r="AR32" i="1"/>
  <c r="AR11" i="1"/>
  <c r="AR170" i="1"/>
  <c r="AR140" i="1"/>
  <c r="AR91" i="1"/>
  <c r="AR70" i="1"/>
  <c r="AR45" i="1"/>
  <c r="AR21" i="1"/>
  <c r="AR4" i="1"/>
  <c r="AR75" i="1"/>
  <c r="AR74" i="1"/>
  <c r="AR50" i="1"/>
  <c r="AR42" i="1"/>
  <c r="AR35" i="1"/>
  <c r="AR29" i="1"/>
  <c r="AR23" i="1"/>
  <c r="AR18" i="1"/>
  <c r="AR276" i="1"/>
  <c r="AR232" i="1"/>
  <c r="AR219" i="1"/>
  <c r="AR158" i="1"/>
  <c r="AR79" i="1"/>
  <c r="AR54" i="1"/>
  <c r="AR49" i="1"/>
  <c r="AR27" i="1"/>
  <c r="AR13" i="1"/>
  <c r="AR10" i="1"/>
  <c r="AR151" i="1"/>
  <c r="AR77" i="1"/>
  <c r="AR64" i="1"/>
  <c r="AR44" i="1"/>
  <c r="AR40" i="1"/>
  <c r="AR26" i="1"/>
  <c r="AR20" i="1"/>
  <c r="AR15" i="1"/>
  <c r="AR14" i="1"/>
  <c r="AR8" i="1"/>
  <c r="AR225" i="1"/>
  <c r="AR192" i="1"/>
  <c r="AR159" i="1"/>
  <c r="AR154" i="1"/>
  <c r="AR129" i="1"/>
  <c r="AR106" i="1"/>
  <c r="AR61" i="1"/>
  <c r="AR51" i="1"/>
  <c r="AR41" i="1"/>
  <c r="AR33" i="1"/>
  <c r="AR28" i="1"/>
  <c r="AR17" i="1"/>
  <c r="AR39" i="1"/>
  <c r="AR72" i="1"/>
  <c r="AR55" i="1"/>
  <c r="AR12" i="1"/>
  <c r="AR128" i="1"/>
  <c r="AR53" i="1"/>
  <c r="AR48" i="1"/>
  <c r="AR22" i="1"/>
  <c r="AV462" i="1"/>
  <c r="AV457" i="1"/>
  <c r="AV454" i="1"/>
  <c r="AV453" i="1"/>
  <c r="AV452" i="1"/>
  <c r="AV437" i="1"/>
  <c r="AV425" i="1"/>
  <c r="AV459" i="1"/>
  <c r="AV449" i="1"/>
  <c r="AV420" i="1"/>
  <c r="AV458" i="1"/>
  <c r="AV455" i="1"/>
  <c r="AV405" i="1"/>
  <c r="AV400" i="1"/>
  <c r="AV350" i="1"/>
  <c r="AV422" i="1"/>
  <c r="AV421" i="1"/>
  <c r="AV407" i="1"/>
  <c r="AV397" i="1"/>
  <c r="AV376" i="1"/>
  <c r="AV365" i="1"/>
  <c r="AV360" i="1"/>
  <c r="AV359" i="1"/>
  <c r="AV355" i="1"/>
  <c r="AV354" i="1"/>
  <c r="AV346" i="1"/>
  <c r="AV456" i="1"/>
  <c r="AV402" i="1"/>
  <c r="AV399" i="1"/>
  <c r="AV394" i="1"/>
  <c r="AV381" i="1"/>
  <c r="AV403" i="1"/>
  <c r="AV401" i="1"/>
  <c r="AV380" i="1"/>
  <c r="AV362" i="1"/>
  <c r="AV342" i="1"/>
  <c r="AV460" i="1"/>
  <c r="AV451" i="1"/>
  <c r="AV450" i="1"/>
  <c r="AV408" i="1"/>
  <c r="AV366" i="1"/>
  <c r="AV353" i="1"/>
  <c r="AV347" i="1"/>
  <c r="AV345" i="1"/>
  <c r="AV340" i="1"/>
  <c r="AV330" i="1"/>
  <c r="AV328" i="1"/>
  <c r="AV314" i="1"/>
  <c r="AV427" i="1"/>
  <c r="AV404" i="1"/>
  <c r="AV351" i="1"/>
  <c r="AV336" i="1"/>
  <c r="AV334" i="1"/>
  <c r="AV323" i="1"/>
  <c r="AV318" i="1"/>
  <c r="AV445" i="1"/>
  <c r="AV378" i="1"/>
  <c r="AV377" i="1"/>
  <c r="AV358" i="1"/>
  <c r="AV352" i="1"/>
  <c r="AV348" i="1"/>
  <c r="AV341" i="1"/>
  <c r="AV411" i="1"/>
  <c r="AV332" i="1"/>
  <c r="AV327" i="1"/>
  <c r="AV305" i="1"/>
  <c r="AV295" i="1"/>
  <c r="AV441" i="1"/>
  <c r="AV416" i="1"/>
  <c r="AV395" i="1"/>
  <c r="AV338" i="1"/>
  <c r="AV321" i="1"/>
  <c r="AV319" i="1"/>
  <c r="AV317" i="1"/>
  <c r="AV313" i="1"/>
  <c r="AV311" i="1"/>
  <c r="AV426" i="1"/>
  <c r="AV387" i="1"/>
  <c r="AV361" i="1"/>
  <c r="AV315" i="1"/>
  <c r="AV413" i="1"/>
  <c r="AV391" i="1"/>
  <c r="AV322" i="1"/>
  <c r="AV254" i="1"/>
  <c r="AV238" i="1"/>
  <c r="AV230" i="1"/>
  <c r="AV386" i="1"/>
  <c r="AV288" i="1"/>
  <c r="AV282" i="1"/>
  <c r="AV268" i="1"/>
  <c r="AV243" i="1"/>
  <c r="AV236" i="1"/>
  <c r="AV227" i="1"/>
  <c r="AV223" i="1"/>
  <c r="AV383" i="1"/>
  <c r="AV357" i="1"/>
  <c r="AV329" i="1"/>
  <c r="AV306" i="1"/>
  <c r="AV300" i="1"/>
  <c r="AV280" i="1"/>
  <c r="AV277" i="1"/>
  <c r="AV262" i="1"/>
  <c r="AV247" i="1"/>
  <c r="AV242" i="1"/>
  <c r="AV240" i="1"/>
  <c r="AV331" i="1"/>
  <c r="AV301" i="1"/>
  <c r="AV296" i="1"/>
  <c r="AV276" i="1"/>
  <c r="AV260" i="1"/>
  <c r="AV251" i="1"/>
  <c r="AV245" i="1"/>
  <c r="AV367" i="1"/>
  <c r="AV349" i="1"/>
  <c r="AV339" i="1"/>
  <c r="AV310" i="1"/>
  <c r="AV307" i="1"/>
  <c r="AV302" i="1"/>
  <c r="AV279" i="1"/>
  <c r="AV274" i="1"/>
  <c r="AV379" i="1"/>
  <c r="AV343" i="1"/>
  <c r="AV303" i="1"/>
  <c r="AV241" i="1"/>
  <c r="AV363" i="1"/>
  <c r="AV304" i="1"/>
  <c r="AV267" i="1"/>
  <c r="AV258" i="1"/>
  <c r="AV244" i="1"/>
  <c r="AV228" i="1"/>
  <c r="AV344" i="1"/>
  <c r="AV219" i="1"/>
  <c r="AV233" i="1"/>
  <c r="AV208" i="1"/>
  <c r="AV184" i="1"/>
  <c r="AV182" i="1"/>
  <c r="AV179" i="1"/>
  <c r="AV174" i="1"/>
  <c r="AV165" i="1"/>
  <c r="AV164" i="1"/>
  <c r="AV141" i="1"/>
  <c r="AV263" i="1"/>
  <c r="AV239" i="1"/>
  <c r="AV232" i="1"/>
  <c r="AV211" i="1"/>
  <c r="AV203" i="1"/>
  <c r="AV197" i="1"/>
  <c r="AV190" i="1"/>
  <c r="AV145" i="1"/>
  <c r="AV138" i="1"/>
  <c r="AV253" i="1"/>
  <c r="AV221" i="1"/>
  <c r="AV218" i="1"/>
  <c r="AV207" i="1"/>
  <c r="AV196" i="1"/>
  <c r="AV161" i="1"/>
  <c r="AV158" i="1"/>
  <c r="AV154" i="1"/>
  <c r="AV149" i="1"/>
  <c r="AV143" i="1"/>
  <c r="AV135" i="1"/>
  <c r="AV294" i="1"/>
  <c r="AV278" i="1"/>
  <c r="AV269" i="1"/>
  <c r="AV249" i="1"/>
  <c r="AV210" i="1"/>
  <c r="AV206" i="1"/>
  <c r="AV200" i="1"/>
  <c r="AV180" i="1"/>
  <c r="AV291" i="1"/>
  <c r="AV222" i="1"/>
  <c r="AV213" i="1"/>
  <c r="AV185" i="1"/>
  <c r="AV162" i="1"/>
  <c r="AV160" i="1"/>
  <c r="AV144" i="1"/>
  <c r="AV142" i="1"/>
  <c r="AV285" i="1"/>
  <c r="AV229" i="1"/>
  <c r="AV204" i="1"/>
  <c r="AV171" i="1"/>
  <c r="AV152" i="1"/>
  <c r="AV111" i="1"/>
  <c r="AV91" i="1"/>
  <c r="AV80" i="1"/>
  <c r="AV72" i="1"/>
  <c r="AV224" i="1"/>
  <c r="AV131" i="1"/>
  <c r="AV129" i="1"/>
  <c r="AV126" i="1"/>
  <c r="AV100" i="1"/>
  <c r="AV69" i="1"/>
  <c r="AV273" i="1"/>
  <c r="AV170" i="1"/>
  <c r="AV151" i="1"/>
  <c r="AV88" i="1"/>
  <c r="AV82" i="1"/>
  <c r="AV140" i="1"/>
  <c r="AV115" i="1"/>
  <c r="AV105" i="1"/>
  <c r="AV81" i="1"/>
  <c r="AV209" i="1"/>
  <c r="AV159" i="1"/>
  <c r="AV127" i="1"/>
  <c r="AV104" i="1"/>
  <c r="AV93" i="1"/>
  <c r="AV77" i="1"/>
  <c r="AV275" i="1"/>
  <c r="AV83" i="1"/>
  <c r="AV74" i="1"/>
  <c r="AV70" i="1"/>
  <c r="AV54" i="1"/>
  <c r="AV49" i="1"/>
  <c r="AV13" i="1"/>
  <c r="AV10" i="1"/>
  <c r="AV183" i="1"/>
  <c r="AV150" i="1"/>
  <c r="AV75" i="1"/>
  <c r="AV44" i="1"/>
  <c r="AV26" i="1"/>
  <c r="AV20" i="1"/>
  <c r="AV8" i="1"/>
  <c r="AV248" i="1"/>
  <c r="AV79" i="1"/>
  <c r="AV51" i="1"/>
  <c r="AV41" i="1"/>
  <c r="AV33" i="1"/>
  <c r="AV28" i="1"/>
  <c r="AV17" i="1"/>
  <c r="AV201" i="1"/>
  <c r="AV137" i="1"/>
  <c r="AV68" i="1"/>
  <c r="AV64" i="1"/>
  <c r="AV61" i="1"/>
  <c r="AV55" i="1"/>
  <c r="AV48" i="1"/>
  <c r="AV39" i="1"/>
  <c r="AV22" i="1"/>
  <c r="AV130" i="1"/>
  <c r="AV47" i="1"/>
  <c r="AV43" i="1"/>
  <c r="AV30" i="1"/>
  <c r="AV19" i="1"/>
  <c r="AV7" i="1"/>
  <c r="AV128" i="1"/>
  <c r="AV107" i="1"/>
  <c r="AV95" i="1"/>
  <c r="AV58" i="1"/>
  <c r="AV46" i="1"/>
  <c r="AV32" i="1"/>
  <c r="AV11" i="1"/>
  <c r="AV92" i="1"/>
  <c r="AV45" i="1"/>
  <c r="AV21" i="1"/>
  <c r="AV42" i="1"/>
  <c r="AV35" i="1"/>
  <c r="AV18" i="1"/>
  <c r="AV50" i="1"/>
  <c r="AV102" i="1"/>
  <c r="AV67" i="1"/>
  <c r="AV110" i="1"/>
  <c r="AV29" i="1"/>
  <c r="AV5" i="1"/>
  <c r="AO443" i="1"/>
  <c r="AO437" i="1"/>
  <c r="AO436" i="1"/>
  <c r="AO433" i="1"/>
  <c r="AO430" i="1"/>
  <c r="AO425" i="1"/>
  <c r="AO419" i="1"/>
  <c r="AO444" i="1"/>
  <c r="AO424" i="1"/>
  <c r="AO417" i="1"/>
  <c r="AO454" i="1"/>
  <c r="AO448" i="1"/>
  <c r="AO442" i="1"/>
  <c r="AO438" i="1"/>
  <c r="AO432" i="1"/>
  <c r="AO355" i="1"/>
  <c r="AO354" i="1"/>
  <c r="AO429" i="1"/>
  <c r="AO396" i="1"/>
  <c r="AO392" i="1"/>
  <c r="AO349" i="1"/>
  <c r="AO348" i="1"/>
  <c r="AO410" i="1"/>
  <c r="AO387" i="1"/>
  <c r="AO375" i="1"/>
  <c r="AO373" i="1"/>
  <c r="AO371" i="1"/>
  <c r="AO369" i="1"/>
  <c r="AO363" i="1"/>
  <c r="AO358" i="1"/>
  <c r="AO351" i="1"/>
  <c r="AO455" i="1"/>
  <c r="AO431" i="1"/>
  <c r="AO385" i="1"/>
  <c r="AO353" i="1"/>
  <c r="AO347" i="1"/>
  <c r="AO382" i="1"/>
  <c r="AO379" i="1"/>
  <c r="AO374" i="1"/>
  <c r="AO372" i="1"/>
  <c r="AO370" i="1"/>
  <c r="AO368" i="1"/>
  <c r="AO361" i="1"/>
  <c r="AO357" i="1"/>
  <c r="AO362" i="1"/>
  <c r="AO334" i="1"/>
  <c r="AO318" i="1"/>
  <c r="AO316" i="1"/>
  <c r="AO312" i="1"/>
  <c r="AO310" i="1"/>
  <c r="AO303" i="1"/>
  <c r="AO286" i="1"/>
  <c r="AO406" i="1"/>
  <c r="AO331" i="1"/>
  <c r="AO329" i="1"/>
  <c r="AO302" i="1"/>
  <c r="AO384" i="1"/>
  <c r="AO340" i="1"/>
  <c r="AO321" i="1"/>
  <c r="AO301" i="1"/>
  <c r="AO268" i="1"/>
  <c r="AO403" i="1"/>
  <c r="AO299" i="1"/>
  <c r="AO242" i="1"/>
  <c r="AO434" i="1"/>
  <c r="AO297" i="1"/>
  <c r="AO293" i="1"/>
  <c r="AO276" i="1"/>
  <c r="AO274" i="1"/>
  <c r="AO264" i="1"/>
  <c r="AO260" i="1"/>
  <c r="AO255" i="1"/>
  <c r="AO253" i="1"/>
  <c r="AO231" i="1"/>
  <c r="AO222" i="1"/>
  <c r="AO304" i="1"/>
  <c r="AO239" i="1"/>
  <c r="AO330" i="1"/>
  <c r="AO317" i="1"/>
  <c r="AO294" i="1"/>
  <c r="AO292" i="1"/>
  <c r="AO291" i="1"/>
  <c r="AO285" i="1"/>
  <c r="AO270" i="1"/>
  <c r="AO266" i="1"/>
  <c r="AO311" i="1"/>
  <c r="AO305" i="1"/>
  <c r="AO281" i="1"/>
  <c r="AO273" i="1"/>
  <c r="AO272" i="1"/>
  <c r="AO271" i="1"/>
  <c r="AO261" i="1"/>
  <c r="AO258" i="1"/>
  <c r="AO246" i="1"/>
  <c r="AO319" i="1"/>
  <c r="AO298" i="1"/>
  <c r="AO275" i="1"/>
  <c r="AO263" i="1"/>
  <c r="AO254" i="1"/>
  <c r="AO238" i="1"/>
  <c r="AO233" i="1"/>
  <c r="AO226" i="1"/>
  <c r="AO221" i="1"/>
  <c r="AO199" i="1"/>
  <c r="AO184" i="1"/>
  <c r="AO190" i="1"/>
  <c r="AO178" i="1"/>
  <c r="AO145" i="1"/>
  <c r="AO138" i="1"/>
  <c r="AO282" i="1"/>
  <c r="AO224" i="1"/>
  <c r="AO207" i="1"/>
  <c r="AO206" i="1"/>
  <c r="AO196" i="1"/>
  <c r="AO173" i="1"/>
  <c r="AO135" i="1"/>
  <c r="AO262" i="1"/>
  <c r="AO193" i="1"/>
  <c r="AO183" i="1"/>
  <c r="AO177" i="1"/>
  <c r="AO170" i="1"/>
  <c r="AO167" i="1"/>
  <c r="AO163" i="1"/>
  <c r="AO151" i="1"/>
  <c r="AO241" i="1"/>
  <c r="AO189" i="1"/>
  <c r="AO188" i="1"/>
  <c r="AO185" i="1"/>
  <c r="AO172" i="1"/>
  <c r="AO169" i="1"/>
  <c r="AO168" i="1"/>
  <c r="AO162" i="1"/>
  <c r="AO146" i="1"/>
  <c r="AO144" i="1"/>
  <c r="AO314" i="1"/>
  <c r="AO208" i="1"/>
  <c r="AO300" i="1"/>
  <c r="AO114" i="1"/>
  <c r="AO109" i="1"/>
  <c r="AO108" i="1"/>
  <c r="AO100" i="1"/>
  <c r="AO90" i="1"/>
  <c r="AO71" i="1"/>
  <c r="AO191" i="1"/>
  <c r="AO136" i="1"/>
  <c r="AO132" i="1"/>
  <c r="AO84" i="1"/>
  <c r="AO76" i="1"/>
  <c r="AO61" i="1"/>
  <c r="AO60" i="1"/>
  <c r="AO176" i="1"/>
  <c r="AO171" i="1"/>
  <c r="AO152" i="1"/>
  <c r="AO117" i="1"/>
  <c r="AO99" i="1"/>
  <c r="AO92" i="1"/>
  <c r="AO216" i="1"/>
  <c r="AO198" i="1"/>
  <c r="AO103" i="1"/>
  <c r="AO97" i="1"/>
  <c r="AO93" i="1"/>
  <c r="AO86" i="1"/>
  <c r="AO75" i="1"/>
  <c r="AO73" i="1"/>
  <c r="AO67" i="1"/>
  <c r="AO62" i="1"/>
  <c r="AO139" i="1"/>
  <c r="AO113" i="1"/>
  <c r="AO96" i="1"/>
  <c r="AO79" i="1"/>
  <c r="AO200" i="1"/>
  <c r="AO44" i="1"/>
  <c r="AO26" i="1"/>
  <c r="AO15" i="1"/>
  <c r="AO175" i="1"/>
  <c r="AO121" i="1"/>
  <c r="AO72" i="1"/>
  <c r="AO51" i="1"/>
  <c r="AO41" i="1"/>
  <c r="AO85" i="1"/>
  <c r="AO55" i="1"/>
  <c r="AO53" i="1"/>
  <c r="AO164" i="1"/>
  <c r="AO43" i="1"/>
  <c r="AO24" i="1"/>
  <c r="AO9" i="1"/>
  <c r="AO7" i="1"/>
  <c r="AO3" i="1"/>
  <c r="AO34" i="1"/>
  <c r="AO257" i="1"/>
  <c r="AO209" i="1"/>
  <c r="AO56" i="1"/>
  <c r="AO45" i="1"/>
  <c r="AO36" i="1"/>
  <c r="AO25" i="1"/>
  <c r="AO180" i="1"/>
  <c r="AO119" i="1"/>
  <c r="AO42" i="1"/>
  <c r="AO23" i="1"/>
  <c r="AO6" i="1"/>
  <c r="AO37" i="1"/>
  <c r="AO107" i="1"/>
  <c r="AO133" i="1"/>
  <c r="AO265" i="1"/>
  <c r="AO174" i="1"/>
  <c r="AO112" i="1"/>
  <c r="AO95" i="1"/>
  <c r="AO54" i="1"/>
  <c r="AO13" i="1"/>
  <c r="AS458" i="1"/>
  <c r="AS455" i="1"/>
  <c r="AS460" i="1"/>
  <c r="AS450" i="1"/>
  <c r="AS448" i="1"/>
  <c r="AS445" i="1"/>
  <c r="AS426" i="1"/>
  <c r="AS421" i="1"/>
  <c r="AS459" i="1"/>
  <c r="AS449" i="1"/>
  <c r="AS435" i="1"/>
  <c r="AS420" i="1"/>
  <c r="AS419" i="1"/>
  <c r="AS456" i="1"/>
  <c r="AS430" i="1"/>
  <c r="AS424" i="1"/>
  <c r="AS416" i="1"/>
  <c r="AS462" i="1"/>
  <c r="AS437" i="1"/>
  <c r="AS427" i="1"/>
  <c r="AS412" i="1"/>
  <c r="AS403" i="1"/>
  <c r="AS401" i="1"/>
  <c r="AS380" i="1"/>
  <c r="AS362" i="1"/>
  <c r="AS425" i="1"/>
  <c r="AS408" i="1"/>
  <c r="AS398" i="1"/>
  <c r="AS366" i="1"/>
  <c r="AS353" i="1"/>
  <c r="AS347" i="1"/>
  <c r="AS341" i="1"/>
  <c r="AS457" i="1"/>
  <c r="AS422" i="1"/>
  <c r="AS411" i="1"/>
  <c r="AS395" i="1"/>
  <c r="AS391" i="1"/>
  <c r="AS386" i="1"/>
  <c r="AS382" i="1"/>
  <c r="AS379" i="1"/>
  <c r="AS377" i="1"/>
  <c r="AS374" i="1"/>
  <c r="AS372" i="1"/>
  <c r="AS370" i="1"/>
  <c r="AS368" i="1"/>
  <c r="AS361" i="1"/>
  <c r="AS357" i="1"/>
  <c r="AS452" i="1"/>
  <c r="AS402" i="1"/>
  <c r="AS399" i="1"/>
  <c r="AS394" i="1"/>
  <c r="AS381" i="1"/>
  <c r="AS349" i="1"/>
  <c r="AS348" i="1"/>
  <c r="AS345" i="1"/>
  <c r="AS339" i="1"/>
  <c r="AS404" i="1"/>
  <c r="AS387" i="1"/>
  <c r="AS375" i="1"/>
  <c r="AS373" i="1"/>
  <c r="AS371" i="1"/>
  <c r="AS369" i="1"/>
  <c r="AS367" i="1"/>
  <c r="AS363" i="1"/>
  <c r="AS358" i="1"/>
  <c r="AS352" i="1"/>
  <c r="AS351" i="1"/>
  <c r="AS344" i="1"/>
  <c r="AS383" i="1"/>
  <c r="AS321" i="1"/>
  <c r="AS319" i="1"/>
  <c r="AS317" i="1"/>
  <c r="AS313" i="1"/>
  <c r="AS311" i="1"/>
  <c r="AS294" i="1"/>
  <c r="AS288" i="1"/>
  <c r="AS285" i="1"/>
  <c r="AS283" i="1"/>
  <c r="AS407" i="1"/>
  <c r="AS405" i="1"/>
  <c r="AS360" i="1"/>
  <c r="AS354" i="1"/>
  <c r="AS343" i="1"/>
  <c r="AS315" i="1"/>
  <c r="AS453" i="1"/>
  <c r="AS359" i="1"/>
  <c r="AS340" i="1"/>
  <c r="AS335" i="1"/>
  <c r="AS378" i="1"/>
  <c r="AS330" i="1"/>
  <c r="AS328" i="1"/>
  <c r="AS314" i="1"/>
  <c r="AS292" i="1"/>
  <c r="AS451" i="1"/>
  <c r="AS413" i="1"/>
  <c r="AS350" i="1"/>
  <c r="AS325" i="1"/>
  <c r="AS441" i="1"/>
  <c r="AS400" i="1"/>
  <c r="AS356" i="1"/>
  <c r="AS332" i="1"/>
  <c r="AS327" i="1"/>
  <c r="AS454" i="1"/>
  <c r="AS316" i="1"/>
  <c r="AS304" i="1"/>
  <c r="AS299" i="1"/>
  <c r="AS270" i="1"/>
  <c r="AS241" i="1"/>
  <c r="AS334" i="1"/>
  <c r="AS323" i="1"/>
  <c r="AS322" i="1"/>
  <c r="AS291" i="1"/>
  <c r="AS267" i="1"/>
  <c r="AS258" i="1"/>
  <c r="AS244" i="1"/>
  <c r="AS235" i="1"/>
  <c r="AS228" i="1"/>
  <c r="AS376" i="1"/>
  <c r="AS338" i="1"/>
  <c r="AS305" i="1"/>
  <c r="AS281" i="1"/>
  <c r="AS278" i="1"/>
  <c r="AS275" i="1"/>
  <c r="AS273" i="1"/>
  <c r="AS269" i="1"/>
  <c r="AS263" i="1"/>
  <c r="AS248" i="1"/>
  <c r="AS233" i="1"/>
  <c r="AS221" i="1"/>
  <c r="AS342" i="1"/>
  <c r="AS329" i="1"/>
  <c r="AS298" i="1"/>
  <c r="AS295" i="1"/>
  <c r="AS257" i="1"/>
  <c r="AS254" i="1"/>
  <c r="AS336" i="1"/>
  <c r="AS331" i="1"/>
  <c r="AS318" i="1"/>
  <c r="AS306" i="1"/>
  <c r="AS300" i="1"/>
  <c r="AS282" i="1"/>
  <c r="AS268" i="1"/>
  <c r="AS397" i="1"/>
  <c r="AS355" i="1"/>
  <c r="AS346"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10" i="1"/>
  <c r="AS206" i="1"/>
  <c r="AS200" i="1"/>
  <c r="AS186" i="1"/>
  <c r="AS180" i="1"/>
  <c r="AS224" i="1"/>
  <c r="AS220" i="1"/>
  <c r="AS213" i="1"/>
  <c r="AS187" i="1"/>
  <c r="AS185" i="1"/>
  <c r="AS162" i="1"/>
  <c r="AS160" i="1"/>
  <c r="AS144" i="1"/>
  <c r="AS142" i="1"/>
  <c r="AS274" i="1"/>
  <c r="AS238" i="1"/>
  <c r="AS209" i="1"/>
  <c r="AS198" i="1"/>
  <c r="AS150" i="1"/>
  <c r="AS137" i="1"/>
  <c r="AS129" i="1"/>
  <c r="AS239" i="1"/>
  <c r="AS219" i="1"/>
  <c r="AS189" i="1"/>
  <c r="AS171" i="1"/>
  <c r="AS159" i="1"/>
  <c r="AS152" i="1"/>
  <c r="AS136" i="1"/>
  <c r="AS333" i="1"/>
  <c r="AS302" i="1"/>
  <c r="AS236" i="1"/>
  <c r="AS211" i="1"/>
  <c r="AS203" i="1"/>
  <c r="AS197" i="1"/>
  <c r="AS190" i="1"/>
  <c r="AS176" i="1"/>
  <c r="AS145" i="1"/>
  <c r="AS138" i="1"/>
  <c r="AS250" i="1"/>
  <c r="AS249" i="1"/>
  <c r="AS243" i="1"/>
  <c r="AS218" i="1"/>
  <c r="AS207" i="1"/>
  <c r="AS196" i="1"/>
  <c r="AS195" i="1"/>
  <c r="AS192" i="1"/>
  <c r="AS161" i="1"/>
  <c r="AS158" i="1"/>
  <c r="AS154" i="1"/>
  <c r="AS149" i="1"/>
  <c r="AS143" i="1"/>
  <c r="AS135" i="1"/>
  <c r="AS183" i="1"/>
  <c r="AS115" i="1"/>
  <c r="AS105" i="1"/>
  <c r="AS81" i="1"/>
  <c r="AS287" i="1"/>
  <c r="AS253" i="1"/>
  <c r="AS184" i="1"/>
  <c r="AS127" i="1"/>
  <c r="AS104" i="1"/>
  <c r="AS103" i="1"/>
  <c r="AS93" i="1"/>
  <c r="AS78" i="1"/>
  <c r="AS77" i="1"/>
  <c r="AS75" i="1"/>
  <c r="AS70" i="1"/>
  <c r="AS67" i="1"/>
  <c r="AS64" i="1"/>
  <c r="AS227" i="1"/>
  <c r="AS179" i="1"/>
  <c r="AS165" i="1"/>
  <c r="AS164" i="1"/>
  <c r="AS155" i="1"/>
  <c r="AS131" i="1"/>
  <c r="AS125" i="1"/>
  <c r="AS83" i="1"/>
  <c r="AS208" i="1"/>
  <c r="AS174" i="1"/>
  <c r="AS141" i="1"/>
  <c r="AS130" i="1"/>
  <c r="AS88" i="1"/>
  <c r="AS82" i="1"/>
  <c r="AS61" i="1"/>
  <c r="AS223" i="1"/>
  <c r="AS140" i="1"/>
  <c r="AS128" i="1"/>
  <c r="AS116" i="1"/>
  <c r="AS110" i="1"/>
  <c r="AS106" i="1"/>
  <c r="AS102" i="1"/>
  <c r="AS92" i="1"/>
  <c r="AS126" i="1"/>
  <c r="AS121" i="1"/>
  <c r="AS120" i="1"/>
  <c r="AS80" i="1"/>
  <c r="AS58" i="1"/>
  <c r="AS46" i="1"/>
  <c r="AS32" i="1"/>
  <c r="AS11" i="1"/>
  <c r="AS170" i="1"/>
  <c r="AS91" i="1"/>
  <c r="AS73" i="1"/>
  <c r="AS59" i="1"/>
  <c r="AS45" i="1"/>
  <c r="AS21" i="1"/>
  <c r="AS74" i="1"/>
  <c r="AS56" i="1"/>
  <c r="AS50" i="1"/>
  <c r="AS42" i="1"/>
  <c r="AS35" i="1"/>
  <c r="AS29" i="1"/>
  <c r="AS23" i="1"/>
  <c r="AS18" i="1"/>
  <c r="AS230" i="1"/>
  <c r="AS79" i="1"/>
  <c r="AS54" i="1"/>
  <c r="AS49" i="1"/>
  <c r="AS13" i="1"/>
  <c r="AS10" i="1"/>
  <c r="AS201" i="1"/>
  <c r="AS156" i="1"/>
  <c r="AS151" i="1"/>
  <c r="AS44" i="1"/>
  <c r="AS40" i="1"/>
  <c r="AS26" i="1"/>
  <c r="AS20" i="1"/>
  <c r="AS14" i="1"/>
  <c r="AS8" i="1"/>
  <c r="AS182" i="1"/>
  <c r="AS68" i="1"/>
  <c r="AS51" i="1"/>
  <c r="AS41" i="1"/>
  <c r="AS33" i="1"/>
  <c r="AS28" i="1"/>
  <c r="AS17" i="1"/>
  <c r="AS107" i="1"/>
  <c r="AS97" i="1"/>
  <c r="AS95" i="1"/>
  <c r="AS72" i="1"/>
  <c r="AS55" i="1"/>
  <c r="AS53" i="1"/>
  <c r="AS48" i="1"/>
  <c r="AS39" i="1"/>
  <c r="AS22" i="1"/>
  <c r="AS163" i="1"/>
  <c r="AS47" i="1"/>
  <c r="AS30" i="1"/>
  <c r="AS3" i="1"/>
  <c r="AS111" i="1"/>
  <c r="AS7" i="1"/>
  <c r="AS19" i="1"/>
  <c r="AS100" i="1"/>
  <c r="AS69" i="1"/>
  <c r="AS43" i="1"/>
  <c r="AS5" i="1"/>
  <c r="AW452" i="1"/>
  <c r="AW437" i="1"/>
  <c r="AW425" i="1"/>
  <c r="AW459" i="1"/>
  <c r="AW449" i="1"/>
  <c r="AW420" i="1"/>
  <c r="AW456" i="1"/>
  <c r="AW416" i="1"/>
  <c r="AW460" i="1"/>
  <c r="AW450" i="1"/>
  <c r="AW447" i="1"/>
  <c r="AW445" i="1"/>
  <c r="AW426" i="1"/>
  <c r="AW421" i="1"/>
  <c r="AW418" i="1"/>
  <c r="AW414" i="1"/>
  <c r="AW458" i="1"/>
  <c r="AW424" i="1"/>
  <c r="AW422" i="1"/>
  <c r="AW407" i="1"/>
  <c r="AW406" i="1"/>
  <c r="AW398" i="1"/>
  <c r="AW397" i="1"/>
  <c r="AW390" i="1"/>
  <c r="AW376" i="1"/>
  <c r="AW365" i="1"/>
  <c r="AW360" i="1"/>
  <c r="AW359" i="1"/>
  <c r="AW355" i="1"/>
  <c r="AW354" i="1"/>
  <c r="AW457" i="1"/>
  <c r="AW402" i="1"/>
  <c r="AW399" i="1"/>
  <c r="AW394" i="1"/>
  <c r="AW382" i="1"/>
  <c r="AW381" i="1"/>
  <c r="AW356" i="1"/>
  <c r="AW349" i="1"/>
  <c r="AW348" i="1"/>
  <c r="AW345" i="1"/>
  <c r="AW339" i="1"/>
  <c r="AW455" i="1"/>
  <c r="AW441" i="1"/>
  <c r="AW430" i="1"/>
  <c r="AW413" i="1"/>
  <c r="AW404" i="1"/>
  <c r="AW387" i="1"/>
  <c r="AW367" i="1"/>
  <c r="AW363" i="1"/>
  <c r="AW358" i="1"/>
  <c r="AW352" i="1"/>
  <c r="AW351" i="1"/>
  <c r="AW451" i="1"/>
  <c r="AW408" i="1"/>
  <c r="AW366" i="1"/>
  <c r="AW353" i="1"/>
  <c r="AW347" i="1"/>
  <c r="AW341" i="1"/>
  <c r="AW336" i="1"/>
  <c r="AW427" i="1"/>
  <c r="AW411" i="1"/>
  <c r="AW395" i="1"/>
  <c r="AW391" i="1"/>
  <c r="AW386" i="1"/>
  <c r="AW379" i="1"/>
  <c r="AW377" i="1"/>
  <c r="AW361" i="1"/>
  <c r="AW357" i="1"/>
  <c r="AW405" i="1"/>
  <c r="AW373" i="1"/>
  <c r="AW369" i="1"/>
  <c r="AW334" i="1"/>
  <c r="AW323" i="1"/>
  <c r="AW318" i="1"/>
  <c r="AW310" i="1"/>
  <c r="AW307" i="1"/>
  <c r="AW303" i="1"/>
  <c r="AW298" i="1"/>
  <c r="AW453" i="1"/>
  <c r="AW403" i="1"/>
  <c r="AW378" i="1"/>
  <c r="AW335" i="1"/>
  <c r="AW324" i="1"/>
  <c r="AW415" i="1"/>
  <c r="AW372" i="1"/>
  <c r="AW368" i="1"/>
  <c r="AW332" i="1"/>
  <c r="AW327" i="1"/>
  <c r="AW454" i="1"/>
  <c r="AW350" i="1"/>
  <c r="AW344" i="1"/>
  <c r="AW333" i="1"/>
  <c r="AW331" i="1"/>
  <c r="AW329" i="1"/>
  <c r="AW325" i="1"/>
  <c r="AW322" i="1"/>
  <c r="AW316" i="1"/>
  <c r="AW302" i="1"/>
  <c r="AW462" i="1"/>
  <c r="AW419" i="1"/>
  <c r="AW400" i="1"/>
  <c r="AW362" i="1"/>
  <c r="AW326" i="1"/>
  <c r="AW315" i="1"/>
  <c r="AW385" i="1"/>
  <c r="AW383" i="1"/>
  <c r="AW380" i="1"/>
  <c r="AW374" i="1"/>
  <c r="AW370" i="1"/>
  <c r="AW343" i="1"/>
  <c r="AW297" i="1"/>
  <c r="AW295" i="1"/>
  <c r="AW288" i="1"/>
  <c r="AW282" i="1"/>
  <c r="AW268" i="1"/>
  <c r="AW243" i="1"/>
  <c r="AW236" i="1"/>
  <c r="AW227" i="1"/>
  <c r="AW223" i="1"/>
  <c r="AW401" i="1"/>
  <c r="AW371" i="1"/>
  <c r="AW338" i="1"/>
  <c r="AW328" i="1"/>
  <c r="AW306" i="1"/>
  <c r="AW300" i="1"/>
  <c r="AW292" i="1"/>
  <c r="AW281" i="1"/>
  <c r="AW280" i="1"/>
  <c r="AW277" i="1"/>
  <c r="AW262" i="1"/>
  <c r="AW257" i="1"/>
  <c r="AW247" i="1"/>
  <c r="AW242" i="1"/>
  <c r="AW240" i="1"/>
  <c r="AW342" i="1"/>
  <c r="AW330" i="1"/>
  <c r="AW317" i="1"/>
  <c r="AW311" i="1"/>
  <c r="AW301" i="1"/>
  <c r="AW296" i="1"/>
  <c r="AW276" i="1"/>
  <c r="AW260" i="1"/>
  <c r="AW251" i="1"/>
  <c r="AW245" i="1"/>
  <c r="AW232" i="1"/>
  <c r="AW229" i="1"/>
  <c r="AW222" i="1"/>
  <c r="AW283" i="1"/>
  <c r="AW279" i="1"/>
  <c r="AW274" i="1"/>
  <c r="AW253" i="1"/>
  <c r="AW250" i="1"/>
  <c r="AW249" i="1"/>
  <c r="AW239" i="1"/>
  <c r="AW412" i="1"/>
  <c r="AW346" i="1"/>
  <c r="AW319" i="1"/>
  <c r="AW314" i="1"/>
  <c r="AW313" i="1"/>
  <c r="AW304" i="1"/>
  <c r="AW267" i="1"/>
  <c r="AW258" i="1"/>
  <c r="AW244" i="1"/>
  <c r="AW231" i="1"/>
  <c r="AW228" i="1"/>
  <c r="AW375" i="1"/>
  <c r="AW340" i="1"/>
  <c r="AW321" i="1"/>
  <c r="AW294" i="1"/>
  <c r="AW291" i="1"/>
  <c r="AW287" i="1"/>
  <c r="AW285" i="1"/>
  <c r="AW278" i="1"/>
  <c r="AW275" i="1"/>
  <c r="AW273" i="1"/>
  <c r="AW270" i="1"/>
  <c r="AW269" i="1"/>
  <c r="AW263" i="1"/>
  <c r="AW248" i="1"/>
  <c r="AW233" i="1"/>
  <c r="AW305" i="1"/>
  <c r="AW220" i="1"/>
  <c r="AW208" i="1"/>
  <c r="AW198" i="1"/>
  <c r="AW184" i="1"/>
  <c r="AW182" i="1"/>
  <c r="AW179" i="1"/>
  <c r="AW174" i="1"/>
  <c r="AW293" i="1"/>
  <c r="AW238" i="1"/>
  <c r="AW211" i="1"/>
  <c r="AW203" i="1"/>
  <c r="AW197" i="1"/>
  <c r="AW190" i="1"/>
  <c r="AW189" i="1"/>
  <c r="AW145" i="1"/>
  <c r="AW138" i="1"/>
  <c r="AW221" i="1"/>
  <c r="AW218" i="1"/>
  <c r="AW207" i="1"/>
  <c r="AW196" i="1"/>
  <c r="AW161" i="1"/>
  <c r="AW158" i="1"/>
  <c r="AW154" i="1"/>
  <c r="AW149" i="1"/>
  <c r="AW143" i="1"/>
  <c r="AW135" i="1"/>
  <c r="AW299" i="1"/>
  <c r="AW254" i="1"/>
  <c r="AW241" i="1"/>
  <c r="AW237" i="1"/>
  <c r="AW230" i="1"/>
  <c r="AW212" i="1"/>
  <c r="AW204" i="1"/>
  <c r="AW201" i="1"/>
  <c r="AW183" i="1"/>
  <c r="AW176" i="1"/>
  <c r="AW170" i="1"/>
  <c r="AW169" i="1"/>
  <c r="AW155" i="1"/>
  <c r="AW151" i="1"/>
  <c r="AW148" i="1"/>
  <c r="AW140" i="1"/>
  <c r="AW130" i="1"/>
  <c r="AW213" i="1"/>
  <c r="AW195" i="1"/>
  <c r="AW185" i="1"/>
  <c r="AW163" i="1"/>
  <c r="AW162" i="1"/>
  <c r="AW160" i="1"/>
  <c r="AW144" i="1"/>
  <c r="AW142" i="1"/>
  <c r="AW265" i="1"/>
  <c r="AW259" i="1"/>
  <c r="AW225" i="1"/>
  <c r="AW224" i="1"/>
  <c r="AW209" i="1"/>
  <c r="AW156" i="1"/>
  <c r="AW150" i="1"/>
  <c r="AW147" i="1"/>
  <c r="AW137" i="1"/>
  <c r="AW235" i="1"/>
  <c r="AW131" i="1"/>
  <c r="AW129" i="1"/>
  <c r="AW126" i="1"/>
  <c r="AW125" i="1"/>
  <c r="AW103" i="1"/>
  <c r="AW100" i="1"/>
  <c r="AW94" i="1"/>
  <c r="AW78" i="1"/>
  <c r="AW73" i="1"/>
  <c r="AW69" i="1"/>
  <c r="AW200" i="1"/>
  <c r="AW165" i="1"/>
  <c r="AW164" i="1"/>
  <c r="AW112" i="1"/>
  <c r="AW88" i="1"/>
  <c r="AW82" i="1"/>
  <c r="AW61" i="1"/>
  <c r="AW206" i="1"/>
  <c r="AW180" i="1"/>
  <c r="AW128" i="1"/>
  <c r="AW110" i="1"/>
  <c r="AW102" i="1"/>
  <c r="AW97" i="1"/>
  <c r="AW92" i="1"/>
  <c r="AW202" i="1"/>
  <c r="AW159" i="1"/>
  <c r="AW127" i="1"/>
  <c r="AW121" i="1"/>
  <c r="AW120" i="1"/>
  <c r="AW106" i="1"/>
  <c r="AW104" i="1"/>
  <c r="AW96" i="1"/>
  <c r="AW93" i="1"/>
  <c r="AW77" i="1"/>
  <c r="AW75" i="1"/>
  <c r="AW70" i="1"/>
  <c r="AW64" i="1"/>
  <c r="AW83" i="1"/>
  <c r="AW79" i="1"/>
  <c r="AW210" i="1"/>
  <c r="AW116" i="1"/>
  <c r="AW115" i="1"/>
  <c r="AW91" i="1"/>
  <c r="AW44" i="1"/>
  <c r="AW38" i="1"/>
  <c r="AW26" i="1"/>
  <c r="AW23" i="1"/>
  <c r="AW20" i="1"/>
  <c r="AW8" i="1"/>
  <c r="AW56" i="1"/>
  <c r="AW51" i="1"/>
  <c r="AW41" i="1"/>
  <c r="AW33" i="1"/>
  <c r="AW28" i="1"/>
  <c r="AW17" i="1"/>
  <c r="AW68" i="1"/>
  <c r="AW66" i="1"/>
  <c r="AW55" i="1"/>
  <c r="AW48" i="1"/>
  <c r="AW40" i="1"/>
  <c r="AW39" i="1"/>
  <c r="AW22" i="1"/>
  <c r="AW14" i="1"/>
  <c r="AW219" i="1"/>
  <c r="AW171" i="1"/>
  <c r="AW81" i="1"/>
  <c r="AW47" i="1"/>
  <c r="AW43" i="1"/>
  <c r="AW30" i="1"/>
  <c r="AW19" i="1"/>
  <c r="AW7" i="1"/>
  <c r="AW5" i="1"/>
  <c r="AW173" i="1"/>
  <c r="AW141" i="1"/>
  <c r="AW123" i="1"/>
  <c r="AW107" i="1"/>
  <c r="AW95" i="1"/>
  <c r="AW72" i="1"/>
  <c r="AW58" i="1"/>
  <c r="AW53" i="1"/>
  <c r="AW46" i="1"/>
  <c r="AW32" i="1"/>
  <c r="AW11" i="1"/>
  <c r="AW192" i="1"/>
  <c r="AW186" i="1"/>
  <c r="AW105" i="1"/>
  <c r="AW52" i="1"/>
  <c r="AW45" i="1"/>
  <c r="AW21" i="1"/>
  <c r="AW152" i="1"/>
  <c r="AW111" i="1"/>
  <c r="AW80" i="1"/>
  <c r="AW50" i="1"/>
  <c r="AW42" i="1"/>
  <c r="AW29" i="1"/>
  <c r="AW18" i="1"/>
  <c r="AW3" i="1"/>
  <c r="AW57" i="1"/>
  <c r="AW101" i="1"/>
  <c r="AW74" i="1"/>
  <c r="AW10" i="1"/>
  <c r="AW54" i="1"/>
  <c r="AW13" i="1"/>
  <c r="AW49" i="1"/>
  <c r="BA458" i="1"/>
  <c r="BA446" i="1"/>
  <c r="BA424" i="1"/>
  <c r="BA419" i="1"/>
  <c r="BA417" i="1"/>
  <c r="BA455" i="1"/>
  <c r="BA442" i="1"/>
  <c r="BA435" i="1"/>
  <c r="BA460" i="1"/>
  <c r="BA450" i="1"/>
  <c r="BA426" i="1"/>
  <c r="BA421" i="1"/>
  <c r="BA459" i="1"/>
  <c r="BA454" i="1"/>
  <c r="BA449" i="1"/>
  <c r="BA444" i="1"/>
  <c r="BA420" i="1"/>
  <c r="BA461" i="1"/>
  <c r="BA456" i="1"/>
  <c r="BA416" i="1"/>
  <c r="BA401" i="1"/>
  <c r="BA387" i="1"/>
  <c r="BA380" i="1"/>
  <c r="BA363" i="1"/>
  <c r="BA453" i="1"/>
  <c r="BA441" i="1"/>
  <c r="BA408" i="1"/>
  <c r="BA403" i="1"/>
  <c r="BA366" i="1"/>
  <c r="BA353" i="1"/>
  <c r="BA336" i="1"/>
  <c r="BA443" i="1"/>
  <c r="BA434" i="1"/>
  <c r="BA411" i="1"/>
  <c r="BA395" i="1"/>
  <c r="BA391" i="1"/>
  <c r="BA386" i="1"/>
  <c r="BA379" i="1"/>
  <c r="BA377" i="1"/>
  <c r="BA462" i="1"/>
  <c r="BA437" i="1"/>
  <c r="BA427" i="1"/>
  <c r="BA410" i="1"/>
  <c r="BA402" i="1"/>
  <c r="BA399" i="1"/>
  <c r="BA394" i="1"/>
  <c r="BA438" i="1"/>
  <c r="BA425" i="1"/>
  <c r="BA413" i="1"/>
  <c r="BA406" i="1"/>
  <c r="BA404" i="1"/>
  <c r="BA384" i="1"/>
  <c r="BA381" i="1"/>
  <c r="BA367" i="1"/>
  <c r="BA364" i="1"/>
  <c r="BA352" i="1"/>
  <c r="BA349" i="1"/>
  <c r="BA378" i="1"/>
  <c r="BA372" i="1"/>
  <c r="BA368" i="1"/>
  <c r="BA335" i="1"/>
  <c r="BA319" i="1"/>
  <c r="BA317" i="1"/>
  <c r="BA313" i="1"/>
  <c r="BA288" i="1"/>
  <c r="BA285" i="1"/>
  <c r="BA376" i="1"/>
  <c r="BA358" i="1"/>
  <c r="BA350" i="1"/>
  <c r="BA333" i="1"/>
  <c r="BA326" i="1"/>
  <c r="BA315" i="1"/>
  <c r="BA423" i="1"/>
  <c r="BA357" i="1"/>
  <c r="BA457" i="1"/>
  <c r="BA400" i="1"/>
  <c r="BA375" i="1"/>
  <c r="BA371" i="1"/>
  <c r="BA330" i="1"/>
  <c r="BA328" i="1"/>
  <c r="BA312" i="1"/>
  <c r="BA383" i="1"/>
  <c r="BA347" i="1"/>
  <c r="BA334" i="1"/>
  <c r="BA324" i="1"/>
  <c r="BA422" i="1"/>
  <c r="BA407" i="1"/>
  <c r="BA405" i="1"/>
  <c r="BA396" i="1"/>
  <c r="BA354" i="1"/>
  <c r="BA332" i="1"/>
  <c r="BA327" i="1"/>
  <c r="BA373" i="1"/>
  <c r="BA307" i="1"/>
  <c r="BA298" i="1"/>
  <c r="BA276" i="1"/>
  <c r="BA261" i="1"/>
  <c r="BA246" i="1"/>
  <c r="BA239" i="1"/>
  <c r="BA329" i="1"/>
  <c r="BA267" i="1"/>
  <c r="BA250" i="1"/>
  <c r="BA244" i="1"/>
  <c r="BA231" i="1"/>
  <c r="BA228" i="1"/>
  <c r="BA318"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51" i="1"/>
  <c r="BA370" i="1"/>
  <c r="BA337" i="1"/>
  <c r="BA245" i="1"/>
  <c r="BA232" i="1"/>
  <c r="BA229" i="1"/>
  <c r="BA238" i="1"/>
  <c r="BA223" i="1"/>
  <c r="BA210" i="1"/>
  <c r="BA180" i="1"/>
  <c r="BA274" i="1"/>
  <c r="BA262" i="1"/>
  <c r="BA230" i="1"/>
  <c r="BA213" i="1"/>
  <c r="BA163" i="1"/>
  <c r="BA160" i="1"/>
  <c r="BA157" i="1"/>
  <c r="BA142" i="1"/>
  <c r="BA322" i="1"/>
  <c r="BA253" i="1"/>
  <c r="BA209" i="1"/>
  <c r="BA206" i="1"/>
  <c r="BA155" i="1"/>
  <c r="BA153" i="1"/>
  <c r="BA148" i="1"/>
  <c r="BA144" i="1"/>
  <c r="BA139" i="1"/>
  <c r="BA137" i="1"/>
  <c r="BA129" i="1"/>
  <c r="BA219" i="1"/>
  <c r="BA159" i="1"/>
  <c r="BA134" i="1"/>
  <c r="BA225" i="1"/>
  <c r="BA215" i="1"/>
  <c r="BA211" i="1"/>
  <c r="BA197" i="1"/>
  <c r="BA156" i="1"/>
  <c r="BA152" i="1"/>
  <c r="BA147" i="1"/>
  <c r="BA136" i="1"/>
  <c r="BA323" i="1"/>
  <c r="BA226" i="1"/>
  <c r="BA218" i="1"/>
  <c r="BA187" i="1"/>
  <c r="BA167" i="1"/>
  <c r="BA161" i="1"/>
  <c r="BA158" i="1"/>
  <c r="BA149" i="1"/>
  <c r="BA145" i="1"/>
  <c r="BA143" i="1"/>
  <c r="BA251" i="1"/>
  <c r="BA249" i="1"/>
  <c r="BA179" i="1"/>
  <c r="BA154" i="1"/>
  <c r="BA146" i="1"/>
  <c r="BA130" i="1"/>
  <c r="BA115" i="1"/>
  <c r="BA105" i="1"/>
  <c r="BA86" i="1"/>
  <c r="BA81" i="1"/>
  <c r="BA62" i="1"/>
  <c r="BA227" i="1"/>
  <c r="BA170" i="1"/>
  <c r="BA151" i="1"/>
  <c r="BA133" i="1"/>
  <c r="BA127" i="1"/>
  <c r="BA122" i="1"/>
  <c r="BA119" i="1"/>
  <c r="BA113" i="1"/>
  <c r="BA109" i="1"/>
  <c r="BA108" i="1"/>
  <c r="BA107" i="1"/>
  <c r="BA93" i="1"/>
  <c r="BA89" i="1"/>
  <c r="BA77" i="1"/>
  <c r="BA75" i="1"/>
  <c r="BA70" i="1"/>
  <c r="BA64" i="1"/>
  <c r="BA222" i="1"/>
  <c r="BA201" i="1"/>
  <c r="BA150" i="1"/>
  <c r="BA141" i="1"/>
  <c r="BA116" i="1"/>
  <c r="BA83" i="1"/>
  <c r="BA182" i="1"/>
  <c r="BA181" i="1"/>
  <c r="BA118" i="1"/>
  <c r="BA90" i="1"/>
  <c r="BA88" i="1"/>
  <c r="BA82" i="1"/>
  <c r="BA65" i="1"/>
  <c r="BA61" i="1"/>
  <c r="BA131" i="1"/>
  <c r="BA128" i="1"/>
  <c r="BA123" i="1"/>
  <c r="BA117" i="1"/>
  <c r="BA110" i="1"/>
  <c r="BA102" i="1"/>
  <c r="BA92" i="1"/>
  <c r="BA85" i="1"/>
  <c r="BA140" i="1"/>
  <c r="BA84" i="1"/>
  <c r="BA68" i="1"/>
  <c r="BA58" i="1"/>
  <c r="BA36" i="1"/>
  <c r="BA32" i="1"/>
  <c r="BA27" i="1"/>
  <c r="BA25" i="1"/>
  <c r="BA16" i="1"/>
  <c r="BA14" i="1"/>
  <c r="BA11" i="1"/>
  <c r="BA7" i="1"/>
  <c r="BA216" i="1"/>
  <c r="BA208" i="1"/>
  <c r="BA79" i="1"/>
  <c r="BA21" i="1"/>
  <c r="BA279" i="1"/>
  <c r="BA69" i="1"/>
  <c r="BA50" i="1"/>
  <c r="BA37" i="1"/>
  <c r="BA29" i="1"/>
  <c r="BA18" i="1"/>
  <c r="BA3" i="1"/>
  <c r="BA95" i="1"/>
  <c r="BA57" i="1"/>
  <c r="BA31" i="1"/>
  <c r="BA15" i="1"/>
  <c r="BA10" i="1"/>
  <c r="BA243" i="1"/>
  <c r="BA165" i="1"/>
  <c r="BA80" i="1"/>
  <c r="BA67" i="1"/>
  <c r="BA26" i="1"/>
  <c r="BA23" i="1"/>
  <c r="BA20" i="1"/>
  <c r="BA8" i="1"/>
  <c r="BA283" i="1"/>
  <c r="BA126" i="1"/>
  <c r="BA111" i="1"/>
  <c r="BA103" i="1"/>
  <c r="BA76" i="1"/>
  <c r="BA74" i="1"/>
  <c r="BA63" i="1"/>
  <c r="BA34" i="1"/>
  <c r="BA33" i="1"/>
  <c r="BA28" i="1"/>
  <c r="BA17" i="1"/>
  <c r="BA207" i="1"/>
  <c r="BA124" i="1"/>
  <c r="BA121" i="1"/>
  <c r="BA120" i="1"/>
  <c r="BA112" i="1"/>
  <c r="BA91" i="1"/>
  <c r="BA48" i="1"/>
  <c r="BA39" i="1"/>
  <c r="BA24" i="1"/>
  <c r="BA22" i="1"/>
  <c r="BA9" i="1"/>
  <c r="BA30" i="1"/>
  <c r="BA19" i="1"/>
  <c r="BA5" i="1"/>
  <c r="BA114" i="1"/>
  <c r="BA233" i="1"/>
  <c r="BA6" i="1"/>
  <c r="BB460" i="1"/>
  <c r="BB450" i="1"/>
  <c r="BB426" i="1"/>
  <c r="BB421" i="1"/>
  <c r="BB462" i="1"/>
  <c r="BB457" i="1"/>
  <c r="BB453" i="1"/>
  <c r="BB443" i="1"/>
  <c r="BB423" i="1"/>
  <c r="BB445" i="1"/>
  <c r="BB425" i="1"/>
  <c r="BB451" i="1"/>
  <c r="BB441" i="1"/>
  <c r="BB438" i="1"/>
  <c r="BB434" i="1"/>
  <c r="BB427" i="1"/>
  <c r="BB422" i="1"/>
  <c r="BB413" i="1"/>
  <c r="BB458" i="1"/>
  <c r="BB448" i="1"/>
  <c r="BB446" i="1"/>
  <c r="BB424" i="1"/>
  <c r="BB419" i="1"/>
  <c r="BB417" i="1"/>
  <c r="BB456" i="1"/>
  <c r="BB455" i="1"/>
  <c r="BB442" i="1"/>
  <c r="BB433" i="1"/>
  <c r="BB411" i="1"/>
  <c r="BB395" i="1"/>
  <c r="BB391" i="1"/>
  <c r="BB386" i="1"/>
  <c r="BB379" i="1"/>
  <c r="BB377" i="1"/>
  <c r="BB454" i="1"/>
  <c r="BB435" i="1"/>
  <c r="BB430" i="1"/>
  <c r="BB416" i="1"/>
  <c r="BB405" i="1"/>
  <c r="BB400" i="1"/>
  <c r="BB374" i="1"/>
  <c r="BB372" i="1"/>
  <c r="BB370" i="1"/>
  <c r="BB368" i="1"/>
  <c r="BB362" i="1"/>
  <c r="BB357" i="1"/>
  <c r="BB350" i="1"/>
  <c r="BB341" i="1"/>
  <c r="BB452" i="1"/>
  <c r="BB444" i="1"/>
  <c r="BB407" i="1"/>
  <c r="BB397" i="1"/>
  <c r="BB392" i="1"/>
  <c r="BB365" i="1"/>
  <c r="BB354" i="1"/>
  <c r="BB436" i="1"/>
  <c r="BB428" i="1"/>
  <c r="BB412" i="1"/>
  <c r="BB396" i="1"/>
  <c r="BB383" i="1"/>
  <c r="BB378" i="1"/>
  <c r="BB375" i="1"/>
  <c r="BB373" i="1"/>
  <c r="BB371" i="1"/>
  <c r="BB369" i="1"/>
  <c r="BB360" i="1"/>
  <c r="BB359" i="1"/>
  <c r="BB358" i="1"/>
  <c r="BB356" i="1"/>
  <c r="BB345" i="1"/>
  <c r="BB339" i="1"/>
  <c r="BB461" i="1"/>
  <c r="BB432" i="1"/>
  <c r="BB401" i="1"/>
  <c r="BB398" i="1"/>
  <c r="BB393" i="1"/>
  <c r="BB387" i="1"/>
  <c r="BB380" i="1"/>
  <c r="BB363" i="1"/>
  <c r="BB351" i="1"/>
  <c r="BB344" i="1"/>
  <c r="BB402" i="1"/>
  <c r="BB352" i="1"/>
  <c r="BB321" i="1"/>
  <c r="BB299" i="1"/>
  <c r="BB292" i="1"/>
  <c r="BB290" i="1"/>
  <c r="BB283" i="1"/>
  <c r="BB410" i="1"/>
  <c r="BB348" i="1"/>
  <c r="BB342" i="1"/>
  <c r="BB338" i="1"/>
  <c r="BB330" i="1"/>
  <c r="BB328" i="1"/>
  <c r="BB312" i="1"/>
  <c r="BB459" i="1"/>
  <c r="BB366" i="1"/>
  <c r="BB346" i="1"/>
  <c r="BB323" i="1"/>
  <c r="BB318" i="1"/>
  <c r="BB316" i="1"/>
  <c r="BB314" i="1"/>
  <c r="BB399" i="1"/>
  <c r="BB394" i="1"/>
  <c r="BB384" i="1"/>
  <c r="BB381" i="1"/>
  <c r="BB343" i="1"/>
  <c r="BB334" i="1"/>
  <c r="BB324" i="1"/>
  <c r="BB308" i="1"/>
  <c r="BB297" i="1"/>
  <c r="BB293" i="1"/>
  <c r="BB291" i="1"/>
  <c r="BB284" i="1"/>
  <c r="BB385" i="1"/>
  <c r="BB329" i="1"/>
  <c r="BB322" i="1"/>
  <c r="BB353" i="1"/>
  <c r="BB335" i="1"/>
  <c r="BB319" i="1"/>
  <c r="BB317" i="1"/>
  <c r="BB313" i="1"/>
  <c r="BB420" i="1"/>
  <c r="BB403" i="1"/>
  <c r="BB361" i="1"/>
  <c r="BB311" i="1"/>
  <c r="BB296" i="1"/>
  <c r="BB278" i="1"/>
  <c r="BB263" i="1"/>
  <c r="BB248" i="1"/>
  <c r="BB241" i="1"/>
  <c r="BB221" i="1"/>
  <c r="BB310" i="1"/>
  <c r="BB303" i="1"/>
  <c r="BB302" i="1"/>
  <c r="BB275" i="1"/>
  <c r="BB273" i="1"/>
  <c r="BB259" i="1"/>
  <c r="BB255" i="1"/>
  <c r="BB254" i="1"/>
  <c r="BB252" i="1"/>
  <c r="BB233" i="1"/>
  <c r="BB230" i="1"/>
  <c r="BB336" i="1"/>
  <c r="BB331" i="1"/>
  <c r="BB304" i="1"/>
  <c r="BB289" i="1"/>
  <c r="BB285" i="1"/>
  <c r="BB268" i="1"/>
  <c r="BB266" i="1"/>
  <c r="BB243" i="1"/>
  <c r="BB238" i="1"/>
  <c r="BB227" i="1"/>
  <c r="BB223" i="1"/>
  <c r="BB429" i="1"/>
  <c r="BB408" i="1"/>
  <c r="BB349" i="1"/>
  <c r="BB332" i="1"/>
  <c r="BB294" i="1"/>
  <c r="BB277" i="1"/>
  <c r="BB269" i="1"/>
  <c r="BB265" i="1"/>
  <c r="BB257" i="1"/>
  <c r="BB247" i="1"/>
  <c r="BB240" i="1"/>
  <c r="BB431" i="1"/>
  <c r="BB404" i="1"/>
  <c r="BB355" i="1"/>
  <c r="BB309" i="1"/>
  <c r="BB305" i="1"/>
  <c r="BB288" i="1"/>
  <c r="BB280" i="1"/>
  <c r="BB272" i="1"/>
  <c r="BB271" i="1"/>
  <c r="BB270" i="1"/>
  <c r="BB449" i="1"/>
  <c r="BB340" i="1"/>
  <c r="BB326" i="1"/>
  <c r="BB315" i="1"/>
  <c r="BB295" i="1"/>
  <c r="BB282" i="1"/>
  <c r="BB279" i="1"/>
  <c r="BB274" i="1"/>
  <c r="BB262" i="1"/>
  <c r="BB253" i="1"/>
  <c r="BB251" i="1"/>
  <c r="BB249" i="1"/>
  <c r="BB242" i="1"/>
  <c r="BB237" i="1"/>
  <c r="BB236" i="1"/>
  <c r="BB226" i="1"/>
  <c r="BB347" i="1"/>
  <c r="BB333" i="1"/>
  <c r="BB327" i="1"/>
  <c r="BB306" i="1"/>
  <c r="BB300" i="1"/>
  <c r="BB281" i="1"/>
  <c r="BB276" i="1"/>
  <c r="BB264" i="1"/>
  <c r="BB261" i="1"/>
  <c r="BB246" i="1"/>
  <c r="BB239" i="1"/>
  <c r="BB232" i="1"/>
  <c r="BB231" i="1"/>
  <c r="BB200" i="1"/>
  <c r="BB195" i="1"/>
  <c r="BB189" i="1"/>
  <c r="BB177" i="1"/>
  <c r="BB301" i="1"/>
  <c r="BB219" i="1"/>
  <c r="BB185" i="1"/>
  <c r="BB172" i="1"/>
  <c r="BB162" i="1"/>
  <c r="BB159" i="1"/>
  <c r="BB258" i="1"/>
  <c r="BB229" i="1"/>
  <c r="BB228" i="1"/>
  <c r="BB182" i="1"/>
  <c r="BB179" i="1"/>
  <c r="BB176" i="1"/>
  <c r="BB169" i="1"/>
  <c r="BB165" i="1"/>
  <c r="BB150" i="1"/>
  <c r="BB141" i="1"/>
  <c r="BB131" i="1"/>
  <c r="BB222" i="1"/>
  <c r="BB215" i="1"/>
  <c r="BB211" i="1"/>
  <c r="BB199" i="1"/>
  <c r="BB197" i="1"/>
  <c r="BB186" i="1"/>
  <c r="BB156" i="1"/>
  <c r="BB152" i="1"/>
  <c r="BB147" i="1"/>
  <c r="BB136" i="1"/>
  <c r="BB132" i="1"/>
  <c r="BB260" i="1"/>
  <c r="BB250" i="1"/>
  <c r="BB244" i="1"/>
  <c r="BB216" i="1"/>
  <c r="BB207" i="1"/>
  <c r="BB201" i="1"/>
  <c r="BB181" i="1"/>
  <c r="BB178" i="1"/>
  <c r="BB154" i="1"/>
  <c r="BB140" i="1"/>
  <c r="BB133" i="1"/>
  <c r="BB130" i="1"/>
  <c r="BB267" i="1"/>
  <c r="BB245" i="1"/>
  <c r="BB210" i="1"/>
  <c r="BB203" i="1"/>
  <c r="BB196" i="1"/>
  <c r="BB193" i="1"/>
  <c r="BB191" i="1"/>
  <c r="BB190" i="1"/>
  <c r="BB180" i="1"/>
  <c r="BB175" i="1"/>
  <c r="BB174" i="1"/>
  <c r="BB170" i="1"/>
  <c r="BB151" i="1"/>
  <c r="BB146" i="1"/>
  <c r="BB138" i="1"/>
  <c r="BB135" i="1"/>
  <c r="BB224" i="1"/>
  <c r="BB218" i="1"/>
  <c r="BB163" i="1"/>
  <c r="BB142" i="1"/>
  <c r="BB116" i="1"/>
  <c r="BB83" i="1"/>
  <c r="BB67" i="1"/>
  <c r="BB188" i="1"/>
  <c r="BB161" i="1"/>
  <c r="BB155" i="1"/>
  <c r="BB153" i="1"/>
  <c r="BB149" i="1"/>
  <c r="BB121" i="1"/>
  <c r="BB120" i="1"/>
  <c r="BB114" i="1"/>
  <c r="BB104" i="1"/>
  <c r="BB91" i="1"/>
  <c r="BB80" i="1"/>
  <c r="BB167" i="1"/>
  <c r="BB160" i="1"/>
  <c r="BB134" i="1"/>
  <c r="BB126" i="1"/>
  <c r="BB124" i="1"/>
  <c r="BB111" i="1"/>
  <c r="BB106" i="1"/>
  <c r="BB103" i="1"/>
  <c r="BB94" i="1"/>
  <c r="BB84" i="1"/>
  <c r="BB187" i="1"/>
  <c r="BB145" i="1"/>
  <c r="BB137" i="1"/>
  <c r="BB129" i="1"/>
  <c r="BB125" i="1"/>
  <c r="BB112" i="1"/>
  <c r="BB95" i="1"/>
  <c r="BB87" i="1"/>
  <c r="BB68" i="1"/>
  <c r="BB183" i="1"/>
  <c r="BB171" i="1"/>
  <c r="BB168" i="1"/>
  <c r="BB115" i="1"/>
  <c r="BB105" i="1"/>
  <c r="BB86" i="1"/>
  <c r="BB81" i="1"/>
  <c r="BB198" i="1"/>
  <c r="BB157" i="1"/>
  <c r="BB143" i="1"/>
  <c r="BB122" i="1"/>
  <c r="BB85" i="1"/>
  <c r="BB77" i="1"/>
  <c r="BB73" i="1"/>
  <c r="BB69" i="1"/>
  <c r="BB56" i="1"/>
  <c r="BB50" i="1"/>
  <c r="BB46" i="1"/>
  <c r="BB37" i="1"/>
  <c r="BB29" i="1"/>
  <c r="BB18" i="1"/>
  <c r="BB3" i="1"/>
  <c r="BB164" i="1"/>
  <c r="BB57" i="1"/>
  <c r="BB54" i="1"/>
  <c r="BB45" i="1"/>
  <c r="BB31" i="1"/>
  <c r="BB10" i="1"/>
  <c r="BB158" i="1"/>
  <c r="BB118" i="1"/>
  <c r="BB93" i="1"/>
  <c r="BB88" i="1"/>
  <c r="BB78" i="1"/>
  <c r="BB72" i="1"/>
  <c r="BB42" i="1"/>
  <c r="BB26" i="1"/>
  <c r="BB23" i="1"/>
  <c r="BB20" i="1"/>
  <c r="BB8" i="1"/>
  <c r="BB6" i="1"/>
  <c r="BB173" i="1"/>
  <c r="BB148" i="1"/>
  <c r="BB144" i="1"/>
  <c r="BB128" i="1"/>
  <c r="BB127" i="1"/>
  <c r="BB123" i="1"/>
  <c r="BB107" i="1"/>
  <c r="BB76" i="1"/>
  <c r="BB63" i="1"/>
  <c r="BB49" i="1"/>
  <c r="BB34" i="1"/>
  <c r="BB33" i="1"/>
  <c r="BB28" i="1"/>
  <c r="BB17" i="1"/>
  <c r="BB307" i="1"/>
  <c r="BB213" i="1"/>
  <c r="BB119" i="1"/>
  <c r="BB108" i="1"/>
  <c r="BB100" i="1"/>
  <c r="BB99" i="1"/>
  <c r="BB96" i="1"/>
  <c r="BB92" i="1"/>
  <c r="BB89" i="1"/>
  <c r="BB74" i="1"/>
  <c r="BB70" i="1"/>
  <c r="BB62" i="1"/>
  <c r="BB55" i="1"/>
  <c r="BB48" i="1"/>
  <c r="BB44" i="1"/>
  <c r="BB39" i="1"/>
  <c r="BB35" i="1"/>
  <c r="BB24" i="1"/>
  <c r="BB22" i="1"/>
  <c r="BB13" i="1"/>
  <c r="BB9" i="1"/>
  <c r="BB184" i="1"/>
  <c r="BB113" i="1"/>
  <c r="BB110" i="1"/>
  <c r="BB109" i="1"/>
  <c r="BB102" i="1"/>
  <c r="BB97" i="1"/>
  <c r="BB75" i="1"/>
  <c r="BB51" i="1"/>
  <c r="BB41" i="1"/>
  <c r="BB30" i="1"/>
  <c r="BB19" i="1"/>
  <c r="BB5" i="1"/>
  <c r="BB82" i="1"/>
  <c r="BB71" i="1"/>
  <c r="BB61" i="1"/>
  <c r="BB58" i="1"/>
  <c r="BB53" i="1"/>
  <c r="BB36" i="1"/>
  <c r="BB32" i="1"/>
  <c r="BB27" i="1"/>
  <c r="BB16" i="1"/>
  <c r="BB14" i="1"/>
  <c r="BB11" i="1"/>
  <c r="BB7" i="1"/>
  <c r="BB64" i="1"/>
  <c r="BB47" i="1"/>
  <c r="BB21" i="1"/>
  <c r="BB60" i="1"/>
  <c r="BB65" i="1"/>
  <c r="BB43" i="1"/>
  <c r="BB79" i="1"/>
  <c r="BB139" i="1"/>
  <c r="AZ451" i="1"/>
  <c r="AZ441" i="1"/>
  <c r="AZ440" i="1"/>
  <c r="AZ438" i="1"/>
  <c r="AZ434" i="1"/>
  <c r="AZ432" i="1"/>
  <c r="AZ429" i="1"/>
  <c r="AZ427" i="1"/>
  <c r="AZ422" i="1"/>
  <c r="AZ458" i="1"/>
  <c r="AZ446" i="1"/>
  <c r="AZ424" i="1"/>
  <c r="AZ419" i="1"/>
  <c r="AZ455" i="1"/>
  <c r="AZ442" i="1"/>
  <c r="AZ435" i="1"/>
  <c r="AZ452" i="1"/>
  <c r="AZ437" i="1"/>
  <c r="AZ425" i="1"/>
  <c r="AZ459" i="1"/>
  <c r="AZ449" i="1"/>
  <c r="AZ444" i="1"/>
  <c r="AZ420" i="1"/>
  <c r="AZ457" i="1"/>
  <c r="AZ423" i="1"/>
  <c r="AZ383" i="1"/>
  <c r="AZ378" i="1"/>
  <c r="AZ375" i="1"/>
  <c r="AZ373" i="1"/>
  <c r="AZ371" i="1"/>
  <c r="AZ369" i="1"/>
  <c r="AZ456" i="1"/>
  <c r="AZ433" i="1"/>
  <c r="AZ401" i="1"/>
  <c r="AZ393" i="1"/>
  <c r="AZ380" i="1"/>
  <c r="AZ342" i="1"/>
  <c r="AZ453" i="1"/>
  <c r="AZ445" i="1"/>
  <c r="AZ418" i="1"/>
  <c r="AZ417" i="1"/>
  <c r="AZ416" i="1"/>
  <c r="AZ408" i="1"/>
  <c r="AZ403" i="1"/>
  <c r="AZ366" i="1"/>
  <c r="AZ353" i="1"/>
  <c r="AZ426" i="1"/>
  <c r="AZ407" i="1"/>
  <c r="AZ397" i="1"/>
  <c r="AZ392" i="1"/>
  <c r="AZ390" i="1"/>
  <c r="AZ376" i="1"/>
  <c r="AZ365" i="1"/>
  <c r="AZ355" i="1"/>
  <c r="AZ354" i="1"/>
  <c r="AZ346" i="1"/>
  <c r="AZ462" i="1"/>
  <c r="AZ448" i="1"/>
  <c r="AZ439" i="1"/>
  <c r="AZ428" i="1"/>
  <c r="AZ410" i="1"/>
  <c r="AZ402" i="1"/>
  <c r="AZ399" i="1"/>
  <c r="AZ394" i="1"/>
  <c r="AZ356" i="1"/>
  <c r="AZ345" i="1"/>
  <c r="AZ404" i="1"/>
  <c r="AZ377" i="1"/>
  <c r="AZ331" i="1"/>
  <c r="AZ329" i="1"/>
  <c r="AZ325" i="1"/>
  <c r="AZ322" i="1"/>
  <c r="AZ302" i="1"/>
  <c r="AZ461" i="1"/>
  <c r="AZ411" i="1"/>
  <c r="AZ372" i="1"/>
  <c r="AZ368" i="1"/>
  <c r="AZ352" i="1"/>
  <c r="AZ344" i="1"/>
  <c r="AZ321" i="1"/>
  <c r="AZ319" i="1"/>
  <c r="AZ317" i="1"/>
  <c r="AZ313" i="1"/>
  <c r="AZ311" i="1"/>
  <c r="AZ450" i="1"/>
  <c r="AZ421" i="1"/>
  <c r="AZ391" i="1"/>
  <c r="AZ350" i="1"/>
  <c r="AZ338" i="1"/>
  <c r="AZ326" i="1"/>
  <c r="AZ315" i="1"/>
  <c r="AZ443" i="1"/>
  <c r="AZ413" i="1"/>
  <c r="AZ395" i="1"/>
  <c r="AZ367" i="1"/>
  <c r="AZ301" i="1"/>
  <c r="AZ287" i="1"/>
  <c r="AZ460" i="1"/>
  <c r="AZ386" i="1"/>
  <c r="AZ379" i="1"/>
  <c r="AZ374" i="1"/>
  <c r="AZ370" i="1"/>
  <c r="AZ349" i="1"/>
  <c r="AZ340" i="1"/>
  <c r="AZ323" i="1"/>
  <c r="AZ318" i="1"/>
  <c r="AZ310" i="1"/>
  <c r="AZ364" i="1"/>
  <c r="AZ347" i="1"/>
  <c r="AZ336" i="1"/>
  <c r="AZ334" i="1"/>
  <c r="AZ324" i="1"/>
  <c r="AZ405" i="1"/>
  <c r="AZ384" i="1"/>
  <c r="AZ328" i="1"/>
  <c r="AZ286" i="1"/>
  <c r="AZ283" i="1"/>
  <c r="AZ279" i="1"/>
  <c r="AZ274" i="1"/>
  <c r="AZ253" i="1"/>
  <c r="AZ249" i="1"/>
  <c r="AZ237" i="1"/>
  <c r="AZ226" i="1"/>
  <c r="AZ224" i="1"/>
  <c r="AZ330" i="1"/>
  <c r="AZ307" i="1"/>
  <c r="AZ261" i="1"/>
  <c r="AZ246" i="1"/>
  <c r="AZ241" i="1"/>
  <c r="AZ239" i="1"/>
  <c r="AZ234" i="1"/>
  <c r="AZ381" i="1"/>
  <c r="AZ303" i="1"/>
  <c r="AZ267" i="1"/>
  <c r="AZ258" i="1"/>
  <c r="AZ244" i="1"/>
  <c r="AZ231" i="1"/>
  <c r="AZ228" i="1"/>
  <c r="AZ339" i="1"/>
  <c r="AZ312" i="1"/>
  <c r="AZ304" i="1"/>
  <c r="AZ290" i="1"/>
  <c r="AZ278" i="1"/>
  <c r="AZ263" i="1"/>
  <c r="AZ248" i="1"/>
  <c r="AZ343" i="1"/>
  <c r="AZ332"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7" i="1"/>
  <c r="AZ216" i="1"/>
  <c r="AZ201" i="1"/>
  <c r="AZ183" i="1"/>
  <c r="AZ256" i="1"/>
  <c r="AZ232" i="1"/>
  <c r="AZ210" i="1"/>
  <c r="AZ200" i="1"/>
  <c r="AZ180" i="1"/>
  <c r="AZ146" i="1"/>
  <c r="AZ341" i="1"/>
  <c r="AZ280" i="1"/>
  <c r="AZ254" i="1"/>
  <c r="AZ230" i="1"/>
  <c r="AZ213" i="1"/>
  <c r="AZ195" i="1"/>
  <c r="AZ192" i="1"/>
  <c r="AZ185" i="1"/>
  <c r="AZ163" i="1"/>
  <c r="AZ162" i="1"/>
  <c r="AZ160" i="1"/>
  <c r="AZ157" i="1"/>
  <c r="AZ142" i="1"/>
  <c r="AZ229" i="1"/>
  <c r="AZ209" i="1"/>
  <c r="AZ139" i="1"/>
  <c r="AZ137" i="1"/>
  <c r="AZ129" i="1"/>
  <c r="AZ259" i="1"/>
  <c r="AZ222" i="1"/>
  <c r="AZ208" i="1"/>
  <c r="AZ184" i="1"/>
  <c r="AZ182" i="1"/>
  <c r="AZ179" i="1"/>
  <c r="AZ165" i="1"/>
  <c r="AZ164" i="1"/>
  <c r="AZ141" i="1"/>
  <c r="AZ131" i="1"/>
  <c r="AZ300" i="1"/>
  <c r="AZ260" i="1"/>
  <c r="AZ215" i="1"/>
  <c r="AZ214" i="1"/>
  <c r="AZ211" i="1"/>
  <c r="AZ197" i="1"/>
  <c r="AZ136" i="1"/>
  <c r="AZ143" i="1"/>
  <c r="AZ112" i="1"/>
  <c r="AZ95" i="1"/>
  <c r="AZ68" i="1"/>
  <c r="AZ218" i="1"/>
  <c r="AZ154" i="1"/>
  <c r="AZ130" i="1"/>
  <c r="AZ115" i="1"/>
  <c r="AZ105" i="1"/>
  <c r="AZ101" i="1"/>
  <c r="AZ86" i="1"/>
  <c r="AZ81" i="1"/>
  <c r="AZ62" i="1"/>
  <c r="AZ219" i="1"/>
  <c r="AZ161" i="1"/>
  <c r="AZ149" i="1"/>
  <c r="AZ133" i="1"/>
  <c r="AZ127" i="1"/>
  <c r="AZ113" i="1"/>
  <c r="AZ109" i="1"/>
  <c r="AZ108" i="1"/>
  <c r="AZ93" i="1"/>
  <c r="AZ89" i="1"/>
  <c r="AZ126" i="1"/>
  <c r="AZ111" i="1"/>
  <c r="AZ103" i="1"/>
  <c r="AZ94" i="1"/>
  <c r="AZ84" i="1"/>
  <c r="AZ76" i="1"/>
  <c r="AZ72" i="1"/>
  <c r="AZ69" i="1"/>
  <c r="AZ63" i="1"/>
  <c r="AZ193" i="1"/>
  <c r="AZ100" i="1"/>
  <c r="AZ88" i="1"/>
  <c r="AZ82" i="1"/>
  <c r="AZ306" i="1"/>
  <c r="AZ114" i="1"/>
  <c r="AZ64" i="1"/>
  <c r="AZ61" i="1"/>
  <c r="AZ47" i="1"/>
  <c r="AZ43" i="1"/>
  <c r="AZ30" i="1"/>
  <c r="AZ19" i="1"/>
  <c r="AZ5" i="1"/>
  <c r="AZ4" i="1"/>
  <c r="AZ140" i="1"/>
  <c r="AZ134" i="1"/>
  <c r="AZ85" i="1"/>
  <c r="AZ77" i="1"/>
  <c r="AZ65" i="1"/>
  <c r="AZ58" i="1"/>
  <c r="AZ53" i="1"/>
  <c r="AZ46" i="1"/>
  <c r="AZ36" i="1"/>
  <c r="AZ32" i="1"/>
  <c r="AZ27" i="1"/>
  <c r="AZ25" i="1"/>
  <c r="AZ16" i="1"/>
  <c r="AZ11" i="1"/>
  <c r="AZ7" i="1"/>
  <c r="AZ52" i="1"/>
  <c r="AZ45" i="1"/>
  <c r="AZ21" i="1"/>
  <c r="AZ158" i="1"/>
  <c r="AZ135" i="1"/>
  <c r="AZ50" i="1"/>
  <c r="AZ42" i="1"/>
  <c r="AZ37" i="1"/>
  <c r="AZ29" i="1"/>
  <c r="AZ18" i="1"/>
  <c r="AZ3" i="1"/>
  <c r="AZ245" i="1"/>
  <c r="AZ221" i="1"/>
  <c r="AZ199" i="1"/>
  <c r="AZ186" i="1"/>
  <c r="AZ167" i="1"/>
  <c r="AZ128" i="1"/>
  <c r="AZ57" i="1"/>
  <c r="AZ54" i="1"/>
  <c r="AZ49" i="1"/>
  <c r="AZ31" i="1"/>
  <c r="AZ10" i="1"/>
  <c r="AZ159" i="1"/>
  <c r="AZ92" i="1"/>
  <c r="AZ80" i="1"/>
  <c r="AZ70" i="1"/>
  <c r="AZ67" i="1"/>
  <c r="AZ44" i="1"/>
  <c r="AZ26" i="1"/>
  <c r="AZ23" i="1"/>
  <c r="AZ20" i="1"/>
  <c r="AZ13" i="1"/>
  <c r="AZ8" i="1"/>
  <c r="AZ110" i="1"/>
  <c r="AZ102" i="1"/>
  <c r="AZ83" i="1"/>
  <c r="AZ75" i="1"/>
  <c r="AZ74" i="1"/>
  <c r="AZ51" i="1"/>
  <c r="AZ41" i="1"/>
  <c r="AZ34" i="1"/>
  <c r="AZ33" i="1"/>
  <c r="AZ28" i="1"/>
  <c r="AZ17" i="1"/>
  <c r="AZ55" i="1"/>
  <c r="AZ9" i="1"/>
  <c r="AZ48" i="1"/>
  <c r="AZ24" i="1"/>
  <c r="AZ22" i="1"/>
  <c r="AZ91" i="1"/>
  <c r="AZ39" i="1"/>
  <c r="AP419" i="1"/>
  <c r="AP444" i="1"/>
  <c r="AP424" i="1"/>
  <c r="AP454" i="1"/>
  <c r="AP448" i="1"/>
  <c r="AP442" i="1"/>
  <c r="AP429" i="1"/>
  <c r="AP396" i="1"/>
  <c r="AP392" i="1"/>
  <c r="AP437" i="1"/>
  <c r="AP410" i="1"/>
  <c r="AP387" i="1"/>
  <c r="AP375" i="1"/>
  <c r="AP373" i="1"/>
  <c r="AP371" i="1"/>
  <c r="AP369" i="1"/>
  <c r="AP363" i="1"/>
  <c r="AP358" i="1"/>
  <c r="AP351" i="1"/>
  <c r="AP433" i="1"/>
  <c r="AP425" i="1"/>
  <c r="AP384" i="1"/>
  <c r="AP382" i="1"/>
  <c r="AP379" i="1"/>
  <c r="AP374" i="1"/>
  <c r="AP372" i="1"/>
  <c r="AP370" i="1"/>
  <c r="AP368" i="1"/>
  <c r="AP361" i="1"/>
  <c r="AP357" i="1"/>
  <c r="AP340" i="1"/>
  <c r="AP417" i="1"/>
  <c r="AP355" i="1"/>
  <c r="AP300" i="1"/>
  <c r="AP291" i="1"/>
  <c r="AP438" i="1"/>
  <c r="AP354" i="1"/>
  <c r="AP331" i="1"/>
  <c r="AP329" i="1"/>
  <c r="AP434" i="1"/>
  <c r="AP432" i="1"/>
  <c r="AP430" i="1"/>
  <c r="AP403" i="1"/>
  <c r="AP353" i="1"/>
  <c r="AP349" i="1"/>
  <c r="AP321" i="1"/>
  <c r="AP319" i="1"/>
  <c r="AP317" i="1"/>
  <c r="AP311" i="1"/>
  <c r="AP297" i="1"/>
  <c r="AP294" i="1"/>
  <c r="AP285" i="1"/>
  <c r="AP348" i="1"/>
  <c r="AP330" i="1"/>
  <c r="AP314" i="1"/>
  <c r="AP347" i="1"/>
  <c r="AP242" i="1"/>
  <c r="AP316" i="1"/>
  <c r="AP302" i="1"/>
  <c r="AP293" i="1"/>
  <c r="AP276" i="1"/>
  <c r="AP264" i="1"/>
  <c r="AP260" i="1"/>
  <c r="AP253" i="1"/>
  <c r="AP231" i="1"/>
  <c r="AP222" i="1"/>
  <c r="AP334" i="1"/>
  <c r="AP304" i="1"/>
  <c r="AP303" i="1"/>
  <c r="AP239" i="1"/>
  <c r="AP224" i="1"/>
  <c r="AP443" i="1"/>
  <c r="AP335" i="1"/>
  <c r="AP270" i="1"/>
  <c r="AP241" i="1"/>
  <c r="AP455" i="1"/>
  <c r="AP362" i="1"/>
  <c r="AP312" i="1"/>
  <c r="AP305" i="1"/>
  <c r="AP286" i="1"/>
  <c r="AP336" i="1"/>
  <c r="AP318" i="1"/>
  <c r="AP298" i="1"/>
  <c r="AP275" i="1"/>
  <c r="AP263" i="1"/>
  <c r="AP254" i="1"/>
  <c r="AP238" i="1"/>
  <c r="AP233" i="1"/>
  <c r="AP262" i="1"/>
  <c r="AP257" i="1"/>
  <c r="AP190" i="1"/>
  <c r="AP181" i="1"/>
  <c r="AP178" i="1"/>
  <c r="AP261" i="1"/>
  <c r="AP207" i="1"/>
  <c r="AP206" i="1"/>
  <c r="AP196" i="1"/>
  <c r="AP173" i="1"/>
  <c r="AP156" i="1"/>
  <c r="AP154" i="1"/>
  <c r="AP149" i="1"/>
  <c r="AP301" i="1"/>
  <c r="AP268" i="1"/>
  <c r="AP252" i="1"/>
  <c r="AP246" i="1"/>
  <c r="AP193" i="1"/>
  <c r="AP183" i="1"/>
  <c r="AP170" i="1"/>
  <c r="AP167" i="1"/>
  <c r="AP163" i="1"/>
  <c r="AP151" i="1"/>
  <c r="AP310" i="1"/>
  <c r="AP216" i="1"/>
  <c r="AP209" i="1"/>
  <c r="AP200" i="1"/>
  <c r="AP180" i="1"/>
  <c r="AP133" i="1"/>
  <c r="AP258" i="1"/>
  <c r="AP208" i="1"/>
  <c r="AP150" i="1"/>
  <c r="AP171" i="1"/>
  <c r="AP155" i="1"/>
  <c r="AP152" i="1"/>
  <c r="AP139" i="1"/>
  <c r="AP136" i="1"/>
  <c r="AP199" i="1"/>
  <c r="AP138" i="1"/>
  <c r="AP123" i="1"/>
  <c r="AP84" i="1"/>
  <c r="AP76" i="1"/>
  <c r="AP221" i="1"/>
  <c r="AP147" i="1"/>
  <c r="AP146" i="1"/>
  <c r="AP99" i="1"/>
  <c r="AP92" i="1"/>
  <c r="AP184" i="1"/>
  <c r="AP172" i="1"/>
  <c r="AP169" i="1"/>
  <c r="AP153" i="1"/>
  <c r="AP145" i="1"/>
  <c r="AP122" i="1"/>
  <c r="AP121" i="1"/>
  <c r="AP112" i="1"/>
  <c r="AP107" i="1"/>
  <c r="AP95" i="1"/>
  <c r="AP85" i="1"/>
  <c r="AP189" i="1"/>
  <c r="AP162" i="1"/>
  <c r="AP124" i="1"/>
  <c r="AP113" i="1"/>
  <c r="AP79" i="1"/>
  <c r="AP174" i="1"/>
  <c r="AP187" i="1"/>
  <c r="AP109" i="1"/>
  <c r="AP103" i="1"/>
  <c r="AP100" i="1"/>
  <c r="AP90" i="1"/>
  <c r="AP72" i="1"/>
  <c r="AP62" i="1"/>
  <c r="AP61" i="1"/>
  <c r="AP51" i="1"/>
  <c r="AP41" i="1"/>
  <c r="AP226" i="1"/>
  <c r="AP185" i="1"/>
  <c r="AP114" i="1"/>
  <c r="AP55" i="1"/>
  <c r="AP53" i="1"/>
  <c r="AP164" i="1"/>
  <c r="AP43" i="1"/>
  <c r="AP24" i="1"/>
  <c r="AP9" i="1"/>
  <c r="AP7" i="1"/>
  <c r="AP3" i="1"/>
  <c r="AP86" i="1"/>
  <c r="AP73" i="1"/>
  <c r="AP67" i="1"/>
  <c r="AP34" i="1"/>
  <c r="AP148" i="1"/>
  <c r="AP144" i="1"/>
  <c r="AP56" i="1"/>
  <c r="AP45" i="1"/>
  <c r="AP36" i="1"/>
  <c r="AP25" i="1"/>
  <c r="AP135" i="1"/>
  <c r="AP119" i="1"/>
  <c r="AP75" i="1"/>
  <c r="AP42" i="1"/>
  <c r="AP23" i="1"/>
  <c r="AP6" i="1"/>
  <c r="AP54" i="1"/>
  <c r="AP37" i="1"/>
  <c r="AP13" i="1"/>
  <c r="AP44" i="1"/>
  <c r="AP26" i="1"/>
  <c r="AP93" i="1"/>
  <c r="AP71" i="1"/>
  <c r="AP108" i="1"/>
  <c r="AP15" i="1"/>
  <c r="AP8" i="1"/>
  <c r="AP97" i="1"/>
  <c r="AX459" i="1"/>
  <c r="AX449" i="1"/>
  <c r="AX444" i="1"/>
  <c r="AX420" i="1"/>
  <c r="AX461" i="1"/>
  <c r="AX456" i="1"/>
  <c r="AX448" i="1"/>
  <c r="AX440" i="1"/>
  <c r="AX451" i="1"/>
  <c r="AX441" i="1"/>
  <c r="AX438" i="1"/>
  <c r="AX434" i="1"/>
  <c r="AX432" i="1"/>
  <c r="AX429" i="1"/>
  <c r="AX427" i="1"/>
  <c r="AX422" i="1"/>
  <c r="AX460" i="1"/>
  <c r="AX450" i="1"/>
  <c r="AX445" i="1"/>
  <c r="AX439" i="1"/>
  <c r="AX426" i="1"/>
  <c r="AX421" i="1"/>
  <c r="AX418" i="1"/>
  <c r="AX462" i="1"/>
  <c r="AX457" i="1"/>
  <c r="AX453" i="1"/>
  <c r="AX443" i="1"/>
  <c r="AX433" i="1"/>
  <c r="AX428" i="1"/>
  <c r="AX423" i="1"/>
  <c r="AX410" i="1"/>
  <c r="AX402" i="1"/>
  <c r="AX399" i="1"/>
  <c r="AX394" i="1"/>
  <c r="AX356" i="1"/>
  <c r="AX413" i="1"/>
  <c r="AX404" i="1"/>
  <c r="AX384" i="1"/>
  <c r="AX367" i="1"/>
  <c r="AX358" i="1"/>
  <c r="AX352" i="1"/>
  <c r="AX351" i="1"/>
  <c r="AX344" i="1"/>
  <c r="AX338" i="1"/>
  <c r="AX442" i="1"/>
  <c r="AX419" i="1"/>
  <c r="AX383" i="1"/>
  <c r="AX378" i="1"/>
  <c r="AX375" i="1"/>
  <c r="AX373" i="1"/>
  <c r="AX371" i="1"/>
  <c r="AX369" i="1"/>
  <c r="AX446" i="1"/>
  <c r="AX411" i="1"/>
  <c r="AX395" i="1"/>
  <c r="AX391" i="1"/>
  <c r="AX386" i="1"/>
  <c r="AX379" i="1"/>
  <c r="AX377" i="1"/>
  <c r="AX361" i="1"/>
  <c r="AX357" i="1"/>
  <c r="AX340" i="1"/>
  <c r="AX437" i="1"/>
  <c r="AX405" i="1"/>
  <c r="AX400" i="1"/>
  <c r="AX374" i="1"/>
  <c r="AX372" i="1"/>
  <c r="AX370" i="1"/>
  <c r="AX368" i="1"/>
  <c r="AX350" i="1"/>
  <c r="AX359" i="1"/>
  <c r="AX353" i="1"/>
  <c r="AX336" i="1"/>
  <c r="AX324" i="1"/>
  <c r="AX308" i="1"/>
  <c r="AX306" i="1"/>
  <c r="AX300" i="1"/>
  <c r="AX297" i="1"/>
  <c r="AX296" i="1"/>
  <c r="AX293" i="1"/>
  <c r="AX291" i="1"/>
  <c r="AX284" i="1"/>
  <c r="AX341" i="1"/>
  <c r="AX332" i="1"/>
  <c r="AX327" i="1"/>
  <c r="AX425" i="1"/>
  <c r="AX376" i="1"/>
  <c r="AX333" i="1"/>
  <c r="AX331" i="1"/>
  <c r="AX329" i="1"/>
  <c r="AX325" i="1"/>
  <c r="AX322" i="1"/>
  <c r="AX401" i="1"/>
  <c r="AX346" i="1"/>
  <c r="AX342" i="1"/>
  <c r="AX321" i="1"/>
  <c r="AX319" i="1"/>
  <c r="AX317" i="1"/>
  <c r="AX313" i="1"/>
  <c r="AX311" i="1"/>
  <c r="AX290" i="1"/>
  <c r="AX288" i="1"/>
  <c r="AX285" i="1"/>
  <c r="AX397" i="1"/>
  <c r="AX392" i="1"/>
  <c r="AX380" i="1"/>
  <c r="AX365" i="1"/>
  <c r="AX355" i="1"/>
  <c r="AX343" i="1"/>
  <c r="AX452" i="1"/>
  <c r="AX435" i="1"/>
  <c r="AX424" i="1"/>
  <c r="AX408" i="1"/>
  <c r="AX393" i="1"/>
  <c r="AX339" i="1"/>
  <c r="AX330" i="1"/>
  <c r="AX328" i="1"/>
  <c r="AX314" i="1"/>
  <c r="AX312" i="1"/>
  <c r="AX407" i="1"/>
  <c r="AX366" i="1"/>
  <c r="AX323" i="1"/>
  <c r="AX281" i="1"/>
  <c r="AX277" i="1"/>
  <c r="AX264" i="1"/>
  <c r="AX257" i="1"/>
  <c r="AX247" i="1"/>
  <c r="AX242" i="1"/>
  <c r="AX240" i="1"/>
  <c r="AX458" i="1"/>
  <c r="AX301" i="1"/>
  <c r="AX286" i="1"/>
  <c r="AX260" i="1"/>
  <c r="AX256" i="1"/>
  <c r="AX251" i="1"/>
  <c r="AX245" i="1"/>
  <c r="AX232" i="1"/>
  <c r="AX229" i="1"/>
  <c r="AX222" i="1"/>
  <c r="AX417" i="1"/>
  <c r="AX345" i="1"/>
  <c r="AX298" i="1"/>
  <c r="AX283" i="1"/>
  <c r="AX279" i="1"/>
  <c r="AX274" i="1"/>
  <c r="AX253" i="1"/>
  <c r="AX249" i="1"/>
  <c r="AX237" i="1"/>
  <c r="AX234" i="1"/>
  <c r="AX226" i="1"/>
  <c r="AX224" i="1"/>
  <c r="AX362" i="1"/>
  <c r="AX318" i="1"/>
  <c r="AX310" i="1"/>
  <c r="AX307" i="1"/>
  <c r="AX302" i="1"/>
  <c r="AX261" i="1"/>
  <c r="AX246" i="1"/>
  <c r="AX241" i="1"/>
  <c r="AX390" i="1"/>
  <c r="AX304" i="1"/>
  <c r="AX303" i="1"/>
  <c r="AX267" i="1"/>
  <c r="AX360" i="1"/>
  <c r="AX287" i="1"/>
  <c r="AX278" i="1"/>
  <c r="AX273" i="1"/>
  <c r="AX263" i="1"/>
  <c r="AX248" i="1"/>
  <c r="AX233" i="1"/>
  <c r="AX416" i="1"/>
  <c r="AX354" i="1"/>
  <c r="AX326" i="1"/>
  <c r="AX315" i="1"/>
  <c r="AX305" i="1"/>
  <c r="AX299" i="1"/>
  <c r="AX289" i="1"/>
  <c r="AX259" i="1"/>
  <c r="AX254" i="1"/>
  <c r="AX238" i="1"/>
  <c r="AX235" i="1"/>
  <c r="AX230" i="1"/>
  <c r="AX211" i="1"/>
  <c r="AX203" i="1"/>
  <c r="AX197" i="1"/>
  <c r="AX190" i="1"/>
  <c r="AX187" i="1"/>
  <c r="AX295" i="1"/>
  <c r="AX282" i="1"/>
  <c r="AX268" i="1"/>
  <c r="AX221" i="1"/>
  <c r="AX218" i="1"/>
  <c r="AX207" i="1"/>
  <c r="AX196" i="1"/>
  <c r="AX193" i="1"/>
  <c r="AX167" i="1"/>
  <c r="AX161" i="1"/>
  <c r="AX158" i="1"/>
  <c r="AX154" i="1"/>
  <c r="AX149" i="1"/>
  <c r="AX143" i="1"/>
  <c r="AX135" i="1"/>
  <c r="AX231" i="1"/>
  <c r="AX223" i="1"/>
  <c r="AX216" i="1"/>
  <c r="AX204" i="1"/>
  <c r="AX201" i="1"/>
  <c r="AX183" i="1"/>
  <c r="AX170" i="1"/>
  <c r="AX151" i="1"/>
  <c r="AX133" i="1"/>
  <c r="AX130" i="1"/>
  <c r="AX258" i="1"/>
  <c r="AX210" i="1"/>
  <c r="AX206" i="1"/>
  <c r="AX200" i="1"/>
  <c r="AX192" i="1"/>
  <c r="AX180" i="1"/>
  <c r="AX172" i="1"/>
  <c r="AX153" i="1"/>
  <c r="AX146" i="1"/>
  <c r="AX243" i="1"/>
  <c r="AX227" i="1"/>
  <c r="AX209" i="1"/>
  <c r="AX150" i="1"/>
  <c r="AX139" i="1"/>
  <c r="AX137" i="1"/>
  <c r="AX129" i="1"/>
  <c r="AX244" i="1"/>
  <c r="AX219" i="1"/>
  <c r="AX202" i="1"/>
  <c r="AX199" i="1"/>
  <c r="AX186" i="1"/>
  <c r="AX171" i="1"/>
  <c r="AX159" i="1"/>
  <c r="AX152" i="1"/>
  <c r="AX134" i="1"/>
  <c r="AX309" i="1"/>
  <c r="AX195" i="1"/>
  <c r="AX184" i="1"/>
  <c r="AX178" i="1"/>
  <c r="AX165" i="1"/>
  <c r="AX164" i="1"/>
  <c r="AX144" i="1"/>
  <c r="AX99" i="1"/>
  <c r="AX88" i="1"/>
  <c r="AX82" i="1"/>
  <c r="AX65" i="1"/>
  <c r="AX185" i="1"/>
  <c r="AX179" i="1"/>
  <c r="AX128" i="1"/>
  <c r="AX110" i="1"/>
  <c r="AX102" i="1"/>
  <c r="AX92" i="1"/>
  <c r="AX85" i="1"/>
  <c r="AX74" i="1"/>
  <c r="AX59" i="1"/>
  <c r="AX215" i="1"/>
  <c r="AX163" i="1"/>
  <c r="AX162" i="1"/>
  <c r="AX142" i="1"/>
  <c r="AX119" i="1"/>
  <c r="AX95" i="1"/>
  <c r="AX138" i="1"/>
  <c r="AX83" i="1"/>
  <c r="AX67" i="1"/>
  <c r="AX182" i="1"/>
  <c r="AX157" i="1"/>
  <c r="AX118" i="1"/>
  <c r="AX114" i="1"/>
  <c r="AX91" i="1"/>
  <c r="AX90" i="1"/>
  <c r="AX80" i="1"/>
  <c r="AX214" i="1"/>
  <c r="AX75" i="1"/>
  <c r="AX51" i="1"/>
  <c r="AX41" i="1"/>
  <c r="AX34" i="1"/>
  <c r="AX33" i="1"/>
  <c r="AX28" i="1"/>
  <c r="AX17" i="1"/>
  <c r="AX84" i="1"/>
  <c r="AX68" i="1"/>
  <c r="AX55" i="1"/>
  <c r="AX48" i="1"/>
  <c r="AX39" i="1"/>
  <c r="AX24" i="1"/>
  <c r="AX22" i="1"/>
  <c r="AX14" i="1"/>
  <c r="AX9" i="1"/>
  <c r="AX4" i="1"/>
  <c r="AX228" i="1"/>
  <c r="AX208" i="1"/>
  <c r="AX86" i="1"/>
  <c r="AX81" i="1"/>
  <c r="AX64" i="1"/>
  <c r="AX61" i="1"/>
  <c r="AX47" i="1"/>
  <c r="AX43" i="1"/>
  <c r="AX30" i="1"/>
  <c r="AX19" i="1"/>
  <c r="AX7" i="1"/>
  <c r="AX5" i="1"/>
  <c r="AX141" i="1"/>
  <c r="AX77" i="1"/>
  <c r="AX72" i="1"/>
  <c r="AX58" i="1"/>
  <c r="AX53" i="1"/>
  <c r="AX46" i="1"/>
  <c r="AX36" i="1"/>
  <c r="AX32" i="1"/>
  <c r="AX27" i="1"/>
  <c r="AX25" i="1"/>
  <c r="AX16" i="1"/>
  <c r="AX11" i="1"/>
  <c r="AX105" i="1"/>
  <c r="AX93" i="1"/>
  <c r="AX87" i="1"/>
  <c r="AX69" i="1"/>
  <c r="AX52" i="1"/>
  <c r="AX45" i="1"/>
  <c r="AX21" i="1"/>
  <c r="AX213" i="1"/>
  <c r="AX127" i="1"/>
  <c r="AX106" i="1"/>
  <c r="AX100" i="1"/>
  <c r="AX50" i="1"/>
  <c r="AX42" i="1"/>
  <c r="AX37" i="1"/>
  <c r="AX29" i="1"/>
  <c r="AX18" i="1"/>
  <c r="AX3" i="1"/>
  <c r="AX131" i="1"/>
  <c r="AX126" i="1"/>
  <c r="AX108" i="1"/>
  <c r="AX103" i="1"/>
  <c r="AX101" i="1"/>
  <c r="AX94" i="1"/>
  <c r="AX89" i="1"/>
  <c r="AX57" i="1"/>
  <c r="AX54" i="1"/>
  <c r="AX49" i="1"/>
  <c r="AX35" i="1"/>
  <c r="AX31" i="1"/>
  <c r="AX10" i="1"/>
  <c r="AX125" i="1"/>
  <c r="AX23" i="1"/>
  <c r="AX136" i="1"/>
  <c r="AX120" i="1"/>
  <c r="AX76" i="1"/>
  <c r="AX70" i="1"/>
  <c r="AX62" i="1"/>
  <c r="AX160" i="1"/>
  <c r="AX115" i="1"/>
  <c r="AX113" i="1"/>
  <c r="AX109" i="1"/>
  <c r="AX145" i="1"/>
  <c r="AX26" i="1"/>
  <c r="AX121" i="1"/>
  <c r="AX63" i="1"/>
  <c r="AX8" i="1"/>
  <c r="AX116" i="1"/>
  <c r="AX20" i="1"/>
  <c r="AX44" i="1"/>
  <c r="AU460" i="1"/>
  <c r="AU450" i="1"/>
  <c r="AU445" i="1"/>
  <c r="AU426" i="1"/>
  <c r="AU421" i="1"/>
  <c r="AU462" i="1"/>
  <c r="AU457" i="1"/>
  <c r="AU454" i="1"/>
  <c r="AU453" i="1"/>
  <c r="AU452" i="1"/>
  <c r="AU437" i="1"/>
  <c r="AU425" i="1"/>
  <c r="AU451" i="1"/>
  <c r="AU441" i="1"/>
  <c r="AU427" i="1"/>
  <c r="AU422" i="1"/>
  <c r="AU413" i="1"/>
  <c r="AU458" i="1"/>
  <c r="AU455" i="1"/>
  <c r="AU411" i="1"/>
  <c r="AU395" i="1"/>
  <c r="AU391" i="1"/>
  <c r="AU386" i="1"/>
  <c r="AU379" i="1"/>
  <c r="AU377" i="1"/>
  <c r="AU374" i="1"/>
  <c r="AU372" i="1"/>
  <c r="AU370" i="1"/>
  <c r="AU368" i="1"/>
  <c r="AU361" i="1"/>
  <c r="AU357" i="1"/>
  <c r="AU405" i="1"/>
  <c r="AU400" i="1"/>
  <c r="AU350" i="1"/>
  <c r="AU420" i="1"/>
  <c r="AU407" i="1"/>
  <c r="AU397" i="1"/>
  <c r="AU376" i="1"/>
  <c r="AU365" i="1"/>
  <c r="AU360" i="1"/>
  <c r="AU359" i="1"/>
  <c r="AU355" i="1"/>
  <c r="AU354" i="1"/>
  <c r="AU416" i="1"/>
  <c r="AU383" i="1"/>
  <c r="AU378" i="1"/>
  <c r="AU343" i="1"/>
  <c r="AU403" i="1"/>
  <c r="AU401" i="1"/>
  <c r="AU380" i="1"/>
  <c r="AU362" i="1"/>
  <c r="AU449" i="1"/>
  <c r="AU349" i="1"/>
  <c r="AU347" i="1"/>
  <c r="AU339" i="1"/>
  <c r="AU301" i="1"/>
  <c r="AU456" i="1"/>
  <c r="AU373" i="1"/>
  <c r="AU369" i="1"/>
  <c r="AU353" i="1"/>
  <c r="AU345" i="1"/>
  <c r="AU340" i="1"/>
  <c r="AU330" i="1"/>
  <c r="AU328" i="1"/>
  <c r="AU314" i="1"/>
  <c r="AU404" i="1"/>
  <c r="AU351" i="1"/>
  <c r="AU336" i="1"/>
  <c r="AU334" i="1"/>
  <c r="AU323" i="1"/>
  <c r="AU318" i="1"/>
  <c r="AU459" i="1"/>
  <c r="AU402" i="1"/>
  <c r="AU358" i="1"/>
  <c r="AU352" i="1"/>
  <c r="AU348" i="1"/>
  <c r="AU341" i="1"/>
  <c r="AU306" i="1"/>
  <c r="AU300" i="1"/>
  <c r="AU296" i="1"/>
  <c r="AU291" i="1"/>
  <c r="AU381" i="1"/>
  <c r="AU375" i="1"/>
  <c r="AU371" i="1"/>
  <c r="AU367" i="1"/>
  <c r="AU366" i="1"/>
  <c r="AU363" i="1"/>
  <c r="AU346" i="1"/>
  <c r="AU344" i="1"/>
  <c r="AU342" i="1"/>
  <c r="AU331" i="1"/>
  <c r="AU329" i="1"/>
  <c r="AU322" i="1"/>
  <c r="AU399" i="1"/>
  <c r="AU394" i="1"/>
  <c r="AU338" i="1"/>
  <c r="AU321" i="1"/>
  <c r="AU319" i="1"/>
  <c r="AU317" i="1"/>
  <c r="AU313" i="1"/>
  <c r="AU311" i="1"/>
  <c r="AU327"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2" i="1"/>
  <c r="AU310" i="1"/>
  <c r="AU307" i="1"/>
  <c r="AU302" i="1"/>
  <c r="AU279" i="1"/>
  <c r="AU274" i="1"/>
  <c r="AU253" i="1"/>
  <c r="AU249" i="1"/>
  <c r="AU239" i="1"/>
  <c r="AU224" i="1"/>
  <c r="AU303" i="1"/>
  <c r="AU241" i="1"/>
  <c r="AU251" i="1"/>
  <c r="AU245" i="1"/>
  <c r="AU209" i="1"/>
  <c r="AU219" i="1"/>
  <c r="AU171" i="1"/>
  <c r="AU159" i="1"/>
  <c r="AU152" i="1"/>
  <c r="AU136" i="1"/>
  <c r="AU315" i="1"/>
  <c r="AU208" i="1"/>
  <c r="AU184" i="1"/>
  <c r="AU182" i="1"/>
  <c r="AU179" i="1"/>
  <c r="AU174" i="1"/>
  <c r="AU165" i="1"/>
  <c r="AU164" i="1"/>
  <c r="AU141" i="1"/>
  <c r="AU131" i="1"/>
  <c r="AU232" i="1"/>
  <c r="AU211" i="1"/>
  <c r="AU203" i="1"/>
  <c r="AU197" i="1"/>
  <c r="AU190" i="1"/>
  <c r="AU145" i="1"/>
  <c r="AU138" i="1"/>
  <c r="AU229" i="1"/>
  <c r="AU228" i="1"/>
  <c r="AU204" i="1"/>
  <c r="AU201" i="1"/>
  <c r="AU183" i="1"/>
  <c r="AU170" i="1"/>
  <c r="AU151" i="1"/>
  <c r="AU140" i="1"/>
  <c r="AU130" i="1"/>
  <c r="AU210" i="1"/>
  <c r="AU206" i="1"/>
  <c r="AU200" i="1"/>
  <c r="AU180" i="1"/>
  <c r="AU137" i="1"/>
  <c r="AU83" i="1"/>
  <c r="AU79" i="1"/>
  <c r="AU144" i="1"/>
  <c r="AU135" i="1"/>
  <c r="AU111" i="1"/>
  <c r="AU91" i="1"/>
  <c r="AU80" i="1"/>
  <c r="AU72" i="1"/>
  <c r="AU304" i="1"/>
  <c r="AU218" i="1"/>
  <c r="AU196" i="1"/>
  <c r="AU185" i="1"/>
  <c r="AU154" i="1"/>
  <c r="AU143" i="1"/>
  <c r="AU129" i="1"/>
  <c r="AU126" i="1"/>
  <c r="AU100" i="1"/>
  <c r="AU267" i="1"/>
  <c r="AU213" i="1"/>
  <c r="AU160" i="1"/>
  <c r="AU107" i="1"/>
  <c r="AU95" i="1"/>
  <c r="AU68" i="1"/>
  <c r="AU158" i="1"/>
  <c r="AU115" i="1"/>
  <c r="AU105" i="1"/>
  <c r="AU81" i="1"/>
  <c r="AU244" i="1"/>
  <c r="AU222" i="1"/>
  <c r="AU110" i="1"/>
  <c r="AU102" i="1"/>
  <c r="AU67" i="1"/>
  <c r="AU50" i="1"/>
  <c r="AU42" i="1"/>
  <c r="AU35" i="1"/>
  <c r="AU29" i="1"/>
  <c r="AU18" i="1"/>
  <c r="AU260" i="1"/>
  <c r="AU258" i="1"/>
  <c r="AU82" i="1"/>
  <c r="AU74" i="1"/>
  <c r="AU70" i="1"/>
  <c r="AU54" i="1"/>
  <c r="AU49" i="1"/>
  <c r="AU13" i="1"/>
  <c r="AU10" i="1"/>
  <c r="AU161" i="1"/>
  <c r="AU150" i="1"/>
  <c r="AU75" i="1"/>
  <c r="AU44" i="1"/>
  <c r="AU26" i="1"/>
  <c r="AU20" i="1"/>
  <c r="AU8" i="1"/>
  <c r="AU51" i="1"/>
  <c r="AU41" i="1"/>
  <c r="AU33" i="1"/>
  <c r="AU28" i="1"/>
  <c r="AU17" i="1"/>
  <c r="AU162" i="1"/>
  <c r="AU77" i="1"/>
  <c r="AU64" i="1"/>
  <c r="AU61" i="1"/>
  <c r="AU55" i="1"/>
  <c r="AU48" i="1"/>
  <c r="AU39" i="1"/>
  <c r="AU22" i="1"/>
  <c r="AU93" i="1"/>
  <c r="AU88" i="1"/>
  <c r="AU69" i="1"/>
  <c r="AU47" i="1"/>
  <c r="AU43" i="1"/>
  <c r="AU30" i="1"/>
  <c r="AU19" i="1"/>
  <c r="AU7" i="1"/>
  <c r="AU5" i="1"/>
  <c r="AU142" i="1"/>
  <c r="AU128" i="1"/>
  <c r="AU127" i="1"/>
  <c r="AU104" i="1"/>
  <c r="AU58" i="1"/>
  <c r="AU46" i="1"/>
  <c r="AU32" i="1"/>
  <c r="AU11" i="1"/>
  <c r="AU92" i="1"/>
  <c r="AU21" i="1"/>
  <c r="AU45" i="1"/>
  <c r="AU207" i="1"/>
  <c r="AU149" i="1"/>
  <c r="AU59" i="1"/>
  <c r="AY461" i="1"/>
  <c r="AY456" i="1"/>
  <c r="AY448" i="1"/>
  <c r="AY416" i="1"/>
  <c r="AY451" i="1"/>
  <c r="AY441" i="1"/>
  <c r="AY438" i="1"/>
  <c r="AY434" i="1"/>
  <c r="AY432" i="1"/>
  <c r="AY429" i="1"/>
  <c r="AY427" i="1"/>
  <c r="AY422" i="1"/>
  <c r="AY458" i="1"/>
  <c r="AY446" i="1"/>
  <c r="AY424" i="1"/>
  <c r="AY419" i="1"/>
  <c r="AY417" i="1"/>
  <c r="AY462" i="1"/>
  <c r="AY457" i="1"/>
  <c r="AY453" i="1"/>
  <c r="AY447" i="1"/>
  <c r="AY443" i="1"/>
  <c r="AY433" i="1"/>
  <c r="AY428" i="1"/>
  <c r="AY423" i="1"/>
  <c r="AY454" i="1"/>
  <c r="AY452" i="1"/>
  <c r="AY437" i="1"/>
  <c r="AY425" i="1"/>
  <c r="AY421" i="1"/>
  <c r="AY413" i="1"/>
  <c r="AY404" i="1"/>
  <c r="AY384" i="1"/>
  <c r="AY382" i="1"/>
  <c r="AY381" i="1"/>
  <c r="AY367" i="1"/>
  <c r="AY358" i="1"/>
  <c r="AY352" i="1"/>
  <c r="AY351" i="1"/>
  <c r="AY455" i="1"/>
  <c r="AY442" i="1"/>
  <c r="AY420" i="1"/>
  <c r="AY387" i="1"/>
  <c r="AY383" i="1"/>
  <c r="AY378" i="1"/>
  <c r="AY375" i="1"/>
  <c r="AY373" i="1"/>
  <c r="AY371" i="1"/>
  <c r="AY369" i="1"/>
  <c r="AY363" i="1"/>
  <c r="AY343" i="1"/>
  <c r="AY435" i="1"/>
  <c r="AY401" i="1"/>
  <c r="AY393" i="1"/>
  <c r="AY380" i="1"/>
  <c r="AY362" i="1"/>
  <c r="AY460" i="1"/>
  <c r="AY450" i="1"/>
  <c r="AY405" i="1"/>
  <c r="AY400" i="1"/>
  <c r="AY374" i="1"/>
  <c r="AY372" i="1"/>
  <c r="AY370" i="1"/>
  <c r="AY368" i="1"/>
  <c r="AY350" i="1"/>
  <c r="AY459" i="1"/>
  <c r="AY449" i="1"/>
  <c r="AY426" i="1"/>
  <c r="AY407" i="1"/>
  <c r="AY397" i="1"/>
  <c r="AY392" i="1"/>
  <c r="AY390" i="1"/>
  <c r="AY376" i="1"/>
  <c r="AY365" i="1"/>
  <c r="AY360" i="1"/>
  <c r="AY359" i="1"/>
  <c r="AY355" i="1"/>
  <c r="AY354" i="1"/>
  <c r="AY346" i="1"/>
  <c r="AY403" i="1"/>
  <c r="AY341" i="1"/>
  <c r="AY332" i="1"/>
  <c r="AY327" i="1"/>
  <c r="AY305" i="1"/>
  <c r="AY295" i="1"/>
  <c r="AY445" i="1"/>
  <c r="AY377" i="1"/>
  <c r="AY331" i="1"/>
  <c r="AY329" i="1"/>
  <c r="AY325" i="1"/>
  <c r="AY322" i="1"/>
  <c r="AY418" i="1"/>
  <c r="AY411" i="1"/>
  <c r="AY402" i="1"/>
  <c r="AY344" i="1"/>
  <c r="AY342" i="1"/>
  <c r="AY321" i="1"/>
  <c r="AY319" i="1"/>
  <c r="AY317" i="1"/>
  <c r="AY313" i="1"/>
  <c r="AY410" i="1"/>
  <c r="AY391" i="1"/>
  <c r="AY366" i="1"/>
  <c r="AY357" i="1"/>
  <c r="AY338" i="1"/>
  <c r="AY326" i="1"/>
  <c r="AY315" i="1"/>
  <c r="AY309" i="1"/>
  <c r="AY304" i="1"/>
  <c r="AY294" i="1"/>
  <c r="AY286" i="1"/>
  <c r="AY439" i="1"/>
  <c r="AY408" i="1"/>
  <c r="AY399" i="1"/>
  <c r="AY398" i="1"/>
  <c r="AY394" i="1"/>
  <c r="AY361" i="1"/>
  <c r="AY356" i="1"/>
  <c r="AY339" i="1"/>
  <c r="AY330" i="1"/>
  <c r="AY328" i="1"/>
  <c r="AY314" i="1"/>
  <c r="AY312" i="1"/>
  <c r="AY386" i="1"/>
  <c r="AY379" i="1"/>
  <c r="AY349" i="1"/>
  <c r="AY345" i="1"/>
  <c r="AY340" i="1"/>
  <c r="AY323" i="1"/>
  <c r="AY318" i="1"/>
  <c r="AY310" i="1"/>
  <c r="AY334"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3" i="1"/>
  <c r="AY324" i="1"/>
  <c r="AY307" i="1"/>
  <c r="AY302" i="1"/>
  <c r="AY261" i="1"/>
  <c r="AY250" i="1"/>
  <c r="AY246" i="1"/>
  <c r="AY241" i="1"/>
  <c r="AY239" i="1"/>
  <c r="AY336"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8" i="1"/>
  <c r="AY207" i="1"/>
  <c r="AY196" i="1"/>
  <c r="AY193" i="1"/>
  <c r="AY277" i="1"/>
  <c r="AY263" i="1"/>
  <c r="AY231" i="1"/>
  <c r="AY223" i="1"/>
  <c r="AY216" i="1"/>
  <c r="AY204" i="1"/>
  <c r="AY201" i="1"/>
  <c r="AY183" i="1"/>
  <c r="AY177" i="1"/>
  <c r="AY170" i="1"/>
  <c r="AY151" i="1"/>
  <c r="AY140" i="1"/>
  <c r="AY257" i="1"/>
  <c r="AY247" i="1"/>
  <c r="AY240" i="1"/>
  <c r="AY210" i="1"/>
  <c r="AY200" i="1"/>
  <c r="AY180" i="1"/>
  <c r="AY172" i="1"/>
  <c r="AY146" i="1"/>
  <c r="AY308" i="1"/>
  <c r="AY297" i="1"/>
  <c r="AY248" i="1"/>
  <c r="AY236" i="1"/>
  <c r="AY228" i="1"/>
  <c r="AY213" i="1"/>
  <c r="AY195" i="1"/>
  <c r="AY185" i="1"/>
  <c r="AY163" i="1"/>
  <c r="AY162" i="1"/>
  <c r="AY160" i="1"/>
  <c r="AY157" i="1"/>
  <c r="AY144" i="1"/>
  <c r="AY142" i="1"/>
  <c r="AY219" i="1"/>
  <c r="AY202" i="1"/>
  <c r="AY199" i="1"/>
  <c r="AY186" i="1"/>
  <c r="AY171" i="1"/>
  <c r="AY159" i="1"/>
  <c r="AY134" i="1"/>
  <c r="AY347" i="1"/>
  <c r="AY281" i="1"/>
  <c r="AY208" i="1"/>
  <c r="AY184" i="1"/>
  <c r="AY182" i="1"/>
  <c r="AY179" i="1"/>
  <c r="AY178" i="1"/>
  <c r="AY165" i="1"/>
  <c r="AY164" i="1"/>
  <c r="AY141" i="1"/>
  <c r="AY131" i="1"/>
  <c r="AY264" i="1"/>
  <c r="AY135" i="1"/>
  <c r="AY128" i="1"/>
  <c r="AY110" i="1"/>
  <c r="AY102" i="1"/>
  <c r="AY92" i="1"/>
  <c r="AY85" i="1"/>
  <c r="AY74" i="1"/>
  <c r="AY143" i="1"/>
  <c r="AY95" i="1"/>
  <c r="AY68" i="1"/>
  <c r="AY197" i="1"/>
  <c r="AY130" i="1"/>
  <c r="AY115" i="1"/>
  <c r="AY105" i="1"/>
  <c r="AY101" i="1"/>
  <c r="AY86" i="1"/>
  <c r="AY220" i="1"/>
  <c r="AY209" i="1"/>
  <c r="AY158" i="1"/>
  <c r="AY139" i="1"/>
  <c r="AY114" i="1"/>
  <c r="AY91" i="1"/>
  <c r="AY80" i="1"/>
  <c r="AY79" i="1"/>
  <c r="AY203" i="1"/>
  <c r="AY190" i="1"/>
  <c r="AY187" i="1"/>
  <c r="AY145" i="1"/>
  <c r="AY137" i="1"/>
  <c r="AY136" i="1"/>
  <c r="AY126" i="1"/>
  <c r="AY111" i="1"/>
  <c r="AY103" i="1"/>
  <c r="AY94" i="1"/>
  <c r="AY87" i="1"/>
  <c r="AY84" i="1"/>
  <c r="AY242" i="1"/>
  <c r="AY82" i="1"/>
  <c r="AY55" i="1"/>
  <c r="AY48" i="1"/>
  <c r="AY39" i="1"/>
  <c r="AY24" i="1"/>
  <c r="AY22" i="1"/>
  <c r="AY9" i="1"/>
  <c r="AY161" i="1"/>
  <c r="AY81" i="1"/>
  <c r="AY64" i="1"/>
  <c r="AY61" i="1"/>
  <c r="AY47" i="1"/>
  <c r="AY43" i="1"/>
  <c r="AY40" i="1"/>
  <c r="AY30" i="1"/>
  <c r="AY19" i="1"/>
  <c r="AY5" i="1"/>
  <c r="AY77" i="1"/>
  <c r="AY65" i="1"/>
  <c r="AY58" i="1"/>
  <c r="AY53" i="1"/>
  <c r="AY46" i="1"/>
  <c r="AY36" i="1"/>
  <c r="AY32" i="1"/>
  <c r="AY27" i="1"/>
  <c r="AY25" i="1"/>
  <c r="AY16" i="1"/>
  <c r="AY11" i="1"/>
  <c r="AY444" i="1"/>
  <c r="AY93" i="1"/>
  <c r="AY69" i="1"/>
  <c r="AY52" i="1"/>
  <c r="AY45" i="1"/>
  <c r="AY21" i="1"/>
  <c r="AY211" i="1"/>
  <c r="AY129" i="1"/>
  <c r="AY127" i="1"/>
  <c r="AY88" i="1"/>
  <c r="AY50" i="1"/>
  <c r="AY42" i="1"/>
  <c r="AY37" i="1"/>
  <c r="AY29" i="1"/>
  <c r="AY18" i="1"/>
  <c r="AY167" i="1"/>
  <c r="AY138" i="1"/>
  <c r="AY108" i="1"/>
  <c r="AY104" i="1"/>
  <c r="AY89" i="1"/>
  <c r="AY57" i="1"/>
  <c r="AY54" i="1"/>
  <c r="AY49" i="1"/>
  <c r="AY35" i="1"/>
  <c r="AY31" i="1"/>
  <c r="AY10" i="1"/>
  <c r="AY174" i="1"/>
  <c r="AY149" i="1"/>
  <c r="AY133" i="1"/>
  <c r="AY113" i="1"/>
  <c r="AY109" i="1"/>
  <c r="AY76" i="1"/>
  <c r="AY70" i="1"/>
  <c r="AY67" i="1"/>
  <c r="AY63" i="1"/>
  <c r="AY62" i="1"/>
  <c r="AY44" i="1"/>
  <c r="AY26" i="1"/>
  <c r="AY23" i="1"/>
  <c r="AY20" i="1"/>
  <c r="AY13" i="1"/>
  <c r="AY12" i="1"/>
  <c r="AY8" i="1"/>
  <c r="AY3" i="1"/>
  <c r="AY33" i="1"/>
  <c r="AY83" i="1"/>
  <c r="AY28" i="1"/>
  <c r="AY38" i="1"/>
  <c r="AY75" i="1"/>
  <c r="AY51" i="1"/>
  <c r="AY34" i="1"/>
  <c r="AY17" i="1"/>
  <c r="AY41" i="1"/>
  <c r="AN459" i="1"/>
  <c r="AN449" i="1"/>
  <c r="AN420" i="1"/>
  <c r="AN415" i="1"/>
  <c r="AN456" i="1"/>
  <c r="AN443" i="1"/>
  <c r="AN437" i="1"/>
  <c r="AN436" i="1"/>
  <c r="AN433" i="1"/>
  <c r="AN430" i="1"/>
  <c r="AN425" i="1"/>
  <c r="AN461" i="1"/>
  <c r="AN451" i="1"/>
  <c r="AN441" i="1"/>
  <c r="AN427" i="1"/>
  <c r="AN422" i="1"/>
  <c r="AN419" i="1"/>
  <c r="AN460" i="1"/>
  <c r="AN455" i="1"/>
  <c r="AN450" i="1"/>
  <c r="AN445" i="1"/>
  <c r="AN438" i="1"/>
  <c r="AN434" i="1"/>
  <c r="AN432" i="1"/>
  <c r="AN431" i="1"/>
  <c r="AN429" i="1"/>
  <c r="AN426" i="1"/>
  <c r="AN421" i="1"/>
  <c r="AN462" i="1"/>
  <c r="AN457" i="1"/>
  <c r="AN453" i="1"/>
  <c r="AN417" i="1"/>
  <c r="AN414" i="1"/>
  <c r="AN402" i="1"/>
  <c r="AN399" i="1"/>
  <c r="AN394" i="1"/>
  <c r="AN388" i="1"/>
  <c r="AN381" i="1"/>
  <c r="AN364" i="1"/>
  <c r="AN448" i="1"/>
  <c r="AN423" i="1"/>
  <c r="AN409" i="1"/>
  <c r="AN404" i="1"/>
  <c r="AN367" i="1"/>
  <c r="AN355" i="1"/>
  <c r="AN354" i="1"/>
  <c r="AN352" i="1"/>
  <c r="AN344" i="1"/>
  <c r="AN338" i="1"/>
  <c r="AN337" i="1"/>
  <c r="AN458" i="1"/>
  <c r="AN424" i="1"/>
  <c r="AN396" i="1"/>
  <c r="AN392" i="1"/>
  <c r="AN383" i="1"/>
  <c r="AN378" i="1"/>
  <c r="AN444" i="1"/>
  <c r="AN411" i="1"/>
  <c r="AN403" i="1"/>
  <c r="AN395" i="1"/>
  <c r="AN391" i="1"/>
  <c r="AN386" i="1"/>
  <c r="AN377" i="1"/>
  <c r="AN362" i="1"/>
  <c r="AN454" i="1"/>
  <c r="AN452" i="1"/>
  <c r="AN446" i="1"/>
  <c r="AN405" i="1"/>
  <c r="AN400" i="1"/>
  <c r="AN385" i="1"/>
  <c r="AN356" i="1"/>
  <c r="AN353" i="1"/>
  <c r="AN350" i="1"/>
  <c r="AN347" i="1"/>
  <c r="AN442" i="1"/>
  <c r="AN397" i="1"/>
  <c r="AN380" i="1"/>
  <c r="AN365" i="1"/>
  <c r="AN346" i="1"/>
  <c r="AN336" i="1"/>
  <c r="AN330" i="1"/>
  <c r="AN326" i="1"/>
  <c r="AN314" i="1"/>
  <c r="AN306" i="1"/>
  <c r="AN296" i="1"/>
  <c r="AN289" i="1"/>
  <c r="AN408" i="1"/>
  <c r="AN374" i="1"/>
  <c r="AN370" i="1"/>
  <c r="AN361" i="1"/>
  <c r="AN342" i="1"/>
  <c r="AN334" i="1"/>
  <c r="AN332" i="1"/>
  <c r="AN327" i="1"/>
  <c r="AN318" i="1"/>
  <c r="AN316" i="1"/>
  <c r="AN312" i="1"/>
  <c r="AN407" i="1"/>
  <c r="AN379" i="1"/>
  <c r="AN360" i="1"/>
  <c r="AN322" i="1"/>
  <c r="AN428" i="1"/>
  <c r="AN373" i="1"/>
  <c r="AN369" i="1"/>
  <c r="AN359" i="1"/>
  <c r="AN343" i="1"/>
  <c r="AN313" i="1"/>
  <c r="AN305" i="1"/>
  <c r="AN288" i="1"/>
  <c r="AN376" i="1"/>
  <c r="AN372" i="1"/>
  <c r="AN368" i="1"/>
  <c r="AN358" i="1"/>
  <c r="AN335" i="1"/>
  <c r="AN321" i="1"/>
  <c r="AN319" i="1"/>
  <c r="AN317" i="1"/>
  <c r="AN309" i="1"/>
  <c r="AN416" i="1"/>
  <c r="AN413" i="1"/>
  <c r="AN401" i="1"/>
  <c r="AN384" i="1"/>
  <c r="AN340" i="1"/>
  <c r="AN328" i="1"/>
  <c r="AN398" i="1"/>
  <c r="AN393" i="1"/>
  <c r="AN315" i="1"/>
  <c r="AN310" i="1"/>
  <c r="AN300" i="1"/>
  <c r="AN282" i="1"/>
  <c r="AN280" i="1"/>
  <c r="AN277" i="1"/>
  <c r="AN265" i="1"/>
  <c r="AN262" i="1"/>
  <c r="AN247" i="1"/>
  <c r="AN240" i="1"/>
  <c r="AN366" i="1"/>
  <c r="AN341" i="1"/>
  <c r="AN307" i="1"/>
  <c r="AN301" i="1"/>
  <c r="AN268" i="1"/>
  <c r="AN251" i="1"/>
  <c r="AN245" i="1"/>
  <c r="AN232" i="1"/>
  <c r="AN229" i="1"/>
  <c r="AN371" i="1"/>
  <c r="AN348" i="1"/>
  <c r="AN323" i="1"/>
  <c r="AN302" i="1"/>
  <c r="AN299" i="1"/>
  <c r="AN279" i="1"/>
  <c r="AN249" i="1"/>
  <c r="AN242" i="1"/>
  <c r="AN357" i="1"/>
  <c r="AN351" i="1"/>
  <c r="AN345" i="1"/>
  <c r="AN324" i="1"/>
  <c r="AN303" i="1"/>
  <c r="AN297" i="1"/>
  <c r="AN293" i="1"/>
  <c r="AN276" i="1"/>
  <c r="AN274" i="1"/>
  <c r="AN264" i="1"/>
  <c r="AN260" i="1"/>
  <c r="AN255" i="1"/>
  <c r="AN253" i="1"/>
  <c r="AN410" i="1"/>
  <c r="AN329" i="1"/>
  <c r="AN304" i="1"/>
  <c r="AN267" i="1"/>
  <c r="AN349" i="1"/>
  <c r="AN339" i="1"/>
  <c r="AN331"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5" i="1"/>
  <c r="AN211" i="1"/>
  <c r="AN197" i="1"/>
  <c r="AN191" i="1"/>
  <c r="AN176" i="1"/>
  <c r="AN175" i="1"/>
  <c r="AN221" i="1"/>
  <c r="AN218" i="1"/>
  <c r="AN199" i="1"/>
  <c r="AN184" i="1"/>
  <c r="AN181" i="1"/>
  <c r="AN174" i="1"/>
  <c r="AN164" i="1"/>
  <c r="AN161" i="1"/>
  <c r="AN158" i="1"/>
  <c r="AN143" i="1"/>
  <c r="AN222" i="1"/>
  <c r="AN201" i="1"/>
  <c r="AN190" i="1"/>
  <c r="AN178" i="1"/>
  <c r="AN156" i="1"/>
  <c r="AN154" i="1"/>
  <c r="AN149" i="1"/>
  <c r="AN145" i="1"/>
  <c r="AN140" i="1"/>
  <c r="AN138" i="1"/>
  <c r="AN130" i="1"/>
  <c r="AN224" i="1"/>
  <c r="AN210" i="1"/>
  <c r="AN207" i="1"/>
  <c r="AN206" i="1"/>
  <c r="AN196" i="1"/>
  <c r="AN186" i="1"/>
  <c r="AN173" i="1"/>
  <c r="AN135" i="1"/>
  <c r="AN283" i="1"/>
  <c r="AN275" i="1"/>
  <c r="AN254" i="1"/>
  <c r="AN216" i="1"/>
  <c r="AN209" i="1"/>
  <c r="AN200" i="1"/>
  <c r="AN198" i="1"/>
  <c r="AN187" i="1"/>
  <c r="AN180" i="1"/>
  <c r="AN157" i="1"/>
  <c r="AN153" i="1"/>
  <c r="AN148" i="1"/>
  <c r="AN137" i="1"/>
  <c r="AN133" i="1"/>
  <c r="AN132" i="1"/>
  <c r="AN236" i="1"/>
  <c r="AN223" i="1"/>
  <c r="AN219" i="1"/>
  <c r="AN189" i="1"/>
  <c r="AN188" i="1"/>
  <c r="AN185" i="1"/>
  <c r="AN172" i="1"/>
  <c r="AN169" i="1"/>
  <c r="AN168" i="1"/>
  <c r="AN162" i="1"/>
  <c r="AN159" i="1"/>
  <c r="AN150" i="1"/>
  <c r="AN146" i="1"/>
  <c r="AN144" i="1"/>
  <c r="AN363" i="1"/>
  <c r="AN243" i="1"/>
  <c r="AN239" i="1"/>
  <c r="AN231" i="1"/>
  <c r="AN182" i="1"/>
  <c r="AN88" i="1"/>
  <c r="AN87" i="1"/>
  <c r="AN82" i="1"/>
  <c r="AN72" i="1"/>
  <c r="AN63" i="1"/>
  <c r="AN183" i="1"/>
  <c r="AN128" i="1"/>
  <c r="AN123" i="1"/>
  <c r="AN114" i="1"/>
  <c r="AN110" i="1"/>
  <c r="AN109" i="1"/>
  <c r="AN108" i="1"/>
  <c r="AN102" i="1"/>
  <c r="AN100" i="1"/>
  <c r="AN98" i="1"/>
  <c r="AN90" i="1"/>
  <c r="AN74" i="1"/>
  <c r="AN71" i="1"/>
  <c r="AN65" i="1"/>
  <c r="AN147" i="1"/>
  <c r="AN136" i="1"/>
  <c r="AN84" i="1"/>
  <c r="AN228" i="1"/>
  <c r="AN177" i="1"/>
  <c r="AN170" i="1"/>
  <c r="AN167" i="1"/>
  <c r="AN163" i="1"/>
  <c r="AN151" i="1"/>
  <c r="AN142" i="1"/>
  <c r="AN119" i="1"/>
  <c r="AN89" i="1"/>
  <c r="AN83" i="1"/>
  <c r="AN66" i="1"/>
  <c r="AN59" i="1"/>
  <c r="AN213" i="1"/>
  <c r="AN208" i="1"/>
  <c r="AN141" i="1"/>
  <c r="AN129" i="1"/>
  <c r="AN124" i="1"/>
  <c r="AN111" i="1"/>
  <c r="AN103" i="1"/>
  <c r="AN97" i="1"/>
  <c r="AN93" i="1"/>
  <c r="AN91" i="1"/>
  <c r="AN86" i="1"/>
  <c r="AN80" i="1"/>
  <c r="AN160" i="1"/>
  <c r="AN139" i="1"/>
  <c r="AN127" i="1"/>
  <c r="AN113" i="1"/>
  <c r="AN112" i="1"/>
  <c r="AN107" i="1"/>
  <c r="AN104" i="1"/>
  <c r="AN95" i="1"/>
  <c r="AN76" i="1"/>
  <c r="AN60" i="1"/>
  <c r="AN54" i="1"/>
  <c r="AN37" i="1"/>
  <c r="AN33" i="1"/>
  <c r="AN28" i="1"/>
  <c r="AN17" i="1"/>
  <c r="AN13" i="1"/>
  <c r="AN8" i="1"/>
  <c r="AN193" i="1"/>
  <c r="AN155" i="1"/>
  <c r="AN126" i="1"/>
  <c r="AN122" i="1"/>
  <c r="AN69" i="1"/>
  <c r="AN62" i="1"/>
  <c r="AN61" i="1"/>
  <c r="AN48" i="1"/>
  <c r="AN44" i="1"/>
  <c r="AN39" i="1"/>
  <c r="AN26" i="1"/>
  <c r="AN22" i="1"/>
  <c r="AN179" i="1"/>
  <c r="AN134" i="1"/>
  <c r="AN115" i="1"/>
  <c r="AN57" i="1"/>
  <c r="AN51" i="1"/>
  <c r="AN47" i="1"/>
  <c r="AN41" i="1"/>
  <c r="AN30" i="1"/>
  <c r="AN19" i="1"/>
  <c r="AN5" i="1"/>
  <c r="AN250" i="1"/>
  <c r="AN85" i="1"/>
  <c r="AN58" i="1"/>
  <c r="AN55" i="1"/>
  <c r="AN46" i="1"/>
  <c r="AN32" i="1"/>
  <c r="AN11" i="1"/>
  <c r="AN217" i="1"/>
  <c r="AN171" i="1"/>
  <c r="AN118" i="1"/>
  <c r="AN73" i="1"/>
  <c r="AN70" i="1"/>
  <c r="AN67" i="1"/>
  <c r="AN43" i="1"/>
  <c r="AN24" i="1"/>
  <c r="AN21" i="1"/>
  <c r="AN16" i="1"/>
  <c r="AN9" i="1"/>
  <c r="AN7" i="1"/>
  <c r="AN165" i="1"/>
  <c r="AN99" i="1"/>
  <c r="AN96" i="1"/>
  <c r="AN50" i="1"/>
  <c r="AN35" i="1"/>
  <c r="AN34" i="1"/>
  <c r="AN29" i="1"/>
  <c r="AN18" i="1"/>
  <c r="AN263" i="1"/>
  <c r="AN238" i="1"/>
  <c r="AN81" i="1"/>
  <c r="AN75" i="1"/>
  <c r="AN68" i="1"/>
  <c r="AN56" i="1"/>
  <c r="AN49" i="1"/>
  <c r="AN45" i="1"/>
  <c r="AN36" i="1"/>
  <c r="AN25" i="1"/>
  <c r="AN10" i="1"/>
  <c r="AN6" i="1"/>
  <c r="AN105" i="1"/>
  <c r="AN64" i="1"/>
  <c r="AN131" i="1"/>
  <c r="AN42" i="1"/>
  <c r="AN3" i="1"/>
  <c r="AN152" i="1"/>
  <c r="AN31" i="1"/>
  <c r="AN77" i="1"/>
  <c r="AN20" i="1"/>
  <c r="C57" i="2"/>
  <c r="C61" i="2"/>
  <c r="C63" i="2"/>
  <c r="C69" i="2"/>
  <c r="C70" i="2"/>
  <c r="C62" i="2"/>
  <c r="C56" i="2"/>
  <c r="C67" i="2"/>
  <c r="C66" i="2"/>
  <c r="C68" i="2"/>
  <c r="C71" i="2"/>
  <c r="C58" i="2"/>
  <c r="C59" i="2"/>
  <c r="C60" i="2"/>
  <c r="C64" i="2"/>
  <c r="C65" i="2"/>
  <c r="C72" i="2"/>
  <c r="I21" i="2"/>
  <c r="K1" i="1"/>
  <c r="N84" i="39" s="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A5" i="31"/>
  <c r="A4" i="31"/>
  <c r="A3" i="31"/>
  <c r="C6" i="31"/>
  <c r="C5" i="31"/>
  <c r="C4" i="31"/>
  <c r="C3" i="31"/>
  <c r="C2" i="31"/>
  <c r="A2" i="31"/>
  <c r="BD2" i="1"/>
  <c r="BB2" i="1"/>
  <c r="BA2" i="1"/>
  <c r="AZ2" i="1"/>
  <c r="AY2" i="1"/>
  <c r="AX2" i="1"/>
  <c r="AP2" i="1"/>
  <c r="AO2" i="1"/>
  <c r="AN2" i="1"/>
  <c r="AH12" i="39" l="1"/>
  <c r="Z16" i="39"/>
  <c r="R20" i="39"/>
  <c r="AB31" i="39"/>
  <c r="T35" i="39"/>
  <c r="AD15" i="39"/>
  <c r="V19" i="39"/>
  <c r="N23" i="39"/>
  <c r="AF30" i="39"/>
  <c r="X34" i="39"/>
  <c r="AH14" i="39"/>
  <c r="Z18" i="39"/>
  <c r="R22" i="39"/>
  <c r="AB33" i="39"/>
  <c r="T39" i="39"/>
  <c r="AD17" i="39"/>
  <c r="V21" i="39"/>
  <c r="N25" i="39"/>
  <c r="AF32" i="39"/>
  <c r="V37" i="39"/>
  <c r="AH8" i="39"/>
  <c r="Z12" i="39"/>
  <c r="R16" i="39"/>
  <c r="AB27" i="39"/>
  <c r="T31" i="39"/>
  <c r="R49" i="39"/>
  <c r="N11" i="39"/>
  <c r="AF18" i="39"/>
  <c r="X22" i="39"/>
  <c r="P26" i="39"/>
  <c r="AH33" i="39"/>
  <c r="AB13" i="39"/>
  <c r="T17" i="39"/>
  <c r="T33" i="39"/>
  <c r="AB14" i="39"/>
  <c r="X24" i="39"/>
  <c r="AB30" i="39"/>
  <c r="AD51" i="39"/>
  <c r="X9" i="39"/>
  <c r="P13" i="39"/>
  <c r="AH20" i="39"/>
  <c r="Z24" i="39"/>
  <c r="R28" i="39"/>
  <c r="AB8" i="39"/>
  <c r="T12" i="39"/>
  <c r="AD23" i="39"/>
  <c r="V27" i="39"/>
  <c r="N31" i="39"/>
  <c r="X11" i="39"/>
  <c r="P15" i="39"/>
  <c r="AH22" i="39"/>
  <c r="Z26" i="39"/>
  <c r="R30" i="39"/>
  <c r="AB10" i="39"/>
  <c r="T14" i="39"/>
  <c r="AD25" i="39"/>
  <c r="V29" i="39"/>
  <c r="N33" i="39"/>
  <c r="T38" i="39"/>
  <c r="P9" i="39"/>
  <c r="AH16" i="39"/>
  <c r="Z20" i="39"/>
  <c r="R24" i="39"/>
  <c r="AB35" i="39"/>
  <c r="AD11" i="39"/>
  <c r="V15" i="39"/>
  <c r="N19" i="39"/>
  <c r="AF26" i="39"/>
  <c r="X30" i="39"/>
  <c r="P34" i="39"/>
  <c r="P42" i="39"/>
  <c r="R10" i="39"/>
  <c r="AB21" i="39"/>
  <c r="T25" i="39"/>
  <c r="AB29" i="39"/>
  <c r="T10" i="39"/>
  <c r="R19" i="39"/>
  <c r="R57" i="39"/>
  <c r="AH28" i="39"/>
  <c r="Z32" i="39"/>
  <c r="AB16" i="39"/>
  <c r="T20" i="39"/>
  <c r="AD31" i="39"/>
  <c r="V35" i="39"/>
  <c r="N8" i="39"/>
  <c r="AF15" i="39"/>
  <c r="X19" i="39"/>
  <c r="P23" i="39"/>
  <c r="AH30" i="39"/>
  <c r="Z34" i="39"/>
  <c r="AB44" i="39"/>
  <c r="AB18" i="39"/>
  <c r="T22" i="39"/>
  <c r="AD33" i="39"/>
  <c r="V39" i="39"/>
  <c r="AF9" i="39"/>
  <c r="X13" i="39"/>
  <c r="P17" i="39"/>
  <c r="AH24" i="39"/>
  <c r="Z28" i="39"/>
  <c r="R32" i="39"/>
  <c r="Z36" i="39"/>
  <c r="T8" i="39"/>
  <c r="AD19" i="39"/>
  <c r="V23" i="39"/>
  <c r="N27" i="39"/>
  <c r="AF34" i="39"/>
  <c r="AH10" i="39"/>
  <c r="Z14" i="39"/>
  <c r="R18" i="39"/>
  <c r="R34" i="39"/>
  <c r="AF42" i="39"/>
  <c r="Z15" i="39"/>
  <c r="AF20" i="39"/>
  <c r="AF58" i="39"/>
  <c r="AF13" i="39"/>
  <c r="X17" i="39"/>
  <c r="P21" i="39"/>
  <c r="V10" i="39"/>
  <c r="N14" i="39"/>
  <c r="AF21" i="39"/>
  <c r="X25" i="39"/>
  <c r="P29" i="39"/>
  <c r="Z9" i="39"/>
  <c r="R13" i="39"/>
  <c r="AB24" i="39"/>
  <c r="T28" i="39"/>
  <c r="AD8" i="39"/>
  <c r="V12" i="39"/>
  <c r="N16" i="39"/>
  <c r="AF23" i="39"/>
  <c r="X27" i="39"/>
  <c r="P31" i="39"/>
  <c r="T48" i="39"/>
  <c r="Z11" i="39"/>
  <c r="R15" i="39"/>
  <c r="AB26" i="39"/>
  <c r="T30" i="39"/>
  <c r="R41" i="39"/>
  <c r="N10" i="39"/>
  <c r="AF17" i="39"/>
  <c r="X21" i="39"/>
  <c r="P25" i="39"/>
  <c r="AH32" i="39"/>
  <c r="X37" i="39"/>
  <c r="AB12" i="39"/>
  <c r="T16" i="39"/>
  <c r="AD27" i="39"/>
  <c r="V31" i="39"/>
  <c r="N35" i="39"/>
  <c r="AH49" i="39"/>
  <c r="P11" i="39"/>
  <c r="AH18" i="39"/>
  <c r="Z22" i="39"/>
  <c r="R26" i="39"/>
  <c r="Z30" i="39"/>
  <c r="AH34" i="39"/>
  <c r="X46" i="39"/>
  <c r="R11" i="39"/>
  <c r="N21" i="39"/>
  <c r="X32" i="39"/>
  <c r="Z53" i="39"/>
  <c r="N59" i="39"/>
  <c r="P66" i="39"/>
  <c r="AD14" i="39"/>
  <c r="V18" i="39"/>
  <c r="N22" i="39"/>
  <c r="AF29" i="39"/>
  <c r="X33" i="39"/>
  <c r="AH13" i="39"/>
  <c r="Z17" i="39"/>
  <c r="R21" i="39"/>
  <c r="AB32" i="39"/>
  <c r="AD16" i="39"/>
  <c r="V20" i="39"/>
  <c r="N24" i="39"/>
  <c r="AF31" i="39"/>
  <c r="X35" i="39"/>
  <c r="P8" i="39"/>
  <c r="AH15" i="39"/>
  <c r="Z19" i="39"/>
  <c r="R23" i="39"/>
  <c r="AB34" i="39"/>
  <c r="AD10" i="39"/>
  <c r="V14" i="39"/>
  <c r="N18" i="39"/>
  <c r="AF25" i="39"/>
  <c r="X29" i="39"/>
  <c r="P33" i="39"/>
  <c r="V38" i="39"/>
  <c r="R9" i="39"/>
  <c r="AB20" i="39"/>
  <c r="T24" i="39"/>
  <c r="AD35" i="39"/>
  <c r="AF11" i="39"/>
  <c r="X15" i="39"/>
  <c r="P19" i="39"/>
  <c r="AH26" i="39"/>
  <c r="P35" i="39"/>
  <c r="P50" i="39"/>
  <c r="AH11" i="39"/>
  <c r="AD21" i="39"/>
  <c r="P28" i="39"/>
  <c r="AF66" i="39"/>
  <c r="AH208" i="39"/>
  <c r="P201" i="39"/>
  <c r="X197" i="39"/>
  <c r="AF193" i="39"/>
  <c r="N186" i="39"/>
  <c r="V182" i="39"/>
  <c r="AD178" i="39"/>
  <c r="P208" i="39"/>
  <c r="X204" i="39"/>
  <c r="AF200" i="39"/>
  <c r="N193" i="39"/>
  <c r="V189" i="39"/>
  <c r="AD185" i="39"/>
  <c r="T205" i="39"/>
  <c r="AB201" i="39"/>
  <c r="R190" i="39"/>
  <c r="Z186" i="39"/>
  <c r="AH182" i="39"/>
  <c r="N207" i="39"/>
  <c r="V203" i="39"/>
  <c r="AD199" i="39"/>
  <c r="T188" i="39"/>
  <c r="AB184" i="39"/>
  <c r="N206" i="39"/>
  <c r="V202" i="39"/>
  <c r="AD198" i="39"/>
  <c r="T187" i="39"/>
  <c r="AB183" i="39"/>
  <c r="R172" i="39"/>
  <c r="T202" i="39"/>
  <c r="AB198" i="39"/>
  <c r="R187" i="39"/>
  <c r="Z183" i="39"/>
  <c r="AH179" i="39"/>
  <c r="Z206" i="39"/>
  <c r="AH202" i="39"/>
  <c r="P195" i="39"/>
  <c r="X191" i="39"/>
  <c r="AF187" i="39"/>
  <c r="N180" i="39"/>
  <c r="V176" i="39"/>
  <c r="AD172" i="39"/>
  <c r="R201" i="39"/>
  <c r="Z197" i="39"/>
  <c r="AH193" i="39"/>
  <c r="P186" i="39"/>
  <c r="X182" i="39"/>
  <c r="AF178" i="39"/>
  <c r="N171" i="39"/>
  <c r="P175" i="39"/>
  <c r="T161" i="39"/>
  <c r="AB157" i="39"/>
  <c r="R146" i="39"/>
  <c r="Z142" i="39"/>
  <c r="T172" i="39"/>
  <c r="V167" i="39"/>
  <c r="AD163" i="39"/>
  <c r="T152" i="39"/>
  <c r="AB148" i="39"/>
  <c r="V177" i="39"/>
  <c r="N162" i="39"/>
  <c r="V158" i="39"/>
  <c r="AD154" i="39"/>
  <c r="T143" i="39"/>
  <c r="AB139" i="39"/>
  <c r="N177" i="39"/>
  <c r="T158" i="39"/>
  <c r="AB154" i="39"/>
  <c r="R208" i="39"/>
  <c r="Z204" i="39"/>
  <c r="AH200" i="39"/>
  <c r="P193" i="39"/>
  <c r="X189" i="39"/>
  <c r="AF185" i="39"/>
  <c r="N178" i="39"/>
  <c r="V174" i="39"/>
  <c r="AH207" i="39"/>
  <c r="P200" i="39"/>
  <c r="X196" i="39"/>
  <c r="AF192" i="39"/>
  <c r="N185" i="39"/>
  <c r="V181" i="39"/>
  <c r="AD208" i="39"/>
  <c r="T197" i="39"/>
  <c r="AB193" i="39"/>
  <c r="R182" i="39"/>
  <c r="Z178" i="39"/>
  <c r="AF206" i="39"/>
  <c r="N199" i="39"/>
  <c r="V195" i="39"/>
  <c r="AD191" i="39"/>
  <c r="T180" i="39"/>
  <c r="AB176" i="39"/>
  <c r="AF205" i="39"/>
  <c r="N198" i="39"/>
  <c r="V194" i="39"/>
  <c r="AD190" i="39"/>
  <c r="T179" i="39"/>
  <c r="AB175" i="39"/>
  <c r="AD205" i="39"/>
  <c r="T194" i="39"/>
  <c r="AB190" i="39"/>
  <c r="R179" i="39"/>
  <c r="R202" i="39"/>
  <c r="Z198" i="39"/>
  <c r="AH194" i="39"/>
  <c r="P187" i="39"/>
  <c r="X183" i="39"/>
  <c r="AF179" i="39"/>
  <c r="N172" i="39"/>
  <c r="T208" i="39"/>
  <c r="AB204" i="39"/>
  <c r="R193" i="39"/>
  <c r="Z189" i="39"/>
  <c r="AH185" i="39"/>
  <c r="P178" i="39"/>
  <c r="X174" i="39"/>
  <c r="AF170" i="39"/>
  <c r="R174" i="39"/>
  <c r="V168" i="39"/>
  <c r="AD164" i="39"/>
  <c r="T153" i="39"/>
  <c r="AB149" i="39"/>
  <c r="X171" i="39"/>
  <c r="N163" i="39"/>
  <c r="V159" i="39"/>
  <c r="AD155" i="39"/>
  <c r="T144" i="39"/>
  <c r="X169" i="39"/>
  <c r="X165" i="39"/>
  <c r="AF161" i="39"/>
  <c r="N154" i="39"/>
  <c r="V150" i="39"/>
  <c r="AD146" i="39"/>
  <c r="AH175" i="39"/>
  <c r="V169" i="39"/>
  <c r="V165" i="39"/>
  <c r="AD161" i="39"/>
  <c r="T150" i="39"/>
  <c r="AB146" i="39"/>
  <c r="R200" i="39"/>
  <c r="Z196" i="39"/>
  <c r="AH192" i="39"/>
  <c r="P185" i="39"/>
  <c r="X181" i="39"/>
  <c r="AF177" i="39"/>
  <c r="R207" i="39"/>
  <c r="Z203" i="39"/>
  <c r="AH199" i="39"/>
  <c r="P192" i="39"/>
  <c r="X188" i="39"/>
  <c r="AF184" i="39"/>
  <c r="N208" i="39"/>
  <c r="V204" i="39"/>
  <c r="AD200" i="39"/>
  <c r="T189" i="39"/>
  <c r="AB185" i="39"/>
  <c r="P206" i="39"/>
  <c r="X202" i="39"/>
  <c r="AF198" i="39"/>
  <c r="N191" i="39"/>
  <c r="V187" i="39"/>
  <c r="AD183" i="39"/>
  <c r="P205" i="39"/>
  <c r="X201" i="39"/>
  <c r="AF197" i="39"/>
  <c r="N190" i="39"/>
  <c r="V186" i="39"/>
  <c r="AD182" i="39"/>
  <c r="T171" i="39"/>
  <c r="N205" i="39"/>
  <c r="V201" i="39"/>
  <c r="AD197" i="39"/>
  <c r="T186" i="39"/>
  <c r="AB182" i="39"/>
  <c r="AB205" i="39"/>
  <c r="R194" i="39"/>
  <c r="Z190" i="39"/>
  <c r="AH186" i="39"/>
  <c r="P179" i="39"/>
  <c r="X175" i="39"/>
  <c r="AF171" i="39"/>
  <c r="T200" i="39"/>
  <c r="AB196" i="39"/>
  <c r="R185" i="39"/>
  <c r="Z181" i="39"/>
  <c r="AH177" i="39"/>
  <c r="P170" i="39"/>
  <c r="T173" i="39"/>
  <c r="N164" i="39"/>
  <c r="V160" i="39"/>
  <c r="AD156" i="39"/>
  <c r="T145" i="39"/>
  <c r="AB141" i="39"/>
  <c r="X166" i="39"/>
  <c r="AF162" i="39"/>
  <c r="N155" i="39"/>
  <c r="V151" i="39"/>
  <c r="AD147" i="39"/>
  <c r="AH168" i="39"/>
  <c r="P161" i="39"/>
  <c r="X157" i="39"/>
  <c r="AF153" i="39"/>
  <c r="N146" i="39"/>
  <c r="V142" i="39"/>
  <c r="AD138" i="39"/>
  <c r="AF168" i="39"/>
  <c r="N161" i="39"/>
  <c r="V157" i="39"/>
  <c r="AD153" i="39"/>
  <c r="T142" i="39"/>
  <c r="AF175" i="39"/>
  <c r="P169" i="39"/>
  <c r="T165" i="39"/>
  <c r="AB161" i="39"/>
  <c r="T207" i="39"/>
  <c r="AB203" i="39"/>
  <c r="R192" i="39"/>
  <c r="Z188" i="39"/>
  <c r="AH184" i="39"/>
  <c r="P177" i="39"/>
  <c r="X173" i="39"/>
  <c r="R199" i="39"/>
  <c r="Z195" i="39"/>
  <c r="AH191" i="39"/>
  <c r="P184" i="39"/>
  <c r="X180" i="39"/>
  <c r="AF207" i="39"/>
  <c r="N200" i="39"/>
  <c r="V196" i="39"/>
  <c r="AD192" i="39"/>
  <c r="T181" i="39"/>
  <c r="AB177" i="39"/>
  <c r="AH205" i="39"/>
  <c r="P198" i="39"/>
  <c r="X194" i="39"/>
  <c r="AF190" i="39"/>
  <c r="N183" i="39"/>
  <c r="V179" i="39"/>
  <c r="Z208" i="39"/>
  <c r="AH204" i="39"/>
  <c r="P197" i="39"/>
  <c r="X193" i="39"/>
  <c r="AF189" i="39"/>
  <c r="N182" i="39"/>
  <c r="V178" i="39"/>
  <c r="AD174" i="39"/>
  <c r="X208" i="39"/>
  <c r="AF204" i="39"/>
  <c r="N197" i="39"/>
  <c r="V193" i="39"/>
  <c r="AD189" i="39"/>
  <c r="T178" i="39"/>
  <c r="T201" i="39"/>
  <c r="AB197" i="39"/>
  <c r="R186" i="39"/>
  <c r="Z182" i="39"/>
  <c r="AH178" i="39"/>
  <c r="P171" i="39"/>
  <c r="V207" i="39"/>
  <c r="AD203" i="39"/>
  <c r="T192" i="39"/>
  <c r="AB188" i="39"/>
  <c r="R177" i="39"/>
  <c r="Z173" i="39"/>
  <c r="AH169" i="39"/>
  <c r="V172" i="39"/>
  <c r="X167" i="39"/>
  <c r="AF163" i="39"/>
  <c r="N156" i="39"/>
  <c r="V152" i="39"/>
  <c r="AD148" i="39"/>
  <c r="AD177" i="39"/>
  <c r="P162" i="39"/>
  <c r="X158" i="39"/>
  <c r="AF154" i="39"/>
  <c r="N147" i="39"/>
  <c r="V143" i="39"/>
  <c r="R168" i="39"/>
  <c r="Z164" i="39"/>
  <c r="AH160" i="39"/>
  <c r="P153" i="39"/>
  <c r="X149" i="39"/>
  <c r="AF145" i="39"/>
  <c r="N138" i="39"/>
  <c r="P168" i="39"/>
  <c r="X164" i="39"/>
  <c r="AF160" i="39"/>
  <c r="N153" i="39"/>
  <c r="V149" i="39"/>
  <c r="AD145" i="39"/>
  <c r="AH174" i="39"/>
  <c r="AD168" i="39"/>
  <c r="T157" i="39"/>
  <c r="AB153" i="39"/>
  <c r="R142" i="39"/>
  <c r="AF174" i="39"/>
  <c r="AB168" i="39"/>
  <c r="R157" i="39"/>
  <c r="Z153" i="39"/>
  <c r="T199" i="39"/>
  <c r="AB195" i="39"/>
  <c r="R184" i="39"/>
  <c r="Z180" i="39"/>
  <c r="AH176" i="39"/>
  <c r="T206" i="39"/>
  <c r="AB202" i="39"/>
  <c r="R191" i="39"/>
  <c r="Z187" i="39"/>
  <c r="AH183" i="39"/>
  <c r="P207" i="39"/>
  <c r="X203" i="39"/>
  <c r="AF199" i="39"/>
  <c r="N192" i="39"/>
  <c r="V188" i="39"/>
  <c r="AD184" i="39"/>
  <c r="R205" i="39"/>
  <c r="Z201" i="39"/>
  <c r="AH197" i="39"/>
  <c r="P190" i="39"/>
  <c r="X186" i="39"/>
  <c r="AF182" i="39"/>
  <c r="R204" i="39"/>
  <c r="Z200" i="39"/>
  <c r="AH196" i="39"/>
  <c r="P189" i="39"/>
  <c r="X185" i="39"/>
  <c r="AF181" i="39"/>
  <c r="N174" i="39"/>
  <c r="P204" i="39"/>
  <c r="X200" i="39"/>
  <c r="AF196" i="39"/>
  <c r="N189" i="39"/>
  <c r="V185" i="39"/>
  <c r="AD181" i="39"/>
  <c r="V208" i="39"/>
  <c r="AD204" i="39"/>
  <c r="T193" i="39"/>
  <c r="AB189" i="39"/>
  <c r="R178" i="39"/>
  <c r="Z174" i="39"/>
  <c r="AH170" i="39"/>
  <c r="N203" i="39"/>
  <c r="V199" i="39"/>
  <c r="AD195" i="39"/>
  <c r="T184" i="39"/>
  <c r="AB180" i="39"/>
  <c r="R169" i="39"/>
  <c r="Z171" i="39"/>
  <c r="P163" i="39"/>
  <c r="X159" i="39"/>
  <c r="AF155" i="39"/>
  <c r="N148" i="39"/>
  <c r="V144" i="39"/>
  <c r="N176" i="39"/>
  <c r="Z169" i="39"/>
  <c r="Z165" i="39"/>
  <c r="AH161" i="39"/>
  <c r="P154" i="39"/>
  <c r="X150" i="39"/>
  <c r="AF146" i="39"/>
  <c r="N173" i="39"/>
  <c r="R160" i="39"/>
  <c r="Z156" i="39"/>
  <c r="AH152" i="39"/>
  <c r="P145" i="39"/>
  <c r="X141" i="39"/>
  <c r="AF137" i="39"/>
  <c r="AH167" i="39"/>
  <c r="P160" i="39"/>
  <c r="X156" i="39"/>
  <c r="AF152" i="39"/>
  <c r="N145" i="39"/>
  <c r="V141" i="39"/>
  <c r="N168" i="39"/>
  <c r="V164" i="39"/>
  <c r="AD160" i="39"/>
  <c r="T149" i="39"/>
  <c r="AB145" i="39"/>
  <c r="V206" i="39"/>
  <c r="AD202" i="39"/>
  <c r="T191" i="39"/>
  <c r="AB187" i="39"/>
  <c r="R176" i="39"/>
  <c r="Z172" i="39"/>
  <c r="T198" i="39"/>
  <c r="AB194" i="39"/>
  <c r="R183" i="39"/>
  <c r="Z179" i="39"/>
  <c r="AH206" i="39"/>
  <c r="P199" i="39"/>
  <c r="X195" i="39"/>
  <c r="AF191" i="39"/>
  <c r="N184" i="39"/>
  <c r="V180" i="39"/>
  <c r="AB208" i="39"/>
  <c r="R197" i="39"/>
  <c r="Z193" i="39"/>
  <c r="AH189" i="39"/>
  <c r="P182" i="39"/>
  <c r="X178" i="39"/>
  <c r="AB207" i="39"/>
  <c r="R196" i="39"/>
  <c r="Z192" i="39"/>
  <c r="AH188" i="39"/>
  <c r="P181" i="39"/>
  <c r="X177" i="39"/>
  <c r="AF173" i="39"/>
  <c r="Z207" i="39"/>
  <c r="AH203" i="39"/>
  <c r="P196" i="39"/>
  <c r="X192" i="39"/>
  <c r="AF188" i="39"/>
  <c r="N181" i="39"/>
  <c r="N204" i="39"/>
  <c r="V200" i="39"/>
  <c r="AD196" i="39"/>
  <c r="T185" i="39"/>
  <c r="AB181" i="39"/>
  <c r="R170" i="39"/>
  <c r="X206" i="39"/>
  <c r="AF202" i="39"/>
  <c r="N195" i="39"/>
  <c r="V191" i="39"/>
  <c r="AD187" i="39"/>
  <c r="T176" i="39"/>
  <c r="AB172" i="39"/>
  <c r="Z166" i="39"/>
  <c r="AH162" i="39"/>
  <c r="P155" i="39"/>
  <c r="X151" i="39"/>
  <c r="AF147" i="39"/>
  <c r="N175" i="39"/>
  <c r="R161" i="39"/>
  <c r="Z157" i="39"/>
  <c r="AH153" i="39"/>
  <c r="P146" i="39"/>
  <c r="X142" i="39"/>
  <c r="P172" i="39"/>
  <c r="T167" i="39"/>
  <c r="AB163" i="39"/>
  <c r="R152" i="39"/>
  <c r="Z148" i="39"/>
  <c r="AH144" i="39"/>
  <c r="P137" i="39"/>
  <c r="R167" i="39"/>
  <c r="Z163" i="39"/>
  <c r="AH159" i="39"/>
  <c r="P152" i="39"/>
  <c r="X148" i="39"/>
  <c r="AF144" i="39"/>
  <c r="AF167" i="39"/>
  <c r="N202" i="39"/>
  <c r="V198" i="39"/>
  <c r="AD194" i="39"/>
  <c r="T183" i="39"/>
  <c r="AB179" i="39"/>
  <c r="V205" i="39"/>
  <c r="AD201" i="39"/>
  <c r="T190" i="39"/>
  <c r="AB186" i="39"/>
  <c r="R206" i="39"/>
  <c r="Z202" i="39"/>
  <c r="AH198" i="39"/>
  <c r="P191" i="39"/>
  <c r="X187" i="39"/>
  <c r="AF183" i="39"/>
  <c r="T204" i="39"/>
  <c r="AB200" i="39"/>
  <c r="R189" i="39"/>
  <c r="Z185" i="39"/>
  <c r="AH181" i="39"/>
  <c r="T203" i="39"/>
  <c r="AB199" i="39"/>
  <c r="R188" i="39"/>
  <c r="Z184" i="39"/>
  <c r="AH180" i="39"/>
  <c r="P173" i="39"/>
  <c r="R203" i="39"/>
  <c r="Z199" i="39"/>
  <c r="AH195" i="39"/>
  <c r="P188" i="39"/>
  <c r="X184" i="39"/>
  <c r="AF180" i="39"/>
  <c r="X207" i="39"/>
  <c r="AF203" i="39"/>
  <c r="N196" i="39"/>
  <c r="V192" i="39"/>
  <c r="AD188" i="39"/>
  <c r="T177" i="39"/>
  <c r="AB173" i="39"/>
  <c r="P202" i="39"/>
  <c r="X198" i="39"/>
  <c r="AF194" i="39"/>
  <c r="N187" i="39"/>
  <c r="V183" i="39"/>
  <c r="AD179" i="39"/>
  <c r="N170" i="39"/>
  <c r="R162" i="39"/>
  <c r="Z158" i="39"/>
  <c r="AH154" i="39"/>
  <c r="P147" i="39"/>
  <c r="X143" i="39"/>
  <c r="P174" i="39"/>
  <c r="T168" i="39"/>
  <c r="AB164" i="39"/>
  <c r="R153" i="39"/>
  <c r="Z149" i="39"/>
  <c r="AH145" i="39"/>
  <c r="V171" i="39"/>
  <c r="T159" i="39"/>
  <c r="AB155" i="39"/>
  <c r="R144" i="39"/>
  <c r="Z140" i="39"/>
  <c r="AH136" i="39"/>
  <c r="R171" i="39"/>
  <c r="X205" i="39"/>
  <c r="AF201" i="39"/>
  <c r="N194" i="39"/>
  <c r="V190" i="39"/>
  <c r="AD186" i="39"/>
  <c r="T175" i="39"/>
  <c r="AF208" i="39"/>
  <c r="N201" i="39"/>
  <c r="V197" i="39"/>
  <c r="AD193" i="39"/>
  <c r="T182" i="39"/>
  <c r="AB178" i="39"/>
  <c r="R198" i="39"/>
  <c r="Z194" i="39"/>
  <c r="AH190" i="39"/>
  <c r="P183" i="39"/>
  <c r="X179" i="39"/>
  <c r="AD207" i="39"/>
  <c r="T196" i="39"/>
  <c r="AB192" i="39"/>
  <c r="R181" i="39"/>
  <c r="Z177" i="39"/>
  <c r="AD206" i="39"/>
  <c r="T195" i="39"/>
  <c r="AB191" i="39"/>
  <c r="R180" i="39"/>
  <c r="Z176" i="39"/>
  <c r="AH172" i="39"/>
  <c r="AB206" i="39"/>
  <c r="R195" i="39"/>
  <c r="Z191" i="39"/>
  <c r="AH187" i="39"/>
  <c r="P180" i="39"/>
  <c r="P203" i="39"/>
  <c r="X199" i="39"/>
  <c r="AF195" i="39"/>
  <c r="N188" i="39"/>
  <c r="V184" i="39"/>
  <c r="AD180" i="39"/>
  <c r="T169" i="39"/>
  <c r="Z205" i="39"/>
  <c r="AH201" i="39"/>
  <c r="P194" i="39"/>
  <c r="X190" i="39"/>
  <c r="AF186" i="39"/>
  <c r="N179" i="39"/>
  <c r="V175" i="39"/>
  <c r="AD171" i="39"/>
  <c r="P176" i="39"/>
  <c r="AB169" i="39"/>
  <c r="AB165" i="39"/>
  <c r="R154" i="39"/>
  <c r="Z150" i="39"/>
  <c r="AH146" i="39"/>
  <c r="R173" i="39"/>
  <c r="T160" i="39"/>
  <c r="AB156" i="39"/>
  <c r="R145" i="39"/>
  <c r="Z141" i="39"/>
  <c r="AD170" i="39"/>
  <c r="V166" i="39"/>
  <c r="AD162" i="39"/>
  <c r="T151" i="39"/>
  <c r="AB147" i="39"/>
  <c r="AH143" i="39"/>
  <c r="AH166" i="39"/>
  <c r="AD152" i="39"/>
  <c r="V148" i="39"/>
  <c r="N144" i="39"/>
  <c r="R165" i="39"/>
  <c r="Z161" i="39"/>
  <c r="AH157" i="39"/>
  <c r="R149" i="39"/>
  <c r="Z145" i="39"/>
  <c r="AH141" i="39"/>
  <c r="P134" i="39"/>
  <c r="AD166" i="39"/>
  <c r="T155" i="39"/>
  <c r="AB151" i="39"/>
  <c r="R140" i="39"/>
  <c r="Z136" i="39"/>
  <c r="AH132" i="39"/>
  <c r="X172" i="39"/>
  <c r="Z167" i="39"/>
  <c r="AH163" i="39"/>
  <c r="P156" i="39"/>
  <c r="AD140" i="39"/>
  <c r="X134" i="39"/>
  <c r="N130" i="39"/>
  <c r="V126" i="39"/>
  <c r="AD122" i="39"/>
  <c r="T111" i="39"/>
  <c r="AB107" i="39"/>
  <c r="AB140" i="39"/>
  <c r="V134" i="39"/>
  <c r="T126" i="39"/>
  <c r="AB122" i="39"/>
  <c r="R111" i="39"/>
  <c r="Z107" i="39"/>
  <c r="AH137" i="39"/>
  <c r="AB132" i="39"/>
  <c r="AD128" i="39"/>
  <c r="T117" i="39"/>
  <c r="AB113" i="39"/>
  <c r="AD141" i="39"/>
  <c r="X130" i="39"/>
  <c r="AF126" i="39"/>
  <c r="N119" i="39"/>
  <c r="V115" i="39"/>
  <c r="AD111" i="39"/>
  <c r="Z133" i="39"/>
  <c r="X129" i="39"/>
  <c r="AF125" i="39"/>
  <c r="N118" i="39"/>
  <c r="V114" i="39"/>
  <c r="AD110" i="39"/>
  <c r="AH139" i="39"/>
  <c r="T122" i="39"/>
  <c r="AB118" i="39"/>
  <c r="R107" i="39"/>
  <c r="Z103" i="39"/>
  <c r="Z151" i="39"/>
  <c r="AD136" i="39"/>
  <c r="AH131" i="39"/>
  <c r="N124" i="39"/>
  <c r="V120" i="39"/>
  <c r="Z143" i="39"/>
  <c r="P135" i="39"/>
  <c r="AF130" i="39"/>
  <c r="N123" i="39"/>
  <c r="V119" i="39"/>
  <c r="AD115" i="39"/>
  <c r="T104" i="39"/>
  <c r="AB100" i="39"/>
  <c r="R89" i="39"/>
  <c r="Z85" i="39"/>
  <c r="AH81" i="39"/>
  <c r="V101" i="39"/>
  <c r="P97" i="39"/>
  <c r="X93" i="39"/>
  <c r="AF89" i="39"/>
  <c r="N82" i="39"/>
  <c r="V78" i="39"/>
  <c r="AD74" i="39"/>
  <c r="P103" i="39"/>
  <c r="AB98" i="39"/>
  <c r="R87" i="39"/>
  <c r="Z83" i="39"/>
  <c r="AH79" i="39"/>
  <c r="R143" i="39"/>
  <c r="R166" i="39"/>
  <c r="V156" i="39"/>
  <c r="N152" i="39"/>
  <c r="AF143" i="39"/>
  <c r="AF176" i="39"/>
  <c r="N169" i="39"/>
  <c r="AB152" i="39"/>
  <c r="R141" i="39"/>
  <c r="Z137" i="39"/>
  <c r="AH133" i="39"/>
  <c r="V170" i="39"/>
  <c r="N166" i="39"/>
  <c r="V162" i="39"/>
  <c r="AD158" i="39"/>
  <c r="T147" i="39"/>
  <c r="AB143" i="39"/>
  <c r="R132" i="39"/>
  <c r="AB171" i="39"/>
  <c r="R163" i="39"/>
  <c r="Z159" i="39"/>
  <c r="AH155" i="39"/>
  <c r="X139" i="39"/>
  <c r="AF129" i="39"/>
  <c r="N122" i="39"/>
  <c r="V118" i="39"/>
  <c r="AD114" i="39"/>
  <c r="R139" i="39"/>
  <c r="AD129" i="39"/>
  <c r="T118" i="39"/>
  <c r="AB114" i="39"/>
  <c r="V153" i="39"/>
  <c r="N128" i="39"/>
  <c r="V124" i="39"/>
  <c r="AD120" i="39"/>
  <c r="N140" i="39"/>
  <c r="R134" i="39"/>
  <c r="P126" i="39"/>
  <c r="X122" i="39"/>
  <c r="AF118" i="39"/>
  <c r="N111" i="39"/>
  <c r="V107" i="39"/>
  <c r="R138" i="39"/>
  <c r="P125" i="39"/>
  <c r="X121" i="39"/>
  <c r="AF117" i="39"/>
  <c r="N110" i="39"/>
  <c r="V106" i="39"/>
  <c r="X133" i="39"/>
  <c r="V129" i="39"/>
  <c r="AD125" i="39"/>
  <c r="T114" i="39"/>
  <c r="AB110" i="39"/>
  <c r="AH147" i="39"/>
  <c r="P131" i="39"/>
  <c r="X127" i="39"/>
  <c r="AF123" i="39"/>
  <c r="AF140" i="39"/>
  <c r="Z134" i="39"/>
  <c r="P130" i="39"/>
  <c r="X126" i="39"/>
  <c r="AF122" i="39"/>
  <c r="N115" i="39"/>
  <c r="V111" i="39"/>
  <c r="AD107" i="39"/>
  <c r="P105" i="39"/>
  <c r="R100" i="39"/>
  <c r="T96" i="39"/>
  <c r="AB92" i="39"/>
  <c r="R81" i="39"/>
  <c r="Z77" i="39"/>
  <c r="AH96" i="39"/>
  <c r="P89" i="39"/>
  <c r="X85" i="39"/>
  <c r="AF81" i="39"/>
  <c r="N74" i="39"/>
  <c r="V70" i="39"/>
  <c r="R110" i="39"/>
  <c r="AD102" i="39"/>
  <c r="T94" i="39"/>
  <c r="AB90" i="39"/>
  <c r="N160" i="39"/>
  <c r="AF151" i="39"/>
  <c r="X147" i="39"/>
  <c r="P143" i="39"/>
  <c r="AD175" i="39"/>
  <c r="T164" i="39"/>
  <c r="AB160" i="39"/>
  <c r="T156" i="39"/>
  <c r="T148" i="39"/>
  <c r="AB144" i="39"/>
  <c r="AD176" i="39"/>
  <c r="AF169" i="39"/>
  <c r="AF165" i="39"/>
  <c r="N158" i="39"/>
  <c r="V154" i="39"/>
  <c r="AD150" i="39"/>
  <c r="T139" i="39"/>
  <c r="AB135" i="39"/>
  <c r="AB166" i="39"/>
  <c r="R155" i="39"/>
  <c r="AF138" i="39"/>
  <c r="R133" i="39"/>
  <c r="P129" i="39"/>
  <c r="X125" i="39"/>
  <c r="AF121" i="39"/>
  <c r="N114" i="39"/>
  <c r="V110" i="39"/>
  <c r="AD106" i="39"/>
  <c r="AB138" i="39"/>
  <c r="N133" i="39"/>
  <c r="N129" i="39"/>
  <c r="V125" i="39"/>
  <c r="AD121" i="39"/>
  <c r="T110" i="39"/>
  <c r="AD149" i="39"/>
  <c r="P136" i="39"/>
  <c r="Z131" i="39"/>
  <c r="AF127" i="39"/>
  <c r="N120" i="39"/>
  <c r="V116" i="39"/>
  <c r="AD112" i="39"/>
  <c r="N139" i="39"/>
  <c r="AB133" i="39"/>
  <c r="Z129" i="39"/>
  <c r="AH125" i="39"/>
  <c r="P118" i="39"/>
  <c r="X114" i="39"/>
  <c r="AF110" i="39"/>
  <c r="AB137" i="39"/>
  <c r="X132" i="39"/>
  <c r="Z128" i="39"/>
  <c r="AH124" i="39"/>
  <c r="P117" i="39"/>
  <c r="X113" i="39"/>
  <c r="AF109" i="39"/>
  <c r="P138" i="39"/>
  <c r="N125" i="39"/>
  <c r="V121" i="39"/>
  <c r="AD117" i="39"/>
  <c r="T106" i="39"/>
  <c r="AB102" i="39"/>
  <c r="R135" i="39"/>
  <c r="AH130" i="39"/>
  <c r="P123" i="39"/>
  <c r="X119" i="39"/>
  <c r="AD139" i="39"/>
  <c r="AH129" i="39"/>
  <c r="P122" i="39"/>
  <c r="X118" i="39"/>
  <c r="AF114" i="39"/>
  <c r="N107" i="39"/>
  <c r="V103" i="39"/>
  <c r="AD99" i="39"/>
  <c r="AD104" i="39"/>
  <c r="AF99" i="39"/>
  <c r="T88" i="39"/>
  <c r="AB84" i="39"/>
  <c r="N105" i="39"/>
  <c r="N100" i="39"/>
  <c r="R96" i="39"/>
  <c r="Z92" i="39"/>
  <c r="AH88" i="39"/>
  <c r="P81" i="39"/>
  <c r="X77" i="39"/>
  <c r="AF73" i="39"/>
  <c r="V108" i="39"/>
  <c r="AD97" i="39"/>
  <c r="T86" i="39"/>
  <c r="AB82" i="39"/>
  <c r="R71" i="39"/>
  <c r="Z67" i="39"/>
  <c r="N96" i="39"/>
  <c r="Z155" i="39"/>
  <c r="AF159" i="39"/>
  <c r="X155" i="39"/>
  <c r="P151" i="39"/>
  <c r="AH142" i="39"/>
  <c r="AH173" i="39"/>
  <c r="AD167" i="39"/>
  <c r="AD151" i="39"/>
  <c r="T140" i="39"/>
  <c r="AB136" i="39"/>
  <c r="Z175" i="39"/>
  <c r="P165" i="39"/>
  <c r="X161" i="39"/>
  <c r="AF157" i="39"/>
  <c r="N150" i="39"/>
  <c r="V146" i="39"/>
  <c r="AD142" i="39"/>
  <c r="T131" i="39"/>
  <c r="T170" i="39"/>
  <c r="T162" i="39"/>
  <c r="AB158" i="39"/>
  <c r="AF132" i="39"/>
  <c r="AH128" i="39"/>
  <c r="P121" i="39"/>
  <c r="X117" i="39"/>
  <c r="AF113" i="39"/>
  <c r="N106" i="39"/>
  <c r="AD132" i="39"/>
  <c r="AF128" i="39"/>
  <c r="N121" i="39"/>
  <c r="V117" i="39"/>
  <c r="AD113" i="39"/>
  <c r="Z135" i="39"/>
  <c r="P127" i="39"/>
  <c r="X123" i="39"/>
  <c r="AF119" i="39"/>
  <c r="N112" i="39"/>
  <c r="T138" i="39"/>
  <c r="R125" i="39"/>
  <c r="Z121" i="39"/>
  <c r="AH117" i="39"/>
  <c r="P110" i="39"/>
  <c r="X152" i="39"/>
  <c r="R124" i="39"/>
  <c r="Z120" i="39"/>
  <c r="AH116" i="39"/>
  <c r="P109" i="39"/>
  <c r="X105" i="39"/>
  <c r="V137" i="39"/>
  <c r="V132" i="39"/>
  <c r="X128" i="39"/>
  <c r="AF124" i="39"/>
  <c r="N117" i="39"/>
  <c r="V113" i="39"/>
  <c r="AD109" i="39"/>
  <c r="AB134" i="39"/>
  <c r="R130" i="39"/>
  <c r="Z126" i="39"/>
  <c r="AH122" i="39"/>
  <c r="AH138" i="39"/>
  <c r="T133" i="39"/>
  <c r="R129" i="39"/>
  <c r="Z125" i="39"/>
  <c r="AH121" i="39"/>
  <c r="P114" i="39"/>
  <c r="X110" i="39"/>
  <c r="AF106" i="39"/>
  <c r="AB117" i="39"/>
  <c r="N99" i="39"/>
  <c r="V95" i="39"/>
  <c r="AD91" i="39"/>
  <c r="T80" i="39"/>
  <c r="AB76" i="39"/>
  <c r="AB104" i="39"/>
  <c r="AB99" i="39"/>
  <c r="R88" i="39"/>
  <c r="Z84" i="39"/>
  <c r="AH80" i="39"/>
  <c r="P73" i="39"/>
  <c r="X69" i="39"/>
  <c r="AH106" i="39"/>
  <c r="T101" i="39"/>
  <c r="N97" i="39"/>
  <c r="V93" i="39"/>
  <c r="AD89" i="39"/>
  <c r="AB170" i="39"/>
  <c r="AB162" i="39"/>
  <c r="Z147" i="39"/>
  <c r="P159" i="39"/>
  <c r="AH150" i="39"/>
  <c r="Z146" i="39"/>
  <c r="N167" i="39"/>
  <c r="V163" i="39"/>
  <c r="AD159" i="39"/>
  <c r="V155" i="39"/>
  <c r="N151" i="39"/>
  <c r="V147" i="39"/>
  <c r="AD143" i="39"/>
  <c r="AB174" i="39"/>
  <c r="Z168" i="39"/>
  <c r="AH164" i="39"/>
  <c r="P157" i="39"/>
  <c r="X153" i="39"/>
  <c r="AF149" i="39"/>
  <c r="N142" i="39"/>
  <c r="V138" i="39"/>
  <c r="AD134" i="39"/>
  <c r="X176" i="39"/>
  <c r="AD169" i="39"/>
  <c r="AD165" i="39"/>
  <c r="T154" i="39"/>
  <c r="N137" i="39"/>
  <c r="N132" i="39"/>
  <c r="R128" i="39"/>
  <c r="Z124" i="39"/>
  <c r="AH120" i="39"/>
  <c r="P113" i="39"/>
  <c r="X109" i="39"/>
  <c r="P128" i="39"/>
  <c r="X124" i="39"/>
  <c r="AF120" i="39"/>
  <c r="N113" i="39"/>
  <c r="V109" i="39"/>
  <c r="Z130" i="39"/>
  <c r="AH126" i="39"/>
  <c r="P119" i="39"/>
  <c r="X115" i="39"/>
  <c r="AF111" i="39"/>
  <c r="AD137" i="39"/>
  <c r="Z132" i="39"/>
  <c r="AB128" i="39"/>
  <c r="R117" i="39"/>
  <c r="Z113" i="39"/>
  <c r="AH109" i="39"/>
  <c r="AF148" i="39"/>
  <c r="V131" i="39"/>
  <c r="AB127" i="39"/>
  <c r="R116" i="39"/>
  <c r="Z112" i="39"/>
  <c r="AH108" i="39"/>
  <c r="AF136" i="39"/>
  <c r="P124" i="39"/>
  <c r="X120" i="39"/>
  <c r="AF116" i="39"/>
  <c r="N109" i="39"/>
  <c r="V105" i="39"/>
  <c r="AD101" i="39"/>
  <c r="AF139" i="39"/>
  <c r="R122" i="39"/>
  <c r="Z118" i="39"/>
  <c r="R121" i="39"/>
  <c r="Z117" i="39"/>
  <c r="AH113" i="39"/>
  <c r="P106" i="39"/>
  <c r="X102" i="39"/>
  <c r="T103" i="39"/>
  <c r="AF98" i="39"/>
  <c r="N91" i="39"/>
  <c r="V87" i="39"/>
  <c r="AD83" i="39"/>
  <c r="T95" i="39"/>
  <c r="AB91" i="39"/>
  <c r="R80" i="39"/>
  <c r="Z76" i="39"/>
  <c r="AH72" i="39"/>
  <c r="X140" i="39"/>
  <c r="Z170" i="39"/>
  <c r="X163" i="39"/>
  <c r="AH158" i="39"/>
  <c r="Z154" i="39"/>
  <c r="R150" i="39"/>
  <c r="T141" i="39"/>
  <c r="AF166" i="39"/>
  <c r="N159" i="39"/>
  <c r="AF150" i="39"/>
  <c r="N143" i="39"/>
  <c r="V139" i="39"/>
  <c r="AD135" i="39"/>
  <c r="AD173" i="39"/>
  <c r="R164" i="39"/>
  <c r="Z160" i="39"/>
  <c r="AH156" i="39"/>
  <c r="P149" i="39"/>
  <c r="X145" i="39"/>
  <c r="AF141" i="39"/>
  <c r="N134" i="39"/>
  <c r="R175" i="39"/>
  <c r="N165" i="39"/>
  <c r="V161" i="39"/>
  <c r="AD157" i="39"/>
  <c r="AB150" i="39"/>
  <c r="V136" i="39"/>
  <c r="AD131" i="39"/>
  <c r="R120" i="39"/>
  <c r="Z116" i="39"/>
  <c r="AH112" i="39"/>
  <c r="T136" i="39"/>
  <c r="AB131" i="39"/>
  <c r="AH127" i="39"/>
  <c r="P120" i="39"/>
  <c r="X116" i="39"/>
  <c r="AF112" i="39"/>
  <c r="P140" i="39"/>
  <c r="T134" i="39"/>
  <c r="R126" i="39"/>
  <c r="Z122" i="39"/>
  <c r="AH118" i="39"/>
  <c r="T124" i="39"/>
  <c r="AB120" i="39"/>
  <c r="R109" i="39"/>
  <c r="V135" i="39"/>
  <c r="T123" i="39"/>
  <c r="AB119" i="39"/>
  <c r="R108" i="39"/>
  <c r="P148" i="39"/>
  <c r="R131" i="39"/>
  <c r="Z127" i="39"/>
  <c r="AH123" i="39"/>
  <c r="P116" i="39"/>
  <c r="X112" i="39"/>
  <c r="AF108" i="39"/>
  <c r="N101" i="39"/>
  <c r="V133" i="39"/>
  <c r="T129" i="39"/>
  <c r="AB125" i="39"/>
  <c r="R137" i="39"/>
  <c r="P132" i="39"/>
  <c r="T128" i="39"/>
  <c r="AB124" i="39"/>
  <c r="R113" i="39"/>
  <c r="Z109" i="39"/>
  <c r="AH105" i="39"/>
  <c r="AH110" i="39"/>
  <c r="AH102" i="39"/>
  <c r="P98" i="39"/>
  <c r="X94" i="39"/>
  <c r="AF90" i="39"/>
  <c r="N83" i="39"/>
  <c r="V79" i="39"/>
  <c r="T113" i="39"/>
  <c r="R103" i="39"/>
  <c r="AD98" i="39"/>
  <c r="T87" i="39"/>
  <c r="AB83" i="39"/>
  <c r="R72" i="39"/>
  <c r="Z68" i="39"/>
  <c r="R159" i="39"/>
  <c r="AH151" i="39"/>
  <c r="R158" i="39"/>
  <c r="P166" i="39"/>
  <c r="X162" i="39"/>
  <c r="AF158" i="39"/>
  <c r="X154" i="39"/>
  <c r="P150" i="39"/>
  <c r="X146" i="39"/>
  <c r="AF142" i="39"/>
  <c r="N135" i="39"/>
  <c r="AF172" i="39"/>
  <c r="AB167" i="39"/>
  <c r="R156" i="39"/>
  <c r="Z152" i="39"/>
  <c r="AH148" i="39"/>
  <c r="P141" i="39"/>
  <c r="X137" i="39"/>
  <c r="AF133" i="39"/>
  <c r="T174" i="39"/>
  <c r="X168" i="39"/>
  <c r="AF164" i="39"/>
  <c r="N157" i="39"/>
  <c r="AH135" i="39"/>
  <c r="T127" i="39"/>
  <c r="AB123" i="39"/>
  <c r="R112" i="39"/>
  <c r="Z108" i="39"/>
  <c r="T146" i="39"/>
  <c r="AF135" i="39"/>
  <c r="R127" i="39"/>
  <c r="Z123" i="39"/>
  <c r="AH119" i="39"/>
  <c r="P112" i="39"/>
  <c r="X108" i="39"/>
  <c r="P139" i="39"/>
  <c r="AD133" i="39"/>
  <c r="AB129" i="39"/>
  <c r="R118" i="39"/>
  <c r="Z114" i="39"/>
  <c r="N149" i="39"/>
  <c r="N136" i="39"/>
  <c r="X131" i="39"/>
  <c r="AD127" i="39"/>
  <c r="T116" i="39"/>
  <c r="AB112" i="39"/>
  <c r="N141" i="39"/>
  <c r="V130" i="39"/>
  <c r="AD126" i="39"/>
  <c r="T115" i="39"/>
  <c r="AB111" i="39"/>
  <c r="X144" i="39"/>
  <c r="T135" i="39"/>
  <c r="R123" i="39"/>
  <c r="Z119" i="39"/>
  <c r="AH115" i="39"/>
  <c r="P108" i="39"/>
  <c r="X104" i="39"/>
  <c r="AF100" i="39"/>
  <c r="T121" i="39"/>
  <c r="X136" i="39"/>
  <c r="AF131" i="39"/>
  <c r="T120" i="39"/>
  <c r="AB116" i="39"/>
  <c r="R105" i="39"/>
  <c r="Z101" i="39"/>
  <c r="N102" i="39"/>
  <c r="AH97" i="39"/>
  <c r="R136" i="39"/>
  <c r="T166" i="39"/>
  <c r="R151" i="39"/>
  <c r="P144" i="39"/>
  <c r="Z139" i="39"/>
  <c r="P167" i="39"/>
  <c r="Z162" i="39"/>
  <c r="AD144" i="39"/>
  <c r="V140" i="39"/>
  <c r="X170" i="39"/>
  <c r="AH165" i="39"/>
  <c r="P158" i="39"/>
  <c r="AH149" i="39"/>
  <c r="P142" i="39"/>
  <c r="X138" i="39"/>
  <c r="AF134" i="39"/>
  <c r="AH171" i="39"/>
  <c r="T163" i="39"/>
  <c r="AB159" i="39"/>
  <c r="R148" i="39"/>
  <c r="Z144" i="39"/>
  <c r="AH140" i="39"/>
  <c r="P133" i="39"/>
  <c r="V173" i="39"/>
  <c r="P164" i="39"/>
  <c r="X160" i="39"/>
  <c r="AF156" i="39"/>
  <c r="AD130" i="39"/>
  <c r="T119" i="39"/>
  <c r="AB115" i="39"/>
  <c r="AB142" i="39"/>
  <c r="AB130" i="39"/>
  <c r="R119" i="39"/>
  <c r="Z115" i="39"/>
  <c r="AH111" i="39"/>
  <c r="Z138" i="39"/>
  <c r="T125" i="39"/>
  <c r="AB121" i="39"/>
  <c r="V145" i="39"/>
  <c r="X135" i="39"/>
  <c r="N127" i="39"/>
  <c r="V123" i="39"/>
  <c r="AD119" i="39"/>
  <c r="T108" i="39"/>
  <c r="N126" i="39"/>
  <c r="V122" i="39"/>
  <c r="AD118" i="39"/>
  <c r="T107" i="39"/>
  <c r="AH134" i="39"/>
  <c r="T130" i="39"/>
  <c r="AB126" i="39"/>
  <c r="R115" i="39"/>
  <c r="Z111" i="39"/>
  <c r="AH107" i="39"/>
  <c r="P100" i="39"/>
  <c r="T137" i="39"/>
  <c r="T132" i="39"/>
  <c r="V128" i="39"/>
  <c r="AD124" i="39"/>
  <c r="R147" i="39"/>
  <c r="N131" i="39"/>
  <c r="V127" i="39"/>
  <c r="AD123" i="39"/>
  <c r="T112" i="39"/>
  <c r="AB108" i="39"/>
  <c r="Z93" i="39"/>
  <c r="X86" i="39"/>
  <c r="N90" i="39"/>
  <c r="AD82" i="39"/>
  <c r="Z99" i="39"/>
  <c r="AF88" i="39"/>
  <c r="N116" i="39"/>
  <c r="AH103" i="39"/>
  <c r="AH94" i="39"/>
  <c r="Z106" i="39"/>
  <c r="P101" i="39"/>
  <c r="R93" i="39"/>
  <c r="Z89" i="39"/>
  <c r="AH85" i="39"/>
  <c r="P78" i="39"/>
  <c r="X74" i="39"/>
  <c r="AF70" i="39"/>
  <c r="P115" i="39"/>
  <c r="AD103" i="39"/>
  <c r="T91" i="39"/>
  <c r="AB87" i="39"/>
  <c r="P111" i="39"/>
  <c r="T98" i="39"/>
  <c r="AB94" i="39"/>
  <c r="R83" i="39"/>
  <c r="Z79" i="39"/>
  <c r="AH75" i="39"/>
  <c r="P68" i="39"/>
  <c r="T89" i="39"/>
  <c r="AD75" i="39"/>
  <c r="R56" i="39"/>
  <c r="Z52" i="39"/>
  <c r="AH48" i="39"/>
  <c r="P41" i="39"/>
  <c r="AH70" i="39"/>
  <c r="N65" i="39"/>
  <c r="V61" i="39"/>
  <c r="AD57" i="39"/>
  <c r="T46" i="39"/>
  <c r="AB42" i="39"/>
  <c r="X83" i="39"/>
  <c r="X73" i="39"/>
  <c r="Z66" i="39"/>
  <c r="AH62" i="39"/>
  <c r="P55" i="39"/>
  <c r="X51" i="39"/>
  <c r="AF47" i="39"/>
  <c r="N40" i="39"/>
  <c r="T81" i="39"/>
  <c r="V72" i="39"/>
  <c r="P62" i="39"/>
  <c r="X58" i="39"/>
  <c r="AF54" i="39"/>
  <c r="N47" i="39"/>
  <c r="V43" i="39"/>
  <c r="AD39" i="39"/>
  <c r="P77" i="39"/>
  <c r="Z69" i="39"/>
  <c r="Z64" i="39"/>
  <c r="AH60" i="39"/>
  <c r="P53" i="39"/>
  <c r="X49" i="39"/>
  <c r="AF45" i="39"/>
  <c r="N38" i="39"/>
  <c r="AD84" i="39"/>
  <c r="R59" i="39"/>
  <c r="Z55" i="39"/>
  <c r="AH51" i="39"/>
  <c r="P44" i="39"/>
  <c r="X40" i="39"/>
  <c r="AF36" i="39"/>
  <c r="X79" i="39"/>
  <c r="T65" i="39"/>
  <c r="AB61" i="39"/>
  <c r="R50" i="39"/>
  <c r="Z46" i="39"/>
  <c r="AH42" i="39"/>
  <c r="AB89" i="39"/>
  <c r="AF75" i="39"/>
  <c r="N68" i="39"/>
  <c r="T56" i="39"/>
  <c r="AB52" i="39"/>
  <c r="X101" i="39"/>
  <c r="X78" i="39"/>
  <c r="P88" i="39"/>
  <c r="T78" i="39"/>
  <c r="AB74" i="39"/>
  <c r="T70" i="39"/>
  <c r="V112" i="39"/>
  <c r="N103" i="39"/>
  <c r="Z98" i="39"/>
  <c r="R94" i="39"/>
  <c r="AD105" i="39"/>
  <c r="Z100" i="39"/>
  <c r="AB96" i="39"/>
  <c r="R85" i="39"/>
  <c r="Z81" i="39"/>
  <c r="AH77" i="39"/>
  <c r="P70" i="39"/>
  <c r="X111" i="39"/>
  <c r="V98" i="39"/>
  <c r="AD94" i="39"/>
  <c r="T83" i="39"/>
  <c r="T109" i="39"/>
  <c r="R102" i="39"/>
  <c r="T90" i="39"/>
  <c r="AB86" i="39"/>
  <c r="R75" i="39"/>
  <c r="Z71" i="39"/>
  <c r="AH67" i="39"/>
  <c r="T105" i="39"/>
  <c r="T100" i="39"/>
  <c r="V96" i="39"/>
  <c r="AD92" i="39"/>
  <c r="AF74" i="39"/>
  <c r="P67" i="39"/>
  <c r="T63" i="39"/>
  <c r="AB59" i="39"/>
  <c r="R48" i="39"/>
  <c r="Z44" i="39"/>
  <c r="AH40" i="39"/>
  <c r="AF77" i="39"/>
  <c r="AF64" i="39"/>
  <c r="N57" i="39"/>
  <c r="V53" i="39"/>
  <c r="AD49" i="39"/>
  <c r="AB81" i="39"/>
  <c r="Z72" i="39"/>
  <c r="R62" i="39"/>
  <c r="Z58" i="39"/>
  <c r="AH54" i="39"/>
  <c r="P47" i="39"/>
  <c r="X43" i="39"/>
  <c r="AF39" i="39"/>
  <c r="X71" i="39"/>
  <c r="Z65" i="39"/>
  <c r="AH61" i="39"/>
  <c r="P54" i="39"/>
  <c r="X50" i="39"/>
  <c r="AF46" i="39"/>
  <c r="N39" i="39"/>
  <c r="AB68" i="39"/>
  <c r="R60" i="39"/>
  <c r="Z56" i="39"/>
  <c r="AH52" i="39"/>
  <c r="P45" i="39"/>
  <c r="X41" i="39"/>
  <c r="AF37" i="39"/>
  <c r="AH82" i="39"/>
  <c r="T66" i="39"/>
  <c r="AB62" i="39"/>
  <c r="R51" i="39"/>
  <c r="Z47" i="39"/>
  <c r="AH43" i="39"/>
  <c r="P36" i="39"/>
  <c r="N78" i="39"/>
  <c r="N70" i="39"/>
  <c r="T57" i="39"/>
  <c r="AB53" i="39"/>
  <c r="R42" i="39"/>
  <c r="Z38" i="39"/>
  <c r="AH74" i="39"/>
  <c r="T67" i="39"/>
  <c r="V63" i="39"/>
  <c r="AD59" i="39"/>
  <c r="N29" i="39"/>
  <c r="V25" i="39"/>
  <c r="AF102" i="39"/>
  <c r="V94" i="39"/>
  <c r="T79" i="39"/>
  <c r="T71" i="39"/>
  <c r="X92" i="39"/>
  <c r="AH87" i="39"/>
  <c r="Z102" i="39"/>
  <c r="T92" i="39"/>
  <c r="AB88" i="39"/>
  <c r="R77" i="39"/>
  <c r="Z73" i="39"/>
  <c r="AH69" i="39"/>
  <c r="AB109" i="39"/>
  <c r="T102" i="39"/>
  <c r="N94" i="39"/>
  <c r="V90" i="39"/>
  <c r="AD86" i="39"/>
  <c r="X107" i="39"/>
  <c r="AF101" i="39"/>
  <c r="V97" i="39"/>
  <c r="AD93" i="39"/>
  <c r="T82" i="39"/>
  <c r="AB78" i="39"/>
  <c r="R67" i="39"/>
  <c r="AF104" i="39"/>
  <c r="AH99" i="39"/>
  <c r="N92" i="39"/>
  <c r="V88" i="39"/>
  <c r="AH73" i="39"/>
  <c r="AD66" i="39"/>
  <c r="T55" i="39"/>
  <c r="AB51" i="39"/>
  <c r="V92" i="39"/>
  <c r="V76" i="39"/>
  <c r="P64" i="39"/>
  <c r="X60" i="39"/>
  <c r="AF56" i="39"/>
  <c r="N49" i="39"/>
  <c r="V45" i="39"/>
  <c r="AD41" i="39"/>
  <c r="AB71" i="39"/>
  <c r="AB65" i="39"/>
  <c r="R54" i="39"/>
  <c r="Z50" i="39"/>
  <c r="AH46" i="39"/>
  <c r="P39" i="39"/>
  <c r="AD78" i="39"/>
  <c r="Z70" i="39"/>
  <c r="R61" i="39"/>
  <c r="Z57" i="39"/>
  <c r="AH53" i="39"/>
  <c r="P46" i="39"/>
  <c r="X42" i="39"/>
  <c r="AF38" i="39"/>
  <c r="P87" i="39"/>
  <c r="N75" i="39"/>
  <c r="AD67" i="39"/>
  <c r="AB63" i="39"/>
  <c r="R52" i="39"/>
  <c r="Z48" i="39"/>
  <c r="AH44" i="39"/>
  <c r="P37" i="39"/>
  <c r="N72" i="39"/>
  <c r="T58" i="39"/>
  <c r="AB54" i="39"/>
  <c r="R43" i="39"/>
  <c r="Z39" i="39"/>
  <c r="AH35" i="39"/>
  <c r="P69" i="39"/>
  <c r="V64" i="39"/>
  <c r="AD60" i="39"/>
  <c r="T49" i="39"/>
  <c r="AB45" i="39"/>
  <c r="R97" i="39"/>
  <c r="P90" i="39"/>
  <c r="V86" i="39"/>
  <c r="Z104" i="39"/>
  <c r="AF96" i="39"/>
  <c r="AD81" i="39"/>
  <c r="V77" i="39"/>
  <c r="AD73" i="39"/>
  <c r="V69" i="39"/>
  <c r="N108" i="39"/>
  <c r="AB97" i="39"/>
  <c r="T93" i="39"/>
  <c r="R104" i="39"/>
  <c r="V99" i="39"/>
  <c r="AD95" i="39"/>
  <c r="T84" i="39"/>
  <c r="AB80" i="39"/>
  <c r="R69" i="39"/>
  <c r="AF107" i="39"/>
  <c r="AH101" i="39"/>
  <c r="X97" i="39"/>
  <c r="AF93" i="39"/>
  <c r="N86" i="39"/>
  <c r="V82" i="39"/>
  <c r="R106" i="39"/>
  <c r="N93" i="39"/>
  <c r="V89" i="39"/>
  <c r="AD85" i="39"/>
  <c r="T74" i="39"/>
  <c r="AB70" i="39"/>
  <c r="P99" i="39"/>
  <c r="X95" i="39"/>
  <c r="AF91" i="39"/>
  <c r="N66" i="39"/>
  <c r="V62" i="39"/>
  <c r="AD58" i="39"/>
  <c r="T47" i="39"/>
  <c r="AB43" i="39"/>
  <c r="AD88" i="39"/>
  <c r="X75" i="39"/>
  <c r="AH63" i="39"/>
  <c r="P56" i="39"/>
  <c r="X52" i="39"/>
  <c r="AF48" i="39"/>
  <c r="N41" i="39"/>
  <c r="AH78" i="39"/>
  <c r="AD70" i="39"/>
  <c r="T61" i="39"/>
  <c r="AB57" i="39"/>
  <c r="R46" i="39"/>
  <c r="Z42" i="39"/>
  <c r="AH38" i="39"/>
  <c r="T77" i="39"/>
  <c r="AB69" i="39"/>
  <c r="AB64" i="39"/>
  <c r="R53" i="39"/>
  <c r="Z49" i="39"/>
  <c r="AH45" i="39"/>
  <c r="P38" i="39"/>
  <c r="P74" i="39"/>
  <c r="T59" i="39"/>
  <c r="AB55" i="39"/>
  <c r="R44" i="39"/>
  <c r="Z40" i="39"/>
  <c r="AH36" i="39"/>
  <c r="AB79" i="39"/>
  <c r="P71" i="39"/>
  <c r="V65" i="39"/>
  <c r="AD61" i="39"/>
  <c r="T50" i="39"/>
  <c r="AB46" i="39"/>
  <c r="R68" i="39"/>
  <c r="N60" i="39"/>
  <c r="V56" i="39"/>
  <c r="AD52" i="39"/>
  <c r="T41" i="39"/>
  <c r="AB37" i="39"/>
  <c r="R82" i="39"/>
  <c r="AH89" i="39"/>
  <c r="AF82" i="39"/>
  <c r="P96" i="39"/>
  <c r="Z91" i="39"/>
  <c r="N81" i="39"/>
  <c r="N73" i="39"/>
  <c r="AB106" i="39"/>
  <c r="R101" i="39"/>
  <c r="AF115" i="39"/>
  <c r="AF103" i="39"/>
  <c r="N95" i="39"/>
  <c r="V91" i="39"/>
  <c r="AD87" i="39"/>
  <c r="T76" i="39"/>
  <c r="AB72" i="39"/>
  <c r="X106" i="39"/>
  <c r="P93" i="39"/>
  <c r="X89" i="39"/>
  <c r="AF85" i="39"/>
  <c r="Z105" i="39"/>
  <c r="V100" i="39"/>
  <c r="X96" i="39"/>
  <c r="AF92" i="39"/>
  <c r="N85" i="39"/>
  <c r="V81" i="39"/>
  <c r="AD77" i="39"/>
  <c r="R114" i="39"/>
  <c r="X103" i="39"/>
  <c r="AH98" i="39"/>
  <c r="P91" i="39"/>
  <c r="X87" i="39"/>
  <c r="V80" i="39"/>
  <c r="AF65" i="39"/>
  <c r="N58" i="39"/>
  <c r="V54" i="39"/>
  <c r="AD50" i="39"/>
  <c r="AB85" i="39"/>
  <c r="Z74" i="39"/>
  <c r="N67" i="39"/>
  <c r="R63" i="39"/>
  <c r="Z59" i="39"/>
  <c r="AH55" i="39"/>
  <c r="P48" i="39"/>
  <c r="X44" i="39"/>
  <c r="AF40" i="39"/>
  <c r="AB77" i="39"/>
  <c r="AF69" i="39"/>
  <c r="AD64" i="39"/>
  <c r="T53" i="39"/>
  <c r="AB49" i="39"/>
  <c r="X91" i="39"/>
  <c r="N76" i="39"/>
  <c r="AD68" i="39"/>
  <c r="T60" i="39"/>
  <c r="AB56" i="39"/>
  <c r="R45" i="39"/>
  <c r="Z41" i="39"/>
  <c r="AH37" i="39"/>
  <c r="R73" i="39"/>
  <c r="V66" i="39"/>
  <c r="AD62" i="39"/>
  <c r="T51" i="39"/>
  <c r="AB47" i="39"/>
  <c r="R36" i="39"/>
  <c r="R78" i="39"/>
  <c r="R70" i="39"/>
  <c r="N61" i="39"/>
  <c r="V57" i="39"/>
  <c r="AD53" i="39"/>
  <c r="T42" i="39"/>
  <c r="AB38" i="39"/>
  <c r="R86" i="39"/>
  <c r="X67" i="39"/>
  <c r="X63" i="39"/>
  <c r="AF59" i="39"/>
  <c r="N52" i="39"/>
  <c r="V48" i="39"/>
  <c r="AD44" i="39"/>
  <c r="Z80" i="39"/>
  <c r="AH65" i="39"/>
  <c r="P58" i="39"/>
  <c r="X54" i="39"/>
  <c r="AF50" i="39"/>
  <c r="R35" i="39"/>
  <c r="Z31" i="39"/>
  <c r="AH27" i="39"/>
  <c r="P20" i="39"/>
  <c r="X16" i="39"/>
  <c r="AF12" i="39"/>
  <c r="P82" i="39"/>
  <c r="Z110" i="39"/>
  <c r="AH95" i="39"/>
  <c r="V85" i="39"/>
  <c r="AF80" i="39"/>
  <c r="X76" i="39"/>
  <c r="AF72" i="39"/>
  <c r="X68" i="39"/>
  <c r="AF105" i="39"/>
  <c r="AD100" i="39"/>
  <c r="AD96" i="39"/>
  <c r="X98" i="39"/>
  <c r="AF94" i="39"/>
  <c r="N87" i="39"/>
  <c r="V83" i="39"/>
  <c r="AD79" i="39"/>
  <c r="T68" i="39"/>
  <c r="AB105" i="39"/>
  <c r="X100" i="39"/>
  <c r="Z96" i="39"/>
  <c r="AH92" i="39"/>
  <c r="P85" i="39"/>
  <c r="X81" i="39"/>
  <c r="AH104" i="39"/>
  <c r="P92" i="39"/>
  <c r="X88" i="39"/>
  <c r="AF84" i="39"/>
  <c r="N77" i="39"/>
  <c r="V73" i="39"/>
  <c r="AD69" i="39"/>
  <c r="R98" i="39"/>
  <c r="Z94" i="39"/>
  <c r="AH90" i="39"/>
  <c r="P65" i="39"/>
  <c r="X61" i="39"/>
  <c r="AF57" i="39"/>
  <c r="N50" i="39"/>
  <c r="V46" i="39"/>
  <c r="AD42" i="39"/>
  <c r="AF83" i="39"/>
  <c r="AB73" i="39"/>
  <c r="AB66" i="39"/>
  <c r="R55" i="39"/>
  <c r="Z51" i="39"/>
  <c r="AH47" i="39"/>
  <c r="R76" i="39"/>
  <c r="AH68" i="39"/>
  <c r="N64" i="39"/>
  <c r="V60" i="39"/>
  <c r="AD56" i="39"/>
  <c r="T45" i="39"/>
  <c r="AB41" i="39"/>
  <c r="AF87" i="39"/>
  <c r="P75" i="39"/>
  <c r="AF67" i="39"/>
  <c r="AD63" i="39"/>
  <c r="T52" i="39"/>
  <c r="AB48" i="39"/>
  <c r="R37" i="39"/>
  <c r="T72" i="39"/>
  <c r="N62" i="39"/>
  <c r="V58" i="39"/>
  <c r="AD54" i="39"/>
  <c r="T43" i="39"/>
  <c r="AB39" i="39"/>
  <c r="T69" i="39"/>
  <c r="X64" i="39"/>
  <c r="AF60" i="39"/>
  <c r="N53" i="39"/>
  <c r="V49" i="39"/>
  <c r="AD45" i="39"/>
  <c r="V84" i="39"/>
  <c r="AH66" i="39"/>
  <c r="P59" i="39"/>
  <c r="X55" i="39"/>
  <c r="AF51" i="39"/>
  <c r="N44" i="39"/>
  <c r="V40" i="39"/>
  <c r="AD36" i="39"/>
  <c r="P79" i="39"/>
  <c r="R65" i="39"/>
  <c r="Z61" i="39"/>
  <c r="AH57" i="39"/>
  <c r="R27" i="39"/>
  <c r="Z23" i="39"/>
  <c r="AH19" i="39"/>
  <c r="P12" i="39"/>
  <c r="X8" i="39"/>
  <c r="V32" i="39"/>
  <c r="AD28" i="39"/>
  <c r="AD108" i="39"/>
  <c r="N98" i="39"/>
  <c r="AH100" i="39"/>
  <c r="R95" i="39"/>
  <c r="P80" i="39"/>
  <c r="P72" i="39"/>
  <c r="AF95" i="39"/>
  <c r="V102" i="39"/>
  <c r="P94" i="39"/>
  <c r="X90" i="39"/>
  <c r="AF86" i="39"/>
  <c r="N79" i="39"/>
  <c r="V75" i="39"/>
  <c r="AD71" i="39"/>
  <c r="R92" i="39"/>
  <c r="Z88" i="39"/>
  <c r="AH84" i="39"/>
  <c r="N104" i="39"/>
  <c r="R99" i="39"/>
  <c r="Z95" i="39"/>
  <c r="AH91" i="39"/>
  <c r="P84" i="39"/>
  <c r="X80" i="39"/>
  <c r="AF76" i="39"/>
  <c r="N69" i="39"/>
  <c r="P102" i="39"/>
  <c r="R90" i="39"/>
  <c r="Z86" i="39"/>
  <c r="AH64" i="39"/>
  <c r="P57" i="39"/>
  <c r="X53" i="39"/>
  <c r="AF49" i="39"/>
  <c r="N42" i="39"/>
  <c r="AD72" i="39"/>
  <c r="T62" i="39"/>
  <c r="AB58" i="39"/>
  <c r="R47" i="39"/>
  <c r="Z43" i="39"/>
  <c r="N88" i="39"/>
  <c r="T75" i="39"/>
  <c r="AF63" i="39"/>
  <c r="N56" i="39"/>
  <c r="V52" i="39"/>
  <c r="AD48" i="39"/>
  <c r="R74" i="39"/>
  <c r="N63" i="39"/>
  <c r="V59" i="39"/>
  <c r="AD55" i="39"/>
  <c r="T44" i="39"/>
  <c r="AB40" i="39"/>
  <c r="AF79" i="39"/>
  <c r="V71" i="39"/>
  <c r="X65" i="39"/>
  <c r="AF61" i="39"/>
  <c r="N54" i="39"/>
  <c r="V50" i="39"/>
  <c r="AD46" i="39"/>
  <c r="Z90" i="39"/>
  <c r="V68" i="39"/>
  <c r="P60" i="39"/>
  <c r="X56" i="39"/>
  <c r="AF52" i="39"/>
  <c r="N45" i="39"/>
  <c r="V41" i="39"/>
  <c r="AD37" i="39"/>
  <c r="Z82" i="39"/>
  <c r="R66" i="39"/>
  <c r="Z62" i="39"/>
  <c r="AH58" i="39"/>
  <c r="P51" i="39"/>
  <c r="X47" i="39"/>
  <c r="AF43" i="39"/>
  <c r="N36" i="39"/>
  <c r="AF97" i="39"/>
  <c r="AD90" i="39"/>
  <c r="AB75" i="39"/>
  <c r="AD116" i="39"/>
  <c r="N89" i="39"/>
  <c r="X84" i="39"/>
  <c r="R79" i="39"/>
  <c r="Z75" i="39"/>
  <c r="AH71" i="39"/>
  <c r="V104" i="39"/>
  <c r="X99" i="39"/>
  <c r="P95" i="39"/>
  <c r="Z97" i="39"/>
  <c r="AH93" i="39"/>
  <c r="P86" i="39"/>
  <c r="X82" i="39"/>
  <c r="W82" i="39" s="1"/>
  <c r="AF78" i="39"/>
  <c r="N71" i="39"/>
  <c r="V67" i="39"/>
  <c r="P104" i="39"/>
  <c r="T99" i="39"/>
  <c r="AB95" i="39"/>
  <c r="R84" i="39"/>
  <c r="AH114" i="39"/>
  <c r="AB103" i="39"/>
  <c r="R91" i="39"/>
  <c r="Z87" i="39"/>
  <c r="AH83" i="39"/>
  <c r="P76" i="39"/>
  <c r="X72" i="39"/>
  <c r="AF68" i="39"/>
  <c r="P107" i="39"/>
  <c r="AB101" i="39"/>
  <c r="T97" i="39"/>
  <c r="AB93" i="39"/>
  <c r="AD76" i="39"/>
  <c r="R64" i="39"/>
  <c r="Z60" i="39"/>
  <c r="AH56" i="39"/>
  <c r="P49" i="39"/>
  <c r="X45" i="39"/>
  <c r="AF41" i="39"/>
  <c r="N80" i="39"/>
  <c r="AF71" i="39"/>
  <c r="AD65" i="39"/>
  <c r="T54" i="39"/>
  <c r="AB50" i="39"/>
  <c r="T85" i="39"/>
  <c r="V74" i="39"/>
  <c r="P63" i="39"/>
  <c r="X59" i="39"/>
  <c r="AF55" i="39"/>
  <c r="N48" i="39"/>
  <c r="V44" i="39"/>
  <c r="AD40" i="39"/>
  <c r="P83" i="39"/>
  <c r="T73" i="39"/>
  <c r="X66" i="39"/>
  <c r="AF62" i="39"/>
  <c r="N55" i="39"/>
  <c r="V51" i="39"/>
  <c r="AD47" i="39"/>
  <c r="T36" i="39"/>
  <c r="Z78" i="39"/>
  <c r="X70" i="39"/>
  <c r="P61" i="39"/>
  <c r="X57" i="39"/>
  <c r="AF53" i="39"/>
  <c r="N46" i="39"/>
  <c r="V42" i="39"/>
  <c r="AD38" i="39"/>
  <c r="AH86" i="39"/>
  <c r="AB67" i="39"/>
  <c r="Z63" i="39"/>
  <c r="AH59" i="39"/>
  <c r="P52" i="39"/>
  <c r="X48" i="39"/>
  <c r="AF44" i="39"/>
  <c r="N37" i="39"/>
  <c r="AD80" i="39"/>
  <c r="AC80" i="39" s="1"/>
  <c r="R58" i="39"/>
  <c r="Z54" i="39"/>
  <c r="AH50" i="39"/>
  <c r="P43" i="39"/>
  <c r="X39" i="39"/>
  <c r="AF35" i="39"/>
  <c r="AH76" i="39"/>
  <c r="T64" i="39"/>
  <c r="AB60" i="39"/>
  <c r="P40" i="39"/>
  <c r="T26" i="39"/>
  <c r="AB22" i="39"/>
  <c r="T11" i="39"/>
  <c r="AD22" i="39"/>
  <c r="V26" i="39"/>
  <c r="N30" i="39"/>
  <c r="R40" i="39"/>
  <c r="X10" i="39"/>
  <c r="P14" i="39"/>
  <c r="AH21" i="39"/>
  <c r="Z25" i="39"/>
  <c r="R29" i="39"/>
  <c r="AB9" i="39"/>
  <c r="T13" i="39"/>
  <c r="AD24" i="39"/>
  <c r="V28" i="39"/>
  <c r="N32" i="39"/>
  <c r="V36" i="39"/>
  <c r="AF8" i="39"/>
  <c r="X12" i="39"/>
  <c r="P16" i="39"/>
  <c r="AH23" i="39"/>
  <c r="Z27" i="39"/>
  <c r="R31" i="39"/>
  <c r="AD18" i="39"/>
  <c r="V22" i="39"/>
  <c r="N26" i="39"/>
  <c r="AF33" i="39"/>
  <c r="AH39" i="39"/>
  <c r="AH9" i="39"/>
  <c r="Z13" i="39"/>
  <c r="R17" i="39"/>
  <c r="AB28" i="39"/>
  <c r="T32" i="39"/>
  <c r="AB36" i="39"/>
  <c r="V8" i="39"/>
  <c r="N12" i="39"/>
  <c r="AF19" i="39"/>
  <c r="X23" i="39"/>
  <c r="P27" i="39"/>
  <c r="X31" i="39"/>
  <c r="N13" i="39"/>
  <c r="V17" i="39"/>
  <c r="AF28" i="39"/>
  <c r="V33" i="39"/>
  <c r="N43" i="39"/>
  <c r="AB15" i="39"/>
  <c r="T19" i="39"/>
  <c r="AD30" i="39"/>
  <c r="V34" i="39"/>
  <c r="AD43" i="39"/>
  <c r="AF14" i="39"/>
  <c r="X18" i="39"/>
  <c r="P22" i="39"/>
  <c r="AH29" i="39"/>
  <c r="Z33" i="39"/>
  <c r="R39" i="39"/>
  <c r="AB17" i="39"/>
  <c r="T21" i="39"/>
  <c r="AD32" i="39"/>
  <c r="T37" i="39"/>
  <c r="N9" i="39"/>
  <c r="AF16" i="39"/>
  <c r="X20" i="39"/>
  <c r="P24" i="39"/>
  <c r="AH31" i="39"/>
  <c r="Z35" i="39"/>
  <c r="AB11" i="39"/>
  <c r="T15" i="39"/>
  <c r="AD26" i="39"/>
  <c r="V30" i="39"/>
  <c r="N34" i="39"/>
  <c r="AH41" i="39"/>
  <c r="P10" i="39"/>
  <c r="AH17" i="39"/>
  <c r="Z21" i="39"/>
  <c r="R25" i="39"/>
  <c r="Z37" i="39"/>
  <c r="AD12" i="39"/>
  <c r="V16" i="39"/>
  <c r="N20" i="39"/>
  <c r="AF27" i="39"/>
  <c r="AD13" i="39"/>
  <c r="AD29" i="39"/>
  <c r="V55" i="39"/>
  <c r="Z8" i="39"/>
  <c r="R12" i="39"/>
  <c r="AB23" i="39"/>
  <c r="T27" i="39"/>
  <c r="V47" i="39"/>
  <c r="V11" i="39"/>
  <c r="N15" i="39"/>
  <c r="AF22" i="39"/>
  <c r="X26" i="39"/>
  <c r="P30" i="39"/>
  <c r="T40" i="39"/>
  <c r="Z10" i="39"/>
  <c r="R14" i="39"/>
  <c r="AB25" i="39"/>
  <c r="T29" i="39"/>
  <c r="R38" i="39"/>
  <c r="AD9" i="39"/>
  <c r="V13" i="39"/>
  <c r="N17" i="39"/>
  <c r="AF24" i="39"/>
  <c r="X28" i="39"/>
  <c r="P32" i="39"/>
  <c r="X36" i="39"/>
  <c r="R8" i="39"/>
  <c r="AB19" i="39"/>
  <c r="T23" i="39"/>
  <c r="AD34" i="39"/>
  <c r="Z45" i="39"/>
  <c r="AF10" i="39"/>
  <c r="X14" i="39"/>
  <c r="P18" i="39"/>
  <c r="AH25" i="39"/>
  <c r="Z29" i="39"/>
  <c r="R33" i="39"/>
  <c r="X38" i="39"/>
  <c r="T9" i="39"/>
  <c r="AD20" i="39"/>
  <c r="V24" i="39"/>
  <c r="N28" i="39"/>
  <c r="V9" i="39"/>
  <c r="T18" i="39"/>
  <c r="T34" i="39"/>
  <c r="N51" i="39"/>
  <c r="X62" i="39"/>
  <c r="AC128" i="39"/>
  <c r="AC170" i="39"/>
  <c r="AC137" i="39"/>
  <c r="AC156" i="39"/>
  <c r="AC198" i="39"/>
  <c r="AC165" i="39"/>
  <c r="AC184" i="39"/>
  <c r="AC193" i="39"/>
  <c r="AC99" i="39"/>
  <c r="AC123" i="39"/>
  <c r="AC96" i="39"/>
  <c r="AC151" i="39"/>
  <c r="AC86" i="39"/>
  <c r="AC53" i="39"/>
  <c r="AC48" i="39"/>
  <c r="AC114" i="39"/>
  <c r="AC81" i="39"/>
  <c r="AC132" i="39"/>
  <c r="AC174" i="39"/>
  <c r="AC141" i="39"/>
  <c r="AC88" i="39"/>
  <c r="AC138" i="39"/>
  <c r="AC105" i="39"/>
  <c r="AC124" i="39"/>
  <c r="AC166" i="39"/>
  <c r="AC133" i="39"/>
  <c r="AC152" i="39"/>
  <c r="AC194" i="39"/>
  <c r="AC161" i="39"/>
  <c r="AC180" i="39"/>
  <c r="AC189" i="39"/>
  <c r="AC63" i="39"/>
  <c r="AC119" i="39"/>
  <c r="AC68" i="39"/>
  <c r="AC179" i="39"/>
  <c r="AC54" i="39"/>
  <c r="AC207" i="39"/>
  <c r="AC82" i="39"/>
  <c r="AC49" i="39"/>
  <c r="AC100" i="39"/>
  <c r="AC142" i="39"/>
  <c r="AC109" i="39"/>
  <c r="AC106" i="39"/>
  <c r="AC73" i="39"/>
  <c r="AC84" i="39"/>
  <c r="AC134" i="39"/>
  <c r="AC101" i="39"/>
  <c r="AC120" i="39"/>
  <c r="AC162" i="39"/>
  <c r="AC129" i="39"/>
  <c r="AC148" i="39"/>
  <c r="AC190" i="39"/>
  <c r="AC157" i="39"/>
  <c r="AC176" i="39"/>
  <c r="AC107" i="39"/>
  <c r="AC185" i="39"/>
  <c r="AC147" i="39"/>
  <c r="AC175" i="39"/>
  <c r="AC50" i="39"/>
  <c r="AC110" i="39"/>
  <c r="AC77" i="39"/>
  <c r="AC199" i="39"/>
  <c r="AC74" i="39"/>
  <c r="AC87" i="39"/>
  <c r="AC102" i="39"/>
  <c r="AC69" i="39"/>
  <c r="AC130" i="39"/>
  <c r="AC97" i="39"/>
  <c r="AC116" i="39"/>
  <c r="AC158" i="39"/>
  <c r="AC125" i="39"/>
  <c r="AC144" i="39"/>
  <c r="AC186" i="39"/>
  <c r="AC153" i="39"/>
  <c r="AC204" i="39"/>
  <c r="AC115" i="39"/>
  <c r="AC79" i="39"/>
  <c r="AC52" i="39"/>
  <c r="AC143" i="39"/>
  <c r="AC203" i="39"/>
  <c r="AC78" i="39"/>
  <c r="AC167" i="39"/>
  <c r="AC195" i="39"/>
  <c r="AC70" i="39"/>
  <c r="AC59" i="39"/>
  <c r="AC98" i="39"/>
  <c r="AC65" i="39"/>
  <c r="AC76" i="39"/>
  <c r="AC126" i="39"/>
  <c r="AC93" i="39"/>
  <c r="AC112" i="39"/>
  <c r="AC154" i="39"/>
  <c r="AC121" i="39"/>
  <c r="AC172" i="39"/>
  <c r="AC55" i="39"/>
  <c r="AC181" i="39"/>
  <c r="AC200" i="39"/>
  <c r="AC111" i="39"/>
  <c r="AC171" i="39"/>
  <c r="AC135" i="39"/>
  <c r="AC95" i="39"/>
  <c r="AC163" i="39"/>
  <c r="AC92" i="39"/>
  <c r="AC191" i="39"/>
  <c r="AC66" i="39"/>
  <c r="AC94" i="39"/>
  <c r="AC61" i="39"/>
  <c r="AC64" i="39"/>
  <c r="AC122" i="39"/>
  <c r="AC89" i="39"/>
  <c r="AC140" i="39"/>
  <c r="AC182" i="39"/>
  <c r="AC149" i="39"/>
  <c r="AC168" i="39"/>
  <c r="AC177" i="39"/>
  <c r="AC208" i="39"/>
  <c r="AC139" i="39"/>
  <c r="AC192" i="39"/>
  <c r="AC83" i="39"/>
  <c r="AC201" i="39"/>
  <c r="AC131" i="39"/>
  <c r="AC91" i="39"/>
  <c r="AC67" i="39"/>
  <c r="AC159" i="39"/>
  <c r="AC72" i="39"/>
  <c r="AC187" i="39"/>
  <c r="AC62" i="39"/>
  <c r="AC51" i="39"/>
  <c r="AC90" i="39"/>
  <c r="AC57" i="39"/>
  <c r="AC108" i="39"/>
  <c r="AC150" i="39"/>
  <c r="AC117" i="39"/>
  <c r="AC136" i="39"/>
  <c r="AC178" i="39"/>
  <c r="AC145" i="39"/>
  <c r="AC196" i="39"/>
  <c r="AC103" i="39"/>
  <c r="AC205" i="39"/>
  <c r="AC160" i="39"/>
  <c r="AC202" i="39"/>
  <c r="AC169" i="39"/>
  <c r="AC188" i="39"/>
  <c r="AC75" i="39"/>
  <c r="AC197" i="39"/>
  <c r="AC127" i="39"/>
  <c r="AC71" i="39"/>
  <c r="AC155" i="39"/>
  <c r="AC56" i="39"/>
  <c r="AC183" i="39"/>
  <c r="AC58" i="39"/>
  <c r="AC60" i="39"/>
  <c r="AC118" i="39"/>
  <c r="AC85" i="39"/>
  <c r="AC104"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W103" i="39"/>
  <c r="U95" i="39"/>
  <c r="U123" i="39"/>
  <c r="W114" i="39"/>
  <c r="U121" i="39"/>
  <c r="U142" i="39"/>
  <c r="U141" i="39"/>
  <c r="W132" i="39"/>
  <c r="AE136" i="39"/>
  <c r="W130" i="39"/>
  <c r="W99" i="39"/>
  <c r="W131" i="39"/>
  <c r="AE112" i="39"/>
  <c r="U91" i="39"/>
  <c r="AE120"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W168" i="39"/>
  <c r="U152" i="39"/>
  <c r="U140" i="39"/>
  <c r="AE129" i="39"/>
  <c r="U135" i="39"/>
  <c r="AE124" i="39"/>
  <c r="U111" i="39"/>
  <c r="U156" i="39"/>
  <c r="AE135" i="39"/>
  <c r="AE127" i="39"/>
  <c r="U148" i="39"/>
  <c r="AE146" i="39"/>
  <c r="U136" i="39"/>
  <c r="U131" i="39"/>
  <c r="W146" i="39"/>
  <c r="W115" i="39"/>
  <c r="W123" i="39"/>
  <c r="U107" i="39"/>
  <c r="U183" i="39"/>
  <c r="U128" i="39"/>
  <c r="U119" i="39"/>
  <c r="U118" i="39"/>
  <c r="AE107" i="39"/>
  <c r="W109" i="39"/>
  <c r="W164" i="39"/>
  <c r="W151" i="39"/>
  <c r="AE139" i="39"/>
  <c r="AE131" i="39"/>
  <c r="AE123" i="39"/>
  <c r="W153" i="39"/>
  <c r="AE142" i="39"/>
  <c r="W144" i="39"/>
  <c r="U132" i="39"/>
  <c r="AE154" i="39"/>
  <c r="U127" i="39"/>
  <c r="W142" i="39"/>
  <c r="U150" i="39"/>
  <c r="W111" i="39"/>
  <c r="U103" i="39"/>
  <c r="AE169" i="39"/>
  <c r="W155" i="39"/>
  <c r="AE138" i="39"/>
  <c r="W152" i="39"/>
  <c r="W140" i="39"/>
  <c r="AE144" i="39"/>
  <c r="AE149" i="39"/>
  <c r="W138" i="39"/>
  <c r="W107" i="39"/>
  <c r="U99" i="39"/>
  <c r="W118" i="39"/>
  <c r="U110" i="39"/>
  <c r="W80" i="39"/>
  <c r="AE106" i="39"/>
  <c r="W93" i="39"/>
  <c r="W94" i="39"/>
  <c r="U112" i="39"/>
  <c r="W96" i="39"/>
  <c r="AE125" i="39"/>
  <c r="W113" i="39"/>
  <c r="W77" i="39"/>
  <c r="AE110" i="39"/>
  <c r="W86" i="39"/>
  <c r="W91" i="39"/>
  <c r="AT320" i="1"/>
  <c r="AT194" i="1"/>
  <c r="W74" i="39"/>
  <c r="AT205" i="1"/>
  <c r="AB1" i="1"/>
  <c r="U100" i="39"/>
  <c r="W85" i="39"/>
  <c r="U108" i="39"/>
  <c r="W110" i="39"/>
  <c r="U116" i="39"/>
  <c r="U120" i="39"/>
  <c r="W87" i="39"/>
  <c r="W97" i="39"/>
  <c r="U117" i="39"/>
  <c r="U92" i="39"/>
  <c r="W100" i="39"/>
  <c r="W79" i="39"/>
  <c r="U94" i="39"/>
  <c r="U98"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0" i="1"/>
  <c r="AT450" i="1"/>
  <c r="AT445" i="1"/>
  <c r="AT426" i="1"/>
  <c r="AT421" i="1"/>
  <c r="AT462" i="1"/>
  <c r="AT457" i="1"/>
  <c r="AT454" i="1"/>
  <c r="AT453" i="1"/>
  <c r="AT456" i="1"/>
  <c r="AT430" i="1"/>
  <c r="AT424" i="1"/>
  <c r="AT416" i="1"/>
  <c r="AT451" i="1"/>
  <c r="AT441" i="1"/>
  <c r="AT427" i="1"/>
  <c r="AT422" i="1"/>
  <c r="AT413" i="1"/>
  <c r="AT459" i="1"/>
  <c r="AT449" i="1"/>
  <c r="AT425" i="1"/>
  <c r="AT408" i="1"/>
  <c r="AT366" i="1"/>
  <c r="AT353" i="1"/>
  <c r="AT458" i="1"/>
  <c r="AT411" i="1"/>
  <c r="AT395" i="1"/>
  <c r="AT391" i="1"/>
  <c r="AT386" i="1"/>
  <c r="AT379" i="1"/>
  <c r="AT377" i="1"/>
  <c r="AT374" i="1"/>
  <c r="AT372" i="1"/>
  <c r="AT370" i="1"/>
  <c r="AT368" i="1"/>
  <c r="AT361" i="1"/>
  <c r="AT357" i="1"/>
  <c r="AT340" i="1"/>
  <c r="AT405" i="1"/>
  <c r="AT400" i="1"/>
  <c r="AT356" i="1"/>
  <c r="AT404" i="1"/>
  <c r="AT387" i="1"/>
  <c r="AT375" i="1"/>
  <c r="AT373" i="1"/>
  <c r="AT371" i="1"/>
  <c r="AT369" i="1"/>
  <c r="AT367" i="1"/>
  <c r="AT363" i="1"/>
  <c r="AT358" i="1"/>
  <c r="AT352" i="1"/>
  <c r="AT351" i="1"/>
  <c r="AT344" i="1"/>
  <c r="AT338" i="1"/>
  <c r="AT383" i="1"/>
  <c r="AT378" i="1"/>
  <c r="AT420" i="1"/>
  <c r="AT407" i="1"/>
  <c r="AT360" i="1"/>
  <c r="AT354" i="1"/>
  <c r="AT343" i="1"/>
  <c r="AT315" i="1"/>
  <c r="AT304" i="1"/>
  <c r="AT359" i="1"/>
  <c r="AT349" i="1"/>
  <c r="AT347" i="1"/>
  <c r="AT339" i="1"/>
  <c r="AT403" i="1"/>
  <c r="AT345" i="1"/>
  <c r="AT330" i="1"/>
  <c r="AT328" i="1"/>
  <c r="AT314" i="1"/>
  <c r="AT376" i="1"/>
  <c r="AT336" i="1"/>
  <c r="AT334" i="1"/>
  <c r="AT323" i="1"/>
  <c r="AT318" i="1"/>
  <c r="AT310" i="1"/>
  <c r="AT307" i="1"/>
  <c r="AT303" i="1"/>
  <c r="AT299" i="1"/>
  <c r="AT401" i="1"/>
  <c r="AT332" i="1"/>
  <c r="AT327" i="1"/>
  <c r="AT455" i="1"/>
  <c r="AT397" i="1"/>
  <c r="AT381" i="1"/>
  <c r="AT365" i="1"/>
  <c r="AT362" i="1"/>
  <c r="AT355" i="1"/>
  <c r="AT346" i="1"/>
  <c r="AT342" i="1"/>
  <c r="AT331" i="1"/>
  <c r="AT329" i="1"/>
  <c r="AT322" i="1"/>
  <c r="AT380" i="1"/>
  <c r="AT341" i="1"/>
  <c r="AT291" i="1"/>
  <c r="AT267" i="1"/>
  <c r="AT258" i="1"/>
  <c r="AT244" i="1"/>
  <c r="AT235" i="1"/>
  <c r="AT228" i="1"/>
  <c r="AT348" i="1"/>
  <c r="AT305" i="1"/>
  <c r="AT297" i="1"/>
  <c r="AT294" i="1"/>
  <c r="AT285" i="1"/>
  <c r="AT278" i="1"/>
  <c r="AT275" i="1"/>
  <c r="AT273" i="1"/>
  <c r="AT269" i="1"/>
  <c r="AT263" i="1"/>
  <c r="AT248" i="1"/>
  <c r="AT233" i="1"/>
  <c r="AT452" i="1"/>
  <c r="AT295" i="1"/>
  <c r="AT292" i="1"/>
  <c r="AT257" i="1"/>
  <c r="AT254" i="1"/>
  <c r="AT238" i="1"/>
  <c r="AT230" i="1"/>
  <c r="AT399" i="1"/>
  <c r="AT394" i="1"/>
  <c r="AT317" i="1"/>
  <c r="AT311" i="1"/>
  <c r="AT306" i="1"/>
  <c r="AT300" i="1"/>
  <c r="AT288" i="1"/>
  <c r="AT282" i="1"/>
  <c r="AT268" i="1"/>
  <c r="AT243" i="1"/>
  <c r="AT301" i="1"/>
  <c r="AT296" i="1"/>
  <c r="AT283" i="1"/>
  <c r="AT280" i="1"/>
  <c r="AT277" i="1"/>
  <c r="AT402" i="1"/>
  <c r="AT325" i="1"/>
  <c r="AT319" i="1"/>
  <c r="AT276" i="1"/>
  <c r="AT265" i="1"/>
  <c r="AT260" i="1"/>
  <c r="AT251" i="1"/>
  <c r="AT245" i="1"/>
  <c r="AT232" i="1"/>
  <c r="AT229" i="1"/>
  <c r="AT222" i="1"/>
  <c r="AT313" i="1"/>
  <c r="AT302" i="1"/>
  <c r="AT279" i="1"/>
  <c r="AT274" i="1"/>
  <c r="AT253" i="1"/>
  <c r="AT249" i="1"/>
  <c r="AT239" i="1"/>
  <c r="AT224" i="1"/>
  <c r="AT213" i="1"/>
  <c r="AT185" i="1"/>
  <c r="AT270" i="1"/>
  <c r="AT209" i="1"/>
  <c r="AT198" i="1"/>
  <c r="AT150" i="1"/>
  <c r="AT137" i="1"/>
  <c r="AT437" i="1"/>
  <c r="AT262" i="1"/>
  <c r="AT219" i="1"/>
  <c r="AT189" i="1"/>
  <c r="AT171" i="1"/>
  <c r="AT159" i="1"/>
  <c r="AT152" i="1"/>
  <c r="AT136" i="1"/>
  <c r="AT247" i="1"/>
  <c r="AT240" i="1"/>
  <c r="AT223" i="1"/>
  <c r="AT208" i="1"/>
  <c r="AT184" i="1"/>
  <c r="AT182" i="1"/>
  <c r="AT179" i="1"/>
  <c r="AT174" i="1"/>
  <c r="AT165" i="1"/>
  <c r="AT164" i="1"/>
  <c r="AT141" i="1"/>
  <c r="AT131" i="1"/>
  <c r="AT242" i="1"/>
  <c r="AT218" i="1"/>
  <c r="AT207" i="1"/>
  <c r="AT196" i="1"/>
  <c r="AT192" i="1"/>
  <c r="AT161" i="1"/>
  <c r="AT158" i="1"/>
  <c r="AT154" i="1"/>
  <c r="AT149" i="1"/>
  <c r="AT143" i="1"/>
  <c r="AT135" i="1"/>
  <c r="AT321" i="1"/>
  <c r="AT227" i="1"/>
  <c r="AT204" i="1"/>
  <c r="AT201" i="1"/>
  <c r="AT183" i="1"/>
  <c r="AT170" i="1"/>
  <c r="AT163" i="1"/>
  <c r="AT151" i="1"/>
  <c r="AT140" i="1"/>
  <c r="AT241" i="1"/>
  <c r="AT237" i="1"/>
  <c r="AT221" i="1"/>
  <c r="AT211" i="1"/>
  <c r="AT210" i="1"/>
  <c r="AT145" i="1"/>
  <c r="AT127" i="1"/>
  <c r="AT104" i="1"/>
  <c r="AT93" i="1"/>
  <c r="AT77" i="1"/>
  <c r="AT75" i="1"/>
  <c r="AT70" i="1"/>
  <c r="AT67" i="1"/>
  <c r="AT64" i="1"/>
  <c r="AT176" i="1"/>
  <c r="AT125" i="1"/>
  <c r="AT83" i="1"/>
  <c r="AT79" i="1"/>
  <c r="AT73" i="1"/>
  <c r="AT200" i="1"/>
  <c r="AT144" i="1"/>
  <c r="AT111" i="1"/>
  <c r="AT91" i="1"/>
  <c r="AT128" i="1"/>
  <c r="AT116" i="1"/>
  <c r="AT110" i="1"/>
  <c r="AT102" i="1"/>
  <c r="AT92" i="1"/>
  <c r="AT74" i="1"/>
  <c r="AT160" i="1"/>
  <c r="AT138" i="1"/>
  <c r="AT121" i="1"/>
  <c r="AT120" i="1"/>
  <c r="AT107" i="1"/>
  <c r="AT95" i="1"/>
  <c r="AT59" i="1"/>
  <c r="AT45" i="1"/>
  <c r="AT21" i="1"/>
  <c r="AT350" i="1"/>
  <c r="AT115" i="1"/>
  <c r="AT50" i="1"/>
  <c r="AT42" i="1"/>
  <c r="AT35" i="1"/>
  <c r="AT29" i="1"/>
  <c r="AT23" i="1"/>
  <c r="AT18" i="1"/>
  <c r="AT82" i="1"/>
  <c r="AT54" i="1"/>
  <c r="AT49" i="1"/>
  <c r="AT13" i="1"/>
  <c r="AT10" i="1"/>
  <c r="AT206" i="1"/>
  <c r="AT203" i="1"/>
  <c r="AT44" i="1"/>
  <c r="AT40" i="1"/>
  <c r="AT26" i="1"/>
  <c r="AT20" i="1"/>
  <c r="AT14" i="1"/>
  <c r="AT8" i="1"/>
  <c r="AT197" i="1"/>
  <c r="AT81" i="1"/>
  <c r="AT68" i="1"/>
  <c r="AT51" i="1"/>
  <c r="AT41" i="1"/>
  <c r="AT33" i="1"/>
  <c r="AT28" i="1"/>
  <c r="AT17" i="1"/>
  <c r="AT236" i="1"/>
  <c r="AT190" i="1"/>
  <c r="AT180" i="1"/>
  <c r="AT162" i="1"/>
  <c r="AT130" i="1"/>
  <c r="AT129" i="1"/>
  <c r="AT72" i="1"/>
  <c r="AT61" i="1"/>
  <c r="AT55" i="1"/>
  <c r="AT53" i="1"/>
  <c r="AT48" i="1"/>
  <c r="AT39" i="1"/>
  <c r="AT22" i="1"/>
  <c r="AT105" i="1"/>
  <c r="AT100" i="1"/>
  <c r="AT88" i="1"/>
  <c r="AT69" i="1"/>
  <c r="AT47" i="1"/>
  <c r="AT43" i="1"/>
  <c r="AT30" i="1"/>
  <c r="AT19" i="1"/>
  <c r="AT7" i="1"/>
  <c r="AT5" i="1"/>
  <c r="AT11" i="1"/>
  <c r="AT58" i="1"/>
  <c r="AT126" i="1"/>
  <c r="AT142" i="1"/>
  <c r="AT80" i="1"/>
  <c r="AT46" i="1"/>
  <c r="AT32" i="1"/>
  <c r="W136" i="39"/>
  <c r="AE117" i="39"/>
  <c r="W186" i="39"/>
  <c r="W143" i="39"/>
  <c r="AE200" i="39"/>
  <c r="U163" i="39"/>
  <c r="U175" i="39"/>
  <c r="U177" i="39"/>
  <c r="U126" i="39"/>
  <c r="U201" i="39"/>
  <c r="AE202" i="39"/>
  <c r="W197" i="39"/>
  <c r="AE165" i="39"/>
  <c r="W180" i="39"/>
  <c r="U176" i="39"/>
  <c r="U181" i="39"/>
  <c r="W176" i="39"/>
  <c r="W112" i="39"/>
  <c r="W127" i="39"/>
  <c r="AE184" i="39"/>
  <c r="W139" i="39"/>
  <c r="W75" i="39"/>
  <c r="AE157" i="39"/>
  <c r="U168" i="39"/>
  <c r="W98" i="39"/>
  <c r="AE180" i="39"/>
  <c r="AE116" i="39"/>
  <c r="W104"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18" i="39"/>
  <c r="AE171" i="39"/>
  <c r="AE183" i="39"/>
  <c r="AE143" i="39"/>
  <c r="AE192" i="39"/>
  <c r="AE156" i="39"/>
  <c r="AE121" i="39"/>
  <c r="AE187" i="39"/>
  <c r="AE130" i="39"/>
  <c r="AE115" i="39"/>
  <c r="AE164" i="39"/>
  <c r="AE111" i="39"/>
  <c r="AE160" i="39"/>
  <c r="AE119" i="39"/>
  <c r="AE197" i="39"/>
  <c r="AE177" i="39"/>
  <c r="AE159" i="39"/>
  <c r="AE161" i="39"/>
  <c r="AE170" i="39"/>
  <c r="AE208" i="39"/>
  <c r="AE201" i="39"/>
  <c r="AE181" i="39"/>
  <c r="AE182" i="39"/>
  <c r="AE163" i="39"/>
  <c r="AE109" i="39"/>
  <c r="AE190" i="39"/>
  <c r="AE207" i="39"/>
  <c r="AE167" i="39"/>
  <c r="AE113" i="39"/>
  <c r="AE173" i="39"/>
  <c r="S20" i="2"/>
  <c r="AT1" i="1"/>
  <c r="U199" i="39"/>
  <c r="U205" i="39"/>
  <c r="U180" i="39"/>
  <c r="U190" i="39"/>
  <c r="U164" i="39"/>
  <c r="U167" i="39"/>
  <c r="U197" i="39"/>
  <c r="U187" i="39"/>
  <c r="U171" i="39"/>
  <c r="U161" i="39"/>
  <c r="U169" i="39"/>
  <c r="U184" i="39"/>
  <c r="U166" i="39"/>
  <c r="U157" i="39"/>
  <c r="U125" i="39"/>
  <c r="U155" i="39"/>
  <c r="U106" i="39"/>
  <c r="U105" i="39"/>
  <c r="U114" i="39"/>
  <c r="U101" i="39"/>
  <c r="U198" i="39"/>
  <c r="W190" i="39"/>
  <c r="W126" i="39"/>
  <c r="W171" i="39"/>
  <c r="W172" i="39"/>
  <c r="W81" i="39"/>
  <c r="W208" i="39"/>
  <c r="W105" i="39"/>
  <c r="U97" i="39"/>
  <c r="AO1" i="1"/>
  <c r="BL1" i="1"/>
  <c r="AZ1" i="1"/>
  <c r="AQ1" i="1"/>
  <c r="BD1" i="1"/>
  <c r="AV1" i="1"/>
  <c r="AP1" i="1"/>
  <c r="AU1" i="1"/>
  <c r="BB1" i="1"/>
  <c r="BA1" i="1"/>
  <c r="AS1" i="1"/>
  <c r="AR1" i="1"/>
  <c r="AY1" i="1"/>
  <c r="AX1" i="1"/>
  <c r="W205" i="39"/>
  <c r="W182" i="39"/>
  <c r="W204" i="39"/>
  <c r="W95" i="39"/>
  <c r="W188" i="39"/>
  <c r="W167" i="39"/>
  <c r="W108" i="39"/>
  <c r="W106" i="39"/>
  <c r="W177" i="39"/>
  <c r="W83" i="39"/>
  <c r="W200" i="39"/>
  <c r="W207" i="39"/>
  <c r="W194" i="39"/>
  <c r="W116" i="39"/>
  <c r="W178" i="39"/>
  <c r="W169" i="39"/>
  <c r="W89" i="39"/>
  <c r="W159" i="39"/>
  <c r="W174" i="39"/>
  <c r="W101" i="39"/>
  <c r="W179" i="39"/>
  <c r="W102" i="39"/>
  <c r="W181" i="39"/>
  <c r="W196" i="39"/>
  <c r="W78" i="39"/>
  <c r="W192" i="39"/>
  <c r="W88" i="39"/>
  <c r="W92" i="39"/>
  <c r="U193" i="39"/>
  <c r="U189" i="39"/>
  <c r="U170" i="39"/>
  <c r="U192" i="39"/>
  <c r="U158" i="39"/>
  <c r="U154" i="39"/>
  <c r="U173" i="39"/>
  <c r="AW1" i="1"/>
  <c r="J20" i="2"/>
  <c r="K20" i="2"/>
  <c r="L20" i="2"/>
  <c r="H20" i="2"/>
  <c r="I20" i="2"/>
  <c r="T3" i="38"/>
  <c r="T1" i="38"/>
  <c r="T2" i="38"/>
  <c r="BJ378" i="1" l="1"/>
  <c r="BJ93" i="1"/>
  <c r="BJ379" i="1"/>
  <c r="BJ163" i="1"/>
  <c r="BJ55" i="1"/>
  <c r="BJ186" i="1"/>
  <c r="BJ325" i="1"/>
  <c r="BJ95" i="1"/>
  <c r="BJ221" i="1"/>
  <c r="BJ285" i="1"/>
  <c r="BJ54" i="1"/>
  <c r="BJ258" i="1"/>
  <c r="BJ400"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4" i="31" l="1"/>
  <c r="H183" i="31"/>
  <c r="K193" i="31"/>
  <c r="H174" i="31"/>
  <c r="K192" i="31"/>
  <c r="H185" i="31"/>
  <c r="K191" i="31"/>
  <c r="H182" i="31"/>
  <c r="K190" i="31"/>
  <c r="H181" i="31"/>
  <c r="K189" i="31"/>
  <c r="H180" i="31"/>
  <c r="K187" i="31"/>
  <c r="H179" i="31"/>
  <c r="K186" i="31"/>
  <c r="H178" i="31"/>
  <c r="K185" i="31"/>
  <c r="H177" i="31"/>
  <c r="K183" i="31"/>
  <c r="H176" i="31"/>
  <c r="K182" i="31"/>
  <c r="H175" i="31"/>
  <c r="K181" i="31"/>
  <c r="H173" i="31"/>
  <c r="K180" i="31"/>
  <c r="H172" i="31"/>
  <c r="K179" i="31"/>
  <c r="H171" i="31"/>
  <c r="K178" i="31"/>
  <c r="H170" i="31"/>
  <c r="K177" i="31"/>
  <c r="H169" i="31"/>
  <c r="K176" i="31"/>
  <c r="H168" i="31"/>
  <c r="K175" i="31"/>
  <c r="H167" i="31"/>
  <c r="K174" i="31"/>
  <c r="H166" i="31"/>
  <c r="K173" i="31"/>
  <c r="H165" i="31"/>
  <c r="K172" i="31"/>
  <c r="H164" i="31"/>
  <c r="K171" i="31"/>
  <c r="H163" i="31"/>
  <c r="K170" i="31"/>
  <c r="H162" i="31"/>
  <c r="K169" i="31"/>
  <c r="H161" i="31"/>
  <c r="K168" i="31"/>
  <c r="H160" i="31"/>
  <c r="K167" i="31"/>
  <c r="H158" i="31"/>
  <c r="K166" i="31"/>
  <c r="H157" i="31"/>
  <c r="K165" i="31"/>
  <c r="H156" i="31"/>
  <c r="K164" i="31"/>
  <c r="H155" i="31"/>
  <c r="K163" i="31"/>
  <c r="H154" i="31"/>
  <c r="K162" i="31"/>
  <c r="H153" i="31"/>
  <c r="K161" i="31"/>
  <c r="H152" i="31"/>
  <c r="K160" i="31"/>
  <c r="H151" i="31"/>
  <c r="K158" i="31"/>
  <c r="H150" i="31"/>
  <c r="K157" i="31"/>
  <c r="H149" i="31"/>
  <c r="K156" i="31"/>
  <c r="H148" i="31"/>
  <c r="K155" i="31"/>
  <c r="H147" i="31"/>
  <c r="K154" i="31"/>
  <c r="H146" i="31"/>
  <c r="K153" i="31"/>
  <c r="H144" i="31"/>
  <c r="K152" i="31"/>
  <c r="H143" i="31"/>
  <c r="K151" i="31"/>
  <c r="H142" i="31"/>
  <c r="K150" i="31"/>
  <c r="H141" i="31"/>
  <c r="K149" i="31"/>
  <c r="H140" i="31"/>
  <c r="K148" i="31"/>
  <c r="H139" i="31"/>
  <c r="K147" i="31"/>
  <c r="H138" i="31"/>
  <c r="K146" i="31"/>
  <c r="H136" i="31"/>
  <c r="K144" i="31"/>
  <c r="H126" i="31"/>
  <c r="K143" i="31"/>
  <c r="H137" i="31"/>
  <c r="K142" i="31"/>
  <c r="H134" i="31"/>
  <c r="K141" i="31"/>
  <c r="H133" i="31"/>
  <c r="K140" i="31"/>
  <c r="H132" i="31"/>
  <c r="K139" i="31"/>
  <c r="H131" i="31"/>
  <c r="K138" i="31"/>
  <c r="H130" i="31"/>
  <c r="K137" i="31"/>
  <c r="H129" i="31"/>
  <c r="K136" i="31"/>
  <c r="H128" i="31"/>
  <c r="K134" i="31"/>
  <c r="H127"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3" i="31"/>
  <c r="K120" i="31"/>
  <c r="H112" i="31"/>
  <c r="K119" i="31"/>
  <c r="H110" i="31"/>
  <c r="K118" i="31"/>
  <c r="H109" i="31"/>
  <c r="K117" i="31"/>
  <c r="H108" i="31"/>
  <c r="K116" i="31"/>
  <c r="H107" i="31"/>
  <c r="K115" i="31"/>
  <c r="H106" i="31"/>
  <c r="K114" i="31"/>
  <c r="H105" i="31"/>
  <c r="K113" i="31"/>
  <c r="H104" i="31"/>
  <c r="K112" i="31"/>
  <c r="H103" i="31"/>
  <c r="K110" i="31"/>
  <c r="H102" i="31"/>
  <c r="K109"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BL389" i="1" l="1"/>
  <c r="BL320" i="1"/>
  <c r="BL194" i="1"/>
  <c r="BL205" i="1"/>
  <c r="BL462" i="1"/>
  <c r="BL60" i="1"/>
  <c r="BL17" i="1"/>
  <c r="BL10" i="1"/>
  <c r="BL110" i="1"/>
  <c r="BL39" i="1"/>
  <c r="BL42" i="1"/>
  <c r="BL78" i="1"/>
  <c r="BL70" i="1"/>
  <c r="BL81" i="1"/>
  <c r="BL73" i="1"/>
  <c r="BL64" i="1"/>
  <c r="BL83" i="1"/>
  <c r="BL122" i="1"/>
  <c r="BL89" i="1"/>
  <c r="BL105" i="1"/>
  <c r="BL151" i="1"/>
  <c r="BL124" i="1"/>
  <c r="BL152" i="1"/>
  <c r="BL169" i="1"/>
  <c r="BL161" i="1"/>
  <c r="BL187" i="1"/>
  <c r="BL184" i="1"/>
  <c r="BL139" i="1"/>
  <c r="BL181" i="1"/>
  <c r="BL261" i="1"/>
  <c r="BL203" i="1"/>
  <c r="BL183" i="1"/>
  <c r="BL208" i="1"/>
  <c r="BL238" i="1"/>
  <c r="BL235" i="1"/>
  <c r="BL224" i="1"/>
  <c r="BL220" i="1"/>
  <c r="BL265" i="1"/>
  <c r="BL259" i="1"/>
  <c r="BL260" i="1"/>
  <c r="BL292" i="1"/>
  <c r="BL304" i="1"/>
  <c r="BL302" i="1"/>
  <c r="BL296" i="1"/>
  <c r="BL327" i="1"/>
  <c r="BL314" i="1"/>
  <c r="BL328" i="1"/>
  <c r="BL345" i="1"/>
  <c r="BL366" i="1"/>
  <c r="BL344" i="1"/>
  <c r="BL363" i="1"/>
  <c r="BL357" i="1"/>
  <c r="BL376" i="1"/>
  <c r="BL370" i="1"/>
  <c r="BL394" i="1"/>
  <c r="BL402" i="1"/>
  <c r="BL405" i="1"/>
  <c r="BL410" i="1"/>
  <c r="BL461" i="1"/>
  <c r="BL434" i="1"/>
  <c r="BL435" i="1"/>
  <c r="BL439" i="1"/>
  <c r="BL437" i="1"/>
  <c r="BL38" i="1"/>
  <c r="BL6" i="1"/>
  <c r="BL19" i="1"/>
  <c r="BL5" i="1"/>
  <c r="BL4" i="1"/>
  <c r="BL43" i="1"/>
  <c r="BL55" i="1"/>
  <c r="BL74" i="1"/>
  <c r="BL85" i="1"/>
  <c r="BL75" i="1"/>
  <c r="BL65" i="1"/>
  <c r="BL90" i="1"/>
  <c r="BL132" i="1"/>
  <c r="BL97" i="1"/>
  <c r="BL106" i="1"/>
  <c r="BL111" i="1"/>
  <c r="BL113" i="1"/>
  <c r="BL156" i="1"/>
  <c r="BL170" i="1"/>
  <c r="BL165" i="1"/>
  <c r="BL202" i="1"/>
  <c r="BL191" i="1"/>
  <c r="BL153" i="1"/>
  <c r="BL199" i="1"/>
  <c r="BL196" i="1"/>
  <c r="BL211" i="1"/>
  <c r="BL186" i="1"/>
  <c r="BL216" i="1"/>
  <c r="BL251" i="1"/>
  <c r="BL239" i="1"/>
  <c r="BL227" i="1"/>
  <c r="BL221" i="1"/>
  <c r="BL267" i="1"/>
  <c r="BL282" i="1"/>
  <c r="BL269" i="1"/>
  <c r="BL311" i="1"/>
  <c r="BL264" i="1"/>
  <c r="BL299" i="1"/>
  <c r="BL330" i="1"/>
  <c r="BL322" i="1"/>
  <c r="BL332" i="1"/>
  <c r="BL349" i="1"/>
  <c r="BL393" i="1"/>
  <c r="BL351" i="1"/>
  <c r="BL381" i="1"/>
  <c r="BL358" i="1"/>
  <c r="BL384" i="1"/>
  <c r="BL371" i="1"/>
  <c r="BL420" i="1"/>
  <c r="BL403" i="1"/>
  <c r="BL406" i="1"/>
  <c r="BL407" i="1"/>
  <c r="BL425" i="1"/>
  <c r="BL448" i="1"/>
  <c r="BL442" i="1"/>
  <c r="BL443" i="1"/>
  <c r="BL441" i="1"/>
  <c r="BL61" i="1"/>
  <c r="BL7" i="1"/>
  <c r="BL25" i="1"/>
  <c r="BL9" i="1"/>
  <c r="BL21" i="1"/>
  <c r="BL44" i="1"/>
  <c r="BL59" i="1"/>
  <c r="BL87" i="1"/>
  <c r="BL94" i="1"/>
  <c r="BL68" i="1"/>
  <c r="BL92" i="1"/>
  <c r="BL134" i="1"/>
  <c r="BL99" i="1"/>
  <c r="BL121" i="1"/>
  <c r="BL112" i="1"/>
  <c r="BL117" i="1"/>
  <c r="BL157" i="1"/>
  <c r="BL174" i="1"/>
  <c r="BL178" i="1"/>
  <c r="BL250" i="1"/>
  <c r="BL127" i="1"/>
  <c r="BL155" i="1"/>
  <c r="BL192" i="1"/>
  <c r="BL195" i="1"/>
  <c r="BL214" i="1"/>
  <c r="BL188" i="1"/>
  <c r="BL240" i="1"/>
  <c r="BL252" i="1"/>
  <c r="BL243" i="1"/>
  <c r="BL237" i="1"/>
  <c r="BL222" i="1"/>
  <c r="BL226" i="1"/>
  <c r="BL285" i="1"/>
  <c r="BL297" i="1"/>
  <c r="BL286" i="1"/>
  <c r="BL270" i="1"/>
  <c r="BL307" i="1"/>
  <c r="BL301" i="1"/>
  <c r="BL300" i="1"/>
  <c r="BL305" i="1"/>
  <c r="BL352" i="1"/>
  <c r="BL333" i="1"/>
  <c r="BL356" i="1"/>
  <c r="BL387" i="1"/>
  <c r="BL360" i="1"/>
  <c r="BL382" i="1"/>
  <c r="BL372" i="1"/>
  <c r="BL390" i="1"/>
  <c r="BL413" i="1"/>
  <c r="BL408" i="1"/>
  <c r="BL411" i="1"/>
  <c r="BL422" i="1"/>
  <c r="BL421" i="1"/>
  <c r="BL453" i="1"/>
  <c r="BL459" i="1"/>
  <c r="BL447" i="1"/>
  <c r="BL3" i="1"/>
  <c r="BL8" i="1"/>
  <c r="BL26" i="1"/>
  <c r="BL12" i="1"/>
  <c r="BL27" i="1"/>
  <c r="BL45" i="1"/>
  <c r="BL66" i="1"/>
  <c r="BL123" i="1"/>
  <c r="BL47" i="1"/>
  <c r="BL116" i="1"/>
  <c r="BL71" i="1"/>
  <c r="BL93" i="1"/>
  <c r="BL137" i="1"/>
  <c r="BL101" i="1"/>
  <c r="BL128" i="1"/>
  <c r="BL118" i="1"/>
  <c r="BL120" i="1"/>
  <c r="BL163" i="1"/>
  <c r="BL143" i="1"/>
  <c r="BL142" i="1"/>
  <c r="BL138" i="1"/>
  <c r="BL140" i="1"/>
  <c r="BL158" i="1"/>
  <c r="BL193" i="1"/>
  <c r="BL215" i="1"/>
  <c r="BL204" i="1"/>
  <c r="BL189" i="1"/>
  <c r="BL244" i="1"/>
  <c r="BL253" i="1"/>
  <c r="BL272" i="1"/>
  <c r="BL257" i="1"/>
  <c r="BL233" i="1"/>
  <c r="BL229" i="1"/>
  <c r="BL219" i="1"/>
  <c r="BL266" i="1"/>
  <c r="BL323" i="1"/>
  <c r="BL326" i="1"/>
  <c r="BL278" i="1"/>
  <c r="BL315" i="1"/>
  <c r="BL306" i="1"/>
  <c r="BL312" i="1"/>
  <c r="BL337" i="1"/>
  <c r="BL355" i="1"/>
  <c r="BL334" i="1"/>
  <c r="BL359" i="1"/>
  <c r="BL397" i="1"/>
  <c r="BL364" i="1"/>
  <c r="BL388" i="1"/>
  <c r="BL373" i="1"/>
  <c r="BL430" i="1"/>
  <c r="BL395" i="1"/>
  <c r="BL424" i="1"/>
  <c r="BL426" i="1"/>
  <c r="BL423" i="1"/>
  <c r="BL412" i="1"/>
  <c r="BL445" i="1"/>
  <c r="BL449" i="1"/>
  <c r="BL11" i="1"/>
  <c r="BL13" i="1"/>
  <c r="BL29" i="1"/>
  <c r="BL14" i="1"/>
  <c r="BL63" i="1"/>
  <c r="BL50" i="1"/>
  <c r="BL67" i="1"/>
  <c r="BL34" i="1"/>
  <c r="BL48" i="1"/>
  <c r="BL33" i="1"/>
  <c r="BL77" i="1"/>
  <c r="BL96" i="1"/>
  <c r="BL162" i="1"/>
  <c r="BL107" i="1"/>
  <c r="BL82" i="1"/>
  <c r="BL119" i="1"/>
  <c r="BL125" i="1"/>
  <c r="BL171" i="1"/>
  <c r="BL144" i="1"/>
  <c r="BL147" i="1"/>
  <c r="BL141" i="1"/>
  <c r="BL154" i="1"/>
  <c r="BL166" i="1"/>
  <c r="BL206" i="1"/>
  <c r="BL228" i="1"/>
  <c r="BL209" i="1"/>
  <c r="BL213" i="1"/>
  <c r="BL246" i="1"/>
  <c r="BL254" i="1"/>
  <c r="BL274" i="1"/>
  <c r="BL258" i="1"/>
  <c r="BL245" i="1"/>
  <c r="BL242" i="1"/>
  <c r="BL232" i="1"/>
  <c r="BL276" i="1"/>
  <c r="BL279" i="1"/>
  <c r="BL340" i="1"/>
  <c r="BL283" i="1"/>
  <c r="BL316" i="1"/>
  <c r="BL308" i="1"/>
  <c r="BL329" i="1"/>
  <c r="BL343" i="1"/>
  <c r="BL342" i="1"/>
  <c r="BL335" i="1"/>
  <c r="BL341" i="1"/>
  <c r="BL365" i="1"/>
  <c r="BL378" i="1"/>
  <c r="BL362" i="1"/>
  <c r="BL374" i="1"/>
  <c r="BL380" i="1"/>
  <c r="BL401" i="1"/>
  <c r="BL452" i="1"/>
  <c r="BL427" i="1"/>
  <c r="BL436" i="1"/>
  <c r="BL428" i="1"/>
  <c r="BL444" i="1"/>
  <c r="BL457" i="1"/>
  <c r="BL20" i="1"/>
  <c r="BL22" i="1"/>
  <c r="BL30" i="1"/>
  <c r="BL15" i="1"/>
  <c r="BL32" i="1"/>
  <c r="BL52" i="1"/>
  <c r="BL84" i="1"/>
  <c r="BL37" i="1"/>
  <c r="BL72" i="1"/>
  <c r="BL35" i="1"/>
  <c r="BL86" i="1"/>
  <c r="BL100" i="1"/>
  <c r="BL79" i="1"/>
  <c r="BL109" i="1"/>
  <c r="BL95" i="1"/>
  <c r="BL150" i="1"/>
  <c r="BL131" i="1"/>
  <c r="BL198" i="1"/>
  <c r="BL145" i="1"/>
  <c r="BL160" i="1"/>
  <c r="BL146" i="1"/>
  <c r="BL164" i="1"/>
  <c r="BL172" i="1"/>
  <c r="BL207" i="1"/>
  <c r="BL185" i="1"/>
  <c r="BL210" i="1"/>
  <c r="BL182" i="1"/>
  <c r="BL268" i="1"/>
  <c r="BL273" i="1"/>
  <c r="BL294" i="1"/>
  <c r="BL271" i="1"/>
  <c r="BL249" i="1"/>
  <c r="BL248" i="1"/>
  <c r="BL236" i="1"/>
  <c r="BL280" i="1"/>
  <c r="BL281" i="1"/>
  <c r="BL287" i="1"/>
  <c r="BL303" i="1"/>
  <c r="BL317" i="1"/>
  <c r="BL309" i="1"/>
  <c r="BL324" i="1"/>
  <c r="BL361" i="1"/>
  <c r="BL348" i="1"/>
  <c r="BL336" i="1"/>
  <c r="BL346" i="1"/>
  <c r="BL379" i="1"/>
  <c r="BL391" i="1"/>
  <c r="BL367" i="1"/>
  <c r="BL375" i="1"/>
  <c r="BL418" i="1"/>
  <c r="BL416" i="1"/>
  <c r="BL429" i="1"/>
  <c r="BL415" i="1"/>
  <c r="BL431" i="1"/>
  <c r="BL455" i="1"/>
  <c r="BL451" i="1"/>
  <c r="BL440" i="1"/>
  <c r="BL23" i="1"/>
  <c r="BL24" i="1"/>
  <c r="BL36" i="1"/>
  <c r="BL16" i="1"/>
  <c r="BL40" i="1"/>
  <c r="BL54" i="1"/>
  <c r="BL49" i="1"/>
  <c r="BL57" i="1"/>
  <c r="BL91" i="1"/>
  <c r="BL46" i="1"/>
  <c r="BL103" i="1"/>
  <c r="BL102" i="1"/>
  <c r="BL80" i="1"/>
  <c r="BL133" i="1"/>
  <c r="BL98" i="1"/>
  <c r="BL108" i="1"/>
  <c r="BL136" i="1"/>
  <c r="BL129" i="1"/>
  <c r="BL148" i="1"/>
  <c r="BL168" i="1"/>
  <c r="BL159" i="1"/>
  <c r="BL126" i="1"/>
  <c r="BL175" i="1"/>
  <c r="BL212" i="1"/>
  <c r="BL190" i="1"/>
  <c r="BL217" i="1"/>
  <c r="BL197" i="1"/>
  <c r="BL277" i="1"/>
  <c r="BL225" i="1"/>
  <c r="BL331" i="1"/>
  <c r="BL275" i="1"/>
  <c r="BL262" i="1"/>
  <c r="BL255" i="1"/>
  <c r="BL241" i="1"/>
  <c r="BL290" i="1"/>
  <c r="BL288" i="1"/>
  <c r="BL295" i="1"/>
  <c r="BL284" i="1"/>
  <c r="BL318" i="1"/>
  <c r="BL310" i="1"/>
  <c r="BL321" i="1"/>
  <c r="BL398" i="1"/>
  <c r="BL353" i="1"/>
  <c r="BL354" i="1"/>
  <c r="BL347" i="1"/>
  <c r="BL377" i="1"/>
  <c r="BL368" i="1"/>
  <c r="BL392" i="1"/>
  <c r="BL385" i="1"/>
  <c r="BL383" i="1"/>
  <c r="BL399" i="1"/>
  <c r="BL432" i="1"/>
  <c r="BL417" i="1"/>
  <c r="BL433" i="1"/>
  <c r="BL456" i="1"/>
  <c r="BL458" i="1"/>
  <c r="BL454" i="1"/>
  <c r="BL18" i="1"/>
  <c r="BL53" i="1"/>
  <c r="BL31" i="1"/>
  <c r="BL62" i="1"/>
  <c r="BL28" i="1"/>
  <c r="BL41" i="1"/>
  <c r="BL56" i="1"/>
  <c r="BL58" i="1"/>
  <c r="BL76" i="1"/>
  <c r="BL69" i="1"/>
  <c r="BL51" i="1"/>
  <c r="BL179" i="1"/>
  <c r="BL114" i="1"/>
  <c r="BL88" i="1"/>
  <c r="BL167" i="1"/>
  <c r="BL104" i="1"/>
  <c r="BL115" i="1"/>
  <c r="BL180" i="1"/>
  <c r="BL135" i="1"/>
  <c r="BL149" i="1"/>
  <c r="BL177" i="1"/>
  <c r="BL173" i="1"/>
  <c r="BL130" i="1"/>
  <c r="BL176" i="1"/>
  <c r="BL231" i="1"/>
  <c r="BL201" i="1"/>
  <c r="BL218" i="1"/>
  <c r="BL200" i="1"/>
  <c r="BL234" i="1"/>
  <c r="BL230" i="1"/>
  <c r="BL223" i="1"/>
  <c r="BL263" i="1"/>
  <c r="BL256" i="1"/>
  <c r="BL247" i="1"/>
  <c r="BL291" i="1"/>
  <c r="BL289" i="1"/>
  <c r="BL298" i="1"/>
  <c r="BL293" i="1"/>
  <c r="BL319" i="1"/>
  <c r="BL313" i="1"/>
  <c r="BL325" i="1"/>
  <c r="BL339" i="1"/>
  <c r="BL338" i="1"/>
  <c r="BL350" i="1"/>
  <c r="BL404" i="1"/>
  <c r="BL386" i="1"/>
  <c r="BL369" i="1"/>
  <c r="BL414" i="1"/>
  <c r="BL396" i="1"/>
  <c r="BL400" i="1"/>
  <c r="BL409" i="1"/>
  <c r="BL446" i="1"/>
  <c r="BL419" i="1"/>
  <c r="BL438" i="1"/>
  <c r="BL460" i="1"/>
  <c r="BL450" i="1"/>
  <c r="AE77" i="39"/>
  <c r="AE76" i="39"/>
  <c r="AE74" i="39"/>
  <c r="AE84" i="39"/>
  <c r="AE78" i="39"/>
  <c r="AE87" i="39"/>
  <c r="AE79" i="39"/>
  <c r="AE81" i="39"/>
  <c r="AE88" i="39"/>
  <c r="AE82" i="39"/>
  <c r="AE72" i="39"/>
  <c r="AE80" i="39"/>
  <c r="AE73" i="39"/>
  <c r="AE86" i="39"/>
  <c r="AE83" i="39"/>
  <c r="AE85" i="39"/>
  <c r="AE75" i="39"/>
  <c r="AE89" i="39"/>
  <c r="BL2" i="1"/>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N3" i="31" l="1"/>
  <c r="AL1" i="1" l="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2" i="31"/>
  <c r="H37" i="31"/>
  <c r="H189" i="31"/>
  <c r="H190" i="31"/>
  <c r="H73" i="31"/>
  <c r="H89" i="31"/>
  <c r="H85" i="31"/>
  <c r="H63" i="31"/>
  <c r="H68" i="31"/>
  <c r="H66" i="31"/>
  <c r="H80" i="31"/>
  <c r="H58" i="31"/>
  <c r="H186" i="31"/>
  <c r="H72" i="31"/>
  <c r="H84" i="31"/>
  <c r="H46" i="31"/>
  <c r="H187" i="31"/>
  <c r="H75" i="31"/>
  <c r="H83" i="31"/>
  <c r="H43" i="31"/>
  <c r="H78" i="31"/>
  <c r="H87" i="31"/>
  <c r="H86" i="31"/>
  <c r="H69" i="31"/>
  <c r="H59" i="31"/>
  <c r="H64" i="31"/>
  <c r="H191" i="31"/>
  <c r="H70" i="31"/>
  <c r="H88" i="31"/>
  <c r="H36" i="31"/>
  <c r="H194" i="31"/>
  <c r="H79" i="31"/>
  <c r="H77" i="31"/>
  <c r="H62" i="31"/>
  <c r="H193" i="31"/>
  <c r="H74" i="31"/>
  <c r="H81" i="31"/>
  <c r="H60" i="31"/>
  <c r="H65" i="31"/>
  <c r="H67" i="31"/>
  <c r="H71" i="31"/>
  <c r="H82" i="31"/>
  <c r="H2" i="31"/>
  <c r="AK389" i="1" l="1"/>
  <c r="AL389" i="1"/>
  <c r="AG389" i="1"/>
  <c r="AA389" i="1"/>
  <c r="AJ389" i="1"/>
  <c r="Z389" i="1"/>
  <c r="AD389" i="1"/>
  <c r="AE389" i="1"/>
  <c r="AF389" i="1"/>
  <c r="V389" i="1"/>
  <c r="AH389" i="1"/>
  <c r="AI389" i="1"/>
  <c r="Y389" i="1"/>
  <c r="W389" i="1"/>
  <c r="X389" i="1"/>
  <c r="AC389" i="1"/>
  <c r="AB389" i="1"/>
  <c r="AK194" i="1"/>
  <c r="AL320" i="1"/>
  <c r="AL194" i="1"/>
  <c r="AK320" i="1"/>
  <c r="Z320" i="1"/>
  <c r="X320" i="1"/>
  <c r="AE320" i="1"/>
  <c r="AF194" i="1"/>
  <c r="W194" i="1"/>
  <c r="AI194" i="1"/>
  <c r="Y194" i="1"/>
  <c r="AI320" i="1"/>
  <c r="AA320" i="1"/>
  <c r="AF320" i="1"/>
  <c r="Y320" i="1"/>
  <c r="AD194" i="1"/>
  <c r="AA194" i="1"/>
  <c r="V194" i="1"/>
  <c r="AG194" i="1"/>
  <c r="AD320" i="1"/>
  <c r="AJ320" i="1"/>
  <c r="AC320" i="1"/>
  <c r="AG320" i="1"/>
  <c r="AH194" i="1"/>
  <c r="AJ194" i="1"/>
  <c r="X194" i="1"/>
  <c r="AH320" i="1"/>
  <c r="V320" i="1"/>
  <c r="W320" i="1"/>
  <c r="Z194" i="1"/>
  <c r="AE194" i="1"/>
  <c r="AC194" i="1"/>
  <c r="AB320" i="1"/>
  <c r="AB194" i="1"/>
  <c r="AK205" i="1"/>
  <c r="AL205" i="1"/>
  <c r="W205" i="1"/>
  <c r="AF205" i="1"/>
  <c r="Z205" i="1"/>
  <c r="AA205" i="1"/>
  <c r="AE205" i="1"/>
  <c r="AG205" i="1"/>
  <c r="AD205" i="1"/>
  <c r="AI205" i="1"/>
  <c r="Y205" i="1"/>
  <c r="X205" i="1"/>
  <c r="V205" i="1"/>
  <c r="AH205" i="1"/>
  <c r="AJ205" i="1"/>
  <c r="AC205" i="1"/>
  <c r="AB205" i="1"/>
  <c r="L6" i="31"/>
  <c r="L7" i="31" s="1"/>
  <c r="AM389" i="1" l="1"/>
  <c r="AM194" i="1"/>
  <c r="AM320" i="1"/>
  <c r="AM205" i="1"/>
  <c r="BK389" i="1" l="1"/>
  <c r="BK320" i="1"/>
  <c r="BK194" i="1"/>
  <c r="BK205" i="1"/>
  <c r="BK460" i="1"/>
  <c r="BK456" i="1"/>
  <c r="BK455" i="1"/>
  <c r="BK453" i="1"/>
  <c r="BK442" i="1"/>
  <c r="BK462" i="1"/>
  <c r="BK454" i="1"/>
  <c r="BK440" i="1"/>
  <c r="BK457" i="1"/>
  <c r="BK449" i="1"/>
  <c r="BK447" i="1"/>
  <c r="BK441" i="1"/>
  <c r="BK437" i="1"/>
  <c r="BK450" i="1"/>
  <c r="BK458" i="1"/>
  <c r="BK451" i="1"/>
  <c r="BK444" i="1"/>
  <c r="BK445" i="1"/>
  <c r="BK461" i="1"/>
  <c r="BK452" i="1"/>
  <c r="BK448" i="1"/>
  <c r="BK446" i="1"/>
  <c r="BK438" i="1"/>
  <c r="BK432" i="1"/>
  <c r="BK429" i="1"/>
  <c r="BK427" i="1"/>
  <c r="BK426" i="1"/>
  <c r="BK411" i="1"/>
  <c r="BK433" i="1"/>
  <c r="BK431" i="1"/>
  <c r="BK428" i="1"/>
  <c r="BK421" i="1"/>
  <c r="BK418" i="1"/>
  <c r="BK413" i="1"/>
  <c r="BK459" i="1"/>
  <c r="BK434" i="1"/>
  <c r="BK435" i="1"/>
  <c r="BK419" i="1"/>
  <c r="BK417" i="1"/>
  <c r="BK415" i="1"/>
  <c r="BK443" i="1"/>
  <c r="BK436" i="1"/>
  <c r="BK423" i="1"/>
  <c r="BK422" i="1"/>
  <c r="BK410" i="1"/>
  <c r="BK439" i="1"/>
  <c r="BK430" i="1"/>
  <c r="BK424" i="1"/>
  <c r="BK420" i="1"/>
  <c r="BK416" i="1"/>
  <c r="BK414" i="1"/>
  <c r="BK409" i="1"/>
  <c r="BK399" i="1"/>
  <c r="BK391" i="1"/>
  <c r="BK387" i="1"/>
  <c r="BK384" i="1"/>
  <c r="BK425" i="1"/>
  <c r="BK408" i="1"/>
  <c r="BK406" i="1"/>
  <c r="BK405" i="1"/>
  <c r="BK400" i="1"/>
  <c r="BK412" i="1"/>
  <c r="BK401" i="1"/>
  <c r="BK395" i="1"/>
  <c r="BK403" i="1"/>
  <c r="BK402" i="1"/>
  <c r="BK396" i="1"/>
  <c r="BK385" i="1"/>
  <c r="BK407" i="1"/>
  <c r="BK404" i="1"/>
  <c r="BK398" i="1"/>
  <c r="BK397" i="1"/>
  <c r="BK393" i="1"/>
  <c r="BK392" i="1"/>
  <c r="BK388" i="1"/>
  <c r="BK386" i="1"/>
  <c r="BK381" i="1"/>
  <c r="BK375" i="1"/>
  <c r="BK374" i="1"/>
  <c r="BK373" i="1"/>
  <c r="BK372" i="1"/>
  <c r="BK371" i="1"/>
  <c r="BK370" i="1"/>
  <c r="BK369" i="1"/>
  <c r="BK368" i="1"/>
  <c r="BK367" i="1"/>
  <c r="BK382" i="1"/>
  <c r="BK363" i="1"/>
  <c r="BK380" i="1"/>
  <c r="BK376" i="1"/>
  <c r="BK390" i="1"/>
  <c r="BK377" i="1"/>
  <c r="BK378" i="1"/>
  <c r="BK364" i="1"/>
  <c r="BK360" i="1"/>
  <c r="BK358" i="1"/>
  <c r="BK383" i="1"/>
  <c r="BK366" i="1"/>
  <c r="BK361" i="1"/>
  <c r="BK394" i="1"/>
  <c r="BK362" i="1"/>
  <c r="BK343" i="1"/>
  <c r="BK337" i="1"/>
  <c r="BK379" i="1"/>
  <c r="BK350" i="1"/>
  <c r="BK347" i="1"/>
  <c r="BK346" i="1"/>
  <c r="BK365" i="1"/>
  <c r="BK341" i="1"/>
  <c r="BK359" i="1"/>
  <c r="BK356" i="1"/>
  <c r="BK351" i="1"/>
  <c r="BK344" i="1"/>
  <c r="BK338" i="1"/>
  <c r="BK354" i="1"/>
  <c r="BK336" i="1"/>
  <c r="BK335" i="1"/>
  <c r="BK353" i="1"/>
  <c r="BK348" i="1"/>
  <c r="BK342" i="1"/>
  <c r="BK332" i="1"/>
  <c r="BK340" i="1"/>
  <c r="BK330" i="1"/>
  <c r="BK327" i="1"/>
  <c r="BK319" i="1"/>
  <c r="BK318" i="1"/>
  <c r="BK317" i="1"/>
  <c r="BK316" i="1"/>
  <c r="BK315" i="1"/>
  <c r="BK307" i="1"/>
  <c r="BK304" i="1"/>
  <c r="BK349" i="1"/>
  <c r="BK305" i="1"/>
  <c r="BK352" i="1"/>
  <c r="BK333" i="1"/>
  <c r="BK328" i="1"/>
  <c r="BK325" i="1"/>
  <c r="BK321" i="1"/>
  <c r="BK324" i="1"/>
  <c r="BK299" i="1"/>
  <c r="BK298" i="1"/>
  <c r="BK345" i="1"/>
  <c r="BK334" i="1"/>
  <c r="BK329" i="1"/>
  <c r="BK312" i="1"/>
  <c r="BK300" i="1"/>
  <c r="BK331" i="1"/>
  <c r="BK326" i="1"/>
  <c r="BK323" i="1"/>
  <c r="BK297" i="1"/>
  <c r="BK294" i="1"/>
  <c r="BK285" i="1"/>
  <c r="BK296" i="1"/>
  <c r="BK293" i="1"/>
  <c r="BK284" i="1"/>
  <c r="BK268" i="1"/>
  <c r="BK267" i="1"/>
  <c r="BK357" i="1"/>
  <c r="BK303" i="1"/>
  <c r="BK283" i="1"/>
  <c r="BK309" i="1"/>
  <c r="BK302" i="1"/>
  <c r="BK295" i="1"/>
  <c r="BK287" i="1"/>
  <c r="BK322" i="1"/>
  <c r="BK314" i="1"/>
  <c r="BK311" i="1"/>
  <c r="BK289" i="1"/>
  <c r="BK288" i="1"/>
  <c r="BK281" i="1"/>
  <c r="BK279" i="1"/>
  <c r="BK301" i="1"/>
  <c r="BK286" i="1"/>
  <c r="BK275" i="1"/>
  <c r="BK274" i="1"/>
  <c r="BK273" i="1"/>
  <c r="BK269" i="1"/>
  <c r="BK355" i="1"/>
  <c r="BK339" i="1"/>
  <c r="BK308" i="1"/>
  <c r="BK306" i="1"/>
  <c r="BK277" i="1"/>
  <c r="BK246" i="1"/>
  <c r="BK244" i="1"/>
  <c r="BK240" i="1"/>
  <c r="BK290" i="1"/>
  <c r="BK260" i="1"/>
  <c r="BK247" i="1"/>
  <c r="BK241" i="1"/>
  <c r="BK236" i="1"/>
  <c r="BK232" i="1"/>
  <c r="BK219" i="1"/>
  <c r="BK282" i="1"/>
  <c r="BK270" i="1"/>
  <c r="BK266" i="1"/>
  <c r="BK259" i="1"/>
  <c r="BK256" i="1"/>
  <c r="BK255" i="1"/>
  <c r="BK248" i="1"/>
  <c r="BK242" i="1"/>
  <c r="BK229" i="1"/>
  <c r="BK226" i="1"/>
  <c r="BK278" i="1"/>
  <c r="BK265" i="1"/>
  <c r="BK263" i="1"/>
  <c r="BK262" i="1"/>
  <c r="BK249" i="1"/>
  <c r="BK245" i="1"/>
  <c r="BK233" i="1"/>
  <c r="BK222" i="1"/>
  <c r="BK221" i="1"/>
  <c r="BK220" i="1"/>
  <c r="BK271" i="1"/>
  <c r="BK264" i="1"/>
  <c r="BK258" i="1"/>
  <c r="BK257" i="1"/>
  <c r="BK237" i="1"/>
  <c r="BK227" i="1"/>
  <c r="BK224" i="1"/>
  <c r="BK223" i="1"/>
  <c r="BK310" i="1"/>
  <c r="BK292" i="1"/>
  <c r="BK280" i="1"/>
  <c r="BK276" i="1"/>
  <c r="BK272" i="1"/>
  <c r="BK243" i="1"/>
  <c r="BK239" i="1"/>
  <c r="BK235" i="1"/>
  <c r="BK313" i="1"/>
  <c r="BK291" i="1"/>
  <c r="BK261" i="1"/>
  <c r="BK250" i="1"/>
  <c r="BK231" i="1"/>
  <c r="BK228" i="1"/>
  <c r="BK218" i="1"/>
  <c r="BK252" i="1"/>
  <c r="BK202" i="1"/>
  <c r="BK199" i="1"/>
  <c r="BK198" i="1"/>
  <c r="BK191" i="1"/>
  <c r="BK253" i="1"/>
  <c r="BK234" i="1"/>
  <c r="BK216" i="1"/>
  <c r="BK208" i="1"/>
  <c r="BK200" i="1"/>
  <c r="BK197" i="1"/>
  <c r="BK182" i="1"/>
  <c r="BK254" i="1"/>
  <c r="BK213" i="1"/>
  <c r="BK189" i="1"/>
  <c r="BK188" i="1"/>
  <c r="BK186" i="1"/>
  <c r="BK217" i="1"/>
  <c r="BK210" i="1"/>
  <c r="BK209" i="1"/>
  <c r="BK204" i="1"/>
  <c r="BK184" i="1"/>
  <c r="BK214" i="1"/>
  <c r="BK211" i="1"/>
  <c r="BK203" i="1"/>
  <c r="BK201" i="1"/>
  <c r="BK190" i="1"/>
  <c r="BK185" i="1"/>
  <c r="BK230" i="1"/>
  <c r="BK225" i="1"/>
  <c r="BK215" i="1"/>
  <c r="BK196" i="1"/>
  <c r="BK206" i="1"/>
  <c r="BK171" i="1"/>
  <c r="BK163" i="1"/>
  <c r="BK157" i="1"/>
  <c r="BK156" i="1"/>
  <c r="BK152" i="1"/>
  <c r="BK137" i="1"/>
  <c r="BK207" i="1"/>
  <c r="BK181" i="1"/>
  <c r="BK176" i="1"/>
  <c r="BK175" i="1"/>
  <c r="BK172" i="1"/>
  <c r="BK166" i="1"/>
  <c r="BK158" i="1"/>
  <c r="BK155" i="1"/>
  <c r="BK153" i="1"/>
  <c r="BK139" i="1"/>
  <c r="BK130" i="1"/>
  <c r="BK164" i="1"/>
  <c r="BK154" i="1"/>
  <c r="BK140" i="1"/>
  <c r="BK212" i="1"/>
  <c r="BK195" i="1"/>
  <c r="BK173" i="1"/>
  <c r="BK159" i="1"/>
  <c r="BK146" i="1"/>
  <c r="BK141" i="1"/>
  <c r="BK138" i="1"/>
  <c r="BK131" i="1"/>
  <c r="BK187" i="1"/>
  <c r="BK177" i="1"/>
  <c r="BK168" i="1"/>
  <c r="BK160" i="1"/>
  <c r="BK147" i="1"/>
  <c r="BK142" i="1"/>
  <c r="BK251" i="1"/>
  <c r="BK238" i="1"/>
  <c r="BK178" i="1"/>
  <c r="BK165" i="1"/>
  <c r="BK161" i="1"/>
  <c r="BK149" i="1"/>
  <c r="BK148" i="1"/>
  <c r="BK145" i="1"/>
  <c r="BK144" i="1"/>
  <c r="BK143" i="1"/>
  <c r="BK134" i="1"/>
  <c r="BK133" i="1"/>
  <c r="BK128" i="1"/>
  <c r="BK192" i="1"/>
  <c r="BK183" i="1"/>
  <c r="BK180" i="1"/>
  <c r="BK179" i="1"/>
  <c r="BK167" i="1"/>
  <c r="BK162" i="1"/>
  <c r="BK151" i="1"/>
  <c r="BK150" i="1"/>
  <c r="BK123" i="1"/>
  <c r="BK116" i="1"/>
  <c r="BK136" i="1"/>
  <c r="BK125" i="1"/>
  <c r="BK120" i="1"/>
  <c r="BK117" i="1"/>
  <c r="BK113" i="1"/>
  <c r="BK110" i="1"/>
  <c r="BK103" i="1"/>
  <c r="BK127" i="1"/>
  <c r="BK124" i="1"/>
  <c r="BK115" i="1"/>
  <c r="BK108" i="1"/>
  <c r="BK135" i="1"/>
  <c r="BK126" i="1"/>
  <c r="BK119" i="1"/>
  <c r="BK118" i="1"/>
  <c r="BK112" i="1"/>
  <c r="BK111" i="1"/>
  <c r="BK85" i="1"/>
  <c r="BK104" i="1"/>
  <c r="BK98" i="1"/>
  <c r="BK95" i="1"/>
  <c r="BK121" i="1"/>
  <c r="BK106" i="1"/>
  <c r="BK105" i="1"/>
  <c r="BK94" i="1"/>
  <c r="BK87" i="1"/>
  <c r="BK84" i="1"/>
  <c r="BK174" i="1"/>
  <c r="BK169" i="1"/>
  <c r="BK109" i="1"/>
  <c r="BK107" i="1"/>
  <c r="BK101" i="1"/>
  <c r="BK99" i="1"/>
  <c r="BK97" i="1"/>
  <c r="BK89" i="1"/>
  <c r="BK88" i="1"/>
  <c r="BK80" i="1"/>
  <c r="BK79" i="1"/>
  <c r="BK193" i="1"/>
  <c r="BK63" i="1"/>
  <c r="BK62" i="1"/>
  <c r="BK53" i="1"/>
  <c r="BK39" i="1"/>
  <c r="BK96" i="1"/>
  <c r="BK93" i="1"/>
  <c r="BK86" i="1"/>
  <c r="BK77" i="1"/>
  <c r="BK71" i="1"/>
  <c r="BK68" i="1"/>
  <c r="BK122" i="1"/>
  <c r="BK75" i="1"/>
  <c r="BK73" i="1"/>
  <c r="BK69" i="1"/>
  <c r="BK61" i="1"/>
  <c r="BK60" i="1"/>
  <c r="BK100" i="1"/>
  <c r="BK91" i="1"/>
  <c r="BK72" i="1"/>
  <c r="BK48" i="1"/>
  <c r="BK47" i="1"/>
  <c r="BK170" i="1"/>
  <c r="BK81" i="1"/>
  <c r="BK76" i="1"/>
  <c r="BK57" i="1"/>
  <c r="BK92" i="1"/>
  <c r="BK82" i="1"/>
  <c r="BK74" i="1"/>
  <c r="BK70" i="1"/>
  <c r="BK58" i="1"/>
  <c r="BK132" i="1"/>
  <c r="BK67" i="1"/>
  <c r="BK66" i="1"/>
  <c r="BK59" i="1"/>
  <c r="BK55" i="1"/>
  <c r="BK38" i="1"/>
  <c r="BK36" i="1"/>
  <c r="BK64" i="1"/>
  <c r="BK50" i="1"/>
  <c r="BK43" i="1"/>
  <c r="BK18" i="1"/>
  <c r="BK102" i="1"/>
  <c r="BK83" i="1"/>
  <c r="BK46" i="1"/>
  <c r="BK27" i="1"/>
  <c r="BK21" i="1"/>
  <c r="BK4" i="1"/>
  <c r="BK54" i="1"/>
  <c r="BK49" i="1"/>
  <c r="BK44" i="1"/>
  <c r="BK40" i="1"/>
  <c r="BK37" i="1"/>
  <c r="BK28" i="1"/>
  <c r="BK16" i="1"/>
  <c r="BK15" i="1"/>
  <c r="BK14" i="1"/>
  <c r="BK12" i="1"/>
  <c r="BK9" i="1"/>
  <c r="BK5" i="1"/>
  <c r="BK114" i="1"/>
  <c r="BK35" i="1"/>
  <c r="BK34" i="1"/>
  <c r="BK32" i="1"/>
  <c r="BK30" i="1"/>
  <c r="BK29" i="1"/>
  <c r="BK26" i="1"/>
  <c r="BK25" i="1"/>
  <c r="BK19" i="1"/>
  <c r="BK10" i="1"/>
  <c r="BK129" i="1"/>
  <c r="BK90" i="1"/>
  <c r="BK45" i="1"/>
  <c r="BK41" i="1"/>
  <c r="BK31" i="1"/>
  <c r="BK24" i="1"/>
  <c r="BK22" i="1"/>
  <c r="BK13" i="1"/>
  <c r="BK8" i="1"/>
  <c r="BK7" i="1"/>
  <c r="BK6" i="1"/>
  <c r="BK51" i="1"/>
  <c r="BK33" i="1"/>
  <c r="BK17" i="1"/>
  <c r="BK78" i="1"/>
  <c r="BK42" i="1"/>
  <c r="BK23" i="1"/>
  <c r="BK20" i="1"/>
  <c r="BK11" i="1"/>
  <c r="BK3" i="1"/>
  <c r="BK65" i="1"/>
  <c r="BK56" i="1"/>
  <c r="BK52" i="1"/>
  <c r="BK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 i="1" l="1"/>
  <c r="BJ441" i="1"/>
  <c r="BJ410" i="1"/>
  <c r="BJ330" i="1"/>
  <c r="BJ290" i="1"/>
  <c r="BJ193" i="1"/>
  <c r="BJ158" i="1"/>
  <c r="BJ135" i="1"/>
  <c r="BJ65" i="1"/>
  <c r="BJ99" i="1"/>
  <c r="BJ461" i="1"/>
  <c r="BJ432" i="1"/>
  <c r="BJ394" i="1"/>
  <c r="BJ309" i="1"/>
  <c r="BJ247" i="1"/>
  <c r="BJ215" i="1"/>
  <c r="BJ153" i="1"/>
  <c r="BJ119" i="1"/>
  <c r="BJ64" i="1"/>
  <c r="BJ24" i="1"/>
  <c r="BJ438" i="1"/>
  <c r="BJ429" i="1"/>
  <c r="BJ289" i="1"/>
  <c r="BJ241" i="1"/>
  <c r="BJ180" i="1"/>
  <c r="BJ139" i="1"/>
  <c r="BJ118" i="1"/>
  <c r="BJ69" i="1"/>
  <c r="BJ427" i="1"/>
  <c r="BJ288" i="1"/>
  <c r="BJ167" i="1"/>
  <c r="BJ133" i="1"/>
  <c r="BJ31" i="1"/>
  <c r="BJ29" i="1"/>
  <c r="BJ5" i="1"/>
  <c r="BJ28" i="1"/>
  <c r="BJ442" i="1"/>
  <c r="BJ396" i="1"/>
  <c r="BJ248" i="1"/>
  <c r="BJ146" i="1"/>
  <c r="BJ63" i="1"/>
  <c r="BJ30" i="1"/>
  <c r="BJ36" i="1"/>
  <c r="BJ434" i="1"/>
  <c r="BJ431" i="1"/>
  <c r="BJ392" i="1"/>
  <c r="BJ312" i="1"/>
  <c r="BJ226" i="1"/>
  <c r="BJ136" i="1"/>
  <c r="BJ160" i="1"/>
  <c r="BJ87" i="1"/>
  <c r="BJ85" i="1"/>
  <c r="BJ37" i="1"/>
  <c r="BJ444" i="1"/>
  <c r="BJ408" i="1"/>
  <c r="BJ384" i="1"/>
  <c r="BJ261" i="1"/>
  <c r="BJ249" i="1"/>
  <c r="BJ157" i="1"/>
  <c r="BJ114" i="1"/>
  <c r="BJ84" i="1"/>
  <c r="BJ89" i="1"/>
  <c r="BJ443" i="1"/>
  <c r="BJ417" i="1"/>
  <c r="BJ393" i="1"/>
  <c r="BJ246" i="1"/>
  <c r="BJ264" i="1"/>
  <c r="BJ137" i="1"/>
  <c r="BJ113" i="1"/>
  <c r="BJ134" i="1"/>
  <c r="BJ76" i="1"/>
  <c r="BJ62" i="1"/>
  <c r="BJ433" i="1"/>
  <c r="BJ407" i="1"/>
  <c r="BJ423" i="1"/>
  <c r="BJ216" i="1"/>
  <c r="BJ223" i="1"/>
  <c r="BJ172" i="1"/>
  <c r="BJ178" i="1"/>
  <c r="BJ86" i="1"/>
  <c r="BJ58"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I79" i="1" l="1"/>
  <c r="BI217" i="1"/>
  <c r="BI107" i="1"/>
  <c r="BI52" i="1"/>
  <c r="BI298" i="1"/>
  <c r="AC34" i="39" s="1"/>
  <c r="BI281" i="1"/>
  <c r="BI154" i="1"/>
  <c r="BI363" i="1"/>
  <c r="BI116" i="1"/>
  <c r="BI316" i="1"/>
  <c r="BI53" i="1"/>
  <c r="BI271" i="1"/>
  <c r="D271" i="1" s="1"/>
  <c r="AE271" i="1" s="1"/>
  <c r="BI257" i="1"/>
  <c r="BI295" i="1"/>
  <c r="BI353" i="1"/>
  <c r="BI292" i="1"/>
  <c r="BI308" i="1"/>
  <c r="BI250" i="1"/>
  <c r="BI256" i="1"/>
  <c r="AC31" i="39" s="1"/>
  <c r="BI275" i="1"/>
  <c r="BI239" i="1"/>
  <c r="BI234" i="1"/>
  <c r="AC29" i="39" s="1"/>
  <c r="BI272" i="1"/>
  <c r="BI27" i="1"/>
  <c r="BI276" i="1"/>
  <c r="D276" i="1" s="1"/>
  <c r="AE276" i="1" s="1"/>
  <c r="BI333" i="1"/>
  <c r="BI262" i="1"/>
  <c r="D262" i="1" s="1"/>
  <c r="AE262" i="1" s="1"/>
  <c r="BI12" i="1"/>
  <c r="S12" i="39" s="1"/>
  <c r="BI94" i="1"/>
  <c r="BI14" i="1"/>
  <c r="AG10" i="39" s="1"/>
  <c r="BI4" i="1"/>
  <c r="BI382" i="1"/>
  <c r="AC35" i="39" s="1"/>
  <c r="BI166" i="1"/>
  <c r="AC20" i="39" s="1"/>
  <c r="BI57" i="1"/>
  <c r="C13" i="39" s="1"/>
  <c r="BI152" i="1"/>
  <c r="D152" i="1" s="1"/>
  <c r="AE152" i="1" s="1"/>
  <c r="BI120" i="1"/>
  <c r="BI348" i="1"/>
  <c r="BI387" i="1"/>
  <c r="BI325" i="1"/>
  <c r="BI237" i="1"/>
  <c r="BI294" i="1"/>
  <c r="BI360" i="1"/>
  <c r="D360" i="1" s="1"/>
  <c r="AE360" i="1" s="1"/>
  <c r="BI101" i="1"/>
  <c r="AC18" i="39" s="1"/>
  <c r="BI351" i="1"/>
  <c r="BI168" i="1"/>
  <c r="BI72" i="1"/>
  <c r="D72" i="1" s="1"/>
  <c r="AE72" i="1" s="1"/>
  <c r="BI415" i="1"/>
  <c r="BI85" i="1"/>
  <c r="D85" i="1" s="1"/>
  <c r="AE85" i="1" s="1"/>
  <c r="BI398" i="1"/>
  <c r="BI409" i="1"/>
  <c r="BI414" i="1"/>
  <c r="BI121" i="1"/>
  <c r="BI385" i="1"/>
  <c r="D385" i="1" s="1"/>
  <c r="AE385" i="1" s="1"/>
  <c r="BI266" i="1"/>
  <c r="BI54" i="1"/>
  <c r="AG17" i="39" s="1"/>
  <c r="BI311" i="1"/>
  <c r="BI359" i="1"/>
  <c r="BI155" i="1"/>
  <c r="BI429" i="1"/>
  <c r="BI279" i="1"/>
  <c r="D279" i="1" s="1"/>
  <c r="AE279" i="1" s="1"/>
  <c r="BI150" i="1"/>
  <c r="BI259" i="1"/>
  <c r="BI227" i="1"/>
  <c r="D227" i="1" s="1"/>
  <c r="AE227" i="1" s="1"/>
  <c r="BI177" i="1"/>
  <c r="BI361" i="1"/>
  <c r="BI260" i="1"/>
  <c r="AG50" i="39" s="1"/>
  <c r="BI7" i="1"/>
  <c r="W10" i="39" s="1"/>
  <c r="BI306" i="1"/>
  <c r="BI285" i="1"/>
  <c r="D285" i="1" s="1"/>
  <c r="AE285" i="1" s="1"/>
  <c r="BI55" i="1"/>
  <c r="BI390" i="1"/>
  <c r="BI362" i="1"/>
  <c r="D362" i="1" s="1"/>
  <c r="AE362" i="1" s="1"/>
  <c r="BI95" i="1"/>
  <c r="D95" i="1" s="1"/>
  <c r="AE95" i="1" s="1"/>
  <c r="BI92" i="1"/>
  <c r="BI104" i="1"/>
  <c r="BI240" i="1"/>
  <c r="D240" i="1" s="1"/>
  <c r="AE240" i="1" s="1"/>
  <c r="BI288" i="1"/>
  <c r="D288" i="1" s="1"/>
  <c r="AE288" i="1" s="1"/>
  <c r="BI113" i="1"/>
  <c r="D113" i="1" s="1"/>
  <c r="AE113" i="1" s="1"/>
  <c r="BI334" i="1"/>
  <c r="BI210" i="1"/>
  <c r="BI204" i="1"/>
  <c r="AC23" i="39" s="1"/>
  <c r="BI286" i="1"/>
  <c r="AC32" i="39" s="1"/>
  <c r="BI287" i="1"/>
  <c r="AC33" i="39" s="1"/>
  <c r="BI388" i="1"/>
  <c r="BI349" i="1"/>
  <c r="BI355" i="1"/>
  <c r="D355" i="1" s="1"/>
  <c r="AE355" i="1" s="1"/>
  <c r="BI265" i="1"/>
  <c r="D265" i="1" s="1"/>
  <c r="AE265" i="1" s="1"/>
  <c r="BI8" i="1"/>
  <c r="BI233" i="1"/>
  <c r="BI192" i="1"/>
  <c r="AC21" i="39" s="1"/>
  <c r="BI148" i="1"/>
  <c r="BI202" i="1"/>
  <c r="BI124" i="1"/>
  <c r="D124" i="1" s="1"/>
  <c r="AE124" i="1" s="1"/>
  <c r="BI122" i="1"/>
  <c r="Q45" i="39" s="1"/>
  <c r="BI6" i="1"/>
  <c r="G8" i="39" s="1"/>
  <c r="BI106" i="1"/>
  <c r="BI252" i="1"/>
  <c r="BI188" i="1"/>
  <c r="BI283" i="1"/>
  <c r="BI60" i="1"/>
  <c r="E14" i="39" s="1"/>
  <c r="BI198" i="1"/>
  <c r="BI214" i="1"/>
  <c r="BI173" i="1"/>
  <c r="BI96" i="1"/>
  <c r="BI149" i="1"/>
  <c r="D149" i="1" s="1"/>
  <c r="AE149" i="1" s="1"/>
  <c r="BI112" i="1"/>
  <c r="Q40" i="39" s="1"/>
  <c r="BI147" i="1"/>
  <c r="BI49" i="1"/>
  <c r="BI447" i="1"/>
  <c r="AC47" i="39" s="1"/>
  <c r="BI193" i="1"/>
  <c r="D193" i="1" s="1"/>
  <c r="AE193" i="1" s="1"/>
  <c r="BI326" i="1"/>
  <c r="BI189" i="1"/>
  <c r="BI56" i="1"/>
  <c r="BI98" i="1"/>
  <c r="AC17" i="39" s="1"/>
  <c r="BI117" i="1"/>
  <c r="AC19" i="39" s="1"/>
  <c r="BI78" i="1"/>
  <c r="BI169" i="1"/>
  <c r="W39" i="39" s="1"/>
  <c r="BI195" i="1"/>
  <c r="AE31" i="39" s="1"/>
  <c r="BI433" i="1"/>
  <c r="BI191" i="1"/>
  <c r="K44" i="39" s="1"/>
  <c r="BI176" i="1"/>
  <c r="BI396" i="1"/>
  <c r="BI314" i="1"/>
  <c r="BI66" i="1"/>
  <c r="BI174" i="1"/>
  <c r="BI105" i="1"/>
  <c r="D105" i="1" s="1"/>
  <c r="AE105" i="1" s="1"/>
  <c r="BI187" i="1"/>
  <c r="Q65" i="39" s="1"/>
  <c r="BI299" i="1"/>
  <c r="BI43" i="1"/>
  <c r="BI110" i="1"/>
  <c r="D110" i="1" s="1"/>
  <c r="AE110" i="1" s="1"/>
  <c r="BI412" i="1"/>
  <c r="AE66" i="39" s="1"/>
  <c r="BI220" i="1"/>
  <c r="BI436" i="1"/>
  <c r="BI25" i="1"/>
  <c r="BI38" i="1"/>
  <c r="BI335" i="1"/>
  <c r="BI62" i="1"/>
  <c r="D62" i="1" s="1"/>
  <c r="AE62" i="1" s="1"/>
  <c r="BI125" i="1"/>
  <c r="BI134" i="1"/>
  <c r="D134" i="1" s="1"/>
  <c r="AE134" i="1" s="1"/>
  <c r="BI344" i="1"/>
  <c r="D344" i="1" s="1"/>
  <c r="AE344" i="1" s="1"/>
  <c r="BI3" i="1"/>
  <c r="O8" i="39" s="1"/>
  <c r="BI23" i="1"/>
  <c r="D23" i="1" s="1"/>
  <c r="AE23" i="1" s="1"/>
  <c r="BI235" i="1"/>
  <c r="AC30" i="39" s="1"/>
  <c r="BI73" i="1"/>
  <c r="Q29" i="39" s="1"/>
  <c r="BI184" i="1"/>
  <c r="BI90" i="1"/>
  <c r="D90" i="1" s="1"/>
  <c r="AE90" i="1" s="1"/>
  <c r="BI84" i="1"/>
  <c r="D84" i="1" s="1"/>
  <c r="AE84" i="1" s="1"/>
  <c r="BI297" i="1"/>
  <c r="BI238" i="1"/>
  <c r="BI213" i="1"/>
  <c r="D213" i="1" s="1"/>
  <c r="AE213" i="1" s="1"/>
  <c r="BI280" i="1"/>
  <c r="AG52" i="39" s="1"/>
  <c r="BI424" i="1"/>
  <c r="D424" i="1" s="1"/>
  <c r="AE424" i="1" s="1"/>
  <c r="BI80" i="1"/>
  <c r="D80" i="1" s="1"/>
  <c r="AE80" i="1" s="1"/>
  <c r="BI203" i="1"/>
  <c r="BI35" i="1"/>
  <c r="BI165" i="1"/>
  <c r="D165" i="1" s="1"/>
  <c r="AE165" i="1" s="1"/>
  <c r="BI45" i="1"/>
  <c r="D45" i="1" s="1"/>
  <c r="AE45" i="1" s="1"/>
  <c r="BI47" i="1"/>
  <c r="BI119" i="1"/>
  <c r="S43" i="39" s="1"/>
  <c r="BI63" i="1"/>
  <c r="D63" i="1" s="1"/>
  <c r="AE63" i="1" s="1"/>
  <c r="BI243" i="1"/>
  <c r="D243" i="1" s="1"/>
  <c r="AE243" i="1" s="1"/>
  <c r="BI37" i="1"/>
  <c r="S21" i="39" s="1"/>
  <c r="BI42" i="1"/>
  <c r="AA12" i="39" s="1"/>
  <c r="BI211" i="1"/>
  <c r="D211" i="1" s="1"/>
  <c r="AE211" i="1" s="1"/>
  <c r="BI10" i="1"/>
  <c r="D10" i="1" s="1"/>
  <c r="AE10" i="1" s="1"/>
  <c r="BI393" i="1"/>
  <c r="S92" i="39" s="1"/>
  <c r="BI209" i="1"/>
  <c r="BI440" i="1"/>
  <c r="BI186" i="1"/>
  <c r="BI15" i="1"/>
  <c r="W11" i="39" s="1"/>
  <c r="BI132" i="1"/>
  <c r="W29" i="39" s="1"/>
  <c r="BI236" i="1"/>
  <c r="BI97" i="1"/>
  <c r="BI71" i="1"/>
  <c r="BI181" i="1"/>
  <c r="W43" i="39" s="1"/>
  <c r="BI225" i="1"/>
  <c r="AC28" i="39" s="1"/>
  <c r="BI9" i="1"/>
  <c r="BI129" i="1"/>
  <c r="D129" i="1" s="1"/>
  <c r="AE129" i="1" s="1"/>
  <c r="BI46" i="1"/>
  <c r="AA16" i="39" s="1"/>
  <c r="BI59" i="1"/>
  <c r="BI100" i="1"/>
  <c r="W22" i="39" s="1"/>
  <c r="BI431" i="1"/>
  <c r="BI384" i="1"/>
  <c r="S89" i="39" s="1"/>
  <c r="BI40" i="1"/>
  <c r="AG14" i="39" s="1"/>
  <c r="BI185" i="1"/>
  <c r="D185" i="1" s="1"/>
  <c r="AE185" i="1" s="1"/>
  <c r="BI258" i="1"/>
  <c r="BI324" i="1"/>
  <c r="BI277" i="1"/>
  <c r="D277" i="1" s="1"/>
  <c r="AE277" i="1" s="1"/>
  <c r="BI139" i="1"/>
  <c r="S50" i="39" s="1"/>
  <c r="BI312" i="1"/>
  <c r="D312" i="1" s="1"/>
  <c r="AE312" i="1" s="1"/>
  <c r="BI99" i="1"/>
  <c r="D99" i="1" s="1"/>
  <c r="AE99" i="1" s="1"/>
  <c r="BI284" i="1"/>
  <c r="BI430" i="1"/>
  <c r="BI230" i="1"/>
  <c r="D230" i="1" s="1"/>
  <c r="AE230" i="1" s="1"/>
  <c r="BI199" i="1"/>
  <c r="S66" i="39" s="1"/>
  <c r="BI399" i="1"/>
  <c r="D399" i="1" s="1"/>
  <c r="AE399" i="1" s="1"/>
  <c r="BI157" i="1"/>
  <c r="D157" i="1" s="1"/>
  <c r="AE157" i="1" s="1"/>
  <c r="BI309" i="1"/>
  <c r="S87" i="39" s="1"/>
  <c r="BI254" i="1"/>
  <c r="BI58" i="1"/>
  <c r="D58" i="1" s="1"/>
  <c r="AE58" i="1" s="1"/>
  <c r="BI206" i="1"/>
  <c r="D206" i="1" s="1"/>
  <c r="AE206" i="1" s="1"/>
  <c r="BI156" i="1"/>
  <c r="D156" i="1" s="1"/>
  <c r="AE156" i="1" s="1"/>
  <c r="BI255" i="1"/>
  <c r="D255" i="1" s="1"/>
  <c r="AE255" i="1" s="1"/>
  <c r="BI432" i="1"/>
  <c r="D432" i="1" s="1"/>
  <c r="AE432" i="1" s="1"/>
  <c r="BI167" i="1"/>
  <c r="S55" i="39" s="1"/>
  <c r="BI138" i="1"/>
  <c r="D138" i="1" s="1"/>
  <c r="AE138" i="1" s="1"/>
  <c r="BI83" i="1"/>
  <c r="D83" i="1" s="1"/>
  <c r="AE83" i="1" s="1"/>
  <c r="BI114" i="1"/>
  <c r="S40" i="39" s="1"/>
  <c r="BI81" i="1"/>
  <c r="D81" i="1" s="1"/>
  <c r="AE81" i="1" s="1"/>
  <c r="BI224" i="1"/>
  <c r="BI241" i="1"/>
  <c r="D241" i="1" s="1"/>
  <c r="AE241" i="1" s="1"/>
  <c r="BI126" i="1"/>
  <c r="D126" i="1" s="1"/>
  <c r="AE126" i="1" s="1"/>
  <c r="BI102" i="1"/>
  <c r="D102" i="1" s="1"/>
  <c r="AE102" i="1" s="1"/>
  <c r="BI248" i="1"/>
  <c r="D248" i="1" s="1"/>
  <c r="AE248" i="1" s="1"/>
  <c r="BI33" i="1"/>
  <c r="D33" i="1" s="1"/>
  <c r="AE33" i="1" s="1"/>
  <c r="BI127" i="1"/>
  <c r="D127" i="1" s="1"/>
  <c r="AE127" i="1" s="1"/>
  <c r="BI175" i="1"/>
  <c r="S58" i="39" s="1"/>
  <c r="BI158" i="1"/>
  <c r="D158" i="1" s="1"/>
  <c r="AE158" i="1" s="1"/>
  <c r="BI69" i="1"/>
  <c r="D69" i="1" s="1"/>
  <c r="AE69" i="1" s="1"/>
  <c r="BI244" i="1"/>
  <c r="D244" i="1" s="1"/>
  <c r="AE244" i="1" s="1"/>
  <c r="BI406" i="1"/>
  <c r="AC38" i="39" s="1"/>
  <c r="BI368" i="1"/>
  <c r="BI141" i="1"/>
  <c r="D141" i="1" s="1"/>
  <c r="AE141" i="1" s="1"/>
  <c r="BI444" i="1"/>
  <c r="D444" i="1" s="1"/>
  <c r="AE444" i="1" s="1"/>
  <c r="BI328" i="1"/>
  <c r="BI313" i="1"/>
  <c r="D313" i="1" s="1"/>
  <c r="AE313" i="1" s="1"/>
  <c r="BI377" i="1"/>
  <c r="D377" i="1" s="1"/>
  <c r="AE377" i="1" s="1"/>
  <c r="BI76" i="1"/>
  <c r="S29" i="39" s="1"/>
  <c r="BI159" i="1"/>
  <c r="D159" i="1" s="1"/>
  <c r="AE159" i="1" s="1"/>
  <c r="BI44" i="1"/>
  <c r="BI400" i="1"/>
  <c r="D400" i="1" s="1"/>
  <c r="AE400" i="1" s="1"/>
  <c r="BI302" i="1"/>
  <c r="D302" i="1" s="1"/>
  <c r="AE302" i="1" s="1"/>
  <c r="BI267" i="1"/>
  <c r="D267" i="1" s="1"/>
  <c r="AE267" i="1" s="1"/>
  <c r="BI352" i="1"/>
  <c r="D352" i="1" s="1"/>
  <c r="AE352" i="1" s="1"/>
  <c r="BI418" i="1"/>
  <c r="BI68" i="1"/>
  <c r="D68" i="1" s="1"/>
  <c r="AE68" i="1" s="1"/>
  <c r="BI91" i="1"/>
  <c r="D91" i="1" s="1"/>
  <c r="AE91" i="1" s="1"/>
  <c r="BI24" i="1"/>
  <c r="D24" i="1" s="1"/>
  <c r="AE24" i="1" s="1"/>
  <c r="BI322" i="1"/>
  <c r="D322" i="1" s="1"/>
  <c r="AE322" i="1" s="1"/>
  <c r="BI118" i="1"/>
  <c r="D118" i="1" s="1"/>
  <c r="AE118" i="1" s="1"/>
  <c r="BI215" i="1"/>
  <c r="D215" i="1" s="1"/>
  <c r="AE215" i="1" s="1"/>
  <c r="BI264" i="1"/>
  <c r="S78" i="39" s="1"/>
  <c r="BI394" i="1"/>
  <c r="D394" i="1" s="1"/>
  <c r="AE394" i="1" s="1"/>
  <c r="BI438" i="1"/>
  <c r="S106" i="39" s="1"/>
  <c r="BI67" i="1"/>
  <c r="D67" i="1" s="1"/>
  <c r="AE67" i="1" s="1"/>
  <c r="BI423" i="1"/>
  <c r="D423" i="1" s="1"/>
  <c r="AE423" i="1" s="1"/>
  <c r="BI103" i="1"/>
  <c r="BI442" i="1"/>
  <c r="D442" i="1" s="1"/>
  <c r="AE442" i="1" s="1"/>
  <c r="BI373" i="1"/>
  <c r="D373" i="1" s="1"/>
  <c r="AE373" i="1" s="1"/>
  <c r="BI347" i="1"/>
  <c r="D347" i="1" s="1"/>
  <c r="AE347" i="1" s="1"/>
  <c r="BI427" i="1"/>
  <c r="D427" i="1" s="1"/>
  <c r="AE427" i="1" s="1"/>
  <c r="BI133" i="1"/>
  <c r="D133" i="1" s="1"/>
  <c r="AE133" i="1" s="1"/>
  <c r="BI200" i="1"/>
  <c r="D200" i="1" s="1"/>
  <c r="AE200" i="1" s="1"/>
  <c r="BI196" i="1"/>
  <c r="BI343" i="1"/>
  <c r="D343" i="1" s="1"/>
  <c r="AE343" i="1" s="1"/>
  <c r="BI305" i="1"/>
  <c r="D305" i="1" s="1"/>
  <c r="AE305" i="1" s="1"/>
  <c r="BI458" i="1"/>
  <c r="D458" i="1" s="1"/>
  <c r="AE458" i="1" s="1"/>
  <c r="BI289" i="1"/>
  <c r="D289" i="1" s="1"/>
  <c r="AE289" i="1" s="1"/>
  <c r="BI346" i="1"/>
  <c r="D346" i="1" s="1"/>
  <c r="AE346" i="1" s="1"/>
  <c r="BI332" i="1"/>
  <c r="D332" i="1" s="1"/>
  <c r="AE332" i="1" s="1"/>
  <c r="BI208" i="1"/>
  <c r="D208" i="1" s="1"/>
  <c r="AE208" i="1" s="1"/>
  <c r="BI223" i="1"/>
  <c r="D223" i="1" s="1"/>
  <c r="AE223" i="1" s="1"/>
  <c r="BI162" i="1"/>
  <c r="D162" i="1" s="1"/>
  <c r="AE162" i="1" s="1"/>
  <c r="BI246" i="1"/>
  <c r="D246" i="1" s="1"/>
  <c r="AE246" i="1" s="1"/>
  <c r="BI219" i="1"/>
  <c r="D219" i="1" s="1"/>
  <c r="AE219" i="1" s="1"/>
  <c r="BI338" i="1"/>
  <c r="D338" i="1" s="1"/>
  <c r="AE338" i="1" s="1"/>
  <c r="BI41" i="1"/>
  <c r="D41" i="1" s="1"/>
  <c r="AE41" i="1" s="1"/>
  <c r="BI135" i="1"/>
  <c r="D135" i="1" s="1"/>
  <c r="AE135" i="1" s="1"/>
  <c r="BI350" i="1"/>
  <c r="D350" i="1" s="1"/>
  <c r="AE350" i="1" s="1"/>
  <c r="BI153" i="1"/>
  <c r="D153" i="1" s="1"/>
  <c r="AE153" i="1" s="1"/>
  <c r="BI170" i="1"/>
  <c r="D170" i="1" s="1"/>
  <c r="AE170" i="1" s="1"/>
  <c r="BI172" i="1"/>
  <c r="BI161" i="1"/>
  <c r="D161" i="1" s="1"/>
  <c r="AE161" i="1" s="1"/>
  <c r="BI151" i="1"/>
  <c r="D151" i="1" s="1"/>
  <c r="AE151" i="1" s="1"/>
  <c r="BI88" i="1"/>
  <c r="D88" i="1" s="1"/>
  <c r="AE88" i="1" s="1"/>
  <c r="BI428" i="1"/>
  <c r="S98" i="39" s="1"/>
  <c r="BI378" i="1"/>
  <c r="D378" i="1" s="1"/>
  <c r="AE378" i="1" s="1"/>
  <c r="BI395" i="1"/>
  <c r="D395" i="1" s="1"/>
  <c r="AE395" i="1" s="1"/>
  <c r="BI164" i="1"/>
  <c r="D164" i="1" s="1"/>
  <c r="AE164" i="1" s="1"/>
  <c r="BI228" i="1"/>
  <c r="D228" i="1" s="1"/>
  <c r="AE228" i="1" s="1"/>
  <c r="BI331" i="1"/>
  <c r="D331" i="1" s="1"/>
  <c r="AE331" i="1" s="1"/>
  <c r="BI301" i="1"/>
  <c r="D301" i="1" s="1"/>
  <c r="AE301" i="1" s="1"/>
  <c r="BI290" i="1"/>
  <c r="D290" i="1" s="1"/>
  <c r="AE290" i="1" s="1"/>
  <c r="BI261" i="1"/>
  <c r="S77" i="39" s="1"/>
  <c r="BI356" i="1"/>
  <c r="BI354" i="1"/>
  <c r="D354" i="1" s="1"/>
  <c r="AE354" i="1" s="1"/>
  <c r="BI232" i="1"/>
  <c r="D232" i="1" s="1"/>
  <c r="AE232" i="1" s="1"/>
  <c r="BI455" i="1"/>
  <c r="BI310" i="1"/>
  <c r="D310" i="1" s="1"/>
  <c r="AE310" i="1" s="1"/>
  <c r="BI417" i="1"/>
  <c r="D417" i="1" s="1"/>
  <c r="AE417" i="1" s="1"/>
  <c r="BI32" i="1"/>
  <c r="D32" i="1" s="1"/>
  <c r="AE32" i="1" s="1"/>
  <c r="BI273" i="1"/>
  <c r="D273" i="1" s="1"/>
  <c r="AE273" i="1" s="1"/>
  <c r="BI65" i="1"/>
  <c r="D65" i="1" s="1"/>
  <c r="AE65" i="1" s="1"/>
  <c r="BI282" i="1"/>
  <c r="D282" i="1" s="1"/>
  <c r="AE282" i="1" s="1"/>
  <c r="BI269" i="1"/>
  <c r="D269" i="1" s="1"/>
  <c r="AE269" i="1" s="1"/>
  <c r="BI327" i="1"/>
  <c r="D327" i="1" s="1"/>
  <c r="AE327" i="1" s="1"/>
  <c r="BI16" i="1"/>
  <c r="D16" i="1" s="1"/>
  <c r="AE16" i="1" s="1"/>
  <c r="BI143" i="1"/>
  <c r="D143" i="1" s="1"/>
  <c r="AE143" i="1" s="1"/>
  <c r="BI64" i="1"/>
  <c r="D64" i="1" s="1"/>
  <c r="AE64" i="1" s="1"/>
  <c r="BI48" i="1"/>
  <c r="D48" i="1" s="1"/>
  <c r="AE48" i="1" s="1"/>
  <c r="BI315" i="1"/>
  <c r="D315" i="1" s="1"/>
  <c r="AE315" i="1" s="1"/>
  <c r="BI443" i="1"/>
  <c r="D443" i="1" s="1"/>
  <c r="AE443" i="1" s="1"/>
  <c r="BI86" i="1"/>
  <c r="S32" i="39" s="1"/>
  <c r="BI437" i="1"/>
  <c r="BI39" i="1"/>
  <c r="D39" i="1" s="1"/>
  <c r="AE39" i="1" s="1"/>
  <c r="BI216" i="1"/>
  <c r="D216" i="1" s="1"/>
  <c r="AE216" i="1" s="1"/>
  <c r="BI160" i="1"/>
  <c r="D160" i="1" s="1"/>
  <c r="AE160" i="1" s="1"/>
  <c r="BI270" i="1"/>
  <c r="BI28" i="1"/>
  <c r="D28" i="1" s="1"/>
  <c r="AE28" i="1" s="1"/>
  <c r="BI300" i="1"/>
  <c r="D300" i="1" s="1"/>
  <c r="AE300" i="1" s="1"/>
  <c r="BI341" i="1"/>
  <c r="D341" i="1" s="1"/>
  <c r="AE341" i="1" s="1"/>
  <c r="BI249" i="1"/>
  <c r="D249" i="1" s="1"/>
  <c r="AE249" i="1" s="1"/>
  <c r="BI212" i="1"/>
  <c r="AC24" i="39" s="1"/>
  <c r="BI386" i="1"/>
  <c r="D386" i="1" s="1"/>
  <c r="AE386" i="1" s="1"/>
  <c r="BI380" i="1"/>
  <c r="D380" i="1" s="1"/>
  <c r="AE380" i="1" s="1"/>
  <c r="BI178" i="1"/>
  <c r="D178" i="1" s="1"/>
  <c r="AE178" i="1" s="1"/>
  <c r="BI226" i="1"/>
  <c r="S71" i="39" s="1"/>
  <c r="BI89" i="1"/>
  <c r="S34" i="39" s="1"/>
  <c r="BI337" i="1"/>
  <c r="D337" i="1" s="1"/>
  <c r="AE337" i="1" s="1"/>
  <c r="BI197" i="1"/>
  <c r="D197" i="1" s="1"/>
  <c r="AE197" i="1" s="1"/>
  <c r="BI145" i="1"/>
  <c r="D145" i="1" s="1"/>
  <c r="AE145" i="1" s="1"/>
  <c r="BI397" i="1"/>
  <c r="D397" i="1" s="1"/>
  <c r="AE397" i="1" s="1"/>
  <c r="BI123" i="1"/>
  <c r="Q46" i="39" s="1"/>
  <c r="BI392" i="1"/>
  <c r="S91" i="39" s="1"/>
  <c r="BI439" i="1"/>
  <c r="BI21" i="1"/>
  <c r="D21" i="1" s="1"/>
  <c r="AE21" i="1" s="1"/>
  <c r="BI345" i="1"/>
  <c r="D345" i="1" s="1"/>
  <c r="AE345" i="1" s="1"/>
  <c r="BI109" i="1"/>
  <c r="Q39" i="39" s="1"/>
  <c r="BI136" i="1"/>
  <c r="S49" i="39" s="1"/>
  <c r="BI29" i="1"/>
  <c r="D29" i="1" s="1"/>
  <c r="AE29" i="1" s="1"/>
  <c r="BI242" i="1"/>
  <c r="D242" i="1" s="1"/>
  <c r="AE242" i="1" s="1"/>
  <c r="BI74" i="1"/>
  <c r="D74" i="1" s="1"/>
  <c r="AE74" i="1" s="1"/>
  <c r="BI383" i="1"/>
  <c r="D383" i="1" s="1"/>
  <c r="AE383" i="1" s="1"/>
  <c r="BI51" i="1"/>
  <c r="D51" i="1" s="1"/>
  <c r="AE51" i="1" s="1"/>
  <c r="BI17" i="1"/>
  <c r="D17" i="1" s="1"/>
  <c r="AE17" i="1" s="1"/>
  <c r="BI247" i="1"/>
  <c r="D247" i="1" s="1"/>
  <c r="AE247" i="1" s="1"/>
  <c r="BI296" i="1"/>
  <c r="D296" i="1" s="1"/>
  <c r="AE296" i="1" s="1"/>
  <c r="BI218" i="1"/>
  <c r="D218" i="1" s="1"/>
  <c r="AE218" i="1" s="1"/>
  <c r="BI251" i="1"/>
  <c r="D251" i="1" s="1"/>
  <c r="AE251" i="1" s="1"/>
  <c r="BI401" i="1"/>
  <c r="D401" i="1" s="1"/>
  <c r="AE401" i="1" s="1"/>
  <c r="BI18" i="1"/>
  <c r="D18" i="1" s="1"/>
  <c r="AE18" i="1" s="1"/>
  <c r="BI434" i="1"/>
  <c r="S103" i="39" s="1"/>
  <c r="BI403" i="1"/>
  <c r="BI425" i="1"/>
  <c r="D425" i="1" s="1"/>
  <c r="AE425" i="1" s="1"/>
  <c r="BI374" i="1"/>
  <c r="D374" i="1" s="1"/>
  <c r="AE374" i="1" s="1"/>
  <c r="BI329" i="1"/>
  <c r="BI461" i="1"/>
  <c r="D461" i="1" s="1"/>
  <c r="AE461" i="1" s="1"/>
  <c r="BI462" i="1"/>
  <c r="D462" i="1" s="1"/>
  <c r="AE462" i="1" s="1"/>
  <c r="BI190" i="1"/>
  <c r="D190" i="1" s="1"/>
  <c r="AE190" i="1" s="1"/>
  <c r="BI445" i="1"/>
  <c r="D445" i="1" s="1"/>
  <c r="AE445" i="1" s="1"/>
  <c r="BI441" i="1"/>
  <c r="D441" i="1" s="1"/>
  <c r="AE441" i="1" s="1"/>
  <c r="BI369" i="1"/>
  <c r="BI408" i="1"/>
  <c r="D408" i="1" s="1"/>
  <c r="AE408" i="1" s="1"/>
  <c r="D4" i="49"/>
  <c r="BI142" i="1"/>
  <c r="D142" i="1" s="1"/>
  <c r="AE142" i="1" s="1"/>
  <c r="BI459" i="1"/>
  <c r="D459" i="1" s="1"/>
  <c r="AE459" i="1" s="1"/>
  <c r="BI366" i="1"/>
  <c r="D366" i="1" s="1"/>
  <c r="AE366" i="1" s="1"/>
  <c r="BI391" i="1"/>
  <c r="D391" i="1" s="1"/>
  <c r="AE391" i="1" s="1"/>
  <c r="BI229" i="1"/>
  <c r="D229" i="1" s="1"/>
  <c r="AE229" i="1" s="1"/>
  <c r="BI419" i="1"/>
  <c r="D419" i="1" s="1"/>
  <c r="AE419" i="1" s="1"/>
  <c r="BI128" i="1"/>
  <c r="D128" i="1" s="1"/>
  <c r="AE128" i="1" s="1"/>
  <c r="BI182" i="1"/>
  <c r="D182" i="1" s="1"/>
  <c r="AE182" i="1" s="1"/>
  <c r="BI183" i="1"/>
  <c r="D183" i="1" s="1"/>
  <c r="AE183" i="1" s="1"/>
  <c r="BI342" i="1"/>
  <c r="D342" i="1" s="1"/>
  <c r="AE342" i="1" s="1"/>
  <c r="BI435" i="1"/>
  <c r="BI163" i="1"/>
  <c r="Q55" i="39" s="1"/>
  <c r="BI137" i="1"/>
  <c r="D137" i="1" s="1"/>
  <c r="AE137" i="1" s="1"/>
  <c r="BI448" i="1"/>
  <c r="AE71" i="39" s="1"/>
  <c r="BI293" i="1"/>
  <c r="BI115" i="1"/>
  <c r="D115" i="1" s="1"/>
  <c r="AE115" i="1" s="1"/>
  <c r="BI321" i="1"/>
  <c r="D321" i="1" s="1"/>
  <c r="AE321" i="1" s="1"/>
  <c r="BI278" i="1"/>
  <c r="D278" i="1" s="1"/>
  <c r="AE278" i="1" s="1"/>
  <c r="BI144" i="1"/>
  <c r="D144" i="1" s="1"/>
  <c r="AE144" i="1" s="1"/>
  <c r="BI454" i="1"/>
  <c r="I78" i="39" s="1"/>
  <c r="BI253" i="1"/>
  <c r="D253" i="1" s="1"/>
  <c r="AE253" i="1" s="1"/>
  <c r="BI146" i="1"/>
  <c r="D146" i="1" s="1"/>
  <c r="AE146" i="1" s="1"/>
  <c r="BI221" i="1"/>
  <c r="D221" i="1" s="1"/>
  <c r="AE221" i="1" s="1"/>
  <c r="BI371" i="1"/>
  <c r="BI231" i="1"/>
  <c r="D231" i="1" s="1"/>
  <c r="AE231" i="1" s="1"/>
  <c r="BI179" i="1"/>
  <c r="D179" i="1" s="1"/>
  <c r="AE179" i="1" s="1"/>
  <c r="BI201" i="1"/>
  <c r="D201" i="1" s="1"/>
  <c r="AE201" i="1" s="1"/>
  <c r="BI365" i="1"/>
  <c r="D365" i="1" s="1"/>
  <c r="AE365" i="1" s="1"/>
  <c r="BI339" i="1"/>
  <c r="D339" i="1" s="1"/>
  <c r="AE339" i="1" s="1"/>
  <c r="BI77" i="1"/>
  <c r="D77" i="1" s="1"/>
  <c r="AE77" i="1" s="1"/>
  <c r="BI304" i="1"/>
  <c r="D304" i="1" s="1"/>
  <c r="AE304" i="1" s="1"/>
  <c r="BI22" i="1"/>
  <c r="D22" i="1" s="1"/>
  <c r="AE22" i="1" s="1"/>
  <c r="BI30" i="1"/>
  <c r="D30" i="1" s="1"/>
  <c r="AE30" i="1" s="1"/>
  <c r="BI140" i="1"/>
  <c r="D140" i="1" s="1"/>
  <c r="AE140" i="1" s="1"/>
  <c r="BI323" i="1"/>
  <c r="D323" i="1" s="1"/>
  <c r="AE323" i="1" s="1"/>
  <c r="BI340" i="1"/>
  <c r="D340" i="1" s="1"/>
  <c r="AE340" i="1" s="1"/>
  <c r="BI20" i="1"/>
  <c r="D20" i="1" s="1"/>
  <c r="AE20" i="1" s="1"/>
  <c r="BI5" i="1"/>
  <c r="D5" i="1" s="1"/>
  <c r="AE5" i="1" s="1"/>
  <c r="BI130" i="1"/>
  <c r="D130" i="1" s="1"/>
  <c r="AE130" i="1" s="1"/>
  <c r="BI410" i="1"/>
  <c r="S95" i="39" s="1"/>
  <c r="BI70" i="1"/>
  <c r="D70" i="1" s="1"/>
  <c r="AE70" i="1" s="1"/>
  <c r="BI274" i="1"/>
  <c r="D274" i="1" s="1"/>
  <c r="AE274" i="1" s="1"/>
  <c r="BI413" i="1"/>
  <c r="BI87" i="1"/>
  <c r="S33" i="39" s="1"/>
  <c r="BI245" i="1"/>
  <c r="D245" i="1" s="1"/>
  <c r="AE245" i="1" s="1"/>
  <c r="BI19" i="1"/>
  <c r="D19" i="1" s="1"/>
  <c r="AE19" i="1" s="1"/>
  <c r="BI11" i="1"/>
  <c r="D11" i="1" s="1"/>
  <c r="AE11" i="1" s="1"/>
  <c r="BI375" i="1"/>
  <c r="Q119" i="39" s="1"/>
  <c r="BI34" i="1"/>
  <c r="Q18" i="39" s="1"/>
  <c r="BI82" i="1"/>
  <c r="D82" i="1" s="1"/>
  <c r="AE82" i="1" s="1"/>
  <c r="BI336" i="1"/>
  <c r="D336" i="1" s="1"/>
  <c r="AE336" i="1" s="1"/>
  <c r="BI446" i="1"/>
  <c r="S112" i="39" s="1"/>
  <c r="BI367" i="1"/>
  <c r="D367" i="1" s="1"/>
  <c r="AE367" i="1" s="1"/>
  <c r="BI453" i="1"/>
  <c r="D453" i="1" s="1"/>
  <c r="AE453" i="1" s="1"/>
  <c r="BI416" i="1"/>
  <c r="D416" i="1" s="1"/>
  <c r="AE416" i="1" s="1"/>
  <c r="BI108" i="1"/>
  <c r="M32" i="39" s="1"/>
  <c r="BI307" i="1"/>
  <c r="D307" i="1" s="1"/>
  <c r="AE307" i="1" s="1"/>
  <c r="BI131" i="1"/>
  <c r="D131" i="1" s="1"/>
  <c r="AE131" i="1" s="1"/>
  <c r="BI358" i="1"/>
  <c r="Y48" i="39" s="1"/>
  <c r="BI207" i="1"/>
  <c r="D207" i="1" s="1"/>
  <c r="AE207" i="1" s="1"/>
  <c r="BI460" i="1"/>
  <c r="D460" i="1" s="1"/>
  <c r="AE460" i="1" s="1"/>
  <c r="BI379" i="1"/>
  <c r="D379" i="1" s="1"/>
  <c r="AE379" i="1" s="1"/>
  <c r="BI449" i="1"/>
  <c r="D449" i="1" s="1"/>
  <c r="AE449" i="1" s="1"/>
  <c r="BI303" i="1"/>
  <c r="D303" i="1" s="1"/>
  <c r="AE303" i="1" s="1"/>
  <c r="BI426" i="1"/>
  <c r="D426" i="1" s="1"/>
  <c r="AE426" i="1" s="1"/>
  <c r="BI330" i="1"/>
  <c r="AC14" i="39" s="1"/>
  <c r="BI420" i="1"/>
  <c r="D420" i="1" s="1"/>
  <c r="AE420" i="1" s="1"/>
  <c r="BI222" i="1"/>
  <c r="BI319" i="1"/>
  <c r="D319" i="1" s="1"/>
  <c r="AE319" i="1" s="1"/>
  <c r="BI317" i="1"/>
  <c r="D317" i="1" s="1"/>
  <c r="AE317" i="1" s="1"/>
  <c r="BI370" i="1"/>
  <c r="D370" i="1" s="1"/>
  <c r="AE370" i="1" s="1"/>
  <c r="BI61" i="1"/>
  <c r="D61" i="1" s="1"/>
  <c r="AE61" i="1" s="1"/>
  <c r="BI31" i="1"/>
  <c r="D31" i="1" s="1"/>
  <c r="AE31" i="1" s="1"/>
  <c r="BI404" i="1"/>
  <c r="D404" i="1" s="1"/>
  <c r="AE404" i="1" s="1"/>
  <c r="BI93" i="1"/>
  <c r="D93" i="1" s="1"/>
  <c r="AE93" i="1" s="1"/>
  <c r="BI405" i="1"/>
  <c r="D405" i="1" s="1"/>
  <c r="AE405" i="1" s="1"/>
  <c r="BI364" i="1"/>
  <c r="D364" i="1" s="1"/>
  <c r="AE364" i="1" s="1"/>
  <c r="BI411" i="1"/>
  <c r="D411" i="1" s="1"/>
  <c r="AE411" i="1" s="1"/>
  <c r="BI171" i="1"/>
  <c r="D171" i="1" s="1"/>
  <c r="AE171" i="1" s="1"/>
  <c r="BI407" i="1"/>
  <c r="D407" i="1" s="1"/>
  <c r="AE407" i="1" s="1"/>
  <c r="BI36" i="1"/>
  <c r="D36" i="1" s="1"/>
  <c r="AE36" i="1" s="1"/>
  <c r="BI291" i="1"/>
  <c r="BI402" i="1"/>
  <c r="D402" i="1" s="1"/>
  <c r="AE402" i="1" s="1"/>
  <c r="BI180" i="1"/>
  <c r="D180" i="1" s="1"/>
  <c r="AE180" i="1" s="1"/>
  <c r="BI268" i="1"/>
  <c r="D268" i="1" s="1"/>
  <c r="AE268" i="1" s="1"/>
  <c r="BI111" i="1"/>
  <c r="D111" i="1" s="1"/>
  <c r="AE111" i="1" s="1"/>
  <c r="BI376" i="1"/>
  <c r="D376" i="1" s="1"/>
  <c r="AE376" i="1" s="1"/>
  <c r="BI26" i="1"/>
  <c r="BI422" i="1"/>
  <c r="D422" i="1" s="1"/>
  <c r="AE422" i="1" s="1"/>
  <c r="BI263" i="1"/>
  <c r="D263" i="1" s="1"/>
  <c r="AE263" i="1" s="1"/>
  <c r="BI372" i="1"/>
  <c r="BI357" i="1"/>
  <c r="D357" i="1" s="1"/>
  <c r="AE357" i="1" s="1"/>
  <c r="BI318" i="1"/>
  <c r="D318" i="1" s="1"/>
  <c r="AE318" i="1" s="1"/>
  <c r="BI457" i="1"/>
  <c r="D457" i="1" s="1"/>
  <c r="AE457" i="1" s="1"/>
  <c r="BI451" i="1"/>
  <c r="D451" i="1" s="1"/>
  <c r="AE451" i="1" s="1"/>
  <c r="BI456" i="1"/>
  <c r="D456" i="1" s="1"/>
  <c r="AE456" i="1" s="1"/>
  <c r="BI75" i="1"/>
  <c r="D75" i="1" s="1"/>
  <c r="AE75" i="1" s="1"/>
  <c r="BI50" i="1"/>
  <c r="D50" i="1" s="1"/>
  <c r="AE50" i="1" s="1"/>
  <c r="BI421" i="1"/>
  <c r="D421" i="1" s="1"/>
  <c r="AE421" i="1" s="1"/>
  <c r="BI13" i="1"/>
  <c r="D13" i="1" s="1"/>
  <c r="AE13" i="1" s="1"/>
  <c r="BI450" i="1"/>
  <c r="D450" i="1" s="1"/>
  <c r="AE450" i="1" s="1"/>
  <c r="BI452" i="1"/>
  <c r="D452" i="1" s="1"/>
  <c r="AE452" i="1" s="1"/>
  <c r="BI2" i="1"/>
  <c r="BI381" i="1"/>
  <c r="D381" i="1" s="1"/>
  <c r="AE381" i="1" s="1"/>
  <c r="AC39" i="39" l="1"/>
  <c r="AC43" i="39"/>
  <c r="AC37" i="39"/>
  <c r="AC41" i="39"/>
  <c r="AC9" i="39"/>
  <c r="U89" i="39"/>
  <c r="U90" i="39"/>
  <c r="AE67" i="39"/>
  <c r="AC42" i="39"/>
  <c r="AE37" i="39"/>
  <c r="AC27" i="39"/>
  <c r="C14" i="39"/>
  <c r="AC16" i="39"/>
  <c r="AE32" i="39"/>
  <c r="AC22" i="39"/>
  <c r="D388" i="1"/>
  <c r="AE388" i="1" s="1"/>
  <c r="AC36" i="39"/>
  <c r="W69" i="39"/>
  <c r="AC40" i="39"/>
  <c r="D217" i="1"/>
  <c r="AE217" i="1" s="1"/>
  <c r="AC26" i="39"/>
  <c r="AE69" i="39"/>
  <c r="AC45" i="39"/>
  <c r="AE68" i="39"/>
  <c r="AC44" i="39"/>
  <c r="AE36" i="39"/>
  <c r="AC25" i="39"/>
  <c r="Q25" i="39"/>
  <c r="AC15" i="39"/>
  <c r="AE70" i="39"/>
  <c r="AC46" i="39"/>
  <c r="M77" i="39"/>
  <c r="AC11" i="39"/>
  <c r="D328" i="1"/>
  <c r="AE328" i="1" s="1"/>
  <c r="AC12" i="39"/>
  <c r="D291" i="1"/>
  <c r="AE291" i="1" s="1"/>
  <c r="AC10" i="39"/>
  <c r="AE8" i="39"/>
  <c r="AC8" i="39"/>
  <c r="D329" i="1"/>
  <c r="AE329" i="1" s="1"/>
  <c r="AC13" i="39"/>
  <c r="AE9" i="39"/>
  <c r="AE30" i="39"/>
  <c r="AE34" i="39"/>
  <c r="AE40" i="39"/>
  <c r="O29" i="39"/>
  <c r="AE18" i="39"/>
  <c r="D121" i="1"/>
  <c r="AE121" i="1" s="1"/>
  <c r="AE27" i="39"/>
  <c r="O42" i="39"/>
  <c r="AE26" i="39"/>
  <c r="O21" i="39"/>
  <c r="AE16" i="39"/>
  <c r="D258" i="1"/>
  <c r="BA258" i="1" s="1"/>
  <c r="AE46" i="39"/>
  <c r="C46" i="39"/>
  <c r="D203" i="1"/>
  <c r="AE203" i="1" s="1"/>
  <c r="AE33" i="39"/>
  <c r="AE60" i="39"/>
  <c r="Y60" i="39"/>
  <c r="E60" i="39"/>
  <c r="C60" i="39"/>
  <c r="S41" i="39"/>
  <c r="AE25" i="39"/>
  <c r="AE50" i="39"/>
  <c r="C50" i="39"/>
  <c r="D101" i="1"/>
  <c r="AC101"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6" i="1"/>
  <c r="AE116" i="1" s="1"/>
  <c r="AE24" i="39"/>
  <c r="D79" i="1"/>
  <c r="AE79"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4" i="1"/>
  <c r="BA94"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5" i="1"/>
  <c r="A54" i="39"/>
  <c r="A65" i="39"/>
  <c r="C39" i="39"/>
  <c r="A60" i="39"/>
  <c r="D333" i="1"/>
  <c r="AE333"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4" i="1"/>
  <c r="AE454" i="1" s="1"/>
  <c r="I69" i="39"/>
  <c r="A45" i="39"/>
  <c r="AG37" i="39"/>
  <c r="AG56" i="39"/>
  <c r="K66" i="39"/>
  <c r="AG44" i="39"/>
  <c r="K81" i="39"/>
  <c r="A53" i="39"/>
  <c r="AA51" i="39"/>
  <c r="Q144" i="39"/>
  <c r="AG72" i="39"/>
  <c r="AA85" i="39"/>
  <c r="AA66" i="39"/>
  <c r="AA76" i="39"/>
  <c r="AA67" i="39"/>
  <c r="A41" i="39"/>
  <c r="A23" i="39"/>
  <c r="AA83" i="39"/>
  <c r="A52" i="39"/>
  <c r="A44" i="39"/>
  <c r="A39" i="39"/>
  <c r="A24" i="39"/>
  <c r="A33" i="39"/>
  <c r="AD452" i="1"/>
  <c r="AC452" i="1"/>
  <c r="AD61" i="1"/>
  <c r="AC61" i="1"/>
  <c r="AD426" i="1"/>
  <c r="AC426" i="1"/>
  <c r="AD307" i="1"/>
  <c r="AC307" i="1"/>
  <c r="AD70" i="1"/>
  <c r="AC70" i="1"/>
  <c r="AD30" i="1"/>
  <c r="AC30" i="1"/>
  <c r="AD231" i="1"/>
  <c r="AC231" i="1"/>
  <c r="AC321" i="1"/>
  <c r="AD321" i="1"/>
  <c r="AC183" i="1"/>
  <c r="AD183" i="1"/>
  <c r="AC142" i="1"/>
  <c r="AD142" i="1"/>
  <c r="AD461" i="1"/>
  <c r="AC461" i="1"/>
  <c r="AD251" i="1"/>
  <c r="AC251" i="1"/>
  <c r="AD242" i="1"/>
  <c r="AC242" i="1"/>
  <c r="AD380" i="1"/>
  <c r="AC380" i="1"/>
  <c r="AC160" i="1"/>
  <c r="AD160" i="1"/>
  <c r="AC64" i="1"/>
  <c r="AD64" i="1"/>
  <c r="AC32" i="1"/>
  <c r="AD32" i="1"/>
  <c r="AC290" i="1"/>
  <c r="AD290" i="1"/>
  <c r="AD135" i="1"/>
  <c r="AC135" i="1"/>
  <c r="AD332" i="1"/>
  <c r="AC332" i="1"/>
  <c r="AD200" i="1"/>
  <c r="AC200" i="1"/>
  <c r="AD67" i="1"/>
  <c r="AC67" i="1"/>
  <c r="AD91" i="1"/>
  <c r="AC91" i="1"/>
  <c r="AC159" i="1"/>
  <c r="AD159" i="1"/>
  <c r="AC248" i="1"/>
  <c r="AD248" i="1"/>
  <c r="AD138" i="1"/>
  <c r="AC138" i="1"/>
  <c r="AC312" i="1"/>
  <c r="AD312" i="1"/>
  <c r="AD213" i="1"/>
  <c r="AC213" i="1"/>
  <c r="AD362" i="1"/>
  <c r="AC362" i="1"/>
  <c r="AC85" i="1"/>
  <c r="AD85" i="1"/>
  <c r="AD376" i="1"/>
  <c r="AC376" i="1"/>
  <c r="AD171" i="1"/>
  <c r="AC171" i="1"/>
  <c r="AD22" i="1"/>
  <c r="AC22" i="1"/>
  <c r="AD115" i="1"/>
  <c r="AC115" i="1"/>
  <c r="AC182" i="1"/>
  <c r="AD182" i="1"/>
  <c r="AD218" i="1"/>
  <c r="AC218" i="1"/>
  <c r="AD29" i="1"/>
  <c r="AC29" i="1"/>
  <c r="AD397" i="1"/>
  <c r="AC397" i="1"/>
  <c r="AD386" i="1"/>
  <c r="AC386" i="1"/>
  <c r="AC216" i="1"/>
  <c r="AD216" i="1"/>
  <c r="AD143" i="1"/>
  <c r="AC143" i="1"/>
  <c r="AD417" i="1"/>
  <c r="AC417" i="1"/>
  <c r="AC88" i="1"/>
  <c r="AD88" i="1"/>
  <c r="AD41" i="1"/>
  <c r="AC41" i="1"/>
  <c r="AD133" i="1"/>
  <c r="AC133" i="1"/>
  <c r="AC68" i="1"/>
  <c r="AD68" i="1"/>
  <c r="AD244" i="1"/>
  <c r="AC244" i="1"/>
  <c r="AC102" i="1"/>
  <c r="AD102" i="1"/>
  <c r="AD157" i="1"/>
  <c r="AC157" i="1"/>
  <c r="AD10" i="1"/>
  <c r="AC10" i="1"/>
  <c r="AD45" i="1"/>
  <c r="AC45" i="1"/>
  <c r="AD23" i="1"/>
  <c r="AC23" i="1"/>
  <c r="AD105" i="1"/>
  <c r="AC105" i="1"/>
  <c r="AD193" i="1"/>
  <c r="AC193" i="1"/>
  <c r="AD265" i="1"/>
  <c r="AC265" i="1"/>
  <c r="AD227" i="1"/>
  <c r="AC227" i="1"/>
  <c r="AC303" i="1"/>
  <c r="AD303" i="1"/>
  <c r="AD13" i="1"/>
  <c r="AC13" i="1"/>
  <c r="AD318" i="1"/>
  <c r="AC318" i="1"/>
  <c r="AC111" i="1"/>
  <c r="AD111" i="1"/>
  <c r="AD411" i="1"/>
  <c r="AC411" i="1"/>
  <c r="AD317" i="1"/>
  <c r="AC317" i="1"/>
  <c r="AD449" i="1"/>
  <c r="AC449" i="1"/>
  <c r="AC416" i="1"/>
  <c r="AD416" i="1"/>
  <c r="AD11" i="1"/>
  <c r="AC11" i="1"/>
  <c r="AD130" i="1"/>
  <c r="AC130" i="1"/>
  <c r="AD304" i="1"/>
  <c r="AC304" i="1"/>
  <c r="AD221" i="1"/>
  <c r="AC221" i="1"/>
  <c r="AC128" i="1"/>
  <c r="AD128" i="1"/>
  <c r="AD408" i="1"/>
  <c r="AC408" i="1"/>
  <c r="AC374" i="1"/>
  <c r="AD374" i="1"/>
  <c r="AD296" i="1"/>
  <c r="AC296" i="1"/>
  <c r="AD145" i="1"/>
  <c r="AC145" i="1"/>
  <c r="AD39" i="1"/>
  <c r="AC39" i="1"/>
  <c r="AC16" i="1"/>
  <c r="AD16" i="1"/>
  <c r="AD310" i="1"/>
  <c r="AC310" i="1"/>
  <c r="AD301" i="1"/>
  <c r="AC301" i="1"/>
  <c r="AC151" i="1"/>
  <c r="AD151" i="1"/>
  <c r="AD338" i="1"/>
  <c r="AC338" i="1"/>
  <c r="AD346" i="1"/>
  <c r="AC346" i="1"/>
  <c r="AD427" i="1"/>
  <c r="AC427" i="1"/>
  <c r="AD394" i="1"/>
  <c r="AC394" i="1"/>
  <c r="AD377" i="1"/>
  <c r="AC377" i="1"/>
  <c r="AD69" i="1"/>
  <c r="AC69" i="1"/>
  <c r="AD126" i="1"/>
  <c r="AC126" i="1"/>
  <c r="AD432" i="1"/>
  <c r="AC432" i="1"/>
  <c r="AD399" i="1"/>
  <c r="AC399" i="1"/>
  <c r="AD277" i="1"/>
  <c r="AC277" i="1"/>
  <c r="AD211" i="1"/>
  <c r="AC211" i="1"/>
  <c r="AD165" i="1"/>
  <c r="AC165" i="1"/>
  <c r="AD355" i="1"/>
  <c r="AC355" i="1"/>
  <c r="AC113" i="1"/>
  <c r="AD113" i="1"/>
  <c r="AC72" i="1"/>
  <c r="AD72" i="1"/>
  <c r="AC407" i="1"/>
  <c r="AD407" i="1"/>
  <c r="AD370" i="1"/>
  <c r="AC370" i="1"/>
  <c r="AD357" i="1"/>
  <c r="AC357" i="1"/>
  <c r="AD268" i="1"/>
  <c r="AC268" i="1"/>
  <c r="AD364" i="1"/>
  <c r="AC364" i="1"/>
  <c r="AD319" i="1"/>
  <c r="AC319" i="1"/>
  <c r="AD379" i="1"/>
  <c r="AC379" i="1"/>
  <c r="AD453" i="1"/>
  <c r="AC453" i="1"/>
  <c r="AD19" i="1"/>
  <c r="AC19" i="1"/>
  <c r="AD5" i="1"/>
  <c r="AC5" i="1"/>
  <c r="AD77" i="1"/>
  <c r="AC77" i="1"/>
  <c r="AD146" i="1"/>
  <c r="AC146" i="1"/>
  <c r="AD419" i="1"/>
  <c r="AC419" i="1"/>
  <c r="AD425" i="1"/>
  <c r="AC425" i="1"/>
  <c r="AD247" i="1"/>
  <c r="AC247" i="1"/>
  <c r="AD197" i="1"/>
  <c r="AC197" i="1"/>
  <c r="AC249" i="1"/>
  <c r="AD249" i="1"/>
  <c r="AD327" i="1"/>
  <c r="AC327" i="1"/>
  <c r="AD331" i="1"/>
  <c r="AC331" i="1"/>
  <c r="AD161" i="1"/>
  <c r="AC161" i="1"/>
  <c r="AD219" i="1"/>
  <c r="AC219" i="1"/>
  <c r="AC289" i="1"/>
  <c r="AD289" i="1"/>
  <c r="AD347" i="1"/>
  <c r="AC347" i="1"/>
  <c r="AC352" i="1"/>
  <c r="AD352" i="1"/>
  <c r="AD313" i="1"/>
  <c r="AC313" i="1"/>
  <c r="AD158" i="1"/>
  <c r="AC158" i="1"/>
  <c r="AD241" i="1"/>
  <c r="AC241" i="1"/>
  <c r="AD255" i="1"/>
  <c r="AC255" i="1"/>
  <c r="AC344" i="1"/>
  <c r="AD344" i="1"/>
  <c r="AC124" i="1"/>
  <c r="AD124" i="1"/>
  <c r="AD288" i="1"/>
  <c r="AC288" i="1"/>
  <c r="AD285" i="1"/>
  <c r="AC285" i="1"/>
  <c r="AD385" i="1"/>
  <c r="AC385" i="1"/>
  <c r="AD450" i="1"/>
  <c r="AC450" i="1"/>
  <c r="AD421" i="1"/>
  <c r="AC421" i="1"/>
  <c r="AD180" i="1"/>
  <c r="AC180" i="1"/>
  <c r="AD405" i="1"/>
  <c r="AC405" i="1"/>
  <c r="AD460" i="1"/>
  <c r="AC460" i="1"/>
  <c r="AD367" i="1"/>
  <c r="AC367" i="1"/>
  <c r="AD245" i="1"/>
  <c r="AC245" i="1"/>
  <c r="AC20" i="1"/>
  <c r="AD20" i="1"/>
  <c r="AD339" i="1"/>
  <c r="AC339" i="1"/>
  <c r="AD253" i="1"/>
  <c r="AC253" i="1"/>
  <c r="AD137" i="1"/>
  <c r="AC137" i="1"/>
  <c r="AD229" i="1"/>
  <c r="AC229" i="1"/>
  <c r="AD441" i="1"/>
  <c r="AC441" i="1"/>
  <c r="AD17" i="1"/>
  <c r="AC17" i="1"/>
  <c r="AD345" i="1"/>
  <c r="AC345" i="1"/>
  <c r="AD337" i="1"/>
  <c r="AC337" i="1"/>
  <c r="AD341" i="1"/>
  <c r="AC341" i="1"/>
  <c r="AD269" i="1"/>
  <c r="AC269" i="1"/>
  <c r="AD232" i="1"/>
  <c r="AC232" i="1"/>
  <c r="AD228" i="1"/>
  <c r="AC228" i="1"/>
  <c r="AD246" i="1"/>
  <c r="AC246" i="1"/>
  <c r="AD458" i="1"/>
  <c r="AC458" i="1"/>
  <c r="AD373" i="1"/>
  <c r="AC373" i="1"/>
  <c r="AD215" i="1"/>
  <c r="AC215" i="1"/>
  <c r="AD267" i="1"/>
  <c r="AC267" i="1"/>
  <c r="AD156" i="1"/>
  <c r="AC156" i="1"/>
  <c r="AD230" i="1"/>
  <c r="AC230" i="1"/>
  <c r="AD129" i="1"/>
  <c r="AC129" i="1"/>
  <c r="AC84" i="1"/>
  <c r="AD84" i="1"/>
  <c r="AD134" i="1"/>
  <c r="AC134" i="1"/>
  <c r="AC240" i="1"/>
  <c r="AD240" i="1"/>
  <c r="AD279" i="1"/>
  <c r="AC279" i="1"/>
  <c r="AD271" i="1"/>
  <c r="AC271" i="1"/>
  <c r="AD457" i="1"/>
  <c r="AC457" i="1"/>
  <c r="AD402" i="1"/>
  <c r="AC402" i="1"/>
  <c r="AC93" i="1"/>
  <c r="AD93" i="1"/>
  <c r="AD207" i="1"/>
  <c r="AC207" i="1"/>
  <c r="AD340" i="1"/>
  <c r="AC340" i="1"/>
  <c r="AD365" i="1"/>
  <c r="AC365" i="1"/>
  <c r="AD391" i="1"/>
  <c r="AC391" i="1"/>
  <c r="AD445" i="1"/>
  <c r="AC445" i="1"/>
  <c r="AD51" i="1"/>
  <c r="AC51" i="1"/>
  <c r="AD21" i="1"/>
  <c r="AC21" i="1"/>
  <c r="AD300" i="1"/>
  <c r="AC300" i="1"/>
  <c r="AD443" i="1"/>
  <c r="AC443" i="1"/>
  <c r="AD282" i="1"/>
  <c r="AC282" i="1"/>
  <c r="AD354" i="1"/>
  <c r="AC354" i="1"/>
  <c r="AD164" i="1"/>
  <c r="AC164" i="1"/>
  <c r="AD170" i="1"/>
  <c r="AC170" i="1"/>
  <c r="AD162" i="1"/>
  <c r="AC162" i="1"/>
  <c r="AD305" i="1"/>
  <c r="AC305" i="1"/>
  <c r="AD442" i="1"/>
  <c r="AC442" i="1"/>
  <c r="AD118" i="1"/>
  <c r="AC118" i="1"/>
  <c r="AD302" i="1"/>
  <c r="AC302" i="1"/>
  <c r="AD444" i="1"/>
  <c r="AC444" i="1"/>
  <c r="AC127" i="1"/>
  <c r="AD127" i="1"/>
  <c r="AD81" i="1"/>
  <c r="AC81" i="1"/>
  <c r="AD206" i="1"/>
  <c r="AC206" i="1"/>
  <c r="AD185" i="1"/>
  <c r="AC185" i="1"/>
  <c r="AD243" i="1"/>
  <c r="AC243" i="1"/>
  <c r="AD80" i="1"/>
  <c r="AC80" i="1"/>
  <c r="AC90" i="1"/>
  <c r="AD90" i="1"/>
  <c r="AD110" i="1"/>
  <c r="AC110" i="1"/>
  <c r="AD152" i="1"/>
  <c r="AC152" i="1"/>
  <c r="AD262" i="1"/>
  <c r="AC262" i="1"/>
  <c r="AD451" i="1"/>
  <c r="AC451" i="1"/>
  <c r="AD263" i="1"/>
  <c r="AC263" i="1"/>
  <c r="AD381" i="1"/>
  <c r="AC381" i="1"/>
  <c r="AD75" i="1"/>
  <c r="AC75" i="1"/>
  <c r="AD422" i="1"/>
  <c r="AC422" i="1"/>
  <c r="AD404" i="1"/>
  <c r="AC404" i="1"/>
  <c r="AD420" i="1"/>
  <c r="AC420" i="1"/>
  <c r="AD336" i="1"/>
  <c r="AC336" i="1"/>
  <c r="AD323" i="1"/>
  <c r="AC323" i="1"/>
  <c r="AC201" i="1"/>
  <c r="AD201" i="1"/>
  <c r="AD144" i="1"/>
  <c r="AC144" i="1"/>
  <c r="AC366" i="1"/>
  <c r="AD366" i="1"/>
  <c r="AD190" i="1"/>
  <c r="AC190" i="1"/>
  <c r="AD18" i="1"/>
  <c r="AC18" i="1"/>
  <c r="AC383" i="1"/>
  <c r="AD383" i="1"/>
  <c r="AC28" i="1"/>
  <c r="AD28" i="1"/>
  <c r="AD315" i="1"/>
  <c r="AC315" i="1"/>
  <c r="AD65" i="1"/>
  <c r="AC65" i="1"/>
  <c r="AD395" i="1"/>
  <c r="AC395" i="1"/>
  <c r="AD153" i="1"/>
  <c r="AC153" i="1"/>
  <c r="AD223" i="1"/>
  <c r="AC223" i="1"/>
  <c r="AC343" i="1"/>
  <c r="AD343" i="1"/>
  <c r="AD322" i="1"/>
  <c r="AC322" i="1"/>
  <c r="AD400" i="1"/>
  <c r="AC400" i="1"/>
  <c r="AD141" i="1"/>
  <c r="AC141" i="1"/>
  <c r="AD58" i="1"/>
  <c r="AC58" i="1"/>
  <c r="AD63" i="1"/>
  <c r="AC63" i="1"/>
  <c r="AC424" i="1"/>
  <c r="AD424" i="1"/>
  <c r="AD62" i="1"/>
  <c r="AC62" i="1"/>
  <c r="AD149" i="1"/>
  <c r="AC149" i="1"/>
  <c r="AC360" i="1"/>
  <c r="AD360" i="1"/>
  <c r="AD50" i="1"/>
  <c r="AC50" i="1"/>
  <c r="AD456" i="1"/>
  <c r="AC456" i="1"/>
  <c r="AC36" i="1"/>
  <c r="AD36" i="1"/>
  <c r="AD31" i="1"/>
  <c r="AC31" i="1"/>
  <c r="AD131" i="1"/>
  <c r="AC131" i="1"/>
  <c r="AD82" i="1"/>
  <c r="AC82" i="1"/>
  <c r="AD274" i="1"/>
  <c r="AC274" i="1"/>
  <c r="AD140" i="1"/>
  <c r="AC140" i="1"/>
  <c r="AD179" i="1"/>
  <c r="AC179" i="1"/>
  <c r="AD278" i="1"/>
  <c r="AC278" i="1"/>
  <c r="AD342" i="1"/>
  <c r="AC342" i="1"/>
  <c r="AC459" i="1"/>
  <c r="AD459" i="1"/>
  <c r="AD462" i="1"/>
  <c r="AC462" i="1"/>
  <c r="AD401" i="1"/>
  <c r="AC401" i="1"/>
  <c r="AD74" i="1"/>
  <c r="AC74" i="1"/>
  <c r="AD178" i="1"/>
  <c r="AC178" i="1"/>
  <c r="AC48" i="1"/>
  <c r="AD48" i="1"/>
  <c r="AD273" i="1"/>
  <c r="AC273" i="1"/>
  <c r="AD378" i="1"/>
  <c r="AC378" i="1"/>
  <c r="AD350" i="1"/>
  <c r="AC350" i="1"/>
  <c r="AC208" i="1"/>
  <c r="AD208" i="1"/>
  <c r="AD423" i="1"/>
  <c r="AC423" i="1"/>
  <c r="AC24" i="1"/>
  <c r="AD24" i="1"/>
  <c r="AD33" i="1"/>
  <c r="AC33" i="1"/>
  <c r="AC83" i="1"/>
  <c r="AD83" i="1"/>
  <c r="AD99" i="1"/>
  <c r="AC99" i="1"/>
  <c r="AD95" i="1"/>
  <c r="AC95" i="1"/>
  <c r="AD276" i="1"/>
  <c r="AC276" i="1"/>
  <c r="AB426" i="1"/>
  <c r="AA426" i="1"/>
  <c r="AB307" i="1"/>
  <c r="AA307" i="1"/>
  <c r="AB70" i="1"/>
  <c r="AA70" i="1"/>
  <c r="V30" i="1"/>
  <c r="AB30" i="1"/>
  <c r="AA30" i="1"/>
  <c r="AB231" i="1"/>
  <c r="AA231" i="1"/>
  <c r="AB321" i="1"/>
  <c r="AA321" i="1"/>
  <c r="AB183" i="1"/>
  <c r="AA183" i="1"/>
  <c r="AB142" i="1"/>
  <c r="AA142" i="1"/>
  <c r="AB461" i="1"/>
  <c r="AA461" i="1"/>
  <c r="AB251" i="1"/>
  <c r="AA251" i="1"/>
  <c r="AB242" i="1"/>
  <c r="AA242" i="1"/>
  <c r="AB380" i="1"/>
  <c r="AA380" i="1"/>
  <c r="AB160" i="1"/>
  <c r="AA160" i="1"/>
  <c r="AB64" i="1"/>
  <c r="AA64" i="1"/>
  <c r="AB32" i="1"/>
  <c r="AA32" i="1"/>
  <c r="AB290" i="1"/>
  <c r="AA290" i="1"/>
  <c r="AB135" i="1"/>
  <c r="AA135" i="1"/>
  <c r="AB332" i="1"/>
  <c r="AA332" i="1"/>
  <c r="AB200" i="1"/>
  <c r="AA200" i="1"/>
  <c r="AB67" i="1"/>
  <c r="AA67" i="1"/>
  <c r="AB91" i="1"/>
  <c r="AA91" i="1"/>
  <c r="AB159" i="1"/>
  <c r="AA159" i="1"/>
  <c r="AB248" i="1"/>
  <c r="AA248" i="1"/>
  <c r="AB138" i="1"/>
  <c r="AA138" i="1"/>
  <c r="AB312" i="1"/>
  <c r="AA312" i="1"/>
  <c r="AB213" i="1"/>
  <c r="AA213" i="1"/>
  <c r="AB362" i="1"/>
  <c r="AA362" i="1"/>
  <c r="AB85" i="1"/>
  <c r="AA85" i="1"/>
  <c r="AH451" i="1"/>
  <c r="AB451" i="1"/>
  <c r="AA451" i="1"/>
  <c r="AB171" i="1"/>
  <c r="AA171" i="1"/>
  <c r="AB303" i="1"/>
  <c r="AA303" i="1"/>
  <c r="AB22" i="1"/>
  <c r="AA22" i="1"/>
  <c r="AB115" i="1"/>
  <c r="AA115" i="1"/>
  <c r="AB182" i="1"/>
  <c r="AA182" i="1"/>
  <c r="AA218" i="1"/>
  <c r="AB218" i="1"/>
  <c r="AB29" i="1"/>
  <c r="AA29" i="1"/>
  <c r="AB397" i="1"/>
  <c r="AA397" i="1"/>
  <c r="AB386" i="1"/>
  <c r="AA386" i="1"/>
  <c r="AB216" i="1"/>
  <c r="AA216" i="1"/>
  <c r="AB143" i="1"/>
  <c r="AA143" i="1"/>
  <c r="AB417" i="1"/>
  <c r="AA417" i="1"/>
  <c r="AB88" i="1"/>
  <c r="AA88" i="1"/>
  <c r="AB41" i="1"/>
  <c r="AA41" i="1"/>
  <c r="AB133" i="1"/>
  <c r="AA133" i="1"/>
  <c r="AB68" i="1"/>
  <c r="AA68" i="1"/>
  <c r="AB244" i="1"/>
  <c r="AA244" i="1"/>
  <c r="AB102" i="1"/>
  <c r="AA102" i="1"/>
  <c r="AB157" i="1"/>
  <c r="AA157" i="1"/>
  <c r="AB10" i="1"/>
  <c r="AA10" i="1"/>
  <c r="AB45" i="1"/>
  <c r="AA45" i="1"/>
  <c r="AB23" i="1"/>
  <c r="AA23" i="1"/>
  <c r="AB105" i="1"/>
  <c r="AA105" i="1"/>
  <c r="AB193" i="1"/>
  <c r="AA193" i="1"/>
  <c r="V265" i="1"/>
  <c r="AB265" i="1"/>
  <c r="AA265" i="1"/>
  <c r="AB227" i="1"/>
  <c r="AA227" i="1"/>
  <c r="AB450" i="1"/>
  <c r="AA450" i="1"/>
  <c r="AB370" i="1"/>
  <c r="AA370" i="1"/>
  <c r="AB13" i="1"/>
  <c r="AA13" i="1"/>
  <c r="AI318" i="1"/>
  <c r="AB318" i="1"/>
  <c r="AA318" i="1"/>
  <c r="AB111" i="1"/>
  <c r="AA111" i="1"/>
  <c r="AB411" i="1"/>
  <c r="AA411" i="1"/>
  <c r="AB317" i="1"/>
  <c r="AA317" i="1"/>
  <c r="AB449" i="1"/>
  <c r="AA449" i="1"/>
  <c r="AB416" i="1"/>
  <c r="AA416" i="1"/>
  <c r="AB11" i="1"/>
  <c r="AA11" i="1"/>
  <c r="AB130" i="1"/>
  <c r="AA130" i="1"/>
  <c r="AB304" i="1"/>
  <c r="AA304" i="1"/>
  <c r="AB221" i="1"/>
  <c r="AA221" i="1"/>
  <c r="AB128" i="1"/>
  <c r="AA128" i="1"/>
  <c r="AB408" i="1"/>
  <c r="AA408" i="1"/>
  <c r="AB374" i="1"/>
  <c r="AA374" i="1"/>
  <c r="AB296" i="1"/>
  <c r="AA296" i="1"/>
  <c r="AB145" i="1"/>
  <c r="AA145" i="1"/>
  <c r="AB39" i="1"/>
  <c r="AA39" i="1"/>
  <c r="AB16" i="1"/>
  <c r="AA16" i="1"/>
  <c r="AB310" i="1"/>
  <c r="AA310" i="1"/>
  <c r="AB301" i="1"/>
  <c r="AA301" i="1"/>
  <c r="AB151" i="1"/>
  <c r="AA151" i="1"/>
  <c r="AB338" i="1"/>
  <c r="AA338" i="1"/>
  <c r="AB346" i="1"/>
  <c r="AA346" i="1"/>
  <c r="V427" i="1"/>
  <c r="AB427" i="1"/>
  <c r="AA427" i="1"/>
  <c r="AB394" i="1"/>
  <c r="AA394" i="1"/>
  <c r="AB377" i="1"/>
  <c r="AA377" i="1"/>
  <c r="AB69" i="1"/>
  <c r="AA69" i="1"/>
  <c r="AB126" i="1"/>
  <c r="AA126" i="1"/>
  <c r="AB432" i="1"/>
  <c r="AA432" i="1"/>
  <c r="AB399" i="1"/>
  <c r="AA399" i="1"/>
  <c r="AB277" i="1"/>
  <c r="AA277" i="1"/>
  <c r="AA211" i="1"/>
  <c r="AB211" i="1"/>
  <c r="AB165" i="1"/>
  <c r="AA165" i="1"/>
  <c r="AB355" i="1"/>
  <c r="AA355" i="1"/>
  <c r="AB113" i="1"/>
  <c r="AA113" i="1"/>
  <c r="AB72" i="1"/>
  <c r="AA72" i="1"/>
  <c r="AB421" i="1"/>
  <c r="AA421" i="1"/>
  <c r="AB357" i="1"/>
  <c r="AA357" i="1"/>
  <c r="AB268" i="1"/>
  <c r="AA268" i="1"/>
  <c r="AB364" i="1"/>
  <c r="AA364" i="1"/>
  <c r="Y319" i="1"/>
  <c r="AB319" i="1"/>
  <c r="AA319" i="1"/>
  <c r="Y379" i="1"/>
  <c r="AB379" i="1"/>
  <c r="AA379" i="1"/>
  <c r="V453" i="1"/>
  <c r="AB453" i="1"/>
  <c r="AA453" i="1"/>
  <c r="AB19" i="1"/>
  <c r="AA19" i="1"/>
  <c r="AB5" i="1"/>
  <c r="AA5" i="1"/>
  <c r="AB77" i="1"/>
  <c r="AA77" i="1"/>
  <c r="AB146" i="1"/>
  <c r="AA146" i="1"/>
  <c r="AB419" i="1"/>
  <c r="AA419" i="1"/>
  <c r="AF425" i="1"/>
  <c r="AB425" i="1"/>
  <c r="AA425" i="1"/>
  <c r="AB247" i="1"/>
  <c r="AA247" i="1"/>
  <c r="AB197" i="1"/>
  <c r="AA197" i="1"/>
  <c r="AB249" i="1"/>
  <c r="AA249" i="1"/>
  <c r="AB327" i="1"/>
  <c r="AA327" i="1"/>
  <c r="AB331" i="1"/>
  <c r="AA331" i="1"/>
  <c r="AB161" i="1"/>
  <c r="AA161" i="1"/>
  <c r="AB219" i="1"/>
  <c r="AA219" i="1"/>
  <c r="AB289" i="1"/>
  <c r="AA289" i="1"/>
  <c r="AB347" i="1"/>
  <c r="AA347" i="1"/>
  <c r="AB352" i="1"/>
  <c r="AA352" i="1"/>
  <c r="AB313" i="1"/>
  <c r="AA313" i="1"/>
  <c r="AB158" i="1"/>
  <c r="AA158" i="1"/>
  <c r="AB241" i="1"/>
  <c r="AA241" i="1"/>
  <c r="AB255" i="1"/>
  <c r="AA255" i="1"/>
  <c r="AB344" i="1"/>
  <c r="AA344" i="1"/>
  <c r="AB124" i="1"/>
  <c r="AA124" i="1"/>
  <c r="AB288" i="1"/>
  <c r="AA288" i="1"/>
  <c r="AB285" i="1"/>
  <c r="AA285" i="1"/>
  <c r="V385" i="1"/>
  <c r="AB385" i="1"/>
  <c r="AA385" i="1"/>
  <c r="AB407" i="1"/>
  <c r="AA407" i="1"/>
  <c r="AB180" i="1"/>
  <c r="AA180" i="1"/>
  <c r="AB405" i="1"/>
  <c r="AA405" i="1"/>
  <c r="AB460" i="1"/>
  <c r="AA460" i="1"/>
  <c r="AB367" i="1"/>
  <c r="AA367" i="1"/>
  <c r="AB245" i="1"/>
  <c r="AA245" i="1"/>
  <c r="AB20" i="1"/>
  <c r="AA20" i="1"/>
  <c r="AB339" i="1"/>
  <c r="AA339" i="1"/>
  <c r="AB253" i="1"/>
  <c r="AA253" i="1"/>
  <c r="AB137" i="1"/>
  <c r="AA137" i="1"/>
  <c r="AB229" i="1"/>
  <c r="AA229" i="1"/>
  <c r="AB441" i="1"/>
  <c r="AA441" i="1"/>
  <c r="AB17" i="1"/>
  <c r="AA17" i="1"/>
  <c r="AB345" i="1"/>
  <c r="AA345" i="1"/>
  <c r="AB337" i="1"/>
  <c r="AA337" i="1"/>
  <c r="AB341" i="1"/>
  <c r="AA341" i="1"/>
  <c r="AB269" i="1"/>
  <c r="AA269" i="1"/>
  <c r="AB232" i="1"/>
  <c r="AA232" i="1"/>
  <c r="AB228" i="1"/>
  <c r="AA228" i="1"/>
  <c r="AB246" i="1"/>
  <c r="AA246" i="1"/>
  <c r="AB458" i="1"/>
  <c r="AA458" i="1"/>
  <c r="AB373" i="1"/>
  <c r="AA373" i="1"/>
  <c r="AB215" i="1"/>
  <c r="AA215" i="1"/>
  <c r="AB267" i="1"/>
  <c r="AA267" i="1"/>
  <c r="AB156" i="1"/>
  <c r="AA156" i="1"/>
  <c r="AA230" i="1"/>
  <c r="AB230" i="1"/>
  <c r="AB129" i="1"/>
  <c r="AA129" i="1"/>
  <c r="AB84" i="1"/>
  <c r="AA84" i="1"/>
  <c r="AB134" i="1"/>
  <c r="AA134" i="1"/>
  <c r="AA388" i="1"/>
  <c r="V240" i="1"/>
  <c r="AB240" i="1"/>
  <c r="AA240" i="1"/>
  <c r="AB279" i="1"/>
  <c r="AA279" i="1"/>
  <c r="AB271" i="1"/>
  <c r="AA271" i="1"/>
  <c r="AB452" i="1"/>
  <c r="AA452" i="1"/>
  <c r="AB61" i="1"/>
  <c r="AA61" i="1"/>
  <c r="AB263" i="1"/>
  <c r="AA263" i="1"/>
  <c r="AB402" i="1"/>
  <c r="AA402" i="1"/>
  <c r="AB93" i="1"/>
  <c r="AA93" i="1"/>
  <c r="AB207" i="1"/>
  <c r="AA207" i="1"/>
  <c r="AB340" i="1"/>
  <c r="AA340" i="1"/>
  <c r="AB365" i="1"/>
  <c r="AA365" i="1"/>
  <c r="AB391" i="1"/>
  <c r="AA391" i="1"/>
  <c r="AB445" i="1"/>
  <c r="AA445" i="1"/>
  <c r="AB51" i="1"/>
  <c r="AA51" i="1"/>
  <c r="AB21" i="1"/>
  <c r="AA21" i="1"/>
  <c r="AB300" i="1"/>
  <c r="AA300" i="1"/>
  <c r="AB443" i="1"/>
  <c r="AA443" i="1"/>
  <c r="AB282" i="1"/>
  <c r="AA282" i="1"/>
  <c r="AB354" i="1"/>
  <c r="AA354" i="1"/>
  <c r="AB164" i="1"/>
  <c r="AA164" i="1"/>
  <c r="AB170" i="1"/>
  <c r="AA170" i="1"/>
  <c r="AB162" i="1"/>
  <c r="AA162" i="1"/>
  <c r="AB305" i="1"/>
  <c r="AA305" i="1"/>
  <c r="AH442" i="1"/>
  <c r="AB442" i="1"/>
  <c r="AA442" i="1"/>
  <c r="AB118" i="1"/>
  <c r="AA118" i="1"/>
  <c r="AB302" i="1"/>
  <c r="AA302" i="1"/>
  <c r="AB444" i="1"/>
  <c r="AA444" i="1"/>
  <c r="AB127" i="1"/>
  <c r="AA127" i="1"/>
  <c r="AB81" i="1"/>
  <c r="AA81" i="1"/>
  <c r="AB206" i="1"/>
  <c r="AA206" i="1"/>
  <c r="AB185" i="1"/>
  <c r="AA185" i="1"/>
  <c r="AB243" i="1"/>
  <c r="AA243" i="1"/>
  <c r="AB80" i="1"/>
  <c r="AA80" i="1"/>
  <c r="AB90" i="1"/>
  <c r="AA90" i="1"/>
  <c r="AB110" i="1"/>
  <c r="AA110" i="1"/>
  <c r="AB152" i="1"/>
  <c r="AA152" i="1"/>
  <c r="AB262" i="1"/>
  <c r="AA262" i="1"/>
  <c r="AB376" i="1"/>
  <c r="AA376" i="1"/>
  <c r="AB50" i="1"/>
  <c r="AA50" i="1"/>
  <c r="AB381" i="1"/>
  <c r="AA381" i="1"/>
  <c r="AG75" i="1"/>
  <c r="AB75" i="1"/>
  <c r="AA75" i="1"/>
  <c r="AF422" i="1"/>
  <c r="AB422" i="1"/>
  <c r="AA422" i="1"/>
  <c r="AB291" i="1"/>
  <c r="AB404" i="1"/>
  <c r="AA404" i="1"/>
  <c r="AB420" i="1"/>
  <c r="AA420" i="1"/>
  <c r="AB336" i="1"/>
  <c r="AA336" i="1"/>
  <c r="AB323" i="1"/>
  <c r="AA323" i="1"/>
  <c r="AB201" i="1"/>
  <c r="AA201" i="1"/>
  <c r="AB144" i="1"/>
  <c r="AA144" i="1"/>
  <c r="AB366" i="1"/>
  <c r="AA366" i="1"/>
  <c r="AB190" i="1"/>
  <c r="AA190" i="1"/>
  <c r="AB18" i="1"/>
  <c r="AA18" i="1"/>
  <c r="AB383" i="1"/>
  <c r="AA383" i="1"/>
  <c r="AB28" i="1"/>
  <c r="AA28" i="1"/>
  <c r="AB315" i="1"/>
  <c r="AA315" i="1"/>
  <c r="AB65" i="1"/>
  <c r="AA65" i="1"/>
  <c r="AB395" i="1"/>
  <c r="AA395" i="1"/>
  <c r="AB153" i="1"/>
  <c r="AA153" i="1"/>
  <c r="AB223" i="1"/>
  <c r="AA223" i="1"/>
  <c r="AB343" i="1"/>
  <c r="AA343" i="1"/>
  <c r="AB322" i="1"/>
  <c r="AA322" i="1"/>
  <c r="AB400" i="1"/>
  <c r="AA400" i="1"/>
  <c r="AB141" i="1"/>
  <c r="AA141" i="1"/>
  <c r="AB58" i="1"/>
  <c r="AA58" i="1"/>
  <c r="AB63" i="1"/>
  <c r="AA63" i="1"/>
  <c r="AB424" i="1"/>
  <c r="AA424" i="1"/>
  <c r="AB62" i="1"/>
  <c r="AA62" i="1"/>
  <c r="AB149" i="1"/>
  <c r="AA149" i="1"/>
  <c r="AB360" i="1"/>
  <c r="AA360" i="1"/>
  <c r="AA217" i="1"/>
  <c r="AB457" i="1"/>
  <c r="AA457" i="1"/>
  <c r="AB456" i="1"/>
  <c r="AA456" i="1"/>
  <c r="AB36" i="1"/>
  <c r="AA36" i="1"/>
  <c r="AB31" i="1"/>
  <c r="AA31" i="1"/>
  <c r="AB131" i="1"/>
  <c r="AA131" i="1"/>
  <c r="AB82" i="1"/>
  <c r="AA82" i="1"/>
  <c r="AB274" i="1"/>
  <c r="AA274" i="1"/>
  <c r="AX140" i="1"/>
  <c r="AB140" i="1"/>
  <c r="AA140" i="1"/>
  <c r="AB179" i="1"/>
  <c r="AA179" i="1"/>
  <c r="AB278" i="1"/>
  <c r="AA278" i="1"/>
  <c r="AB342" i="1"/>
  <c r="AA342" i="1"/>
  <c r="AB459" i="1"/>
  <c r="AA459" i="1"/>
  <c r="AB462" i="1"/>
  <c r="AA462" i="1"/>
  <c r="AB401" i="1"/>
  <c r="AA401" i="1"/>
  <c r="AB74" i="1"/>
  <c r="AA74" i="1"/>
  <c r="AB178" i="1"/>
  <c r="AA178" i="1"/>
  <c r="AB48" i="1"/>
  <c r="AA48" i="1"/>
  <c r="AB273" i="1"/>
  <c r="AA273" i="1"/>
  <c r="AB378" i="1"/>
  <c r="AA378" i="1"/>
  <c r="AB350" i="1"/>
  <c r="AA350" i="1"/>
  <c r="AB208" i="1"/>
  <c r="AA208" i="1"/>
  <c r="AB423" i="1"/>
  <c r="AA423" i="1"/>
  <c r="AB24" i="1"/>
  <c r="AA24" i="1"/>
  <c r="AB33" i="1"/>
  <c r="AA33" i="1"/>
  <c r="AB83" i="1"/>
  <c r="AA83" i="1"/>
  <c r="AB99" i="1"/>
  <c r="AA99" i="1"/>
  <c r="AA233" i="1"/>
  <c r="AB95" i="1"/>
  <c r="AA95" i="1"/>
  <c r="AB276" i="1"/>
  <c r="AA276" i="1"/>
  <c r="U70" i="39"/>
  <c r="U42" i="39"/>
  <c r="U85" i="39"/>
  <c r="U86" i="39"/>
  <c r="U83" i="39"/>
  <c r="U84" i="39"/>
  <c r="U59" i="39"/>
  <c r="U74" i="39"/>
  <c r="U81" i="39"/>
  <c r="U82" i="39"/>
  <c r="U53" i="39"/>
  <c r="U62" i="39"/>
  <c r="U45" i="39"/>
  <c r="U57" i="39"/>
  <c r="U79" i="39"/>
  <c r="U80" i="39"/>
  <c r="U21" i="39"/>
  <c r="U12" i="39"/>
  <c r="V1" i="38"/>
  <c r="D1" i="55"/>
  <c r="M49" i="39"/>
  <c r="E51" i="39"/>
  <c r="AP445" i="1"/>
  <c r="AO445" i="1"/>
  <c r="AP251" i="1"/>
  <c r="AO251" i="1"/>
  <c r="I48" i="39"/>
  <c r="S108" i="39"/>
  <c r="E55" i="39"/>
  <c r="M85" i="39"/>
  <c r="D418" i="1"/>
  <c r="AG13" i="39"/>
  <c r="C12" i="39"/>
  <c r="W37" i="39"/>
  <c r="S42" i="39"/>
  <c r="S59" i="39"/>
  <c r="D2" i="1"/>
  <c r="S85" i="39"/>
  <c r="D222" i="1"/>
  <c r="AG222" i="1" s="1"/>
  <c r="Q108" i="39"/>
  <c r="Q136" i="39"/>
  <c r="Q142" i="39"/>
  <c r="K74" i="39"/>
  <c r="O104" i="39"/>
  <c r="W45" i="39"/>
  <c r="D54" i="1"/>
  <c r="D7" i="1"/>
  <c r="AE7" i="1" s="1"/>
  <c r="M35" i="39"/>
  <c r="O116" i="39"/>
  <c r="AG29" i="39"/>
  <c r="M95" i="39"/>
  <c r="Y53" i="39"/>
  <c r="S39" i="39"/>
  <c r="D358" i="1"/>
  <c r="AE358" i="1" s="1"/>
  <c r="Q118" i="39"/>
  <c r="D189" i="1"/>
  <c r="AE189" i="1" s="1"/>
  <c r="G12" i="39"/>
  <c r="D371" i="1"/>
  <c r="AE371" i="1" s="1"/>
  <c r="A46" i="39"/>
  <c r="W73" i="39"/>
  <c r="Q67" i="39"/>
  <c r="D398" i="1"/>
  <c r="AE398" i="1" s="1"/>
  <c r="S47" i="39"/>
  <c r="D438" i="1"/>
  <c r="AE438" i="1" s="1"/>
  <c r="S13" i="39"/>
  <c r="Y11" i="39"/>
  <c r="M53" i="39"/>
  <c r="D108" i="1"/>
  <c r="AE108" i="1" s="1"/>
  <c r="O67" i="39"/>
  <c r="U69" i="39"/>
  <c r="D439" i="1"/>
  <c r="D167" i="1"/>
  <c r="AE167" i="1" s="1"/>
  <c r="D309" i="1"/>
  <c r="AE309" i="1" s="1"/>
  <c r="D46" i="1"/>
  <c r="AE46" i="1" s="1"/>
  <c r="I20" i="39"/>
  <c r="D35" i="1"/>
  <c r="AE35" i="1" s="1"/>
  <c r="AG34" i="39"/>
  <c r="D359" i="1"/>
  <c r="AE359" i="1" s="1"/>
  <c r="O115" i="39"/>
  <c r="D26" i="1"/>
  <c r="AE26" i="1" s="1"/>
  <c r="D86" i="1"/>
  <c r="AE86" i="1" s="1"/>
  <c r="S51" i="39"/>
  <c r="S52" i="39"/>
  <c r="Q8" i="39"/>
  <c r="U37" i="39"/>
  <c r="W9" i="39"/>
  <c r="M90" i="39"/>
  <c r="A43" i="39"/>
  <c r="S26" i="39"/>
  <c r="AA78" i="39"/>
  <c r="U39" i="39"/>
  <c r="A19" i="39"/>
  <c r="M34" i="39"/>
  <c r="Q72" i="39"/>
  <c r="D188" i="1"/>
  <c r="AE188" i="1" s="1"/>
  <c r="I23" i="39"/>
  <c r="D382" i="1"/>
  <c r="AE382" i="1" s="1"/>
  <c r="O98" i="39"/>
  <c r="D44" i="1"/>
  <c r="AE44" i="1" s="1"/>
  <c r="AA39" i="39"/>
  <c r="D198" i="1"/>
  <c r="AE198" i="1" s="1"/>
  <c r="K43" i="39"/>
  <c r="C20" i="39"/>
  <c r="D8" i="1"/>
  <c r="AE8" i="1" s="1"/>
  <c r="AA72" i="39"/>
  <c r="AE13" i="39"/>
  <c r="AA29" i="39"/>
  <c r="M13" i="39"/>
  <c r="M20" i="39"/>
  <c r="AI317" i="1"/>
  <c r="V317" i="1"/>
  <c r="D293" i="1"/>
  <c r="K62" i="39"/>
  <c r="D434" i="1"/>
  <c r="AQ434" i="1" s="1"/>
  <c r="D437" i="1"/>
  <c r="AE437" i="1" s="1"/>
  <c r="D428" i="1"/>
  <c r="AE428" i="1" s="1"/>
  <c r="S97" i="39"/>
  <c r="M11" i="39"/>
  <c r="U15" i="39"/>
  <c r="AG35" i="39"/>
  <c r="C35" i="39"/>
  <c r="S30" i="39"/>
  <c r="K16" i="39"/>
  <c r="E50" i="39"/>
  <c r="S62" i="39"/>
  <c r="G34" i="39"/>
  <c r="M54" i="39"/>
  <c r="O65" i="39"/>
  <c r="K45" i="39"/>
  <c r="W49" i="39"/>
  <c r="I41" i="39"/>
  <c r="G32" i="39"/>
  <c r="Q37" i="39"/>
  <c r="W26" i="39"/>
  <c r="M57" i="39"/>
  <c r="D287" i="1"/>
  <c r="D150" i="1"/>
  <c r="AE150" i="1" s="1"/>
  <c r="W33" i="39"/>
  <c r="Q100" i="39"/>
  <c r="D40" i="1"/>
  <c r="E42" i="39"/>
  <c r="AA43" i="39"/>
  <c r="S67" i="39"/>
  <c r="M96" i="39"/>
  <c r="D59" i="1"/>
  <c r="E34" i="39"/>
  <c r="Q15" i="39"/>
  <c r="D191" i="1"/>
  <c r="AE191" i="1" s="1"/>
  <c r="M104" i="39"/>
  <c r="Q75" i="39"/>
  <c r="AG25" i="39"/>
  <c r="O60" i="39"/>
  <c r="O88" i="39"/>
  <c r="D392" i="1"/>
  <c r="AE392" i="1" s="1"/>
  <c r="D455" i="1"/>
  <c r="AE455" i="1" s="1"/>
  <c r="S27" i="39"/>
  <c r="S110" i="39"/>
  <c r="S53" i="39"/>
  <c r="D384" i="1"/>
  <c r="AE384" i="1" s="1"/>
  <c r="A30" i="39"/>
  <c r="S20" i="39"/>
  <c r="M8" i="39"/>
  <c r="M17" i="39"/>
  <c r="M14" i="39"/>
  <c r="Q68" i="39"/>
  <c r="O132" i="39"/>
  <c r="E32" i="39"/>
  <c r="W44" i="39"/>
  <c r="D6" i="1"/>
  <c r="AE6" i="1" s="1"/>
  <c r="AA44" i="39"/>
  <c r="K41" i="39"/>
  <c r="D266" i="1"/>
  <c r="AE266" i="1" s="1"/>
  <c r="S79" i="39"/>
  <c r="D330" i="1"/>
  <c r="AE330" i="1" s="1"/>
  <c r="V416" i="1"/>
  <c r="D410" i="1"/>
  <c r="AE410" i="1" s="1"/>
  <c r="D163" i="1"/>
  <c r="AE163" i="1" s="1"/>
  <c r="D109" i="1"/>
  <c r="AE109" i="1" s="1"/>
  <c r="D212" i="1"/>
  <c r="Y212" i="1" s="1"/>
  <c r="S109" i="39"/>
  <c r="S15" i="39"/>
  <c r="D76" i="1"/>
  <c r="AE76" i="1" s="1"/>
  <c r="A13" i="39"/>
  <c r="Y33" i="39"/>
  <c r="D280" i="1"/>
  <c r="G10" i="39"/>
  <c r="S64" i="39"/>
  <c r="A28" i="39"/>
  <c r="Q69" i="39"/>
  <c r="D210" i="1"/>
  <c r="AE210" i="1" s="1"/>
  <c r="D92" i="1"/>
  <c r="Y92" i="1" s="1"/>
  <c r="D351" i="1"/>
  <c r="Q13" i="39"/>
  <c r="D87" i="1"/>
  <c r="AV87" i="1" s="1"/>
  <c r="D123" i="1"/>
  <c r="AE123" i="1" s="1"/>
  <c r="D175" i="1"/>
  <c r="AE175" i="1" s="1"/>
  <c r="D199" i="1"/>
  <c r="AE199" i="1" s="1"/>
  <c r="Q20" i="39"/>
  <c r="O126" i="39"/>
  <c r="U36" i="39"/>
  <c r="U26" i="39"/>
  <c r="U55" i="39"/>
  <c r="I57" i="39"/>
  <c r="U16" i="39"/>
  <c r="E11" i="39"/>
  <c r="AA81" i="39"/>
  <c r="D299" i="1"/>
  <c r="AE299" i="1" s="1"/>
  <c r="E30" i="39"/>
  <c r="AA32" i="39"/>
  <c r="M82" i="39"/>
  <c r="M59" i="39"/>
  <c r="O73" i="39"/>
  <c r="Y34" i="39"/>
  <c r="G20" i="39"/>
  <c r="G35" i="39"/>
  <c r="D192" i="1"/>
  <c r="AE192" i="1" s="1"/>
  <c r="G51" i="39"/>
  <c r="U61" i="39"/>
  <c r="O13" i="39"/>
  <c r="U11" i="39"/>
  <c r="O99" i="39"/>
  <c r="W18" i="39"/>
  <c r="C29" i="39"/>
  <c r="O71" i="39"/>
  <c r="AG32" i="39"/>
  <c r="D14" i="1"/>
  <c r="AE14" i="1" s="1"/>
  <c r="V171" i="1"/>
  <c r="AG61" i="1"/>
  <c r="AK61" i="1"/>
  <c r="O37" i="39"/>
  <c r="AG66" i="39"/>
  <c r="Y15" i="39"/>
  <c r="D334" i="1"/>
  <c r="AE334"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7" i="1"/>
  <c r="AE37" i="1" s="1"/>
  <c r="D297" i="1"/>
  <c r="AE297" i="1" s="1"/>
  <c r="AA24" i="39"/>
  <c r="D125" i="1"/>
  <c r="D38" i="1"/>
  <c r="AE38" i="1" s="1"/>
  <c r="E33" i="39"/>
  <c r="M93" i="39"/>
  <c r="Q128" i="39"/>
  <c r="AA65" i="39"/>
  <c r="U68" i="39"/>
  <c r="S102" i="39"/>
  <c r="Y29" i="39"/>
  <c r="K29" i="39"/>
  <c r="AA19" i="39"/>
  <c r="S65" i="39"/>
  <c r="K80" i="39"/>
  <c r="I22" i="39"/>
  <c r="U33" i="39"/>
  <c r="E17" i="39"/>
  <c r="O64" i="39"/>
  <c r="D148" i="1"/>
  <c r="AE148" i="1" s="1"/>
  <c r="D390" i="1"/>
  <c r="D155" i="1"/>
  <c r="AE155" i="1" s="1"/>
  <c r="W70" i="39"/>
  <c r="G53" i="39"/>
  <c r="M45" i="39"/>
  <c r="O105" i="39"/>
  <c r="D57" i="1"/>
  <c r="AE57" i="1" s="1"/>
  <c r="K36" i="39"/>
  <c r="O84" i="39"/>
  <c r="K17" i="39"/>
  <c r="E9" i="39"/>
  <c r="C21" i="39"/>
  <c r="D264" i="1"/>
  <c r="AE264" i="1" s="1"/>
  <c r="K51" i="39"/>
  <c r="D181" i="1"/>
  <c r="AE181"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6" i="1"/>
  <c r="Q117" i="39"/>
  <c r="S68" i="39"/>
  <c r="AG65" i="39"/>
  <c r="D224" i="1"/>
  <c r="D254" i="1"/>
  <c r="AE254" i="1" s="1"/>
  <c r="S88" i="39"/>
  <c r="D324" i="1"/>
  <c r="AE324" i="1" s="1"/>
  <c r="O20" i="39"/>
  <c r="Q11" i="39"/>
  <c r="M62" i="39"/>
  <c r="I37" i="39"/>
  <c r="O32" i="39"/>
  <c r="E36" i="39"/>
  <c r="A10" i="39"/>
  <c r="E28" i="39"/>
  <c r="O123" i="39"/>
  <c r="G46" i="39"/>
  <c r="AA55" i="39"/>
  <c r="D3" i="1"/>
  <c r="AE3" i="1" s="1"/>
  <c r="O47" i="39"/>
  <c r="AA10" i="39"/>
  <c r="O19" i="39"/>
  <c r="S16" i="39"/>
  <c r="AA73" i="39"/>
  <c r="W59" i="39"/>
  <c r="D174" i="1"/>
  <c r="AE174" i="1" s="1"/>
  <c r="W46" i="39"/>
  <c r="D433" i="1"/>
  <c r="W433" i="1" s="1"/>
  <c r="D78" i="1"/>
  <c r="Q42" i="39"/>
  <c r="O106" i="39"/>
  <c r="M55" i="39"/>
  <c r="AG70" i="39"/>
  <c r="D49" i="1"/>
  <c r="AE49" i="1" s="1"/>
  <c r="K28" i="39"/>
  <c r="M47" i="39"/>
  <c r="D214" i="1"/>
  <c r="AE214" i="1" s="1"/>
  <c r="D60" i="1"/>
  <c r="AE60" i="1" s="1"/>
  <c r="S63" i="39"/>
  <c r="O44" i="39"/>
  <c r="Q73" i="39"/>
  <c r="K35" i="39"/>
  <c r="D204" i="1"/>
  <c r="AE204" i="1" s="1"/>
  <c r="O120" i="39"/>
  <c r="K37" i="39"/>
  <c r="AG19" i="39"/>
  <c r="AG46" i="39"/>
  <c r="O103" i="39"/>
  <c r="U54" i="39"/>
  <c r="V75" i="1"/>
  <c r="D413" i="1"/>
  <c r="AE413" i="1" s="1"/>
  <c r="S114" i="39"/>
  <c r="W66" i="39"/>
  <c r="D139" i="1"/>
  <c r="X139" i="1" s="1"/>
  <c r="AG48" i="39"/>
  <c r="O76" i="39"/>
  <c r="S61" i="39"/>
  <c r="D97" i="1"/>
  <c r="BA97" i="1" s="1"/>
  <c r="D15" i="1"/>
  <c r="AE15" i="1" s="1"/>
  <c r="Q64" i="39"/>
  <c r="D119" i="1"/>
  <c r="AE119" i="1" s="1"/>
  <c r="Q133" i="39"/>
  <c r="D238" i="1"/>
  <c r="AE238" i="1" s="1"/>
  <c r="K63" i="39"/>
  <c r="O15" i="39"/>
  <c r="S24" i="39"/>
  <c r="Q19" i="39"/>
  <c r="D25" i="1"/>
  <c r="AR25" i="1" s="1"/>
  <c r="O16" i="39"/>
  <c r="O118" i="39"/>
  <c r="D43" i="1"/>
  <c r="X43" i="1" s="1"/>
  <c r="Y45" i="39"/>
  <c r="AG27" i="39"/>
  <c r="D326" i="1"/>
  <c r="AK326" i="1" s="1"/>
  <c r="AA45" i="39"/>
  <c r="U77" i="39"/>
  <c r="K34" i="39"/>
  <c r="D112" i="1"/>
  <c r="AE112" i="1" s="1"/>
  <c r="Q66" i="39"/>
  <c r="AA41" i="39"/>
  <c r="M31" i="39"/>
  <c r="K30" i="39"/>
  <c r="I42" i="39"/>
  <c r="D349" i="1"/>
  <c r="AE349" i="1" s="1"/>
  <c r="AG23" i="39"/>
  <c r="D55" i="1"/>
  <c r="G30" i="39"/>
  <c r="D414" i="1"/>
  <c r="AE414" i="1" s="1"/>
  <c r="U71" i="39"/>
  <c r="S31" i="39"/>
  <c r="U31" i="39"/>
  <c r="D387" i="1"/>
  <c r="AE387" i="1" s="1"/>
  <c r="K18" i="39"/>
  <c r="Y27" i="39"/>
  <c r="D53" i="1"/>
  <c r="AF317" i="1"/>
  <c r="AG41" i="39"/>
  <c r="Q63" i="39"/>
  <c r="K12" i="39"/>
  <c r="M61" i="39"/>
  <c r="W68" i="39"/>
  <c r="D117" i="1"/>
  <c r="BB117" i="1" s="1"/>
  <c r="Q70" i="39"/>
  <c r="D447" i="1"/>
  <c r="AE447" i="1" s="1"/>
  <c r="AA75" i="39"/>
  <c r="W17" i="39"/>
  <c r="W38" i="39"/>
  <c r="E13" i="39"/>
  <c r="C25" i="39"/>
  <c r="D12" i="1"/>
  <c r="AE12" i="1" s="1"/>
  <c r="D261" i="1"/>
  <c r="AE261" i="1" s="1"/>
  <c r="AA14" i="39"/>
  <c r="BC317" i="1"/>
  <c r="M91" i="39"/>
  <c r="D114" i="1"/>
  <c r="AE114"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5" i="1"/>
  <c r="AE415" i="1" s="1"/>
  <c r="D168" i="1"/>
  <c r="AE168" i="1" s="1"/>
  <c r="Q24" i="39"/>
  <c r="A14" i="39"/>
  <c r="D292" i="1"/>
  <c r="AE292" i="1" s="1"/>
  <c r="AO450" i="1"/>
  <c r="AK450" i="1"/>
  <c r="AP450" i="1"/>
  <c r="AG450" i="1"/>
  <c r="Z450" i="1"/>
  <c r="AH450" i="1"/>
  <c r="AF450" i="1"/>
  <c r="AI450" i="1"/>
  <c r="V450" i="1"/>
  <c r="W450" i="1"/>
  <c r="AL450" i="1"/>
  <c r="Y450" i="1"/>
  <c r="AJ450" i="1"/>
  <c r="X450" i="1"/>
  <c r="AH20" i="1"/>
  <c r="X20" i="1"/>
  <c r="AL20" i="1"/>
  <c r="AK20" i="1"/>
  <c r="Z20" i="1"/>
  <c r="AI20" i="1"/>
  <c r="AJ20" i="1"/>
  <c r="AO20" i="1"/>
  <c r="Y20" i="1"/>
  <c r="AF20" i="1"/>
  <c r="AP20" i="1"/>
  <c r="W20" i="1"/>
  <c r="AG20" i="1"/>
  <c r="V20" i="1"/>
  <c r="AK197" i="1"/>
  <c r="AI197" i="1"/>
  <c r="AH197" i="1"/>
  <c r="Y197" i="1"/>
  <c r="X197" i="1"/>
  <c r="AJ197" i="1"/>
  <c r="Z197" i="1"/>
  <c r="AG197" i="1"/>
  <c r="AF197" i="1"/>
  <c r="W197" i="1"/>
  <c r="AL197" i="1"/>
  <c r="AO197" i="1"/>
  <c r="AP197" i="1"/>
  <c r="V197"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70" i="1"/>
  <c r="AJ170" i="1"/>
  <c r="AK170" i="1"/>
  <c r="AL170" i="1"/>
  <c r="AF170" i="1"/>
  <c r="AH170" i="1"/>
  <c r="Z170" i="1"/>
  <c r="X170" i="1"/>
  <c r="AG170" i="1"/>
  <c r="Y170" i="1"/>
  <c r="AI170" i="1"/>
  <c r="W170" i="1"/>
  <c r="V170" i="1"/>
  <c r="X41" i="1"/>
  <c r="AJ41" i="1"/>
  <c r="BA41" i="1"/>
  <c r="AI41" i="1"/>
  <c r="Z41" i="1"/>
  <c r="AL41" i="1"/>
  <c r="AF41" i="1"/>
  <c r="Y41" i="1"/>
  <c r="AH41" i="1"/>
  <c r="AK41" i="1"/>
  <c r="AG41" i="1"/>
  <c r="W41" i="1"/>
  <c r="V41" i="1"/>
  <c r="AG208" i="1"/>
  <c r="BB208" i="1"/>
  <c r="AJ208" i="1"/>
  <c r="AR208" i="1"/>
  <c r="AF208" i="1"/>
  <c r="AQ208" i="1"/>
  <c r="X208" i="1"/>
  <c r="AH208" i="1"/>
  <c r="AK208" i="1"/>
  <c r="W208" i="1"/>
  <c r="Z208" i="1"/>
  <c r="AL208" i="1"/>
  <c r="AI208" i="1"/>
  <c r="Y208" i="1"/>
  <c r="V208" i="1"/>
  <c r="Z458" i="1"/>
  <c r="W458" i="1"/>
  <c r="AL458" i="1"/>
  <c r="AF458" i="1"/>
  <c r="AO458" i="1"/>
  <c r="AP458" i="1"/>
  <c r="AJ458" i="1"/>
  <c r="AI458" i="1"/>
  <c r="Y458" i="1"/>
  <c r="X458" i="1"/>
  <c r="V458" i="1"/>
  <c r="AG458" i="1"/>
  <c r="AH458" i="1"/>
  <c r="AK458" i="1"/>
  <c r="AJ322" i="1"/>
  <c r="AP322" i="1"/>
  <c r="AI322" i="1"/>
  <c r="AL322" i="1"/>
  <c r="AG322" i="1"/>
  <c r="AK322" i="1"/>
  <c r="AF322" i="1"/>
  <c r="V322" i="1"/>
  <c r="W322" i="1"/>
  <c r="AO322" i="1"/>
  <c r="X322" i="1"/>
  <c r="AH322" i="1"/>
  <c r="Z322" i="1"/>
  <c r="Y322" i="1"/>
  <c r="Z352" i="1"/>
  <c r="AO352" i="1"/>
  <c r="AP352" i="1"/>
  <c r="AJ352" i="1"/>
  <c r="AF352" i="1"/>
  <c r="X352" i="1"/>
  <c r="AH352" i="1"/>
  <c r="AG352" i="1"/>
  <c r="Y352" i="1"/>
  <c r="AK352" i="1"/>
  <c r="W352" i="1"/>
  <c r="AI352" i="1"/>
  <c r="AL352" i="1"/>
  <c r="V352" i="1"/>
  <c r="AI127" i="1"/>
  <c r="AP127" i="1"/>
  <c r="AJ127" i="1"/>
  <c r="AG127" i="1"/>
  <c r="Z127" i="1"/>
  <c r="AF127" i="1"/>
  <c r="Y127" i="1"/>
  <c r="W127" i="1"/>
  <c r="X127" i="1"/>
  <c r="AH127" i="1"/>
  <c r="AL127" i="1"/>
  <c r="V127" i="1"/>
  <c r="AO127" i="1"/>
  <c r="AK127" i="1"/>
  <c r="AF156" i="1"/>
  <c r="AX156" i="1"/>
  <c r="Z156" i="1"/>
  <c r="AZ156" i="1"/>
  <c r="AK156" i="1"/>
  <c r="AJ156" i="1"/>
  <c r="AH156" i="1"/>
  <c r="AO156" i="1"/>
  <c r="AL156" i="1"/>
  <c r="AU156" i="1"/>
  <c r="AT156" i="1"/>
  <c r="Y156" i="1"/>
  <c r="X156" i="1"/>
  <c r="AY156" i="1"/>
  <c r="AG156" i="1"/>
  <c r="AV156" i="1"/>
  <c r="AI156" i="1"/>
  <c r="W156" i="1"/>
  <c r="AR156" i="1"/>
  <c r="V156" i="1"/>
  <c r="V185" i="1"/>
  <c r="AL185" i="1"/>
  <c r="AG185" i="1"/>
  <c r="X185" i="1"/>
  <c r="Y185" i="1"/>
  <c r="AJ185" i="1"/>
  <c r="AI185" i="1"/>
  <c r="W185" i="1"/>
  <c r="BA185" i="1"/>
  <c r="AH185" i="1"/>
  <c r="AK185" i="1"/>
  <c r="AF185" i="1"/>
  <c r="Z185" i="1"/>
  <c r="AR146" i="1"/>
  <c r="AJ146" i="1"/>
  <c r="AV146" i="1"/>
  <c r="Z146" i="1"/>
  <c r="AS146" i="1"/>
  <c r="AH146" i="1"/>
  <c r="AG146" i="1"/>
  <c r="AK146" i="1"/>
  <c r="AQ146" i="1"/>
  <c r="V146" i="1"/>
  <c r="AT146" i="1"/>
  <c r="AI146" i="1"/>
  <c r="X146" i="1"/>
  <c r="AL146" i="1"/>
  <c r="AU146" i="1"/>
  <c r="AF146" i="1"/>
  <c r="AW146" i="1"/>
  <c r="Y146" i="1"/>
  <c r="W146" i="1"/>
  <c r="BC263" i="1"/>
  <c r="AK263" i="1"/>
  <c r="V263" i="1"/>
  <c r="Y263" i="1"/>
  <c r="W263" i="1"/>
  <c r="AI263" i="1"/>
  <c r="AJ263" i="1"/>
  <c r="AL263" i="1"/>
  <c r="AG263" i="1"/>
  <c r="X263" i="1"/>
  <c r="Z263" i="1"/>
  <c r="AF263" i="1"/>
  <c r="AH263" i="1"/>
  <c r="Y179" i="1"/>
  <c r="AL179" i="1"/>
  <c r="AI179" i="1"/>
  <c r="AH179" i="1"/>
  <c r="AG179" i="1"/>
  <c r="X179" i="1"/>
  <c r="AP179" i="1"/>
  <c r="W179" i="1"/>
  <c r="AF179" i="1"/>
  <c r="BC179" i="1"/>
  <c r="AK179" i="1"/>
  <c r="Z179" i="1"/>
  <c r="AJ179" i="1"/>
  <c r="AO179" i="1"/>
  <c r="V179" i="1"/>
  <c r="AO115" i="1"/>
  <c r="Z115" i="1"/>
  <c r="W115" i="1"/>
  <c r="AI115" i="1"/>
  <c r="Y115" i="1"/>
  <c r="AJ115" i="1"/>
  <c r="AL115" i="1"/>
  <c r="X115" i="1"/>
  <c r="AF115" i="1"/>
  <c r="AH115" i="1"/>
  <c r="AG115" i="1"/>
  <c r="AK115" i="1"/>
  <c r="AP115" i="1"/>
  <c r="V115"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7" i="1"/>
  <c r="AH337" i="1"/>
  <c r="AY337" i="1"/>
  <c r="AF337" i="1"/>
  <c r="AR337" i="1"/>
  <c r="AO337" i="1"/>
  <c r="AT337" i="1"/>
  <c r="AK337" i="1"/>
  <c r="AZ337" i="1"/>
  <c r="AP337" i="1"/>
  <c r="Z337" i="1"/>
  <c r="Y337" i="1"/>
  <c r="AL337" i="1"/>
  <c r="AG337" i="1"/>
  <c r="AJ337" i="1"/>
  <c r="AQ337" i="1"/>
  <c r="X337" i="1"/>
  <c r="AW337" i="1"/>
  <c r="AS337" i="1"/>
  <c r="AI337" i="1"/>
  <c r="AX337" i="1"/>
  <c r="AU337" i="1"/>
  <c r="BB337" i="1"/>
  <c r="AV337" i="1"/>
  <c r="V337"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AL328" i="1"/>
  <c r="AI328" i="1"/>
  <c r="Y328" i="1"/>
  <c r="X328" i="1"/>
  <c r="V328" i="1"/>
  <c r="AF328" i="1"/>
  <c r="AJ328" i="1"/>
  <c r="AO328" i="1"/>
  <c r="AH328" i="1"/>
  <c r="AG328" i="1"/>
  <c r="AK328" i="1"/>
  <c r="BC328" i="1"/>
  <c r="AP328" i="1"/>
  <c r="Z328" i="1"/>
  <c r="W328" i="1"/>
  <c r="Z206" i="1"/>
  <c r="AY206" i="1"/>
  <c r="AI206" i="1"/>
  <c r="AF206" i="1"/>
  <c r="AJ206" i="1"/>
  <c r="BB206" i="1"/>
  <c r="W206" i="1"/>
  <c r="X206" i="1"/>
  <c r="AG206" i="1"/>
  <c r="AQ206" i="1"/>
  <c r="V206" i="1"/>
  <c r="AR206" i="1"/>
  <c r="AH206" i="1"/>
  <c r="AZ206" i="1"/>
  <c r="Y206" i="1"/>
  <c r="AL206" i="1"/>
  <c r="AK206" i="1"/>
  <c r="AP399" i="1"/>
  <c r="AI399" i="1"/>
  <c r="AL399" i="1"/>
  <c r="AJ399" i="1"/>
  <c r="V399" i="1"/>
  <c r="AG399" i="1"/>
  <c r="W399" i="1"/>
  <c r="AH399" i="1"/>
  <c r="AF399" i="1"/>
  <c r="Z399" i="1"/>
  <c r="BC399" i="1"/>
  <c r="X399" i="1"/>
  <c r="Y399" i="1"/>
  <c r="AO399" i="1"/>
  <c r="AK399" i="1"/>
  <c r="AL45" i="1"/>
  <c r="BA45" i="1"/>
  <c r="W45" i="1"/>
  <c r="Z45" i="1"/>
  <c r="Y45" i="1"/>
  <c r="AI45" i="1"/>
  <c r="AK45" i="1"/>
  <c r="AG45" i="1"/>
  <c r="AH45" i="1"/>
  <c r="AF45" i="1"/>
  <c r="X45" i="1"/>
  <c r="AJ45" i="1"/>
  <c r="V45" i="1"/>
  <c r="AI376" i="1"/>
  <c r="AP376" i="1"/>
  <c r="AF376" i="1"/>
  <c r="Z376" i="1"/>
  <c r="AG376" i="1"/>
  <c r="V376" i="1"/>
  <c r="AO376" i="1"/>
  <c r="AJ376" i="1"/>
  <c r="W376" i="1"/>
  <c r="AK376" i="1"/>
  <c r="Y376" i="1"/>
  <c r="AL376" i="1"/>
  <c r="AH376" i="1"/>
  <c r="X376" i="1"/>
  <c r="BB376" i="1"/>
  <c r="AI291" i="1"/>
  <c r="X291" i="1"/>
  <c r="AH31" i="1"/>
  <c r="AP31" i="1"/>
  <c r="AV31" i="1"/>
  <c r="X31" i="1"/>
  <c r="AG31" i="1"/>
  <c r="AU31" i="1"/>
  <c r="AF31" i="1"/>
  <c r="AK31" i="1"/>
  <c r="AI31" i="1"/>
  <c r="Y31" i="1"/>
  <c r="AR31" i="1"/>
  <c r="Z31" i="1"/>
  <c r="AJ31" i="1"/>
  <c r="AT31" i="1"/>
  <c r="AL31" i="1"/>
  <c r="AQ31" i="1"/>
  <c r="AO31" i="1"/>
  <c r="AS31" i="1"/>
  <c r="V31" i="1"/>
  <c r="W31" i="1"/>
  <c r="AW31" i="1"/>
  <c r="AI426" i="1"/>
  <c r="AK426" i="1"/>
  <c r="Y426" i="1"/>
  <c r="AL426" i="1"/>
  <c r="Z426" i="1"/>
  <c r="AH426" i="1"/>
  <c r="AP426" i="1"/>
  <c r="AG426" i="1"/>
  <c r="W426" i="1"/>
  <c r="AF426" i="1"/>
  <c r="AJ426" i="1"/>
  <c r="X426" i="1"/>
  <c r="AO426" i="1"/>
  <c r="V426" i="1"/>
  <c r="W274" i="1"/>
  <c r="Y274" i="1"/>
  <c r="Z274" i="1"/>
  <c r="X274" i="1"/>
  <c r="AH274" i="1"/>
  <c r="AI274" i="1"/>
  <c r="AL274" i="1"/>
  <c r="AF274" i="1"/>
  <c r="AJ274" i="1"/>
  <c r="AG274" i="1"/>
  <c r="AP274" i="1"/>
  <c r="AK274" i="1"/>
  <c r="V274" i="1"/>
  <c r="Y456" i="1"/>
  <c r="W456" i="1"/>
  <c r="AL456" i="1"/>
  <c r="AF456" i="1"/>
  <c r="X456" i="1"/>
  <c r="AG456" i="1"/>
  <c r="AI456" i="1"/>
  <c r="AO456" i="1"/>
  <c r="AK456" i="1"/>
  <c r="AH456" i="1"/>
  <c r="AJ456" i="1"/>
  <c r="Z456" i="1"/>
  <c r="AP456" i="1"/>
  <c r="V456" i="1"/>
  <c r="AG370" i="1"/>
  <c r="V370" i="1"/>
  <c r="X370" i="1"/>
  <c r="AJ370" i="1"/>
  <c r="AI370" i="1"/>
  <c r="Y370" i="1"/>
  <c r="AV370" i="1"/>
  <c r="W370" i="1"/>
  <c r="AH370" i="1"/>
  <c r="Z370" i="1"/>
  <c r="AK370" i="1"/>
  <c r="AF370" i="1"/>
  <c r="AL370" i="1"/>
  <c r="AF449" i="1"/>
  <c r="AK449" i="1"/>
  <c r="V449" i="1"/>
  <c r="AG449" i="1"/>
  <c r="AO449" i="1"/>
  <c r="AI449" i="1"/>
  <c r="AH449" i="1"/>
  <c r="W449" i="1"/>
  <c r="Y449" i="1"/>
  <c r="AJ449" i="1"/>
  <c r="AL449" i="1"/>
  <c r="AP449" i="1"/>
  <c r="Z449" i="1"/>
  <c r="X449"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31" i="1"/>
  <c r="W131" i="1"/>
  <c r="AI131" i="1"/>
  <c r="AG131" i="1"/>
  <c r="AH131" i="1"/>
  <c r="Y131" i="1"/>
  <c r="Z131" i="1"/>
  <c r="AJ131" i="1"/>
  <c r="AL131" i="1"/>
  <c r="BC131" i="1"/>
  <c r="AP131" i="1"/>
  <c r="AK131" i="1"/>
  <c r="AF131" i="1"/>
  <c r="X131" i="1"/>
  <c r="V131" i="1"/>
  <c r="AG82" i="1"/>
  <c r="AI82" i="1"/>
  <c r="X82" i="1"/>
  <c r="Z82" i="1"/>
  <c r="V82" i="1"/>
  <c r="AO82" i="1"/>
  <c r="Y82" i="1"/>
  <c r="W82" i="1"/>
  <c r="AH82" i="1"/>
  <c r="AK82" i="1"/>
  <c r="AF82" i="1"/>
  <c r="AL82" i="1"/>
  <c r="AJ82" i="1"/>
  <c r="AP82" i="1"/>
  <c r="AH323" i="1"/>
  <c r="AO323" i="1"/>
  <c r="AF323" i="1"/>
  <c r="AP323" i="1"/>
  <c r="AG323" i="1"/>
  <c r="AI323" i="1"/>
  <c r="AJ323" i="1"/>
  <c r="V323" i="1"/>
  <c r="Z323" i="1"/>
  <c r="AL323" i="1"/>
  <c r="X323" i="1"/>
  <c r="AK323" i="1"/>
  <c r="Y323" i="1"/>
  <c r="W323" i="1"/>
  <c r="AG77" i="1"/>
  <c r="V77" i="1"/>
  <c r="Z77" i="1"/>
  <c r="X77" i="1"/>
  <c r="AL77" i="1"/>
  <c r="AF77" i="1"/>
  <c r="AH77" i="1"/>
  <c r="AK77" i="1"/>
  <c r="AJ77" i="1"/>
  <c r="AI77" i="1"/>
  <c r="AO77" i="1"/>
  <c r="AP77" i="1"/>
  <c r="W77" i="1"/>
  <c r="Y77" i="1"/>
  <c r="AJ218" i="1"/>
  <c r="Y218" i="1"/>
  <c r="AL218" i="1"/>
  <c r="AH218" i="1"/>
  <c r="AG218" i="1"/>
  <c r="AK218" i="1"/>
  <c r="Z218" i="1"/>
  <c r="AF218" i="1"/>
  <c r="AI218" i="1"/>
  <c r="AO218" i="1"/>
  <c r="W218" i="1"/>
  <c r="X218" i="1"/>
  <c r="AP218" i="1"/>
  <c r="V218" i="1"/>
  <c r="AL74" i="1"/>
  <c r="AI74" i="1"/>
  <c r="AF74" i="1"/>
  <c r="V74" i="1"/>
  <c r="AG74" i="1"/>
  <c r="X74" i="1"/>
  <c r="AH74" i="1"/>
  <c r="AJ74" i="1"/>
  <c r="AP74" i="1"/>
  <c r="AO74" i="1"/>
  <c r="AK74" i="1"/>
  <c r="Y74" i="1"/>
  <c r="Z74" i="1"/>
  <c r="W74" i="1"/>
  <c r="AL345" i="1"/>
  <c r="AG345" i="1"/>
  <c r="W345" i="1"/>
  <c r="AO345" i="1"/>
  <c r="Z345" i="1"/>
  <c r="Y345" i="1"/>
  <c r="AH345" i="1"/>
  <c r="AF345" i="1"/>
  <c r="AP345" i="1"/>
  <c r="AI345" i="1"/>
  <c r="AK345" i="1"/>
  <c r="X345" i="1"/>
  <c r="BA345" i="1"/>
  <c r="AJ345" i="1"/>
  <c r="V345" i="1"/>
  <c r="AG143" i="1"/>
  <c r="AJ143" i="1"/>
  <c r="AF143" i="1"/>
  <c r="Y143" i="1"/>
  <c r="AH143" i="1"/>
  <c r="Z143" i="1"/>
  <c r="AL143" i="1"/>
  <c r="AK143" i="1"/>
  <c r="AP143" i="1"/>
  <c r="AO143" i="1"/>
  <c r="W143" i="1"/>
  <c r="AI143" i="1"/>
  <c r="X143" i="1"/>
  <c r="V143" i="1"/>
  <c r="W65" i="1"/>
  <c r="AR65" i="1"/>
  <c r="AT65" i="1"/>
  <c r="X65" i="1"/>
  <c r="AH65" i="1"/>
  <c r="AF65" i="1"/>
  <c r="Y65" i="1"/>
  <c r="AU65" i="1"/>
  <c r="AJ65" i="1"/>
  <c r="V65" i="1"/>
  <c r="Z65" i="1"/>
  <c r="AO65" i="1"/>
  <c r="AW65" i="1"/>
  <c r="AS65" i="1"/>
  <c r="AK65" i="1"/>
  <c r="AQ65" i="1"/>
  <c r="AI65" i="1"/>
  <c r="AL65" i="1"/>
  <c r="AG65" i="1"/>
  <c r="AV65" i="1"/>
  <c r="AP65" i="1"/>
  <c r="AO228" i="1"/>
  <c r="AP228" i="1"/>
  <c r="AF228" i="1"/>
  <c r="AK228" i="1"/>
  <c r="Y228" i="1"/>
  <c r="Z228" i="1"/>
  <c r="AI228" i="1"/>
  <c r="AG228" i="1"/>
  <c r="X228" i="1"/>
  <c r="AJ228" i="1"/>
  <c r="AH228" i="1"/>
  <c r="AL228" i="1"/>
  <c r="W228" i="1"/>
  <c r="V228" i="1"/>
  <c r="Z338" i="1"/>
  <c r="AO338" i="1"/>
  <c r="X338" i="1"/>
  <c r="AP338" i="1"/>
  <c r="BA338" i="1"/>
  <c r="AG338" i="1"/>
  <c r="Y338" i="1"/>
  <c r="AL338" i="1"/>
  <c r="AJ338" i="1"/>
  <c r="AH338" i="1"/>
  <c r="AI338" i="1"/>
  <c r="AK338" i="1"/>
  <c r="W338" i="1"/>
  <c r="AF338" i="1"/>
  <c r="V338" i="1"/>
  <c r="X332" i="1"/>
  <c r="V332" i="1"/>
  <c r="Z332" i="1"/>
  <c r="AO332" i="1"/>
  <c r="AL332" i="1"/>
  <c r="AK332" i="1"/>
  <c r="AF332" i="1"/>
  <c r="W332" i="1"/>
  <c r="AH332" i="1"/>
  <c r="AI332" i="1"/>
  <c r="AP332" i="1"/>
  <c r="AG332" i="1"/>
  <c r="AJ332" i="1"/>
  <c r="Y332" i="1"/>
  <c r="AF24" i="1"/>
  <c r="W24" i="1"/>
  <c r="AU24" i="1"/>
  <c r="AS24" i="1"/>
  <c r="AH24" i="1"/>
  <c r="X24" i="1"/>
  <c r="AJ24" i="1"/>
  <c r="AQ24" i="1"/>
  <c r="AR24" i="1"/>
  <c r="AV24" i="1"/>
  <c r="AK24" i="1"/>
  <c r="AL24" i="1"/>
  <c r="AW24" i="1"/>
  <c r="AI24" i="1"/>
  <c r="AG24" i="1"/>
  <c r="Y24" i="1"/>
  <c r="AT24" i="1"/>
  <c r="Z24" i="1"/>
  <c r="V24" i="1"/>
  <c r="X138" i="1"/>
  <c r="AI138" i="1"/>
  <c r="Y138" i="1"/>
  <c r="AG138" i="1"/>
  <c r="Z138" i="1"/>
  <c r="AJ138" i="1"/>
  <c r="BA138" i="1"/>
  <c r="AZ138" i="1"/>
  <c r="V138" i="1"/>
  <c r="AK138" i="1"/>
  <c r="AF138" i="1"/>
  <c r="AH138" i="1"/>
  <c r="AL138" i="1"/>
  <c r="W138" i="1"/>
  <c r="AG58" i="1"/>
  <c r="AK58" i="1"/>
  <c r="AL58" i="1"/>
  <c r="AH58" i="1"/>
  <c r="AP58" i="1"/>
  <c r="Z58" i="1"/>
  <c r="W58" i="1"/>
  <c r="AI58" i="1"/>
  <c r="V58" i="1"/>
  <c r="X58" i="1"/>
  <c r="AF58" i="1"/>
  <c r="Y58" i="1"/>
  <c r="AJ58" i="1"/>
  <c r="AO58" i="1"/>
  <c r="AS99" i="1"/>
  <c r="AQ99" i="1"/>
  <c r="AU99" i="1"/>
  <c r="BA99" i="1"/>
  <c r="W99" i="1"/>
  <c r="AG99" i="1"/>
  <c r="AR99" i="1"/>
  <c r="AL99" i="1"/>
  <c r="Z99" i="1"/>
  <c r="AV99" i="1"/>
  <c r="AI99" i="1"/>
  <c r="V99" i="1"/>
  <c r="AT99" i="1"/>
  <c r="AK99" i="1"/>
  <c r="AJ99" i="1"/>
  <c r="AF99" i="1"/>
  <c r="AW99" i="1"/>
  <c r="AY99" i="1"/>
  <c r="AH99" i="1"/>
  <c r="X99" i="1"/>
  <c r="Y99" i="1"/>
  <c r="AZ99" i="1"/>
  <c r="AO165" i="1"/>
  <c r="AJ165" i="1"/>
  <c r="X165" i="1"/>
  <c r="Y165" i="1"/>
  <c r="AH165" i="1"/>
  <c r="AI165" i="1"/>
  <c r="AK165" i="1"/>
  <c r="AF165" i="1"/>
  <c r="AG165" i="1"/>
  <c r="AL165" i="1"/>
  <c r="W165" i="1"/>
  <c r="AP165" i="1"/>
  <c r="Z165" i="1"/>
  <c r="V165" i="1"/>
  <c r="AJ80" i="1"/>
  <c r="AF80" i="1"/>
  <c r="AH80" i="1"/>
  <c r="AG80" i="1"/>
  <c r="X80" i="1"/>
  <c r="AL80" i="1"/>
  <c r="V80" i="1"/>
  <c r="AP80" i="1"/>
  <c r="W80" i="1"/>
  <c r="AO80" i="1"/>
  <c r="Y80" i="1"/>
  <c r="AI80" i="1"/>
  <c r="Z80" i="1"/>
  <c r="AK80" i="1"/>
  <c r="Z84" i="1"/>
  <c r="AU84" i="1"/>
  <c r="Y84" i="1"/>
  <c r="AH84" i="1"/>
  <c r="AF84" i="1"/>
  <c r="AI84" i="1"/>
  <c r="AQ84" i="1"/>
  <c r="AS84" i="1"/>
  <c r="AL84" i="1"/>
  <c r="AG84" i="1"/>
  <c r="AR84" i="1"/>
  <c r="AK84" i="1"/>
  <c r="AJ84" i="1"/>
  <c r="AW84" i="1"/>
  <c r="W84" i="1"/>
  <c r="AV84" i="1"/>
  <c r="AT84" i="1"/>
  <c r="X84" i="1"/>
  <c r="V84" i="1"/>
  <c r="AL419" i="1"/>
  <c r="AI419" i="1"/>
  <c r="V419" i="1"/>
  <c r="AJ419" i="1"/>
  <c r="AV419" i="1"/>
  <c r="AG419" i="1"/>
  <c r="AK419" i="1"/>
  <c r="AT419" i="1"/>
  <c r="AU419" i="1"/>
  <c r="W419" i="1"/>
  <c r="AF419" i="1"/>
  <c r="X419" i="1"/>
  <c r="AH419" i="1"/>
  <c r="Y419" i="1"/>
  <c r="Z419" i="1"/>
  <c r="AL421" i="1"/>
  <c r="AJ421" i="1"/>
  <c r="AF421" i="1"/>
  <c r="AK421" i="1"/>
  <c r="Z421" i="1"/>
  <c r="W421" i="1"/>
  <c r="V421" i="1"/>
  <c r="Y421" i="1"/>
  <c r="X421" i="1"/>
  <c r="AI421" i="1"/>
  <c r="AO421" i="1"/>
  <c r="AG421" i="1"/>
  <c r="AH421" i="1"/>
  <c r="AP421" i="1"/>
  <c r="AL420" i="1"/>
  <c r="AK420" i="1"/>
  <c r="V420" i="1"/>
  <c r="X420" i="1"/>
  <c r="AP420" i="1"/>
  <c r="AF420" i="1"/>
  <c r="W420" i="1"/>
  <c r="AH420" i="1"/>
  <c r="AO420" i="1"/>
  <c r="AG420" i="1"/>
  <c r="Z420" i="1"/>
  <c r="AJ420" i="1"/>
  <c r="AI420" i="1"/>
  <c r="Y420" i="1"/>
  <c r="AH144" i="1"/>
  <c r="V144" i="1"/>
  <c r="AG144" i="1"/>
  <c r="AJ144" i="1"/>
  <c r="Y144" i="1"/>
  <c r="X144" i="1"/>
  <c r="AL144" i="1"/>
  <c r="AI144" i="1"/>
  <c r="AF144" i="1"/>
  <c r="AK144" i="1"/>
  <c r="W144" i="1"/>
  <c r="AZ144" i="1"/>
  <c r="Z144" i="1"/>
  <c r="W408" i="1"/>
  <c r="AO408" i="1"/>
  <c r="AI408" i="1"/>
  <c r="AJ408" i="1"/>
  <c r="X408" i="1"/>
  <c r="Z408" i="1"/>
  <c r="AH408" i="1"/>
  <c r="AP408" i="1"/>
  <c r="AL408" i="1"/>
  <c r="Y408" i="1"/>
  <c r="AF408" i="1"/>
  <c r="AK408" i="1"/>
  <c r="AG408" i="1"/>
  <c r="V408" i="1"/>
  <c r="AO160" i="1"/>
  <c r="Z160" i="1"/>
  <c r="W160" i="1"/>
  <c r="AP160" i="1"/>
  <c r="X160" i="1"/>
  <c r="AL160" i="1"/>
  <c r="V160" i="1"/>
  <c r="AJ160" i="1"/>
  <c r="Y160" i="1"/>
  <c r="AG160" i="1"/>
  <c r="AF160" i="1"/>
  <c r="AI160" i="1"/>
  <c r="AK160" i="1"/>
  <c r="AH160"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8" i="1"/>
  <c r="AK88" i="1"/>
  <c r="AF88" i="1"/>
  <c r="AP88" i="1"/>
  <c r="W88" i="1"/>
  <c r="AI88" i="1"/>
  <c r="Y88" i="1"/>
  <c r="Z88" i="1"/>
  <c r="X88" i="1"/>
  <c r="V88" i="1"/>
  <c r="AO88" i="1"/>
  <c r="AG88" i="1"/>
  <c r="AH88" i="1"/>
  <c r="AL88" i="1"/>
  <c r="AF219" i="1"/>
  <c r="AI219" i="1"/>
  <c r="AG219" i="1"/>
  <c r="AO219" i="1"/>
  <c r="Z219" i="1"/>
  <c r="AJ219" i="1"/>
  <c r="AH219" i="1"/>
  <c r="W219" i="1"/>
  <c r="AL219" i="1"/>
  <c r="AK219" i="1"/>
  <c r="AP219" i="1"/>
  <c r="Y219" i="1"/>
  <c r="X219" i="1"/>
  <c r="V219" i="1"/>
  <c r="V343" i="1"/>
  <c r="Z343" i="1"/>
  <c r="AF343" i="1"/>
  <c r="AO343" i="1"/>
  <c r="Y343" i="1"/>
  <c r="X343" i="1"/>
  <c r="BA343" i="1"/>
  <c r="AP343" i="1"/>
  <c r="AJ343" i="1"/>
  <c r="AI343" i="1"/>
  <c r="AG343" i="1"/>
  <c r="AH343" i="1"/>
  <c r="W343" i="1"/>
  <c r="AK343" i="1"/>
  <c r="AL343" i="1"/>
  <c r="AH347" i="1"/>
  <c r="AX347" i="1"/>
  <c r="AK347" i="1"/>
  <c r="AL347" i="1"/>
  <c r="W347" i="1"/>
  <c r="AF347" i="1"/>
  <c r="Y347" i="1"/>
  <c r="AJ347" i="1"/>
  <c r="X347" i="1"/>
  <c r="AG347" i="1"/>
  <c r="V347" i="1"/>
  <c r="AI347" i="1"/>
  <c r="Z347" i="1"/>
  <c r="Z444" i="1"/>
  <c r="AK444" i="1"/>
  <c r="AJ444" i="1"/>
  <c r="AS444" i="1"/>
  <c r="AH444" i="1"/>
  <c r="AG444" i="1"/>
  <c r="AT444" i="1"/>
  <c r="AW444" i="1"/>
  <c r="AU444" i="1"/>
  <c r="AL444" i="1"/>
  <c r="Y444" i="1"/>
  <c r="W444" i="1"/>
  <c r="AI444" i="1"/>
  <c r="AQ444" i="1"/>
  <c r="AV444" i="1"/>
  <c r="AF444" i="1"/>
  <c r="X444" i="1"/>
  <c r="AR444" i="1"/>
  <c r="V444"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4" i="1"/>
  <c r="Y424" i="1"/>
  <c r="AV424" i="1"/>
  <c r="AH424" i="1"/>
  <c r="V424" i="1"/>
  <c r="AJ424" i="1"/>
  <c r="AG424" i="1"/>
  <c r="AL424" i="1"/>
  <c r="Z424" i="1"/>
  <c r="W424" i="1"/>
  <c r="AI424" i="1"/>
  <c r="AK424" i="1"/>
  <c r="AF424" i="1"/>
  <c r="X424" i="1"/>
  <c r="AU424" i="1"/>
  <c r="AL90" i="1"/>
  <c r="AS90" i="1"/>
  <c r="AZ90" i="1"/>
  <c r="AV90" i="1"/>
  <c r="Z90" i="1"/>
  <c r="AT90" i="1"/>
  <c r="BB90" i="1"/>
  <c r="AI90" i="1"/>
  <c r="AR90" i="1"/>
  <c r="AF90" i="1"/>
  <c r="V90" i="1"/>
  <c r="AU90" i="1"/>
  <c r="AK90" i="1"/>
  <c r="W90" i="1"/>
  <c r="AQ90" i="1"/>
  <c r="AG90" i="1"/>
  <c r="AY90" i="1"/>
  <c r="X90" i="1"/>
  <c r="AH90" i="1"/>
  <c r="AJ90" i="1"/>
  <c r="AW90" i="1"/>
  <c r="Y90" i="1"/>
  <c r="AI411" i="1"/>
  <c r="Y411" i="1"/>
  <c r="AF411" i="1"/>
  <c r="AK411" i="1"/>
  <c r="V411" i="1"/>
  <c r="AL411" i="1"/>
  <c r="X411" i="1"/>
  <c r="AO411" i="1"/>
  <c r="AP411" i="1"/>
  <c r="W411" i="1"/>
  <c r="Z411" i="1"/>
  <c r="AH411" i="1"/>
  <c r="AG411" i="1"/>
  <c r="AJ411" i="1"/>
  <c r="AG457" i="1"/>
  <c r="V457" i="1"/>
  <c r="AH457" i="1"/>
  <c r="Z457" i="1"/>
  <c r="Y457" i="1"/>
  <c r="AI457" i="1"/>
  <c r="X457" i="1"/>
  <c r="AK457" i="1"/>
  <c r="AF457" i="1"/>
  <c r="W457" i="1"/>
  <c r="AO457" i="1"/>
  <c r="AJ457" i="1"/>
  <c r="AL457" i="1"/>
  <c r="AP457" i="1"/>
  <c r="X180" i="1"/>
  <c r="AI180" i="1"/>
  <c r="W180" i="1"/>
  <c r="AG180" i="1"/>
  <c r="AK180" i="1"/>
  <c r="AJ180" i="1"/>
  <c r="V180" i="1"/>
  <c r="AH180" i="1"/>
  <c r="BC180" i="1"/>
  <c r="Z180" i="1"/>
  <c r="AL180" i="1"/>
  <c r="AF180" i="1"/>
  <c r="Y180" i="1"/>
  <c r="BC93" i="1"/>
  <c r="AI93" i="1"/>
  <c r="AF93" i="1"/>
  <c r="AK93" i="1"/>
  <c r="Y93" i="1"/>
  <c r="AH93" i="1"/>
  <c r="V93" i="1"/>
  <c r="AL93" i="1"/>
  <c r="AJ93" i="1"/>
  <c r="AG93" i="1"/>
  <c r="W93" i="1"/>
  <c r="Z93" i="1"/>
  <c r="X93" i="1"/>
  <c r="AF460" i="1"/>
  <c r="Y460" i="1"/>
  <c r="AL460" i="1"/>
  <c r="AI460" i="1"/>
  <c r="AP460" i="1"/>
  <c r="AG460" i="1"/>
  <c r="W460" i="1"/>
  <c r="AH460" i="1"/>
  <c r="X460" i="1"/>
  <c r="V460" i="1"/>
  <c r="AJ460" i="1"/>
  <c r="AK460" i="1"/>
  <c r="AO460" i="1"/>
  <c r="Z460" i="1"/>
  <c r="AF130" i="1"/>
  <c r="AH130" i="1"/>
  <c r="AG130" i="1"/>
  <c r="AK130" i="1"/>
  <c r="AJ130" i="1"/>
  <c r="AO130" i="1"/>
  <c r="X130" i="1"/>
  <c r="Y130" i="1"/>
  <c r="AL130" i="1"/>
  <c r="W130" i="1"/>
  <c r="AP130" i="1"/>
  <c r="Z130" i="1"/>
  <c r="AI130" i="1"/>
  <c r="V130" i="1"/>
  <c r="AL329" i="1"/>
  <c r="AJ329" i="1"/>
  <c r="AK329" i="1"/>
  <c r="Z329" i="1"/>
  <c r="X329" i="1"/>
  <c r="AF329" i="1"/>
  <c r="BC329" i="1"/>
  <c r="AI329" i="1"/>
  <c r="AG329" i="1"/>
  <c r="AH329" i="1"/>
  <c r="V329" i="1"/>
  <c r="W329" i="1"/>
  <c r="Y329" i="1"/>
  <c r="AH443" i="1"/>
  <c r="AT443" i="1"/>
  <c r="AK443" i="1"/>
  <c r="AJ443" i="1"/>
  <c r="AV443" i="1"/>
  <c r="AQ443" i="1"/>
  <c r="Y443" i="1"/>
  <c r="AR443" i="1"/>
  <c r="X443" i="1"/>
  <c r="AU443" i="1"/>
  <c r="AS443" i="1"/>
  <c r="W443" i="1"/>
  <c r="Z443" i="1"/>
  <c r="AI443" i="1"/>
  <c r="AG443" i="1"/>
  <c r="V443" i="1"/>
  <c r="AF443" i="1"/>
  <c r="AW443" i="1"/>
  <c r="AL443" i="1"/>
  <c r="AK16" i="1"/>
  <c r="AH16" i="1"/>
  <c r="Y16" i="1"/>
  <c r="AP16" i="1"/>
  <c r="AL16" i="1"/>
  <c r="AQ16" i="1"/>
  <c r="Z16" i="1"/>
  <c r="AW16" i="1"/>
  <c r="V16" i="1"/>
  <c r="AJ16" i="1"/>
  <c r="W16" i="1"/>
  <c r="X16" i="1"/>
  <c r="AV16" i="1"/>
  <c r="AU16" i="1"/>
  <c r="AS16" i="1"/>
  <c r="AR16" i="1"/>
  <c r="AO16" i="1"/>
  <c r="AG16" i="1"/>
  <c r="AF16" i="1"/>
  <c r="AI16" i="1"/>
  <c r="AT16" i="1"/>
  <c r="AH354" i="1"/>
  <c r="AG354" i="1"/>
  <c r="AL354" i="1"/>
  <c r="X354" i="1"/>
  <c r="Z354" i="1"/>
  <c r="AJ354" i="1"/>
  <c r="Y354" i="1"/>
  <c r="AF354" i="1"/>
  <c r="AK354" i="1"/>
  <c r="W354" i="1"/>
  <c r="AI354" i="1"/>
  <c r="V354" i="1"/>
  <c r="AF350" i="1"/>
  <c r="AG350" i="1"/>
  <c r="AL350" i="1"/>
  <c r="Z350" i="1"/>
  <c r="AH350" i="1"/>
  <c r="AI350" i="1"/>
  <c r="AO350" i="1"/>
  <c r="AJ350" i="1"/>
  <c r="AP350" i="1"/>
  <c r="Y350" i="1"/>
  <c r="X350" i="1"/>
  <c r="W350" i="1"/>
  <c r="AK350" i="1"/>
  <c r="V350" i="1"/>
  <c r="AW246" i="1"/>
  <c r="X246" i="1"/>
  <c r="AL246" i="1"/>
  <c r="AS246" i="1"/>
  <c r="W246" i="1"/>
  <c r="AV246" i="1"/>
  <c r="AK246" i="1"/>
  <c r="AJ246" i="1"/>
  <c r="AU246" i="1"/>
  <c r="AR246" i="1"/>
  <c r="V246" i="1"/>
  <c r="AF246" i="1"/>
  <c r="AG246" i="1"/>
  <c r="AT246" i="1"/>
  <c r="AQ246" i="1"/>
  <c r="Z246" i="1"/>
  <c r="AI246" i="1"/>
  <c r="AH246" i="1"/>
  <c r="Y246" i="1"/>
  <c r="AT423" i="1"/>
  <c r="AK423" i="1"/>
  <c r="AO423" i="1"/>
  <c r="V423" i="1"/>
  <c r="AG423" i="1"/>
  <c r="AJ423" i="1"/>
  <c r="W423" i="1"/>
  <c r="AL423" i="1"/>
  <c r="AW423" i="1"/>
  <c r="AI423" i="1"/>
  <c r="AP423" i="1"/>
  <c r="AF423" i="1"/>
  <c r="AV423" i="1"/>
  <c r="Y423" i="1"/>
  <c r="X423" i="1"/>
  <c r="AQ423" i="1"/>
  <c r="AU423" i="1"/>
  <c r="AH423" i="1"/>
  <c r="AS423" i="1"/>
  <c r="Z423" i="1"/>
  <c r="AR423" i="1"/>
  <c r="W69" i="1"/>
  <c r="AG69" i="1"/>
  <c r="AJ69" i="1"/>
  <c r="AK69" i="1"/>
  <c r="X69" i="1"/>
  <c r="Y69" i="1"/>
  <c r="AL69" i="1"/>
  <c r="Z69" i="1"/>
  <c r="AI69" i="1"/>
  <c r="AP69" i="1"/>
  <c r="AF69" i="1"/>
  <c r="AO69" i="1"/>
  <c r="AH69" i="1"/>
  <c r="V69" i="1"/>
  <c r="AJ10" i="1"/>
  <c r="AG10" i="1"/>
  <c r="AF10" i="1"/>
  <c r="AL10" i="1"/>
  <c r="AH10" i="1"/>
  <c r="Z10" i="1"/>
  <c r="AK10" i="1"/>
  <c r="X10" i="1"/>
  <c r="AP10" i="1"/>
  <c r="AO10" i="1"/>
  <c r="AI10" i="1"/>
  <c r="W10" i="1"/>
  <c r="Y10" i="1"/>
  <c r="V10" i="1"/>
  <c r="AR63" i="1"/>
  <c r="AS63" i="1"/>
  <c r="AG63" i="1"/>
  <c r="AV63" i="1"/>
  <c r="Y63" i="1"/>
  <c r="W63" i="1"/>
  <c r="AL63" i="1"/>
  <c r="AF63" i="1"/>
  <c r="AO63" i="1"/>
  <c r="AQ63" i="1"/>
  <c r="AK63" i="1"/>
  <c r="AJ63" i="1"/>
  <c r="AH63" i="1"/>
  <c r="Z63" i="1"/>
  <c r="V63" i="1"/>
  <c r="AI63" i="1"/>
  <c r="AT63" i="1"/>
  <c r="AW63" i="1"/>
  <c r="AP63" i="1"/>
  <c r="AU63" i="1"/>
  <c r="X63" i="1"/>
  <c r="AI213" i="1"/>
  <c r="AJ213" i="1"/>
  <c r="AH213" i="1"/>
  <c r="AP213" i="1"/>
  <c r="AO213" i="1"/>
  <c r="W213" i="1"/>
  <c r="X213" i="1"/>
  <c r="V213" i="1"/>
  <c r="AL213" i="1"/>
  <c r="Z213" i="1"/>
  <c r="Y213" i="1"/>
  <c r="AF213" i="1"/>
  <c r="AG213" i="1"/>
  <c r="AK213"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7" i="1"/>
  <c r="AI137" i="1"/>
  <c r="AP137" i="1"/>
  <c r="Y137" i="1"/>
  <c r="AF137" i="1"/>
  <c r="W137" i="1"/>
  <c r="AK137" i="1"/>
  <c r="AO137" i="1"/>
  <c r="Z137" i="1"/>
  <c r="AH137" i="1"/>
  <c r="AJ137" i="1"/>
  <c r="X137" i="1"/>
  <c r="AL137" i="1"/>
  <c r="AG137" i="1"/>
  <c r="AP182" i="1"/>
  <c r="AF182" i="1"/>
  <c r="AO182" i="1"/>
  <c r="X182" i="1"/>
  <c r="AH182" i="1"/>
  <c r="AL182" i="1"/>
  <c r="AK182" i="1"/>
  <c r="Y182" i="1"/>
  <c r="AI182" i="1"/>
  <c r="AJ182" i="1"/>
  <c r="AG182" i="1"/>
  <c r="Z182" i="1"/>
  <c r="W182" i="1"/>
  <c r="V182" i="1"/>
  <c r="AK441" i="1"/>
  <c r="AO441" i="1"/>
  <c r="AF441" i="1"/>
  <c r="AL441" i="1"/>
  <c r="AP441" i="1"/>
  <c r="X441" i="1"/>
  <c r="Z441" i="1"/>
  <c r="AI441" i="1"/>
  <c r="AH441" i="1"/>
  <c r="AG441" i="1"/>
  <c r="W441" i="1"/>
  <c r="Y441" i="1"/>
  <c r="AJ441" i="1"/>
  <c r="V441"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8" i="1"/>
  <c r="AR178" i="1"/>
  <c r="AW178" i="1"/>
  <c r="Z178" i="1"/>
  <c r="AZ178" i="1"/>
  <c r="AG178" i="1"/>
  <c r="AQ178" i="1"/>
  <c r="AL178" i="1"/>
  <c r="AI178" i="1"/>
  <c r="W178" i="1"/>
  <c r="AJ178" i="1"/>
  <c r="AS178" i="1"/>
  <c r="AT178" i="1"/>
  <c r="X178" i="1"/>
  <c r="AK178" i="1"/>
  <c r="AH178" i="1"/>
  <c r="Y178" i="1"/>
  <c r="AV178" i="1"/>
  <c r="BA178" i="1"/>
  <c r="AF178" i="1"/>
  <c r="V178" i="1"/>
  <c r="W216" i="1"/>
  <c r="AT216" i="1"/>
  <c r="AV216" i="1"/>
  <c r="AR216" i="1"/>
  <c r="AI216" i="1"/>
  <c r="AJ216" i="1"/>
  <c r="AQ216" i="1"/>
  <c r="AL216" i="1"/>
  <c r="AG216" i="1"/>
  <c r="AF216" i="1"/>
  <c r="X216" i="1"/>
  <c r="AS216" i="1"/>
  <c r="AW216" i="1"/>
  <c r="AK216" i="1"/>
  <c r="AH216" i="1"/>
  <c r="Y216" i="1"/>
  <c r="AU216" i="1"/>
  <c r="Z216" i="1"/>
  <c r="V216" i="1"/>
  <c r="AH327" i="1"/>
  <c r="AF327" i="1"/>
  <c r="X327" i="1"/>
  <c r="AO327" i="1"/>
  <c r="AL327" i="1"/>
  <c r="Y327" i="1"/>
  <c r="AI327" i="1"/>
  <c r="AK327" i="1"/>
  <c r="AG327" i="1"/>
  <c r="Z327" i="1"/>
  <c r="AJ327" i="1"/>
  <c r="W327" i="1"/>
  <c r="AP327" i="1"/>
  <c r="V327" i="1"/>
  <c r="AJ395" i="1"/>
  <c r="AI395" i="1"/>
  <c r="AF395" i="1"/>
  <c r="AH395" i="1"/>
  <c r="W395" i="1"/>
  <c r="AL395" i="1"/>
  <c r="AP395" i="1"/>
  <c r="AG395" i="1"/>
  <c r="V395" i="1"/>
  <c r="AO395" i="1"/>
  <c r="AK395" i="1"/>
  <c r="Z395" i="1"/>
  <c r="X395" i="1"/>
  <c r="Y395" i="1"/>
  <c r="BA162" i="1"/>
  <c r="Y162" i="1"/>
  <c r="AI162" i="1"/>
  <c r="W162" i="1"/>
  <c r="Z162" i="1"/>
  <c r="AJ162" i="1"/>
  <c r="AG162" i="1"/>
  <c r="AH162" i="1"/>
  <c r="AL162" i="1"/>
  <c r="AF162" i="1"/>
  <c r="AK162" i="1"/>
  <c r="X162" i="1"/>
  <c r="BC162" i="1"/>
  <c r="V162" i="1"/>
  <c r="Z373" i="1"/>
  <c r="Y373" i="1"/>
  <c r="AF373" i="1"/>
  <c r="AV373" i="1"/>
  <c r="AL373" i="1"/>
  <c r="AJ373" i="1"/>
  <c r="AH373" i="1"/>
  <c r="V373" i="1"/>
  <c r="AG373" i="1"/>
  <c r="X373" i="1"/>
  <c r="AK373" i="1"/>
  <c r="AI373" i="1"/>
  <c r="W373" i="1"/>
  <c r="AF67" i="1"/>
  <c r="AK67" i="1"/>
  <c r="AH67" i="1"/>
  <c r="AL67" i="1"/>
  <c r="AG67" i="1"/>
  <c r="W67" i="1"/>
  <c r="Z67" i="1"/>
  <c r="AJ67" i="1"/>
  <c r="X67" i="1"/>
  <c r="AW67" i="1"/>
  <c r="Y67" i="1"/>
  <c r="AI67" i="1"/>
  <c r="V67" i="1"/>
  <c r="AK215" i="1"/>
  <c r="AS215" i="1"/>
  <c r="AG215" i="1"/>
  <c r="AW215" i="1"/>
  <c r="Y215" i="1"/>
  <c r="AU215" i="1"/>
  <c r="AY215" i="1"/>
  <c r="AQ215" i="1"/>
  <c r="V215" i="1"/>
  <c r="W215" i="1"/>
  <c r="AH215" i="1"/>
  <c r="AV215" i="1"/>
  <c r="AL215" i="1"/>
  <c r="AP215" i="1"/>
  <c r="AT215" i="1"/>
  <c r="Z215" i="1"/>
  <c r="AI215" i="1"/>
  <c r="AO215" i="1"/>
  <c r="AF215" i="1"/>
  <c r="AR215" i="1"/>
  <c r="X215" i="1"/>
  <c r="AJ215" i="1"/>
  <c r="X68" i="1"/>
  <c r="AK68" i="1"/>
  <c r="AG68" i="1"/>
  <c r="AP68" i="1"/>
  <c r="Z68" i="1"/>
  <c r="AI68" i="1"/>
  <c r="AJ68" i="1"/>
  <c r="Y68" i="1"/>
  <c r="W68" i="1"/>
  <c r="AF68" i="1"/>
  <c r="V68" i="1"/>
  <c r="AO68" i="1"/>
  <c r="AL68" i="1"/>
  <c r="AH68" i="1"/>
  <c r="AJ141" i="1"/>
  <c r="AP141" i="1"/>
  <c r="AO141" i="1"/>
  <c r="AF141" i="1"/>
  <c r="AK141" i="1"/>
  <c r="AL141" i="1"/>
  <c r="AG141" i="1"/>
  <c r="AI141" i="1"/>
  <c r="X141" i="1"/>
  <c r="AH141" i="1"/>
  <c r="Z141" i="1"/>
  <c r="W141" i="1"/>
  <c r="Y141" i="1"/>
  <c r="V141" i="1"/>
  <c r="AP158" i="1"/>
  <c r="W158" i="1"/>
  <c r="AF158" i="1"/>
  <c r="Z158" i="1"/>
  <c r="AJ158" i="1"/>
  <c r="AK158" i="1"/>
  <c r="AG158" i="1"/>
  <c r="Y158" i="1"/>
  <c r="AH158" i="1"/>
  <c r="AL158" i="1"/>
  <c r="X158" i="1"/>
  <c r="AI158" i="1"/>
  <c r="AO158" i="1"/>
  <c r="V158" i="1"/>
  <c r="Y81" i="1"/>
  <c r="AH81" i="1"/>
  <c r="AF81" i="1"/>
  <c r="V81" i="1"/>
  <c r="AL81" i="1"/>
  <c r="AP81" i="1"/>
  <c r="W81" i="1"/>
  <c r="AO81" i="1"/>
  <c r="X81" i="1"/>
  <c r="AI81" i="1"/>
  <c r="AK81" i="1"/>
  <c r="Z81" i="1"/>
  <c r="AJ81" i="1"/>
  <c r="AG81" i="1"/>
  <c r="BA344" i="1"/>
  <c r="AL344" i="1"/>
  <c r="W344" i="1"/>
  <c r="AF344" i="1"/>
  <c r="AO344" i="1"/>
  <c r="AK344" i="1"/>
  <c r="AP344" i="1"/>
  <c r="AJ344" i="1"/>
  <c r="AI344" i="1"/>
  <c r="AG344" i="1"/>
  <c r="AH344" i="1"/>
  <c r="Y344" i="1"/>
  <c r="X344" i="1"/>
  <c r="V344" i="1"/>
  <c r="Z344" i="1"/>
  <c r="AJ357" i="1"/>
  <c r="Z357" i="1"/>
  <c r="AI357" i="1"/>
  <c r="X357" i="1"/>
  <c r="AH357" i="1"/>
  <c r="AZ357" i="1"/>
  <c r="AF357" i="1"/>
  <c r="W357" i="1"/>
  <c r="AL357" i="1"/>
  <c r="AG357" i="1"/>
  <c r="V357" i="1"/>
  <c r="AK357" i="1"/>
  <c r="Y357" i="1"/>
  <c r="AH367" i="1"/>
  <c r="X367" i="1"/>
  <c r="AG367" i="1"/>
  <c r="Y367" i="1"/>
  <c r="AI367" i="1"/>
  <c r="AF367" i="1"/>
  <c r="AP367" i="1"/>
  <c r="AJ367" i="1"/>
  <c r="AK367" i="1"/>
  <c r="AL367" i="1"/>
  <c r="W367" i="1"/>
  <c r="Z367" i="1"/>
  <c r="BB367" i="1"/>
  <c r="AO367" i="1"/>
  <c r="V367" i="1"/>
  <c r="X459" i="1"/>
  <c r="AP459" i="1"/>
  <c r="AL459" i="1"/>
  <c r="W459" i="1"/>
  <c r="AF459" i="1"/>
  <c r="AJ459" i="1"/>
  <c r="AO459" i="1"/>
  <c r="AK459" i="1"/>
  <c r="Y459" i="1"/>
  <c r="Z459" i="1"/>
  <c r="AG459" i="1"/>
  <c r="AH459" i="1"/>
  <c r="AI459" i="1"/>
  <c r="V459" i="1"/>
  <c r="W445" i="1"/>
  <c r="Z445" i="1"/>
  <c r="V445" i="1"/>
  <c r="AL445" i="1"/>
  <c r="AI445" i="1"/>
  <c r="Y445" i="1"/>
  <c r="BA445" i="1"/>
  <c r="AJ445" i="1"/>
  <c r="X445" i="1"/>
  <c r="AG445" i="1"/>
  <c r="AH445" i="1"/>
  <c r="AK445" i="1"/>
  <c r="AF445" i="1"/>
  <c r="AL17" i="1"/>
  <c r="AK17" i="1"/>
  <c r="W17" i="1"/>
  <c r="Y17" i="1"/>
  <c r="AG17" i="1"/>
  <c r="AO17" i="1"/>
  <c r="AI17" i="1"/>
  <c r="Z17" i="1"/>
  <c r="AJ17" i="1"/>
  <c r="AH17" i="1"/>
  <c r="AF17" i="1"/>
  <c r="X17" i="1"/>
  <c r="AP17" i="1"/>
  <c r="V17" i="1"/>
  <c r="Z341" i="1"/>
  <c r="AG341" i="1"/>
  <c r="W341" i="1"/>
  <c r="AF341" i="1"/>
  <c r="AL341" i="1"/>
  <c r="Y341" i="1"/>
  <c r="BA341" i="1"/>
  <c r="AH341" i="1"/>
  <c r="AI341" i="1"/>
  <c r="AO341" i="1"/>
  <c r="AJ341" i="1"/>
  <c r="AP341" i="1"/>
  <c r="X341" i="1"/>
  <c r="AK341" i="1"/>
  <c r="V341" i="1"/>
  <c r="Z39" i="1"/>
  <c r="AO39" i="1"/>
  <c r="X39" i="1"/>
  <c r="AL39" i="1"/>
  <c r="AJ39" i="1"/>
  <c r="AK39" i="1"/>
  <c r="AG39" i="1"/>
  <c r="W39" i="1"/>
  <c r="AP39" i="1"/>
  <c r="AH39" i="1"/>
  <c r="Y39" i="1"/>
  <c r="AF39" i="1"/>
  <c r="V39" i="1"/>
  <c r="AI39"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61" i="1"/>
  <c r="Y161" i="1"/>
  <c r="AH161" i="1"/>
  <c r="AL161" i="1"/>
  <c r="AP161" i="1"/>
  <c r="AJ161" i="1"/>
  <c r="Z161" i="1"/>
  <c r="W161" i="1"/>
  <c r="AF161" i="1"/>
  <c r="AG161" i="1"/>
  <c r="AI161" i="1"/>
  <c r="AO161" i="1"/>
  <c r="X161" i="1"/>
  <c r="V161" i="1"/>
  <c r="W200" i="1"/>
  <c r="X200" i="1"/>
  <c r="AJ200" i="1"/>
  <c r="AI200" i="1"/>
  <c r="V200" i="1"/>
  <c r="AL200" i="1"/>
  <c r="Z200" i="1"/>
  <c r="AK200" i="1"/>
  <c r="BA200" i="1"/>
  <c r="AG200" i="1"/>
  <c r="Y200" i="1"/>
  <c r="AH200" i="1"/>
  <c r="AF200" i="1"/>
  <c r="AI102" i="1"/>
  <c r="X102" i="1"/>
  <c r="AL102" i="1"/>
  <c r="AG102" i="1"/>
  <c r="AK102" i="1"/>
  <c r="AJ102" i="1"/>
  <c r="Y102" i="1"/>
  <c r="Z102" i="1"/>
  <c r="AH102" i="1"/>
  <c r="AF102" i="1"/>
  <c r="AP102" i="1"/>
  <c r="W102" i="1"/>
  <c r="AO102" i="1"/>
  <c r="V102" i="1"/>
  <c r="AV432" i="1"/>
  <c r="AR432" i="1"/>
  <c r="AF432" i="1"/>
  <c r="AS432" i="1"/>
  <c r="BA432" i="1"/>
  <c r="AJ432" i="1"/>
  <c r="AG432" i="1"/>
  <c r="X432" i="1"/>
  <c r="Y432" i="1"/>
  <c r="W432" i="1"/>
  <c r="AK432" i="1"/>
  <c r="Z432" i="1"/>
  <c r="AH432" i="1"/>
  <c r="AT432" i="1"/>
  <c r="AL432" i="1"/>
  <c r="AU432" i="1"/>
  <c r="AW432" i="1"/>
  <c r="AQ432" i="1"/>
  <c r="AI432" i="1"/>
  <c r="V432" i="1"/>
  <c r="AF134" i="1"/>
  <c r="AO134" i="1"/>
  <c r="AH134" i="1"/>
  <c r="AJ134" i="1"/>
  <c r="Z134" i="1"/>
  <c r="AP134" i="1"/>
  <c r="AK134" i="1"/>
  <c r="AL134" i="1"/>
  <c r="AV134" i="1"/>
  <c r="X134" i="1"/>
  <c r="AW134" i="1"/>
  <c r="AT134" i="1"/>
  <c r="AS134" i="1"/>
  <c r="AR134" i="1"/>
  <c r="AQ134" i="1"/>
  <c r="AI134" i="1"/>
  <c r="W134" i="1"/>
  <c r="Y134" i="1"/>
  <c r="AG134" i="1"/>
  <c r="AU134" i="1"/>
  <c r="V134"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1" i="1"/>
  <c r="AL51" i="1"/>
  <c r="AF51" i="1"/>
  <c r="W51" i="1"/>
  <c r="X51" i="1"/>
  <c r="Y51" i="1"/>
  <c r="AG51" i="1"/>
  <c r="Z51" i="1"/>
  <c r="AJ51" i="1"/>
  <c r="AI51" i="1"/>
  <c r="BA51" i="1"/>
  <c r="AH51" i="1"/>
  <c r="V51" i="1"/>
  <c r="AK300" i="1"/>
  <c r="BA300" i="1"/>
  <c r="Y300" i="1"/>
  <c r="AG300" i="1"/>
  <c r="AF300" i="1"/>
  <c r="X300" i="1"/>
  <c r="V300" i="1"/>
  <c r="AL300" i="1"/>
  <c r="Z300" i="1"/>
  <c r="AH300" i="1"/>
  <c r="W300" i="1"/>
  <c r="AJ300" i="1"/>
  <c r="AI300" i="1"/>
  <c r="AG48" i="1"/>
  <c r="AO48" i="1"/>
  <c r="AI48" i="1"/>
  <c r="AP48" i="1"/>
  <c r="W48" i="1"/>
  <c r="AJ48" i="1"/>
  <c r="AH48" i="1"/>
  <c r="AK48" i="1"/>
  <c r="AL48" i="1"/>
  <c r="AF48" i="1"/>
  <c r="Y48" i="1"/>
  <c r="X48" i="1"/>
  <c r="Z48" i="1"/>
  <c r="V48" i="1"/>
  <c r="AR417" i="1"/>
  <c r="X417" i="1"/>
  <c r="Y417" i="1"/>
  <c r="AJ417" i="1"/>
  <c r="AI417" i="1"/>
  <c r="AH417" i="1"/>
  <c r="AK417" i="1"/>
  <c r="AQ417" i="1"/>
  <c r="AV417" i="1"/>
  <c r="AT417" i="1"/>
  <c r="AL417" i="1"/>
  <c r="V417" i="1"/>
  <c r="W417" i="1"/>
  <c r="AF417" i="1"/>
  <c r="AS417" i="1"/>
  <c r="Z417" i="1"/>
  <c r="AG417" i="1"/>
  <c r="AU417" i="1"/>
  <c r="AW417" i="1"/>
  <c r="AU289" i="1"/>
  <c r="AJ289" i="1"/>
  <c r="AQ289" i="1"/>
  <c r="AH289" i="1"/>
  <c r="AW289" i="1"/>
  <c r="X289" i="1"/>
  <c r="AR289" i="1"/>
  <c r="AI289" i="1"/>
  <c r="AF289" i="1"/>
  <c r="Y289" i="1"/>
  <c r="W289" i="1"/>
  <c r="AO289" i="1"/>
  <c r="AK289" i="1"/>
  <c r="AP289" i="1"/>
  <c r="AS289" i="1"/>
  <c r="AT289" i="1"/>
  <c r="AL289" i="1"/>
  <c r="AV289" i="1"/>
  <c r="V289" i="1"/>
  <c r="Z289" i="1"/>
  <c r="AG289" i="1"/>
  <c r="AV133" i="1"/>
  <c r="Z133" i="1"/>
  <c r="X133" i="1"/>
  <c r="AG133" i="1"/>
  <c r="AQ133" i="1"/>
  <c r="W133" i="1"/>
  <c r="AS133" i="1"/>
  <c r="AU133" i="1"/>
  <c r="V133" i="1"/>
  <c r="AT133" i="1"/>
  <c r="AF133" i="1"/>
  <c r="AK133" i="1"/>
  <c r="Y133" i="1"/>
  <c r="AI133" i="1"/>
  <c r="AW133" i="1"/>
  <c r="AJ133" i="1"/>
  <c r="AH133" i="1"/>
  <c r="AR133" i="1"/>
  <c r="AL133" i="1"/>
  <c r="AS118" i="1"/>
  <c r="AR118" i="1"/>
  <c r="AT118" i="1"/>
  <c r="V118" i="1"/>
  <c r="AK118" i="1"/>
  <c r="AG118" i="1"/>
  <c r="AW118" i="1"/>
  <c r="AO118" i="1"/>
  <c r="AJ118" i="1"/>
  <c r="Z118" i="1"/>
  <c r="X118" i="1"/>
  <c r="AZ118" i="1"/>
  <c r="AF118" i="1"/>
  <c r="AY118" i="1"/>
  <c r="AH118" i="1"/>
  <c r="Y118" i="1"/>
  <c r="AL118" i="1"/>
  <c r="AV118" i="1"/>
  <c r="W118" i="1"/>
  <c r="AQ118" i="1"/>
  <c r="AU118" i="1"/>
  <c r="AI118" i="1"/>
  <c r="AP118"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7" i="1"/>
  <c r="AH157" i="1"/>
  <c r="Y157" i="1"/>
  <c r="AO157" i="1"/>
  <c r="AT157" i="1"/>
  <c r="AP157" i="1"/>
  <c r="X157" i="1"/>
  <c r="AS157" i="1"/>
  <c r="AL157" i="1"/>
  <c r="W157" i="1"/>
  <c r="AJ157" i="1"/>
  <c r="AU157" i="1"/>
  <c r="AF157" i="1"/>
  <c r="AQ157" i="1"/>
  <c r="AI157" i="1"/>
  <c r="AR157" i="1"/>
  <c r="AG157" i="1"/>
  <c r="Z157" i="1"/>
  <c r="AK157" i="1"/>
  <c r="AV157" i="1"/>
  <c r="V157" i="1"/>
  <c r="W111" i="1"/>
  <c r="AO111" i="1"/>
  <c r="AJ111" i="1"/>
  <c r="AF111" i="1"/>
  <c r="AP111" i="1"/>
  <c r="AK111" i="1"/>
  <c r="AX111" i="1"/>
  <c r="AI111" i="1"/>
  <c r="AL111" i="1"/>
  <c r="V111" i="1"/>
  <c r="Y111" i="1"/>
  <c r="AH111" i="1"/>
  <c r="Z111" i="1"/>
  <c r="X111" i="1"/>
  <c r="AG111"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4" i="1"/>
  <c r="AE34" i="1" s="1"/>
  <c r="V407" i="1"/>
  <c r="U78" i="39"/>
  <c r="Z461" i="1"/>
  <c r="AJ461" i="1"/>
  <c r="AR461" i="1"/>
  <c r="AW461" i="1"/>
  <c r="AK461" i="1"/>
  <c r="AT461" i="1"/>
  <c r="AG461" i="1"/>
  <c r="W461" i="1"/>
  <c r="AV461" i="1"/>
  <c r="Y461" i="1"/>
  <c r="AS461" i="1"/>
  <c r="AP461" i="1"/>
  <c r="AI461" i="1"/>
  <c r="AF461" i="1"/>
  <c r="AL461" i="1"/>
  <c r="AH461" i="1"/>
  <c r="AQ461" i="1"/>
  <c r="X461" i="1"/>
  <c r="AO461" i="1"/>
  <c r="AU461" i="1"/>
  <c r="D136" i="1"/>
  <c r="AE136" i="1" s="1"/>
  <c r="D226" i="1"/>
  <c r="AE226" i="1" s="1"/>
  <c r="AA60" i="39"/>
  <c r="O89" i="39"/>
  <c r="Q91" i="39"/>
  <c r="U50" i="39"/>
  <c r="E22" i="39"/>
  <c r="D172" i="1"/>
  <c r="AE172" i="1" s="1"/>
  <c r="X153" i="1"/>
  <c r="AZ153" i="1"/>
  <c r="AH153" i="1"/>
  <c r="Z153" i="1"/>
  <c r="AJ153" i="1"/>
  <c r="W153" i="1"/>
  <c r="AG153" i="1"/>
  <c r="AQ153" i="1"/>
  <c r="AI153" i="1"/>
  <c r="AS153" i="1"/>
  <c r="AF153" i="1"/>
  <c r="AK153" i="1"/>
  <c r="AL153" i="1"/>
  <c r="AW153" i="1"/>
  <c r="AU153" i="1"/>
  <c r="Y153" i="1"/>
  <c r="AY153" i="1"/>
  <c r="AV153" i="1"/>
  <c r="AR153" i="1"/>
  <c r="AO153" i="1"/>
  <c r="AT153" i="1"/>
  <c r="V153" i="1"/>
  <c r="AA11" i="39"/>
  <c r="I44" i="39"/>
  <c r="D103" i="1"/>
  <c r="AE103" i="1" s="1"/>
  <c r="Q50" i="39"/>
  <c r="AE11" i="39"/>
  <c r="Y318" i="1"/>
  <c r="AJ318" i="1"/>
  <c r="AJ75" i="1"/>
  <c r="X75" i="1"/>
  <c r="BC425" i="1"/>
  <c r="AJ425" i="1"/>
  <c r="S19" i="39"/>
  <c r="AI61" i="1"/>
  <c r="AL319" i="1"/>
  <c r="BC319" i="1"/>
  <c r="AG379" i="1"/>
  <c r="X317" i="1"/>
  <c r="W317" i="1"/>
  <c r="AG171" i="1"/>
  <c r="W171" i="1"/>
  <c r="S38" i="39"/>
  <c r="O121" i="39"/>
  <c r="M81" i="39"/>
  <c r="X258" i="1"/>
  <c r="Z258" i="1"/>
  <c r="V442" i="1"/>
  <c r="S22" i="39"/>
  <c r="D9" i="1"/>
  <c r="AE9" i="1" s="1"/>
  <c r="M102" i="39"/>
  <c r="S113" i="39"/>
  <c r="AA22" i="39"/>
  <c r="W16" i="39"/>
  <c r="K33" i="39"/>
  <c r="K79" i="39"/>
  <c r="Z451" i="1"/>
  <c r="AJ451" i="1"/>
  <c r="G38" i="39"/>
  <c r="D42" i="1"/>
  <c r="AE42" i="1" s="1"/>
  <c r="AA15" i="39"/>
  <c r="D184" i="1"/>
  <c r="AE184" i="1" s="1"/>
  <c r="Q81" i="39"/>
  <c r="AN23" i="1"/>
  <c r="AK23" i="1"/>
  <c r="AV23" i="1"/>
  <c r="W23" i="1"/>
  <c r="AJ23" i="1"/>
  <c r="AG23" i="1"/>
  <c r="AI23" i="1"/>
  <c r="AF23" i="1"/>
  <c r="X23" i="1"/>
  <c r="AL23" i="1"/>
  <c r="Z23" i="1"/>
  <c r="Y23" i="1"/>
  <c r="AU23" i="1"/>
  <c r="AH23" i="1"/>
  <c r="V23" i="1"/>
  <c r="K31" i="39"/>
  <c r="M84" i="39"/>
  <c r="Q140" i="39"/>
  <c r="D436" i="1"/>
  <c r="AE436" i="1" s="1"/>
  <c r="I34" i="39"/>
  <c r="G29" i="39"/>
  <c r="AL422" i="1"/>
  <c r="Z442" i="1"/>
  <c r="AV442" i="1"/>
  <c r="AI442" i="1"/>
  <c r="O125" i="39"/>
  <c r="AA21" i="39"/>
  <c r="W19" i="39"/>
  <c r="AI416" i="1"/>
  <c r="AA27" i="39"/>
  <c r="AF407" i="1"/>
  <c r="AO404" i="1"/>
  <c r="AH285" i="1"/>
  <c r="AL285" i="1"/>
  <c r="Z285" i="1"/>
  <c r="AI285" i="1"/>
  <c r="AK285" i="1"/>
  <c r="W285" i="1"/>
  <c r="AJ285" i="1"/>
  <c r="AG285" i="1"/>
  <c r="Y285" i="1"/>
  <c r="AF285" i="1"/>
  <c r="X285" i="1"/>
  <c r="V285" i="1"/>
  <c r="D435" i="1"/>
  <c r="AE435" i="1" s="1"/>
  <c r="D369" i="1"/>
  <c r="AE369" i="1" s="1"/>
  <c r="AG62" i="39"/>
  <c r="Q79" i="39"/>
  <c r="S73" i="39"/>
  <c r="Z318" i="1"/>
  <c r="X318" i="1"/>
  <c r="AH75" i="1"/>
  <c r="Y75" i="1"/>
  <c r="X425" i="1"/>
  <c r="AL425" i="1"/>
  <c r="AH61" i="1"/>
  <c r="Z319" i="1"/>
  <c r="AI379" i="1"/>
  <c r="Z317" i="1"/>
  <c r="AH317" i="1"/>
  <c r="AZ171" i="1"/>
  <c r="AH171" i="1"/>
  <c r="K26" i="39"/>
  <c r="K27" i="39"/>
  <c r="AG67" i="39"/>
  <c r="G36" i="39"/>
  <c r="W13" i="39"/>
  <c r="G9" i="39"/>
  <c r="M105" i="39"/>
  <c r="G14" i="39"/>
  <c r="S46" i="39"/>
  <c r="M39" i="39"/>
  <c r="D186" i="1"/>
  <c r="AE186" i="1" s="1"/>
  <c r="AG69" i="39"/>
  <c r="AF451" i="1"/>
  <c r="AI451" i="1"/>
  <c r="D393" i="1"/>
  <c r="S25" i="39"/>
  <c r="AA17" i="39"/>
  <c r="AG43" i="39"/>
  <c r="S48" i="39"/>
  <c r="O45" i="39"/>
  <c r="U60" i="39"/>
  <c r="K77" i="39"/>
  <c r="O129" i="39"/>
  <c r="Y36" i="39"/>
  <c r="Q60" i="39"/>
  <c r="W41" i="39"/>
  <c r="AI422" i="1"/>
  <c r="AF442" i="1"/>
  <c r="X442" i="1"/>
  <c r="AS442" i="1"/>
  <c r="G54" i="39"/>
  <c r="O26" i="39"/>
  <c r="U14" i="39"/>
  <c r="D314" i="1"/>
  <c r="AE314" i="1" s="1"/>
  <c r="D396" i="1"/>
  <c r="AE396" i="1" s="1"/>
  <c r="O114" i="39"/>
  <c r="I35" i="39"/>
  <c r="Y32" i="39"/>
  <c r="D195" i="1"/>
  <c r="D169" i="1"/>
  <c r="AE169" i="1" s="1"/>
  <c r="I17" i="39"/>
  <c r="A15" i="39"/>
  <c r="E16" i="39"/>
  <c r="AL416" i="1"/>
  <c r="AG407" i="1"/>
  <c r="X404" i="1"/>
  <c r="W124" i="1"/>
  <c r="AJ124" i="1"/>
  <c r="AV124" i="1"/>
  <c r="AO124" i="1"/>
  <c r="AR124" i="1"/>
  <c r="AG124" i="1"/>
  <c r="AZ124" i="1"/>
  <c r="AU124" i="1"/>
  <c r="AX124" i="1"/>
  <c r="AT124" i="1"/>
  <c r="AL124" i="1"/>
  <c r="AY124" i="1"/>
  <c r="AF124" i="1"/>
  <c r="AS124" i="1"/>
  <c r="AW124" i="1"/>
  <c r="Y124" i="1"/>
  <c r="AQ124" i="1"/>
  <c r="Z124" i="1"/>
  <c r="AK124" i="1"/>
  <c r="AH124" i="1"/>
  <c r="X124" i="1"/>
  <c r="AI124" i="1"/>
  <c r="V124"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3" i="1"/>
  <c r="AL453" i="1"/>
  <c r="W453" i="1"/>
  <c r="AG453" i="1"/>
  <c r="Y453" i="1"/>
  <c r="AK453" i="1"/>
  <c r="Z453" i="1"/>
  <c r="AF453" i="1"/>
  <c r="AH453" i="1"/>
  <c r="AJ453" i="1"/>
  <c r="AO453" i="1"/>
  <c r="AF462" i="1"/>
  <c r="AP462" i="1"/>
  <c r="AK462" i="1"/>
  <c r="X462" i="1"/>
  <c r="W462" i="1"/>
  <c r="AG462" i="1"/>
  <c r="Y462" i="1"/>
  <c r="AO462" i="1"/>
  <c r="Z462" i="1"/>
  <c r="AL462" i="1"/>
  <c r="AH462" i="1"/>
  <c r="AJ462" i="1"/>
  <c r="AI462" i="1"/>
  <c r="X378" i="1"/>
  <c r="AO378" i="1"/>
  <c r="V378" i="1"/>
  <c r="W378" i="1"/>
  <c r="Z378" i="1"/>
  <c r="AH378" i="1"/>
  <c r="AL378" i="1"/>
  <c r="AI378" i="1"/>
  <c r="AJ378" i="1"/>
  <c r="AP378" i="1"/>
  <c r="Y378" i="1"/>
  <c r="AG378" i="1"/>
  <c r="AK378" i="1"/>
  <c r="AF378" i="1"/>
  <c r="AK427" i="1"/>
  <c r="AP427" i="1"/>
  <c r="Z427" i="1"/>
  <c r="AO427" i="1"/>
  <c r="W427" i="1"/>
  <c r="AF427" i="1"/>
  <c r="AG427" i="1"/>
  <c r="X427" i="1"/>
  <c r="AH427" i="1"/>
  <c r="AJ427" i="1"/>
  <c r="Y427" i="1"/>
  <c r="AI427" i="1"/>
  <c r="AG318" i="1"/>
  <c r="Z75" i="1"/>
  <c r="AI75" i="1"/>
  <c r="AI319"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3" i="1"/>
  <c r="Y83" i="1"/>
  <c r="AK83" i="1"/>
  <c r="X83" i="1"/>
  <c r="Z83" i="1"/>
  <c r="AF83" i="1"/>
  <c r="AH83" i="1"/>
  <c r="AI83" i="1"/>
  <c r="V83" i="1"/>
  <c r="AL83" i="1"/>
  <c r="AO83" i="1"/>
  <c r="AG83" i="1"/>
  <c r="AJ83" i="1"/>
  <c r="W83" i="1"/>
  <c r="O83" i="39"/>
  <c r="K54" i="39"/>
  <c r="Q85" i="39"/>
  <c r="U46" i="39"/>
  <c r="I50" i="39"/>
  <c r="W54" i="39"/>
  <c r="Y39" i="39"/>
  <c r="AA57" i="39"/>
  <c r="G40" i="39"/>
  <c r="S75" i="39"/>
  <c r="M67" i="39"/>
  <c r="AO129" i="1"/>
  <c r="AH129" i="1"/>
  <c r="Z129" i="1"/>
  <c r="X129" i="1"/>
  <c r="AI129" i="1"/>
  <c r="AF129" i="1"/>
  <c r="AG129" i="1"/>
  <c r="Y129" i="1"/>
  <c r="AL129" i="1"/>
  <c r="W129" i="1"/>
  <c r="AJ129" i="1"/>
  <c r="AP129" i="1"/>
  <c r="AK129" i="1"/>
  <c r="V129" i="1"/>
  <c r="A49" i="39"/>
  <c r="AG71" i="39"/>
  <c r="AL451" i="1"/>
  <c r="AK451" i="1"/>
  <c r="Y22" i="39"/>
  <c r="W48" i="39"/>
  <c r="A27" i="39"/>
  <c r="Y31" i="39"/>
  <c r="AP422" i="1"/>
  <c r="AH422" i="1"/>
  <c r="AU442" i="1"/>
  <c r="AR442" i="1"/>
  <c r="AA77" i="39"/>
  <c r="W15" i="39"/>
  <c r="E26" i="39"/>
  <c r="X416" i="1"/>
  <c r="K24" i="39"/>
  <c r="W21" i="39"/>
  <c r="Q34" i="39"/>
  <c r="C17" i="39"/>
  <c r="I21" i="39"/>
  <c r="Y407" i="1"/>
  <c r="Q32" i="39"/>
  <c r="M26" i="39"/>
  <c r="W20" i="39"/>
  <c r="O31" i="39"/>
  <c r="I19" i="39"/>
  <c r="AA26" i="39"/>
  <c r="D96" i="1"/>
  <c r="AE96" i="1" s="1"/>
  <c r="Z404" i="1"/>
  <c r="AJ113" i="1"/>
  <c r="AL113" i="1"/>
  <c r="AG113" i="1"/>
  <c r="X113" i="1"/>
  <c r="AS113" i="1"/>
  <c r="AV113" i="1"/>
  <c r="AK113" i="1"/>
  <c r="AI113" i="1"/>
  <c r="AH113" i="1"/>
  <c r="AQ113" i="1"/>
  <c r="Y113" i="1"/>
  <c r="W113" i="1"/>
  <c r="AT113" i="1"/>
  <c r="V113" i="1"/>
  <c r="Z113" i="1"/>
  <c r="AF113" i="1"/>
  <c r="AW113" i="1"/>
  <c r="AU113" i="1"/>
  <c r="AR113" i="1"/>
  <c r="AU259" i="1"/>
  <c r="W121" i="1"/>
  <c r="AK121" i="1"/>
  <c r="AZ121" i="1"/>
  <c r="AJ121" i="1"/>
  <c r="Y121" i="1"/>
  <c r="AV121" i="1"/>
  <c r="AL121" i="1"/>
  <c r="AN121" i="1"/>
  <c r="AF121" i="1"/>
  <c r="AH121" i="1"/>
  <c r="V121" i="1"/>
  <c r="AY121" i="1"/>
  <c r="Z121" i="1"/>
  <c r="AG121" i="1"/>
  <c r="X121" i="1"/>
  <c r="AU121" i="1"/>
  <c r="AI121" i="1"/>
  <c r="AG336" i="1"/>
  <c r="X336" i="1"/>
  <c r="Z336" i="1"/>
  <c r="AF336" i="1"/>
  <c r="Y336" i="1"/>
  <c r="AL336" i="1"/>
  <c r="AH336" i="1"/>
  <c r="AK336" i="1"/>
  <c r="AI336" i="1"/>
  <c r="AJ336" i="1"/>
  <c r="W336" i="1"/>
  <c r="V336" i="1"/>
  <c r="AO336" i="1"/>
  <c r="AF245" i="1"/>
  <c r="AK245" i="1"/>
  <c r="W245" i="1"/>
  <c r="Z245" i="1"/>
  <c r="X245" i="1"/>
  <c r="AG245" i="1"/>
  <c r="Y245" i="1"/>
  <c r="V245" i="1"/>
  <c r="AO245" i="1"/>
  <c r="AJ245" i="1"/>
  <c r="AI245" i="1"/>
  <c r="AH245" i="1"/>
  <c r="AP245" i="1"/>
  <c r="AL245" i="1"/>
  <c r="AL340" i="1"/>
  <c r="AK340" i="1"/>
  <c r="AJ340" i="1"/>
  <c r="W340" i="1"/>
  <c r="Y340" i="1"/>
  <c r="AF340" i="1"/>
  <c r="BA340" i="1"/>
  <c r="AI340" i="1"/>
  <c r="X340" i="1"/>
  <c r="AG340" i="1"/>
  <c r="Z340" i="1"/>
  <c r="AH340" i="1"/>
  <c r="V340" i="1"/>
  <c r="Y30" i="1"/>
  <c r="AI30" i="1"/>
  <c r="AF30" i="1"/>
  <c r="W30" i="1"/>
  <c r="X30" i="1"/>
  <c r="AJ30" i="1"/>
  <c r="AG30" i="1"/>
  <c r="AP30" i="1"/>
  <c r="AK30" i="1"/>
  <c r="Z30" i="1"/>
  <c r="AO30" i="1"/>
  <c r="AL30" i="1"/>
  <c r="AH30" i="1"/>
  <c r="Y339" i="1"/>
  <c r="Z339" i="1"/>
  <c r="AI339" i="1"/>
  <c r="W339" i="1"/>
  <c r="X339" i="1"/>
  <c r="AG339" i="1"/>
  <c r="BA339" i="1"/>
  <c r="AL339" i="1"/>
  <c r="AK339" i="1"/>
  <c r="AF339" i="1"/>
  <c r="AJ339" i="1"/>
  <c r="AO339" i="1"/>
  <c r="AH339" i="1"/>
  <c r="AP339" i="1"/>
  <c r="V339"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5" i="1"/>
  <c r="AH145" i="1"/>
  <c r="Y145" i="1"/>
  <c r="Z145" i="1"/>
  <c r="W145" i="1"/>
  <c r="AG145" i="1"/>
  <c r="AI145" i="1"/>
  <c r="AK145" i="1"/>
  <c r="AJ145" i="1"/>
  <c r="AL145" i="1"/>
  <c r="AZ145" i="1"/>
  <c r="AF145" i="1"/>
  <c r="V145" i="1"/>
  <c r="AH315" i="1"/>
  <c r="AO315" i="1"/>
  <c r="AP315" i="1"/>
  <c r="X315" i="1"/>
  <c r="AI315" i="1"/>
  <c r="W315" i="1"/>
  <c r="AG315" i="1"/>
  <c r="AK315" i="1"/>
  <c r="Y315" i="1"/>
  <c r="AF315" i="1"/>
  <c r="Z315" i="1"/>
  <c r="AJ315" i="1"/>
  <c r="AL315" i="1"/>
  <c r="V315" i="1"/>
  <c r="O77" i="39"/>
  <c r="AK151" i="1"/>
  <c r="AJ151" i="1"/>
  <c r="W151" i="1"/>
  <c r="Z151" i="1"/>
  <c r="AL151" i="1"/>
  <c r="V151" i="1"/>
  <c r="AZ151" i="1"/>
  <c r="X151" i="1"/>
  <c r="AG151" i="1"/>
  <c r="AH151" i="1"/>
  <c r="Y151" i="1"/>
  <c r="AF151" i="1"/>
  <c r="AI151" i="1"/>
  <c r="O53" i="39"/>
  <c r="BA171" i="1"/>
  <c r="AF171" i="1"/>
  <c r="AF36" i="1"/>
  <c r="AR36" i="1"/>
  <c r="AJ36" i="1"/>
  <c r="AU36" i="1"/>
  <c r="AI36" i="1"/>
  <c r="X36" i="1"/>
  <c r="AQ36" i="1"/>
  <c r="AH36" i="1"/>
  <c r="AT36" i="1"/>
  <c r="Y36" i="1"/>
  <c r="W36" i="1"/>
  <c r="AS36" i="1"/>
  <c r="AL36" i="1"/>
  <c r="Z36" i="1"/>
  <c r="AK36" i="1"/>
  <c r="AW36" i="1"/>
  <c r="AV36" i="1"/>
  <c r="AG36" i="1"/>
  <c r="V36" i="1"/>
  <c r="AK278" i="1"/>
  <c r="Z278" i="1"/>
  <c r="AH278" i="1"/>
  <c r="X278" i="1"/>
  <c r="AG278" i="1"/>
  <c r="AP278" i="1"/>
  <c r="AJ278" i="1"/>
  <c r="AF278" i="1"/>
  <c r="AO278" i="1"/>
  <c r="AL278" i="1"/>
  <c r="AI278" i="1"/>
  <c r="W278" i="1"/>
  <c r="Y278" i="1"/>
  <c r="V278" i="1"/>
  <c r="X342" i="1"/>
  <c r="AJ342" i="1"/>
  <c r="AP342" i="1"/>
  <c r="AL342" i="1"/>
  <c r="AF342" i="1"/>
  <c r="AO342" i="1"/>
  <c r="W342" i="1"/>
  <c r="Z342" i="1"/>
  <c r="BA342" i="1"/>
  <c r="AH342" i="1"/>
  <c r="V342" i="1"/>
  <c r="Y342" i="1"/>
  <c r="AI342" i="1"/>
  <c r="AK342" i="1"/>
  <c r="AG342" i="1"/>
  <c r="AI128" i="1"/>
  <c r="Z128" i="1"/>
  <c r="AP128" i="1"/>
  <c r="Y128" i="1"/>
  <c r="W128" i="1"/>
  <c r="X128" i="1"/>
  <c r="AF128" i="1"/>
  <c r="AK128" i="1"/>
  <c r="AJ128" i="1"/>
  <c r="AH128" i="1"/>
  <c r="AG128" i="1"/>
  <c r="AL128" i="1"/>
  <c r="AO128" i="1"/>
  <c r="V128" i="1"/>
  <c r="W391" i="1"/>
  <c r="AJ391" i="1"/>
  <c r="AK391" i="1"/>
  <c r="AL391" i="1"/>
  <c r="Z391" i="1"/>
  <c r="AG391" i="1"/>
  <c r="AI391" i="1"/>
  <c r="AF391" i="1"/>
  <c r="AH391" i="1"/>
  <c r="X391" i="1"/>
  <c r="V391" i="1"/>
  <c r="AO391" i="1"/>
  <c r="AP391" i="1"/>
  <c r="Y391" i="1"/>
  <c r="Y142" i="1"/>
  <c r="AL142" i="1"/>
  <c r="AK142" i="1"/>
  <c r="AP142" i="1"/>
  <c r="AH142" i="1"/>
  <c r="AJ142" i="1"/>
  <c r="X142" i="1"/>
  <c r="W142" i="1"/>
  <c r="AG142" i="1"/>
  <c r="AF142" i="1"/>
  <c r="AI142" i="1"/>
  <c r="AO142" i="1"/>
  <c r="Z142" i="1"/>
  <c r="V142"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6" i="1"/>
  <c r="AJ346" i="1"/>
  <c r="AG346" i="1"/>
  <c r="Y346" i="1"/>
  <c r="AO346" i="1"/>
  <c r="AF346" i="1"/>
  <c r="AL346" i="1"/>
  <c r="AI346" i="1"/>
  <c r="AH346" i="1"/>
  <c r="X346" i="1"/>
  <c r="Z346" i="1"/>
  <c r="AK346" i="1"/>
  <c r="AP346" i="1"/>
  <c r="BA346" i="1"/>
  <c r="V346" i="1"/>
  <c r="Q114" i="39"/>
  <c r="Q36" i="39"/>
  <c r="S104" i="39"/>
  <c r="V422" i="1"/>
  <c r="AI302" i="1"/>
  <c r="BA302" i="1"/>
  <c r="AH302" i="1"/>
  <c r="Y302" i="1"/>
  <c r="Z302" i="1"/>
  <c r="W302" i="1"/>
  <c r="AK302" i="1"/>
  <c r="AF302" i="1"/>
  <c r="AL302" i="1"/>
  <c r="AG302" i="1"/>
  <c r="X302" i="1"/>
  <c r="AJ302" i="1"/>
  <c r="V302" i="1"/>
  <c r="V159" i="1"/>
  <c r="AI159" i="1"/>
  <c r="AJ159" i="1"/>
  <c r="W159" i="1"/>
  <c r="AH159" i="1"/>
  <c r="AK159" i="1"/>
  <c r="AG159" i="1"/>
  <c r="Z159" i="1"/>
  <c r="BC159" i="1"/>
  <c r="X159" i="1"/>
  <c r="AF159" i="1"/>
  <c r="AP159" i="1"/>
  <c r="AO159" i="1"/>
  <c r="Y159" i="1"/>
  <c r="AL159" i="1"/>
  <c r="V61" i="1"/>
  <c r="AF318" i="1"/>
  <c r="AL75" i="1"/>
  <c r="W75" i="1"/>
  <c r="Z425" i="1"/>
  <c r="Z61" i="1"/>
  <c r="BC61" i="1"/>
  <c r="AG319" i="1"/>
  <c r="AF379" i="1"/>
  <c r="Y317" i="1"/>
  <c r="X171" i="1"/>
  <c r="AK171" i="1"/>
  <c r="Q38" i="39"/>
  <c r="E48" i="39"/>
  <c r="K75" i="39"/>
  <c r="I43" i="39"/>
  <c r="V462" i="1"/>
  <c r="AF230" i="1"/>
  <c r="X230" i="1"/>
  <c r="AH230" i="1"/>
  <c r="AO230" i="1"/>
  <c r="AI230" i="1"/>
  <c r="Z230" i="1"/>
  <c r="AJ230" i="1"/>
  <c r="AL230" i="1"/>
  <c r="AP230" i="1"/>
  <c r="W230" i="1"/>
  <c r="AK230" i="1"/>
  <c r="Y230" i="1"/>
  <c r="AG230" i="1"/>
  <c r="V230" i="1"/>
  <c r="AL284" i="1"/>
  <c r="W284" i="1"/>
  <c r="Y284" i="1"/>
  <c r="AF284" i="1"/>
  <c r="AS284" i="1"/>
  <c r="AT284" i="1"/>
  <c r="X284" i="1"/>
  <c r="Z284" i="1"/>
  <c r="Q106" i="39"/>
  <c r="D431" i="1"/>
  <c r="AE431" i="1" s="1"/>
  <c r="D100" i="1"/>
  <c r="S11" i="39"/>
  <c r="K78" i="39"/>
  <c r="AA84" i="39"/>
  <c r="K21" i="39"/>
  <c r="Q28" i="39"/>
  <c r="Q49" i="39"/>
  <c r="C27" i="39"/>
  <c r="C41" i="39"/>
  <c r="M103" i="39"/>
  <c r="AO451" i="1"/>
  <c r="X451" i="1"/>
  <c r="D47" i="1"/>
  <c r="AE47" i="1" s="1"/>
  <c r="AA48" i="39"/>
  <c r="D73" i="1"/>
  <c r="AE73" i="1" s="1"/>
  <c r="D235" i="1"/>
  <c r="AE235" i="1" s="1"/>
  <c r="I24" i="39"/>
  <c r="D335" i="1"/>
  <c r="AE335" i="1" s="1"/>
  <c r="M101" i="39"/>
  <c r="I67" i="39"/>
  <c r="AG40" i="39"/>
  <c r="C28" i="39"/>
  <c r="E31" i="39"/>
  <c r="AI110" i="1"/>
  <c r="AK110" i="1"/>
  <c r="W110" i="1"/>
  <c r="AJ110" i="1"/>
  <c r="AF110" i="1"/>
  <c r="AG110" i="1"/>
  <c r="X110" i="1"/>
  <c r="Z110" i="1"/>
  <c r="AL110" i="1"/>
  <c r="AO110" i="1"/>
  <c r="AP110" i="1"/>
  <c r="AH110" i="1"/>
  <c r="Y110" i="1"/>
  <c r="V110" i="1"/>
  <c r="AA36" i="39"/>
  <c r="X422" i="1"/>
  <c r="AJ422" i="1"/>
  <c r="AL442" i="1"/>
  <c r="W442" i="1"/>
  <c r="M52" i="39"/>
  <c r="M22" i="39"/>
  <c r="Q27" i="39"/>
  <c r="S93" i="39"/>
  <c r="D176" i="1"/>
  <c r="AE176" i="1" s="1"/>
  <c r="AA80" i="39"/>
  <c r="O69" i="39"/>
  <c r="AG20" i="39"/>
  <c r="W416" i="1"/>
  <c r="Y17" i="39"/>
  <c r="O33" i="39"/>
  <c r="AK193" i="1"/>
  <c r="AJ193" i="1"/>
  <c r="BA193" i="1"/>
  <c r="AH193" i="1"/>
  <c r="Y193" i="1"/>
  <c r="AF193" i="1"/>
  <c r="AW193" i="1"/>
  <c r="AL193" i="1"/>
  <c r="V193" i="1"/>
  <c r="AU193" i="1"/>
  <c r="W193" i="1"/>
  <c r="AR193" i="1"/>
  <c r="AS193" i="1"/>
  <c r="AI193" i="1"/>
  <c r="AG193" i="1"/>
  <c r="AV193" i="1"/>
  <c r="AQ193" i="1"/>
  <c r="AT193" i="1"/>
  <c r="Z193" i="1"/>
  <c r="X193" i="1"/>
  <c r="AK407" i="1"/>
  <c r="M40" i="39"/>
  <c r="U27" i="39"/>
  <c r="W30" i="39"/>
  <c r="Q51" i="39"/>
  <c r="Y25" i="39"/>
  <c r="U19" i="39"/>
  <c r="X355" i="1"/>
  <c r="AF355" i="1"/>
  <c r="W355" i="1"/>
  <c r="Y355" i="1"/>
  <c r="AH355" i="1"/>
  <c r="AK355" i="1"/>
  <c r="Z355" i="1"/>
  <c r="AL355" i="1"/>
  <c r="AI355" i="1"/>
  <c r="AJ355" i="1"/>
  <c r="BA355" i="1"/>
  <c r="AG355" i="1"/>
  <c r="V355" i="1"/>
  <c r="AJ13" i="1"/>
  <c r="W13" i="1"/>
  <c r="AK13" i="1"/>
  <c r="Y13" i="1"/>
  <c r="BA13" i="1"/>
  <c r="AL13" i="1"/>
  <c r="AF13" i="1"/>
  <c r="Z13" i="1"/>
  <c r="AG13" i="1"/>
  <c r="AH13" i="1"/>
  <c r="AI13" i="1"/>
  <c r="AX13" i="1"/>
  <c r="X13" i="1"/>
  <c r="AL50" i="1"/>
  <c r="AF50" i="1"/>
  <c r="AP50" i="1"/>
  <c r="AO50" i="1"/>
  <c r="W50" i="1"/>
  <c r="Y50" i="1"/>
  <c r="AJ50" i="1"/>
  <c r="AI50" i="1"/>
  <c r="AK50" i="1"/>
  <c r="X50" i="1"/>
  <c r="AG50" i="1"/>
  <c r="Z50" i="1"/>
  <c r="AH50" i="1"/>
  <c r="V50" i="1"/>
  <c r="Y377" i="1"/>
  <c r="Z377" i="1"/>
  <c r="AO377" i="1"/>
  <c r="AG377" i="1"/>
  <c r="AF377" i="1"/>
  <c r="AP377" i="1"/>
  <c r="AJ377" i="1"/>
  <c r="AK377" i="1"/>
  <c r="AL377" i="1"/>
  <c r="V377" i="1"/>
  <c r="W377" i="1"/>
  <c r="AI377" i="1"/>
  <c r="AH377" i="1"/>
  <c r="X377" i="1"/>
  <c r="AK318" i="1"/>
  <c r="D372" i="1"/>
  <c r="AE372" i="1" s="1"/>
  <c r="D375" i="1"/>
  <c r="AE375" i="1" s="1"/>
  <c r="V451" i="1"/>
  <c r="V425" i="1"/>
  <c r="D89" i="1"/>
  <c r="AE89" i="1" s="1"/>
  <c r="S14" i="39"/>
  <c r="D356" i="1"/>
  <c r="AE356" i="1" s="1"/>
  <c r="V461" i="1"/>
  <c r="M100" i="39"/>
  <c r="S96" i="39"/>
  <c r="S111" i="39"/>
  <c r="AK75" i="1"/>
  <c r="AF75" i="1"/>
  <c r="AH425" i="1"/>
  <c r="M16" i="39"/>
  <c r="Y61" i="1"/>
  <c r="W61" i="1"/>
  <c r="AF319" i="1"/>
  <c r="AK319" i="1"/>
  <c r="X379" i="1"/>
  <c r="AL379" i="1"/>
  <c r="AJ317" i="1"/>
  <c r="AL317" i="1"/>
  <c r="Y171" i="1"/>
  <c r="S37" i="39"/>
  <c r="K71" i="39"/>
  <c r="Q126" i="39"/>
  <c r="S82" i="39"/>
  <c r="AG53" i="39"/>
  <c r="O94" i="39"/>
  <c r="Q96" i="39"/>
  <c r="M74" i="39"/>
  <c r="A37" i="39"/>
  <c r="K60" i="39"/>
  <c r="E44" i="39"/>
  <c r="S100" i="39"/>
  <c r="I12" i="39"/>
  <c r="K10" i="39"/>
  <c r="O11" i="39"/>
  <c r="O130" i="39"/>
  <c r="Q132" i="39"/>
  <c r="O133" i="39"/>
  <c r="W51" i="39"/>
  <c r="O27" i="39"/>
  <c r="S28" i="39"/>
  <c r="D132" i="1"/>
  <c r="AE132" i="1" s="1"/>
  <c r="O62" i="39"/>
  <c r="A50" i="39"/>
  <c r="W451" i="1"/>
  <c r="AG451" i="1"/>
  <c r="A25" i="39"/>
  <c r="I16" i="39"/>
  <c r="S57" i="39"/>
  <c r="U24" i="39"/>
  <c r="Q110" i="39"/>
  <c r="U10" i="39"/>
  <c r="E53" i="39"/>
  <c r="AA53" i="39"/>
  <c r="C30" i="39"/>
  <c r="O72" i="39"/>
  <c r="M58" i="39"/>
  <c r="D412" i="1"/>
  <c r="AE412" i="1" s="1"/>
  <c r="AK422" i="1"/>
  <c r="AG422" i="1"/>
  <c r="AT442" i="1"/>
  <c r="Y442" i="1"/>
  <c r="AA13" i="39"/>
  <c r="Q103" i="39"/>
  <c r="D187" i="1"/>
  <c r="AE187" i="1" s="1"/>
  <c r="I66" i="39"/>
  <c r="Y13" i="39"/>
  <c r="G13" i="39"/>
  <c r="W65" i="39"/>
  <c r="AA37" i="39"/>
  <c r="O66" i="39"/>
  <c r="I40" i="39"/>
  <c r="Y35" i="39"/>
  <c r="Q138" i="39"/>
  <c r="Q58" i="39"/>
  <c r="C15" i="39"/>
  <c r="AO416" i="1"/>
  <c r="U20" i="39"/>
  <c r="E18" i="39"/>
  <c r="AH407" i="1"/>
  <c r="D147" i="1"/>
  <c r="AE147" i="1" s="1"/>
  <c r="Y16" i="39"/>
  <c r="AJ321" i="1"/>
  <c r="AL321" i="1"/>
  <c r="W321" i="1"/>
  <c r="AF321" i="1"/>
  <c r="X321" i="1"/>
  <c r="AK321" i="1"/>
  <c r="Z321" i="1"/>
  <c r="AG321" i="1"/>
  <c r="BA321" i="1"/>
  <c r="AI321" i="1"/>
  <c r="AH321" i="1"/>
  <c r="Y321" i="1"/>
  <c r="V321"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19" i="1"/>
  <c r="V318" i="1"/>
  <c r="O128" i="39"/>
  <c r="AL91" i="1"/>
  <c r="AP91" i="1"/>
  <c r="AH91" i="1"/>
  <c r="W91" i="1"/>
  <c r="Y91" i="1"/>
  <c r="AI91" i="1"/>
  <c r="AF91" i="1"/>
  <c r="X91" i="1"/>
  <c r="AG91" i="1"/>
  <c r="AK91" i="1"/>
  <c r="Z91" i="1"/>
  <c r="AJ91" i="1"/>
  <c r="AO91" i="1"/>
  <c r="V91"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8" i="1"/>
  <c r="BC75" i="1"/>
  <c r="W425" i="1"/>
  <c r="AI425" i="1"/>
  <c r="K15" i="39"/>
  <c r="AF61" i="1"/>
  <c r="AJ61" i="1"/>
  <c r="X319" i="1"/>
  <c r="BC379" i="1"/>
  <c r="Z379" i="1"/>
  <c r="AG317" i="1"/>
  <c r="AJ171" i="1"/>
  <c r="AI171" i="1"/>
  <c r="S36" i="39"/>
  <c r="G11" i="39"/>
  <c r="Q141" i="39"/>
  <c r="O122" i="39"/>
  <c r="D71" i="1"/>
  <c r="AE71" i="1" s="1"/>
  <c r="Y14" i="39"/>
  <c r="I26" i="39"/>
  <c r="Y24" i="39"/>
  <c r="E54" i="39"/>
  <c r="O131" i="39"/>
  <c r="Y451" i="1"/>
  <c r="D209" i="1"/>
  <c r="AE209" i="1" s="1"/>
  <c r="I18" i="39"/>
  <c r="A32" i="39"/>
  <c r="AA33" i="39"/>
  <c r="M37" i="39"/>
  <c r="W27" i="39"/>
  <c r="AV62" i="1"/>
  <c r="AK62" i="1"/>
  <c r="AW62" i="1"/>
  <c r="AI62" i="1"/>
  <c r="X62" i="1"/>
  <c r="AJ62" i="1"/>
  <c r="AF62" i="1"/>
  <c r="Y62" i="1"/>
  <c r="AU62" i="1"/>
  <c r="Z62" i="1"/>
  <c r="V62" i="1"/>
  <c r="AL62" i="1"/>
  <c r="AQ62" i="1"/>
  <c r="AH62" i="1"/>
  <c r="AT62" i="1"/>
  <c r="AR62" i="1"/>
  <c r="W62" i="1"/>
  <c r="AS62" i="1"/>
  <c r="AG62" i="1"/>
  <c r="W61" i="39"/>
  <c r="Y57" i="39"/>
  <c r="U76" i="39"/>
  <c r="Q77" i="39"/>
  <c r="AG38" i="39"/>
  <c r="AA50" i="39"/>
  <c r="M48" i="39"/>
  <c r="K40" i="39"/>
  <c r="AO422" i="1"/>
  <c r="Z422" i="1"/>
  <c r="AW442" i="1"/>
  <c r="AQ442" i="1"/>
  <c r="Q135" i="39"/>
  <c r="E15" i="39"/>
  <c r="Y52" i="39"/>
  <c r="W42" i="39"/>
  <c r="Q71" i="39"/>
  <c r="U32" i="39"/>
  <c r="G15" i="39"/>
  <c r="AG416" i="1"/>
  <c r="Z416" i="1"/>
  <c r="S35" i="39"/>
  <c r="D98" i="1"/>
  <c r="AE98" i="1" s="1"/>
  <c r="C22" i="39"/>
  <c r="K23" i="39"/>
  <c r="O25" i="39"/>
  <c r="M21" i="39"/>
  <c r="Y12" i="39"/>
  <c r="W14" i="39"/>
  <c r="AA20" i="39"/>
  <c r="U13" i="39"/>
  <c r="I13" i="39"/>
  <c r="S23" i="39"/>
  <c r="K19" i="39"/>
  <c r="Q26" i="39"/>
  <c r="AP453"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90" i="1"/>
  <c r="AH190" i="1"/>
  <c r="W190" i="1"/>
  <c r="X190" i="1"/>
  <c r="AJ190" i="1"/>
  <c r="Z190" i="1"/>
  <c r="AL190" i="1"/>
  <c r="AG190" i="1"/>
  <c r="AF190" i="1"/>
  <c r="AK190" i="1"/>
  <c r="AZ190" i="1"/>
  <c r="Y190" i="1"/>
  <c r="V190" i="1"/>
  <c r="BA190" i="1"/>
  <c r="AZ207" i="1"/>
  <c r="Z207" i="1"/>
  <c r="AG207" i="1"/>
  <c r="W207" i="1"/>
  <c r="AK207" i="1"/>
  <c r="AL207" i="1"/>
  <c r="AI207" i="1"/>
  <c r="AF207" i="1"/>
  <c r="Y207" i="1"/>
  <c r="AH207" i="1"/>
  <c r="AJ207" i="1"/>
  <c r="X207" i="1"/>
  <c r="V207" i="1"/>
  <c r="Z140" i="1"/>
  <c r="AO140" i="1"/>
  <c r="W140" i="1"/>
  <c r="AF140" i="1"/>
  <c r="AG140" i="1"/>
  <c r="AJ140" i="1"/>
  <c r="AK140" i="1"/>
  <c r="AI140" i="1"/>
  <c r="AP140" i="1"/>
  <c r="AH140" i="1"/>
  <c r="AL140" i="1"/>
  <c r="X140" i="1"/>
  <c r="Y140" i="1"/>
  <c r="V140"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4" i="1"/>
  <c r="AK64" i="1"/>
  <c r="AH64" i="1"/>
  <c r="AG64" i="1"/>
  <c r="AO64" i="1"/>
  <c r="AP64" i="1"/>
  <c r="V64" i="1"/>
  <c r="AL64" i="1"/>
  <c r="AI64" i="1"/>
  <c r="W64" i="1"/>
  <c r="AJ64" i="1"/>
  <c r="Z64" i="1"/>
  <c r="X64" i="1"/>
  <c r="AF64" i="1"/>
  <c r="O109" i="39"/>
  <c r="AH331" i="1"/>
  <c r="AJ331" i="1"/>
  <c r="BA331" i="1"/>
  <c r="AF331" i="1"/>
  <c r="AG331" i="1"/>
  <c r="Z331" i="1"/>
  <c r="X331" i="1"/>
  <c r="Y331" i="1"/>
  <c r="V331" i="1"/>
  <c r="AL331" i="1"/>
  <c r="AK331" i="1"/>
  <c r="W331" i="1"/>
  <c r="AI331" i="1"/>
  <c r="AK164" i="1"/>
  <c r="X164" i="1"/>
  <c r="BC164" i="1"/>
  <c r="W164" i="1"/>
  <c r="AF164" i="1"/>
  <c r="AH164" i="1"/>
  <c r="AL164" i="1"/>
  <c r="Z164" i="1"/>
  <c r="AI164" i="1"/>
  <c r="AG164" i="1"/>
  <c r="BA164" i="1"/>
  <c r="Y164" i="1"/>
  <c r="AJ164" i="1"/>
  <c r="V164" i="1"/>
  <c r="X135" i="1"/>
  <c r="AK135" i="1"/>
  <c r="AF135" i="1"/>
  <c r="Y135" i="1"/>
  <c r="Z135" i="1"/>
  <c r="W135" i="1"/>
  <c r="AJ135" i="1"/>
  <c r="BA135" i="1"/>
  <c r="AG135" i="1"/>
  <c r="V135" i="1"/>
  <c r="AI135" i="1"/>
  <c r="AL135" i="1"/>
  <c r="AH135"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8" i="1"/>
  <c r="BC318" i="1"/>
  <c r="AK425" i="1"/>
  <c r="Y425" i="1"/>
  <c r="O18" i="39"/>
  <c r="X61" i="1"/>
  <c r="AL61" i="1"/>
  <c r="AH319" i="1"/>
  <c r="W319" i="1"/>
  <c r="AJ379" i="1"/>
  <c r="AK379" i="1"/>
  <c r="AK317" i="1"/>
  <c r="Z171" i="1"/>
  <c r="AL171" i="1"/>
  <c r="O38" i="39"/>
  <c r="A48" i="39"/>
  <c r="AH126" i="1"/>
  <c r="Y126" i="1"/>
  <c r="Z126" i="1"/>
  <c r="AL126" i="1"/>
  <c r="AO126" i="1"/>
  <c r="X126" i="1"/>
  <c r="AK126" i="1"/>
  <c r="AF126" i="1"/>
  <c r="W126" i="1"/>
  <c r="AJ126" i="1"/>
  <c r="AG126" i="1"/>
  <c r="AP126" i="1"/>
  <c r="AI126" i="1"/>
  <c r="V126"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40" i="1"/>
  <c r="AE440" i="1" s="1"/>
  <c r="AP451" i="1"/>
  <c r="AG211" i="1"/>
  <c r="X211" i="1"/>
  <c r="AK211" i="1"/>
  <c r="Y211" i="1"/>
  <c r="AH211" i="1"/>
  <c r="AP211" i="1"/>
  <c r="AI211" i="1"/>
  <c r="W211" i="1"/>
  <c r="Z211" i="1"/>
  <c r="V211" i="1"/>
  <c r="AO211" i="1"/>
  <c r="AJ211" i="1"/>
  <c r="AL211" i="1"/>
  <c r="AF211" i="1"/>
  <c r="G21" i="39"/>
  <c r="I60" i="39"/>
  <c r="G55" i="39"/>
  <c r="Q74" i="39"/>
  <c r="E25" i="39"/>
  <c r="O58" i="39"/>
  <c r="Y422" i="1"/>
  <c r="W422" i="1"/>
  <c r="AK442" i="1"/>
  <c r="AG442" i="1"/>
  <c r="W71" i="39"/>
  <c r="Y105" i="1"/>
  <c r="AK105" i="1"/>
  <c r="AL105" i="1"/>
  <c r="Z105" i="1"/>
  <c r="AP105" i="1"/>
  <c r="AH105" i="1"/>
  <c r="AO105" i="1"/>
  <c r="AJ105" i="1"/>
  <c r="AG105" i="1"/>
  <c r="AF105" i="1"/>
  <c r="V105" i="1"/>
  <c r="X105" i="1"/>
  <c r="W105" i="1"/>
  <c r="AI105" i="1"/>
  <c r="K20" i="39"/>
  <c r="I14" i="39"/>
  <c r="O59" i="39"/>
  <c r="O56" i="39"/>
  <c r="I32" i="39"/>
  <c r="G27" i="39"/>
  <c r="M24" i="39"/>
  <c r="Y416" i="1"/>
  <c r="M28" i="39"/>
  <c r="D56" i="1"/>
  <c r="AE56" i="1" s="1"/>
  <c r="O23" i="39"/>
  <c r="W12" i="39"/>
  <c r="Q23" i="39"/>
  <c r="AP407" i="1"/>
  <c r="G24" i="39"/>
  <c r="G16" i="39"/>
  <c r="AP404" i="1"/>
  <c r="AI453" i="1"/>
  <c r="AL427" i="1"/>
  <c r="AL279" i="1"/>
  <c r="Z279" i="1"/>
  <c r="AJ279" i="1"/>
  <c r="W279" i="1"/>
  <c r="AO279" i="1"/>
  <c r="BC279" i="1"/>
  <c r="Y279" i="1"/>
  <c r="AK279" i="1"/>
  <c r="AP279" i="1"/>
  <c r="AF279" i="1"/>
  <c r="X279" i="1"/>
  <c r="AG279" i="1"/>
  <c r="AH279" i="1"/>
  <c r="AI279" i="1"/>
  <c r="V279" i="1"/>
  <c r="AL85" i="1"/>
  <c r="X85" i="1"/>
  <c r="AV85" i="1"/>
  <c r="AQ85" i="1"/>
  <c r="W85" i="1"/>
  <c r="AW85" i="1"/>
  <c r="AU85" i="1"/>
  <c r="AS85" i="1"/>
  <c r="AJ85" i="1"/>
  <c r="AT85" i="1"/>
  <c r="AH85" i="1"/>
  <c r="AR85" i="1"/>
  <c r="Z85" i="1"/>
  <c r="AG85" i="1"/>
  <c r="Y85" i="1"/>
  <c r="AF85" i="1"/>
  <c r="AI85" i="1"/>
  <c r="AK85" i="1"/>
  <c r="V85" i="1"/>
  <c r="B3" i="49"/>
  <c r="B3" i="39"/>
  <c r="B4" i="39"/>
  <c r="B4" i="49"/>
  <c r="B2" i="39"/>
  <c r="B2" i="38"/>
  <c r="B2" i="49"/>
  <c r="S8" i="39"/>
  <c r="B3" i="38"/>
  <c r="B4" i="38"/>
  <c r="V183" i="1"/>
  <c r="Y183" i="1"/>
  <c r="AG183" i="1"/>
  <c r="AI183" i="1"/>
  <c r="X183" i="1"/>
  <c r="AF183" i="1"/>
  <c r="Z183" i="1"/>
  <c r="AH183" i="1"/>
  <c r="BA183" i="1"/>
  <c r="AL183" i="1"/>
  <c r="W183" i="1"/>
  <c r="AJ183" i="1"/>
  <c r="AK183" i="1"/>
  <c r="AO452" i="1"/>
  <c r="Y452" i="1"/>
  <c r="Z452" i="1"/>
  <c r="V452" i="1"/>
  <c r="AL452" i="1"/>
  <c r="W452" i="1"/>
  <c r="AJ452" i="1"/>
  <c r="AF452" i="1"/>
  <c r="X452" i="1"/>
  <c r="AG452" i="1"/>
  <c r="AK452" i="1"/>
  <c r="AH452" i="1"/>
  <c r="AP452" i="1"/>
  <c r="BA452" i="1"/>
  <c r="AI452"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6" i="1"/>
  <c r="AK416" i="1"/>
  <c r="AJ416" i="1"/>
  <c r="AF416" i="1"/>
  <c r="AL11" i="1"/>
  <c r="AJ11" i="1"/>
  <c r="AI11" i="1"/>
  <c r="Z11" i="1"/>
  <c r="V11" i="1"/>
  <c r="W11" i="1"/>
  <c r="AF11" i="1"/>
  <c r="X11" i="1"/>
  <c r="AH11" i="1"/>
  <c r="Y11" i="1"/>
  <c r="AK11" i="1"/>
  <c r="AO11" i="1"/>
  <c r="AP11" i="1"/>
  <c r="AG11" i="1"/>
  <c r="AH70" i="1"/>
  <c r="V70" i="1"/>
  <c r="AL70" i="1"/>
  <c r="AP70" i="1"/>
  <c r="Y70" i="1"/>
  <c r="W70" i="1"/>
  <c r="AK70" i="1"/>
  <c r="Z70" i="1"/>
  <c r="X70" i="1"/>
  <c r="AJ70" i="1"/>
  <c r="AO70" i="1"/>
  <c r="AG70" i="1"/>
  <c r="AF70" i="1"/>
  <c r="AI70" i="1"/>
  <c r="AO201" i="1"/>
  <c r="AP201" i="1"/>
  <c r="Y201" i="1"/>
  <c r="AL201" i="1"/>
  <c r="AJ201" i="1"/>
  <c r="AF201" i="1"/>
  <c r="Z201" i="1"/>
  <c r="AI201" i="1"/>
  <c r="W201" i="1"/>
  <c r="AG201" i="1"/>
  <c r="AK201" i="1"/>
  <c r="X201" i="1"/>
  <c r="AH201" i="1"/>
  <c r="V201" i="1"/>
  <c r="D448" i="1"/>
  <c r="AE448" i="1" s="1"/>
  <c r="D270" i="1"/>
  <c r="AE270" i="1" s="1"/>
  <c r="V13" i="1"/>
  <c r="V379" i="1"/>
  <c r="AL318" i="1"/>
  <c r="AG425" i="1"/>
  <c r="AJ319" i="1"/>
  <c r="AH379" i="1"/>
  <c r="D430" i="1"/>
  <c r="AE430" i="1" s="1"/>
  <c r="AA28" i="39"/>
  <c r="M51" i="39"/>
  <c r="D220" i="1"/>
  <c r="AE220" i="1" s="1"/>
  <c r="U34" i="39"/>
  <c r="AJ442" i="1"/>
  <c r="D66" i="1"/>
  <c r="AE66" i="1" s="1"/>
  <c r="M89" i="39"/>
  <c r="U35" i="39"/>
  <c r="AG33" i="39"/>
  <c r="M46" i="39"/>
  <c r="K38" i="39"/>
  <c r="Q30" i="39"/>
  <c r="AH416" i="1"/>
  <c r="G18" i="39"/>
  <c r="M19" i="39"/>
  <c r="AI407" i="1"/>
  <c r="AA18" i="39"/>
  <c r="O49" i="39"/>
  <c r="AJ149" i="1"/>
  <c r="AH149" i="1"/>
  <c r="AK149" i="1"/>
  <c r="AI149" i="1"/>
  <c r="Z149" i="1"/>
  <c r="AG149" i="1"/>
  <c r="X149" i="1"/>
  <c r="AF149" i="1"/>
  <c r="AL149" i="1"/>
  <c r="W149" i="1"/>
  <c r="Y149" i="1"/>
  <c r="V149" i="1"/>
  <c r="AO149" i="1"/>
  <c r="W404" i="1"/>
  <c r="Y30" i="39"/>
  <c r="D173" i="1"/>
  <c r="AE173" i="1" s="1"/>
  <c r="O57" i="39"/>
  <c r="G28" i="39"/>
  <c r="AA34" i="39"/>
  <c r="Q59" i="39"/>
  <c r="K39" i="39"/>
  <c r="W40" i="39"/>
  <c r="D252" i="1"/>
  <c r="AE252" i="1" s="1"/>
  <c r="C34" i="39"/>
  <c r="Q84" i="39"/>
  <c r="M66" i="39"/>
  <c r="O82" i="39"/>
  <c r="K53" i="39"/>
  <c r="W53" i="39"/>
  <c r="AG45" i="39"/>
  <c r="S74" i="39"/>
  <c r="AL388" i="1"/>
  <c r="AF388" i="1"/>
  <c r="AI388" i="1"/>
  <c r="Y388" i="1"/>
  <c r="AZ388" i="1"/>
  <c r="AU388" i="1"/>
  <c r="AP388" i="1"/>
  <c r="AV388" i="1"/>
  <c r="AQ388" i="1"/>
  <c r="AT388" i="1"/>
  <c r="AH388" i="1"/>
  <c r="BA388" i="1"/>
  <c r="AY388" i="1"/>
  <c r="AX388" i="1"/>
  <c r="AS388" i="1"/>
  <c r="AK388" i="1"/>
  <c r="X388" i="1"/>
  <c r="AO388" i="1"/>
  <c r="AR388" i="1"/>
  <c r="Z388" i="1"/>
  <c r="AJ388" i="1"/>
  <c r="W388" i="1"/>
  <c r="AG388" i="1"/>
  <c r="AW388" i="1"/>
  <c r="BB388" i="1"/>
  <c r="V388" i="1"/>
  <c r="Y20" i="39"/>
  <c r="G33" i="39"/>
  <c r="U22" i="39"/>
  <c r="AG39" i="39"/>
  <c r="O70" i="39"/>
  <c r="D283" i="1"/>
  <c r="AE283" i="1" s="1"/>
  <c r="U8" i="39"/>
  <c r="K9" i="39"/>
  <c r="Y21" i="39"/>
  <c r="S45" i="39"/>
  <c r="D202" i="1"/>
  <c r="AE202" i="1" s="1"/>
  <c r="I28" i="39"/>
  <c r="C23" i="39"/>
  <c r="E27" i="39"/>
  <c r="M98" i="39"/>
  <c r="C36" i="39"/>
  <c r="AG55" i="39"/>
  <c r="O43" i="39"/>
  <c r="Q123" i="39"/>
  <c r="E38" i="39"/>
  <c r="Y41" i="39"/>
  <c r="K72" i="39"/>
  <c r="D409" i="1"/>
  <c r="AE409" i="1" s="1"/>
  <c r="G52" i="39"/>
  <c r="I64" i="39"/>
  <c r="I31" i="39"/>
  <c r="E20" i="39"/>
  <c r="O80" i="39"/>
  <c r="Q107" i="39"/>
  <c r="D4" i="1"/>
  <c r="AE4" i="1" s="1"/>
  <c r="O9" i="39"/>
  <c r="C8" i="39"/>
  <c r="AG8" i="39"/>
  <c r="E8" i="39"/>
  <c r="W8" i="39"/>
  <c r="M9" i="39"/>
  <c r="S9" i="39"/>
  <c r="W25" i="39"/>
  <c r="U38" i="39"/>
  <c r="AA42" i="39"/>
  <c r="W24" i="39"/>
  <c r="O39" i="39"/>
  <c r="K49" i="39"/>
  <c r="U40" i="39"/>
  <c r="D106" i="1"/>
  <c r="Q10" i="39"/>
  <c r="D122" i="1"/>
  <c r="AE122" i="1" s="1"/>
  <c r="S44" i="39"/>
  <c r="K32" i="39"/>
  <c r="Y26" i="39"/>
  <c r="D306" i="1"/>
  <c r="AE306" i="1" s="1"/>
  <c r="D177" i="1"/>
  <c r="D429" i="1"/>
  <c r="AE429" i="1" s="1"/>
  <c r="E45" i="39"/>
  <c r="K61" i="39"/>
  <c r="Q44" i="39"/>
  <c r="O113" i="39"/>
  <c r="M70" i="39"/>
  <c r="Q90" i="39"/>
  <c r="E49" i="39"/>
  <c r="M92" i="39"/>
  <c r="Y56" i="39"/>
  <c r="K73" i="39"/>
  <c r="E24" i="39"/>
  <c r="Q57" i="39"/>
  <c r="D237" i="1"/>
  <c r="G48" i="39"/>
  <c r="D120" i="1"/>
  <c r="AE120"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V217" i="1"/>
  <c r="AQ217" i="1"/>
  <c r="AU217" i="1"/>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AX79" i="1"/>
  <c r="I8" i="39"/>
  <c r="Q47" i="39"/>
  <c r="I25" i="39"/>
  <c r="O50" i="39"/>
  <c r="D104" i="1"/>
  <c r="AK95" i="1"/>
  <c r="X95" i="1"/>
  <c r="AL95" i="1"/>
  <c r="AI95" i="1"/>
  <c r="W95" i="1"/>
  <c r="AG95" i="1"/>
  <c r="AJ95" i="1"/>
  <c r="AH95" i="1"/>
  <c r="AF95" i="1"/>
  <c r="Z95" i="1"/>
  <c r="Y95" i="1"/>
  <c r="V95"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8" i="1"/>
  <c r="AE348" i="1" s="1"/>
  <c r="K8" i="39"/>
  <c r="M72" i="39"/>
  <c r="K59" i="39"/>
  <c r="D272" i="1"/>
  <c r="AE272" i="1" s="1"/>
  <c r="W57" i="39"/>
  <c r="E40" i="39"/>
  <c r="S81" i="39"/>
  <c r="O91" i="39"/>
  <c r="Q93" i="39"/>
  <c r="AA62" i="39"/>
  <c r="I55" i="39"/>
  <c r="G45" i="39"/>
  <c r="Y43" i="39"/>
  <c r="D353" i="1"/>
  <c r="AE353" i="1" s="1"/>
  <c r="AG61" i="39"/>
  <c r="W34" i="39"/>
  <c r="D154" i="1"/>
  <c r="AE154"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2" i="1"/>
  <c r="AI72" i="1"/>
  <c r="AH72" i="1"/>
  <c r="Z72" i="1"/>
  <c r="AK72" i="1"/>
  <c r="W72" i="1"/>
  <c r="AF72" i="1"/>
  <c r="AY72" i="1"/>
  <c r="AL72" i="1"/>
  <c r="X72" i="1"/>
  <c r="AJ72" i="1"/>
  <c r="Y72" i="1"/>
  <c r="BA72" i="1"/>
  <c r="V72" i="1"/>
  <c r="C19" i="39"/>
  <c r="Y152" i="1"/>
  <c r="AK152" i="1"/>
  <c r="W152" i="1"/>
  <c r="AF152" i="1"/>
  <c r="X152" i="1"/>
  <c r="AG152" i="1"/>
  <c r="AZ152" i="1"/>
  <c r="AI152" i="1"/>
  <c r="Z152" i="1"/>
  <c r="AJ152" i="1"/>
  <c r="AH152" i="1"/>
  <c r="AL152" i="1"/>
  <c r="AY152" i="1"/>
  <c r="V152"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6" i="1"/>
  <c r="AE166" i="1" s="1"/>
  <c r="S17" i="39"/>
  <c r="E10" i="39"/>
  <c r="AG12" i="39"/>
  <c r="O17" i="39"/>
  <c r="C11" i="39"/>
  <c r="K14" i="39"/>
  <c r="M15" i="39"/>
  <c r="Q17" i="39"/>
  <c r="A11" i="39"/>
  <c r="M18" i="39"/>
  <c r="D363" i="1"/>
  <c r="AE363" i="1" s="1"/>
  <c r="D107"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2" i="1"/>
  <c r="U58" i="39"/>
  <c r="D275" i="1"/>
  <c r="AE275" i="1" s="1"/>
  <c r="A9" i="39"/>
  <c r="D27" i="1"/>
  <c r="AE27" i="1" s="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AA121" i="1" l="1"/>
  <c r="AB388" i="1"/>
  <c r="AC388" i="1"/>
  <c r="V284" i="1"/>
  <c r="AB121" i="1"/>
  <c r="AA329" i="1"/>
  <c r="AD388" i="1"/>
  <c r="AB329" i="1"/>
  <c r="AC121" i="1"/>
  <c r="AD284" i="1"/>
  <c r="AD121" i="1"/>
  <c r="AD329" i="1"/>
  <c r="AE284" i="1"/>
  <c r="AC329" i="1"/>
  <c r="X116" i="1"/>
  <c r="Y233" i="1"/>
  <c r="AJ116" i="1"/>
  <c r="AH94" i="1"/>
  <c r="Y116" i="1"/>
  <c r="AG94" i="1"/>
  <c r="V203" i="1"/>
  <c r="AD101" i="1"/>
  <c r="V101" i="1"/>
  <c r="AK225" i="1"/>
  <c r="AI101" i="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B160" i="49"/>
  <c r="B152" i="49"/>
  <c r="B144" i="49"/>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B180" i="49"/>
  <c r="B172" i="49"/>
  <c r="B164" i="49"/>
  <c r="B156" i="49"/>
  <c r="B148" i="49"/>
  <c r="B140" i="49"/>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B139" i="49"/>
  <c r="B131" i="49"/>
  <c r="B123" i="49"/>
  <c r="B115" i="49"/>
  <c r="B107" i="49"/>
  <c r="B99" i="49"/>
  <c r="B91" i="49"/>
  <c r="B83" i="49"/>
  <c r="B75" i="49"/>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197" i="49"/>
  <c r="B183" i="49"/>
  <c r="B170" i="49"/>
  <c r="B158" i="49"/>
  <c r="B145" i="49"/>
  <c r="B134" i="49"/>
  <c r="B125" i="49"/>
  <c r="B116" i="49"/>
  <c r="B106" i="49"/>
  <c r="B97" i="49"/>
  <c r="B88" i="49"/>
  <c r="B79" i="49"/>
  <c r="B70" i="49"/>
  <c r="B62" i="49"/>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7" i="49"/>
  <c r="B194" i="49"/>
  <c r="B182" i="49"/>
  <c r="B169" i="49"/>
  <c r="B157" i="49"/>
  <c r="B143" i="49"/>
  <c r="B133" i="49"/>
  <c r="B124" i="49"/>
  <c r="B114" i="49"/>
  <c r="B105" i="49"/>
  <c r="B96" i="49"/>
  <c r="B87" i="49"/>
  <c r="B78"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6" i="49"/>
  <c r="B193" i="49"/>
  <c r="B181" i="49"/>
  <c r="B167" i="49"/>
  <c r="B154" i="49"/>
  <c r="A154" i="49" s="1"/>
  <c r="B142" i="49"/>
  <c r="B132" i="49"/>
  <c r="B122" i="49"/>
  <c r="B113" i="49"/>
  <c r="B104" i="49"/>
  <c r="B95" i="49"/>
  <c r="B86" i="49"/>
  <c r="B77" i="49"/>
  <c r="A77" i="49" s="1"/>
  <c r="B68" i="49"/>
  <c r="B60" i="49"/>
  <c r="B52" i="49"/>
  <c r="B44" i="49"/>
  <c r="B36" i="49"/>
  <c r="B28" i="49"/>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5" i="49"/>
  <c r="B191" i="49"/>
  <c r="B178" i="49"/>
  <c r="B166" i="49"/>
  <c r="B153" i="49"/>
  <c r="B141" i="49"/>
  <c r="B130" i="49"/>
  <c r="A130" i="49" s="1"/>
  <c r="B121" i="49"/>
  <c r="B112" i="49"/>
  <c r="B103" i="49"/>
  <c r="B94" i="49"/>
  <c r="B85" i="49"/>
  <c r="B76" i="49"/>
  <c r="B67" i="49"/>
  <c r="B59" i="49"/>
  <c r="A59" i="49" s="1"/>
  <c r="B51" i="49"/>
  <c r="B43" i="49"/>
  <c r="B35" i="49"/>
  <c r="B27" i="49"/>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2" i="49"/>
  <c r="B190" i="49"/>
  <c r="B177" i="49"/>
  <c r="B165" i="49"/>
  <c r="B151" i="49"/>
  <c r="A151" i="49" s="1"/>
  <c r="B138" i="49"/>
  <c r="B129" i="49"/>
  <c r="A129" i="49" s="1"/>
  <c r="B120" i="49"/>
  <c r="B111" i="49"/>
  <c r="B102" i="49"/>
  <c r="B93" i="49"/>
  <c r="B84" i="49"/>
  <c r="B74" i="49"/>
  <c r="A74" i="49" s="1"/>
  <c r="B66" i="49"/>
  <c r="B58" i="49"/>
  <c r="B50" i="49"/>
  <c r="B42" i="49"/>
  <c r="A42" i="49" s="1"/>
  <c r="B34" i="49"/>
  <c r="B26" i="49"/>
  <c r="B18" i="49"/>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A201" i="49" s="1"/>
  <c r="B189" i="49"/>
  <c r="B175" i="49"/>
  <c r="A175" i="49" s="1"/>
  <c r="B162" i="49"/>
  <c r="B150" i="49"/>
  <c r="A150" i="49" s="1"/>
  <c r="B137" i="49"/>
  <c r="B128" i="49"/>
  <c r="A128" i="49" s="1"/>
  <c r="B119" i="49"/>
  <c r="B110" i="49"/>
  <c r="A110" i="49" s="1"/>
  <c r="B101" i="49"/>
  <c r="B92" i="49"/>
  <c r="A92" i="49" s="1"/>
  <c r="B82" i="49"/>
  <c r="B73" i="49"/>
  <c r="A73" i="49" s="1"/>
  <c r="B65" i="49"/>
  <c r="B57" i="49"/>
  <c r="A57" i="49" s="1"/>
  <c r="B49" i="49"/>
  <c r="B41" i="49"/>
  <c r="B33" i="49"/>
  <c r="B25" i="49"/>
  <c r="A25" i="49" s="1"/>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9" i="49"/>
  <c r="A199" i="49" s="1"/>
  <c r="B186" i="49"/>
  <c r="B174" i="49"/>
  <c r="A174" i="49" s="1"/>
  <c r="B161" i="49"/>
  <c r="B149" i="49"/>
  <c r="A149" i="49" s="1"/>
  <c r="B136" i="49"/>
  <c r="B127" i="49"/>
  <c r="A127" i="49" s="1"/>
  <c r="B118" i="49"/>
  <c r="B109" i="49"/>
  <c r="A109" i="49" s="1"/>
  <c r="B100" i="49"/>
  <c r="B90" i="49"/>
  <c r="A90" i="49" s="1"/>
  <c r="B81" i="49"/>
  <c r="B72" i="49"/>
  <c r="A72" i="49" s="1"/>
  <c r="B64" i="49"/>
  <c r="B56" i="49"/>
  <c r="A56" i="49" s="1"/>
  <c r="B48" i="49"/>
  <c r="B40" i="49"/>
  <c r="A40" i="49" s="1"/>
  <c r="B32" i="49"/>
  <c r="B24" i="49"/>
  <c r="A24" i="49" s="1"/>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8" i="49"/>
  <c r="B185" i="49"/>
  <c r="A185" i="49" s="1"/>
  <c r="B173" i="49"/>
  <c r="B159" i="49"/>
  <c r="A159" i="49" s="1"/>
  <c r="B146" i="49"/>
  <c r="B135" i="49"/>
  <c r="A135" i="49" s="1"/>
  <c r="B126" i="49"/>
  <c r="B117" i="49"/>
  <c r="A117" i="49" s="1"/>
  <c r="B108" i="49"/>
  <c r="B98" i="49"/>
  <c r="A98" i="49" s="1"/>
  <c r="B89" i="49"/>
  <c r="B80" i="49"/>
  <c r="A80" i="49" s="1"/>
  <c r="B71" i="49"/>
  <c r="A71" i="49" s="1"/>
  <c r="B63" i="49"/>
  <c r="A63" i="49" s="1"/>
  <c r="B55" i="49"/>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AK325" i="1"/>
  <c r="BB325" i="1"/>
  <c r="AO116" i="1"/>
  <c r="AP101" i="1"/>
  <c r="AU116" i="1"/>
  <c r="AT101" i="1"/>
  <c r="AZ116" i="1"/>
  <c r="Z101" i="1"/>
  <c r="Z116" i="1"/>
  <c r="AO101" i="1"/>
  <c r="W101" i="1"/>
  <c r="AZ79" i="1"/>
  <c r="AZ233" i="1"/>
  <c r="AU94" i="1"/>
  <c r="AN233" i="1"/>
  <c r="V233" i="1"/>
  <c r="AN94" i="1"/>
  <c r="AK94" i="1"/>
  <c r="Z79" i="1"/>
  <c r="AK233" i="1"/>
  <c r="BC233" i="1"/>
  <c r="AO94" i="1"/>
  <c r="AP94" i="1"/>
  <c r="AV94" i="1"/>
  <c r="AI94" i="1"/>
  <c r="Y94" i="1"/>
  <c r="AH79" i="1"/>
  <c r="V94" i="1"/>
  <c r="Z233" i="1"/>
  <c r="AJ233" i="1"/>
  <c r="AG79" i="1"/>
  <c r="W233" i="1"/>
  <c r="AI233" i="1"/>
  <c r="AL94" i="1"/>
  <c r="Z94" i="1"/>
  <c r="W94" i="1"/>
  <c r="AI79" i="1"/>
  <c r="AL79" i="1"/>
  <c r="AH233" i="1"/>
  <c r="AL233" i="1"/>
  <c r="AJ94" i="1"/>
  <c r="X94" i="1"/>
  <c r="X233" i="1"/>
  <c r="AG233" i="1"/>
  <c r="Y79" i="1"/>
  <c r="AF233" i="1"/>
  <c r="AT94" i="1"/>
  <c r="AS94" i="1"/>
  <c r="AF94" i="1"/>
  <c r="AF116" i="1"/>
  <c r="AY116" i="1"/>
  <c r="AV116" i="1"/>
  <c r="AN116" i="1"/>
  <c r="AG116" i="1"/>
  <c r="AP116" i="1"/>
  <c r="V116" i="1"/>
  <c r="W116" i="1"/>
  <c r="AK116" i="1"/>
  <c r="AH116" i="1"/>
  <c r="AI225" i="1"/>
  <c r="AI116" i="1"/>
  <c r="AL116" i="1"/>
  <c r="AO259" i="1"/>
  <c r="AP203" i="1"/>
  <c r="AB259" i="1"/>
  <c r="BB217" i="1"/>
  <c r="AI217" i="1"/>
  <c r="AX217" i="1"/>
  <c r="AF291" i="1"/>
  <c r="W291" i="1"/>
  <c r="AB217" i="1"/>
  <c r="AC291" i="1"/>
  <c r="AG291" i="1"/>
  <c r="V291" i="1"/>
  <c r="AD217" i="1"/>
  <c r="AD291" i="1"/>
  <c r="AZ217" i="1"/>
  <c r="AO217" i="1"/>
  <c r="Z217" i="1"/>
  <c r="AF217" i="1"/>
  <c r="Z291" i="1"/>
  <c r="AH291" i="1"/>
  <c r="AC217" i="1"/>
  <c r="AR217" i="1"/>
  <c r="V217" i="1"/>
  <c r="AS217" i="1"/>
  <c r="AH217" i="1"/>
  <c r="Y217" i="1"/>
  <c r="AL291" i="1"/>
  <c r="BA217" i="1"/>
  <c r="X217" i="1"/>
  <c r="AG217" i="1"/>
  <c r="AJ217" i="1"/>
  <c r="AJ291" i="1"/>
  <c r="AT217" i="1"/>
  <c r="AK217" i="1"/>
  <c r="W217" i="1"/>
  <c r="AW217" i="1"/>
  <c r="Y291" i="1"/>
  <c r="AL217" i="1"/>
  <c r="AP217" i="1"/>
  <c r="AY217" i="1"/>
  <c r="BC291" i="1"/>
  <c r="AK291" i="1"/>
  <c r="AA291" i="1"/>
  <c r="AE94" i="1"/>
  <c r="AC94" i="1"/>
  <c r="AE177" i="1"/>
  <c r="AX177" i="1"/>
  <c r="AE101" i="1"/>
  <c r="W325" i="1"/>
  <c r="AI258" i="1"/>
  <c r="AH258" i="1"/>
  <c r="AN258" i="1"/>
  <c r="AF258" i="1"/>
  <c r="AD258" i="1"/>
  <c r="AK258" i="1"/>
  <c r="AC258" i="1"/>
  <c r="AE258" i="1"/>
  <c r="V258" i="1"/>
  <c r="Y258" i="1"/>
  <c r="AG325" i="1"/>
  <c r="AG258" i="1"/>
  <c r="AL258" i="1"/>
  <c r="AA258" i="1"/>
  <c r="AJ258" i="1"/>
  <c r="W258" i="1"/>
  <c r="AB258" i="1"/>
  <c r="AA328" i="1"/>
  <c r="AD328" i="1"/>
  <c r="AB328" i="1"/>
  <c r="AC328" i="1"/>
  <c r="AD94" i="1"/>
  <c r="AR94" i="1"/>
  <c r="AB233" i="1"/>
  <c r="AA94" i="1"/>
  <c r="AB94" i="1"/>
  <c r="AC233" i="1"/>
  <c r="AD233" i="1"/>
  <c r="AE259" i="1"/>
  <c r="Z259" i="1"/>
  <c r="AG259" i="1"/>
  <c r="AK203" i="1"/>
  <c r="AG203" i="1"/>
  <c r="AH203" i="1"/>
  <c r="AP225" i="1"/>
  <c r="Y225" i="1"/>
  <c r="X259" i="1"/>
  <c r="AT259" i="1"/>
  <c r="AZ203" i="1"/>
  <c r="AI203" i="1"/>
  <c r="V225" i="1"/>
  <c r="AU225" i="1"/>
  <c r="AG225" i="1"/>
  <c r="AA225" i="1"/>
  <c r="AA203" i="1"/>
  <c r="AD225" i="1"/>
  <c r="AC203" i="1"/>
  <c r="AO203" i="1"/>
  <c r="BA203" i="1"/>
  <c r="AN225" i="1"/>
  <c r="AZ225" i="1"/>
  <c r="AV225" i="1"/>
  <c r="AB225" i="1"/>
  <c r="AB203" i="1"/>
  <c r="AC225" i="1"/>
  <c r="AD203" i="1"/>
  <c r="V259" i="1"/>
  <c r="AK259" i="1"/>
  <c r="AP259" i="1"/>
  <c r="W259" i="1"/>
  <c r="AF259" i="1"/>
  <c r="AN259" i="1"/>
  <c r="X203" i="1"/>
  <c r="AL203" i="1"/>
  <c r="AH225" i="1"/>
  <c r="Z225" i="1"/>
  <c r="AJ225" i="1"/>
  <c r="AX225" i="1"/>
  <c r="AI259" i="1"/>
  <c r="AV259" i="1"/>
  <c r="AH259" i="1"/>
  <c r="AN203" i="1"/>
  <c r="AJ203" i="1"/>
  <c r="AS225" i="1"/>
  <c r="AT225" i="1"/>
  <c r="BB225" i="1"/>
  <c r="AS259" i="1"/>
  <c r="Y259" i="1"/>
  <c r="Y203" i="1"/>
  <c r="W203" i="1"/>
  <c r="AF225" i="1"/>
  <c r="W225" i="1"/>
  <c r="X225" i="1"/>
  <c r="AC259" i="1"/>
  <c r="AJ259" i="1"/>
  <c r="AL259" i="1"/>
  <c r="AF203" i="1"/>
  <c r="Z203" i="1"/>
  <c r="AL225" i="1"/>
  <c r="AY225" i="1"/>
  <c r="AO225" i="1"/>
  <c r="AA259" i="1"/>
  <c r="AD259" i="1"/>
  <c r="AR284" i="1"/>
  <c r="AK79" i="1"/>
  <c r="AN79" i="1"/>
  <c r="AS101" i="1"/>
  <c r="AH101" i="1"/>
  <c r="AK284" i="1"/>
  <c r="AI284" i="1"/>
  <c r="AG284" i="1"/>
  <c r="AC79" i="1"/>
  <c r="BA101" i="1"/>
  <c r="AU101" i="1"/>
  <c r="AK101" i="1"/>
  <c r="AJ284" i="1"/>
  <c r="AH284" i="1"/>
  <c r="AP284" i="1"/>
  <c r="AA79" i="1"/>
  <c r="AD79" i="1"/>
  <c r="AR101" i="1"/>
  <c r="AB79" i="1"/>
  <c r="AC284" i="1"/>
  <c r="AQ284" i="1"/>
  <c r="AQ101" i="1"/>
  <c r="AL101" i="1"/>
  <c r="AG101" i="1"/>
  <c r="X101" i="1"/>
  <c r="AO284" i="1"/>
  <c r="AW284" i="1"/>
  <c r="AA101" i="1"/>
  <c r="W79" i="1"/>
  <c r="AF79" i="1"/>
  <c r="AJ79" i="1"/>
  <c r="BC79" i="1"/>
  <c r="Y101" i="1"/>
  <c r="AV101" i="1"/>
  <c r="AF101" i="1"/>
  <c r="AN284" i="1"/>
  <c r="AA284" i="1"/>
  <c r="AB101" i="1"/>
  <c r="V79" i="1"/>
  <c r="X79" i="1"/>
  <c r="BB101" i="1"/>
  <c r="AN101" i="1"/>
  <c r="AJ101" i="1"/>
  <c r="AU284" i="1"/>
  <c r="AV284" i="1"/>
  <c r="AB284" i="1"/>
  <c r="AC406" i="1"/>
  <c r="AA116" i="1"/>
  <c r="AB116" i="1"/>
  <c r="AD116" i="1"/>
  <c r="AC116" i="1"/>
  <c r="G12" i="31"/>
  <c r="G18" i="31"/>
  <c r="AE393" i="1"/>
  <c r="BA393" i="1"/>
  <c r="AE55" i="1"/>
  <c r="BA55" i="1"/>
  <c r="AE53" i="1"/>
  <c r="BA53" i="1"/>
  <c r="AE257" i="1"/>
  <c r="BA257" i="1"/>
  <c r="AE54" i="1"/>
  <c r="BA54" i="1"/>
  <c r="AE260" i="1"/>
  <c r="BA260" i="1"/>
  <c r="AE237" i="1"/>
  <c r="BA237" i="1"/>
  <c r="AE390" i="1"/>
  <c r="BA390" i="1"/>
  <c r="AE287" i="1"/>
  <c r="BA287" i="1"/>
  <c r="AE280" i="1"/>
  <c r="BA280" i="1"/>
  <c r="AE196" i="1"/>
  <c r="BA196" i="1"/>
  <c r="AW59" i="1"/>
  <c r="BA59" i="1"/>
  <c r="AE100" i="1"/>
  <c r="BA100" i="1"/>
  <c r="AE224" i="1"/>
  <c r="BA224" i="1"/>
  <c r="AE325" i="1"/>
  <c r="BA325" i="1"/>
  <c r="AE351" i="1"/>
  <c r="BA351" i="1"/>
  <c r="AE311" i="1"/>
  <c r="BA311" i="1"/>
  <c r="AE40" i="1"/>
  <c r="BA40" i="1"/>
  <c r="AE195" i="1"/>
  <c r="BA195" i="1"/>
  <c r="AE125" i="1"/>
  <c r="BA125" i="1"/>
  <c r="AE106" i="1"/>
  <c r="BA106" i="1"/>
  <c r="Z325" i="1"/>
  <c r="AJ325" i="1"/>
  <c r="AN325" i="1"/>
  <c r="AL325" i="1"/>
  <c r="AQ325" i="1"/>
  <c r="AU325" i="1"/>
  <c r="AR325" i="1"/>
  <c r="AH325" i="1"/>
  <c r="V325" i="1"/>
  <c r="AI325" i="1"/>
  <c r="AO325" i="1"/>
  <c r="Y325" i="1"/>
  <c r="AF325" i="1"/>
  <c r="AV325" i="1"/>
  <c r="AP325" i="1"/>
  <c r="X325" i="1"/>
  <c r="AE104" i="1"/>
  <c r="BA104" i="1"/>
  <c r="AR439" i="1"/>
  <c r="BA439" i="1"/>
  <c r="BB418" i="1"/>
  <c r="BA418" i="1"/>
  <c r="AR256" i="1"/>
  <c r="BA256" i="1"/>
  <c r="AR52" i="1"/>
  <c r="BA52" i="1"/>
  <c r="AG168" i="1"/>
  <c r="Z333" i="1"/>
  <c r="AL333" i="1"/>
  <c r="AT333" i="1"/>
  <c r="AY333" i="1"/>
  <c r="AP333" i="1"/>
  <c r="AE107" i="1"/>
  <c r="AX107" i="1"/>
  <c r="AE97" i="1"/>
  <c r="AX97" i="1"/>
  <c r="AB333" i="1"/>
  <c r="Z406" i="1"/>
  <c r="AY406" i="1"/>
  <c r="AK406" i="1"/>
  <c r="AI46" i="1"/>
  <c r="BB256" i="1"/>
  <c r="X150" i="1"/>
  <c r="AL112" i="1"/>
  <c r="A81" i="49"/>
  <c r="A41" i="49"/>
  <c r="A17" i="49"/>
  <c r="A184" i="49"/>
  <c r="A152" i="49"/>
  <c r="A106" i="49"/>
  <c r="A35" i="49"/>
  <c r="A194" i="49"/>
  <c r="A141" i="49"/>
  <c r="A114" i="49"/>
  <c r="A182" i="49"/>
  <c r="A131" i="49"/>
  <c r="A103" i="49"/>
  <c r="A62" i="49"/>
  <c r="A38" i="49"/>
  <c r="A93" i="49"/>
  <c r="A45" i="49"/>
  <c r="A29" i="49"/>
  <c r="A101" i="49"/>
  <c r="A191" i="49"/>
  <c r="A180" i="49"/>
  <c r="A170" i="49"/>
  <c r="A148" i="49"/>
  <c r="A139" i="49"/>
  <c r="A102" i="49"/>
  <c r="A85" i="49"/>
  <c r="A53" i="49"/>
  <c r="A37" i="49"/>
  <c r="A84" i="49"/>
  <c r="A167" i="49"/>
  <c r="A179" i="49"/>
  <c r="A168" i="49"/>
  <c r="A158" i="49"/>
  <c r="A119" i="49"/>
  <c r="A20" i="49"/>
  <c r="A156" i="49"/>
  <c r="A178" i="49"/>
  <c r="A206" i="49"/>
  <c r="A205" i="49"/>
  <c r="A197" i="49"/>
  <c r="A189" i="49"/>
  <c r="A181" i="49"/>
  <c r="A173" i="49"/>
  <c r="A165" i="49"/>
  <c r="A157" i="49"/>
  <c r="A193" i="49"/>
  <c r="A177" i="49"/>
  <c r="A169" i="49"/>
  <c r="A161" i="49"/>
  <c r="A153" i="49"/>
  <c r="A145" i="49"/>
  <c r="A137" i="49"/>
  <c r="A121" i="49"/>
  <c r="A113" i="49"/>
  <c r="A105" i="49"/>
  <c r="A97" i="49"/>
  <c r="AE293" i="1"/>
  <c r="BC293" i="1"/>
  <c r="AN333" i="1"/>
  <c r="AH333" i="1"/>
  <c r="AI333" i="1"/>
  <c r="BB406" i="1"/>
  <c r="AH406" i="1"/>
  <c r="AZ406" i="1"/>
  <c r="AA333" i="1"/>
  <c r="AD406" i="1"/>
  <c r="X333" i="1"/>
  <c r="AK333" i="1"/>
  <c r="AJ406" i="1"/>
  <c r="AF406" i="1"/>
  <c r="AA406" i="1"/>
  <c r="AC333" i="1"/>
  <c r="AF333" i="1"/>
  <c r="AZ333" i="1"/>
  <c r="AO333" i="1"/>
  <c r="X406" i="1"/>
  <c r="W406" i="1"/>
  <c r="AB406" i="1"/>
  <c r="AD333" i="1"/>
  <c r="Y333" i="1"/>
  <c r="AJ333" i="1"/>
  <c r="V406" i="1"/>
  <c r="AN406" i="1"/>
  <c r="AP406" i="1"/>
  <c r="AX406" i="1"/>
  <c r="AS406" i="1"/>
  <c r="AL406" i="1"/>
  <c r="Y406" i="1"/>
  <c r="W333" i="1"/>
  <c r="AU333" i="1"/>
  <c r="AU406" i="1"/>
  <c r="AV406" i="1"/>
  <c r="AI406" i="1"/>
  <c r="V333" i="1"/>
  <c r="AG333" i="1"/>
  <c r="AV333" i="1"/>
  <c r="AG406" i="1"/>
  <c r="AT406" i="1"/>
  <c r="A171" i="49"/>
  <c r="A107" i="49"/>
  <c r="A104" i="49"/>
  <c r="A112" i="49"/>
  <c r="A46" i="49"/>
  <c r="A30" i="49"/>
  <c r="A202" i="49"/>
  <c r="A69" i="49"/>
  <c r="A21" i="49"/>
  <c r="A133" i="49"/>
  <c r="A76" i="49"/>
  <c r="A68" i="49"/>
  <c r="A60" i="49"/>
  <c r="A183" i="49"/>
  <c r="A132" i="49"/>
  <c r="A108" i="49"/>
  <c r="A91" i="49"/>
  <c r="A83" i="49"/>
  <c r="A43" i="49"/>
  <c r="A27" i="49"/>
  <c r="A11" i="49"/>
  <c r="A196" i="49"/>
  <c r="A143" i="49"/>
  <c r="A82" i="49"/>
  <c r="A66" i="49"/>
  <c r="A58" i="49"/>
  <c r="A50" i="49"/>
  <c r="A34" i="49"/>
  <c r="A26" i="49"/>
  <c r="A18" i="49"/>
  <c r="A116" i="49"/>
  <c r="A89" i="49"/>
  <c r="A65" i="49"/>
  <c r="A49" i="49"/>
  <c r="A52" i="49"/>
  <c r="A99" i="49"/>
  <c r="A19" i="49"/>
  <c r="A115" i="49"/>
  <c r="A33" i="49"/>
  <c r="AZ78" i="1"/>
  <c r="BA78" i="1"/>
  <c r="AL55" i="1"/>
  <c r="AA325" i="1"/>
  <c r="Y434" i="1"/>
  <c r="AB325" i="1"/>
  <c r="AC325" i="1"/>
  <c r="AD325" i="1"/>
  <c r="AE78" i="1"/>
  <c r="AX78" i="1"/>
  <c r="Z155" i="1"/>
  <c r="Y188" i="1"/>
  <c r="A142" i="49"/>
  <c r="A188" i="49"/>
  <c r="A176" i="49"/>
  <c r="A100" i="49"/>
  <c r="A36" i="49"/>
  <c r="A140" i="49"/>
  <c r="A96" i="49"/>
  <c r="A64" i="49"/>
  <c r="A32" i="49"/>
  <c r="A16" i="49"/>
  <c r="A95" i="49"/>
  <c r="A87" i="49"/>
  <c r="A55" i="49"/>
  <c r="A39" i="49"/>
  <c r="A200" i="49"/>
  <c r="A147" i="49"/>
  <c r="A120" i="49"/>
  <c r="A111" i="49"/>
  <c r="A94" i="49"/>
  <c r="A78" i="49"/>
  <c r="A54" i="49"/>
  <c r="A14" i="49"/>
  <c r="X57" i="1"/>
  <c r="AK192" i="1"/>
  <c r="AU414" i="1"/>
  <c r="AR286" i="1"/>
  <c r="BB286" i="1"/>
  <c r="AO155" i="1"/>
  <c r="AX155" i="1"/>
  <c r="AT188" i="1"/>
  <c r="AV155" i="1"/>
  <c r="AH54" i="1"/>
  <c r="Y155" i="1"/>
  <c r="Z311" i="1"/>
  <c r="AH188" i="1"/>
  <c r="AU188" i="1"/>
  <c r="AF54" i="1"/>
  <c r="AU155" i="1"/>
  <c r="AN311" i="1"/>
  <c r="AP188" i="1"/>
  <c r="AF309" i="1"/>
  <c r="AI54" i="1"/>
  <c r="AL155" i="1"/>
  <c r="X188" i="1"/>
  <c r="AR309" i="1"/>
  <c r="AX188" i="1"/>
  <c r="AR188" i="1"/>
  <c r="Y54" i="1"/>
  <c r="AI155" i="1"/>
  <c r="W188" i="1"/>
  <c r="AG309" i="1"/>
  <c r="A190" i="49"/>
  <c r="A124" i="49"/>
  <c r="A86" i="49"/>
  <c r="A70" i="49"/>
  <c r="A123" i="49"/>
  <c r="A44" i="49"/>
  <c r="A198" i="49"/>
  <c r="A166" i="49"/>
  <c r="A75" i="49"/>
  <c r="A67" i="49"/>
  <c r="A51" i="49"/>
  <c r="AR454" i="1"/>
  <c r="AK261" i="1"/>
  <c r="AF349" i="1"/>
  <c r="AW25" i="1"/>
  <c r="X358" i="1"/>
  <c r="Y326" i="1"/>
  <c r="Y3" i="1"/>
  <c r="AJ293" i="1"/>
  <c r="AX349" i="1"/>
  <c r="X454" i="1"/>
  <c r="AX454" i="1"/>
  <c r="W454" i="1"/>
  <c r="AK384" i="1"/>
  <c r="V384" i="1"/>
  <c r="Y8" i="1"/>
  <c r="AW384" i="1"/>
  <c r="AH3" i="1"/>
  <c r="AS384" i="1"/>
  <c r="AF384" i="1"/>
  <c r="AT384" i="1"/>
  <c r="Z293" i="1"/>
  <c r="AV125" i="1"/>
  <c r="AG349" i="1"/>
  <c r="X349" i="1"/>
  <c r="AI349" i="1"/>
  <c r="AJ8" i="1"/>
  <c r="AH8" i="1"/>
  <c r="AG384" i="1"/>
  <c r="X384" i="1"/>
  <c r="W293" i="1"/>
  <c r="V125" i="1"/>
  <c r="V189" i="1"/>
  <c r="AA454" i="1"/>
  <c r="X8" i="1"/>
  <c r="W8" i="1"/>
  <c r="AG8" i="1"/>
  <c r="Y384" i="1"/>
  <c r="W384" i="1"/>
  <c r="AG224" i="1"/>
  <c r="AH293" i="1"/>
  <c r="AR175" i="1"/>
  <c r="Z189" i="1"/>
  <c r="AJ349" i="1"/>
  <c r="Y349" i="1"/>
  <c r="AK349" i="1"/>
  <c r="AL8" i="1"/>
  <c r="AF8" i="1"/>
  <c r="AJ384" i="1"/>
  <c r="AU293" i="1"/>
  <c r="AI175" i="1"/>
  <c r="Y447" i="1"/>
  <c r="AU189" i="1"/>
  <c r="AH349" i="1"/>
  <c r="Z349" i="1"/>
  <c r="AL349" i="1"/>
  <c r="Z8" i="1"/>
  <c r="AK8" i="1"/>
  <c r="AQ384" i="1"/>
  <c r="AV384" i="1"/>
  <c r="AL293" i="1"/>
  <c r="V447" i="1"/>
  <c r="AH189" i="1"/>
  <c r="AL49" i="1"/>
  <c r="AU384" i="1"/>
  <c r="AI384" i="1"/>
  <c r="AH384" i="1"/>
  <c r="AF293" i="1"/>
  <c r="AO8" i="1"/>
  <c r="W349" i="1"/>
  <c r="AI8" i="1"/>
  <c r="AJ49" i="1"/>
  <c r="AL384" i="1"/>
  <c r="Z384" i="1"/>
  <c r="AR384" i="1"/>
  <c r="Y261" i="1"/>
  <c r="W54" i="1"/>
  <c r="AK155" i="1"/>
  <c r="X155" i="1"/>
  <c r="AF155" i="1"/>
  <c r="AG188" i="1"/>
  <c r="AW188" i="1"/>
  <c r="AL188" i="1"/>
  <c r="AO309" i="1"/>
  <c r="AK86" i="1"/>
  <c r="AJ87" i="1"/>
  <c r="AF454" i="1"/>
  <c r="AZ454" i="1"/>
  <c r="AB454" i="1"/>
  <c r="V54" i="1"/>
  <c r="Z54" i="1"/>
  <c r="AF188" i="1"/>
  <c r="AY188" i="1"/>
  <c r="AS188" i="1"/>
  <c r="AU86" i="1"/>
  <c r="AW117" i="1"/>
  <c r="AP87" i="1"/>
  <c r="Y454" i="1"/>
  <c r="AL454" i="1"/>
  <c r="AZ155" i="1"/>
  <c r="AG54" i="1"/>
  <c r="AT155" i="1"/>
  <c r="AV188" i="1"/>
  <c r="AQ188" i="1"/>
  <c r="AI188" i="1"/>
  <c r="BA188" i="1"/>
  <c r="AU117" i="1"/>
  <c r="AP212" i="1"/>
  <c r="AI454" i="1"/>
  <c r="AH454" i="1"/>
  <c r="AY155" i="1"/>
  <c r="W155" i="1"/>
  <c r="AK54" i="1"/>
  <c r="X54" i="1"/>
  <c r="AR155" i="1"/>
  <c r="AJ155" i="1"/>
  <c r="X311" i="1"/>
  <c r="Z188" i="1"/>
  <c r="AZ188" i="1"/>
  <c r="AK309" i="1"/>
  <c r="AI297" i="1"/>
  <c r="AU212" i="1"/>
  <c r="AK222" i="1"/>
  <c r="Z454" i="1"/>
  <c r="AG454" i="1"/>
  <c r="V454" i="1"/>
  <c r="AJ54" i="1"/>
  <c r="AL54" i="1"/>
  <c r="AG155" i="1"/>
  <c r="AH155" i="1"/>
  <c r="Y311" i="1"/>
  <c r="AK188" i="1"/>
  <c r="AJ188" i="1"/>
  <c r="W309" i="1"/>
  <c r="AS139" i="1"/>
  <c r="AJ454" i="1"/>
  <c r="AK454" i="1"/>
  <c r="AU398" i="1"/>
  <c r="AL266" i="1"/>
  <c r="V398" i="1"/>
  <c r="Y123" i="1"/>
  <c r="Z398" i="1"/>
  <c r="AK123" i="1"/>
  <c r="AK12" i="1"/>
  <c r="X123" i="1"/>
  <c r="BA12" i="1"/>
  <c r="AT266" i="1"/>
  <c r="AL7" i="1"/>
  <c r="AO12" i="1"/>
  <c r="AG387" i="1"/>
  <c r="AK168" i="1"/>
  <c r="AG92" i="1"/>
  <c r="AS256" i="1"/>
  <c r="AL334" i="1"/>
  <c r="Y387" i="1"/>
  <c r="AP168" i="1"/>
  <c r="X92" i="1"/>
  <c r="AP256" i="1"/>
  <c r="AZ150" i="1"/>
  <c r="AR168" i="1"/>
  <c r="W43" i="1"/>
  <c r="Y150" i="1"/>
  <c r="Y334" i="1"/>
  <c r="AH150" i="1"/>
  <c r="AW434" i="1"/>
  <c r="AH168" i="1"/>
  <c r="X55" i="1"/>
  <c r="X112" i="1"/>
  <c r="V59" i="1"/>
  <c r="AO256" i="1"/>
  <c r="AL387" i="1"/>
  <c r="AH256" i="1"/>
  <c r="AJ387" i="1"/>
  <c r="AF168" i="1"/>
  <c r="AH92" i="1"/>
  <c r="AR112" i="1"/>
  <c r="Y119" i="1"/>
  <c r="W368" i="1"/>
  <c r="AL368" i="1"/>
  <c r="AG46" i="1"/>
  <c r="AG256" i="1"/>
  <c r="AF256" i="1"/>
  <c r="AK150" i="1"/>
  <c r="AJ150" i="1"/>
  <c r="AG334" i="1"/>
  <c r="X334" i="1"/>
  <c r="AX387" i="1"/>
  <c r="AF387" i="1"/>
  <c r="AJ168" i="1"/>
  <c r="Z168" i="1"/>
  <c r="X168" i="1"/>
  <c r="AX112" i="1"/>
  <c r="AG112" i="1"/>
  <c r="AK112" i="1"/>
  <c r="AW256" i="1"/>
  <c r="AV256" i="1"/>
  <c r="AL256" i="1"/>
  <c r="Z150" i="1"/>
  <c r="AI334" i="1"/>
  <c r="W387" i="1"/>
  <c r="Z387" i="1"/>
  <c r="AS168" i="1"/>
  <c r="AV168" i="1"/>
  <c r="W55" i="1"/>
  <c r="AH55" i="1"/>
  <c r="AI92" i="1"/>
  <c r="V112" i="1"/>
  <c r="AV112" i="1"/>
  <c r="Y112" i="1"/>
  <c r="AG433" i="1"/>
  <c r="AQ59" i="1"/>
  <c r="Z59" i="1"/>
  <c r="X236" i="1"/>
  <c r="AT256" i="1"/>
  <c r="AU256" i="1"/>
  <c r="AI150" i="1"/>
  <c r="AF150" i="1"/>
  <c r="AH334" i="1"/>
  <c r="V387" i="1"/>
  <c r="AH387" i="1"/>
  <c r="Y168" i="1"/>
  <c r="AU168" i="1"/>
  <c r="AZ168" i="1"/>
  <c r="AG55" i="1"/>
  <c r="AJ112" i="1"/>
  <c r="Z112" i="1"/>
  <c r="AL434" i="1"/>
  <c r="W434" i="1"/>
  <c r="AU433" i="1"/>
  <c r="Z433" i="1"/>
  <c r="AI43" i="1"/>
  <c r="AO59" i="1"/>
  <c r="Y256" i="1"/>
  <c r="AG150" i="1"/>
  <c r="AI55" i="1"/>
  <c r="AK92" i="1"/>
  <c r="AU112" i="1"/>
  <c r="AH434" i="1"/>
  <c r="Y433" i="1"/>
  <c r="AG43" i="1"/>
  <c r="AJ59" i="1"/>
  <c r="AO236" i="1"/>
  <c r="AK334" i="1"/>
  <c r="Z334" i="1"/>
  <c r="AZ387" i="1"/>
  <c r="AW168" i="1"/>
  <c r="AN256" i="1"/>
  <c r="W256" i="1"/>
  <c r="AJ256" i="1"/>
  <c r="W334" i="1"/>
  <c r="AJ334" i="1"/>
  <c r="AI387" i="1"/>
  <c r="BA168" i="1"/>
  <c r="AI168" i="1"/>
  <c r="Z55" i="1"/>
  <c r="AF92" i="1"/>
  <c r="Z92" i="1"/>
  <c r="AH112" i="1"/>
  <c r="AF434" i="1"/>
  <c r="AK433" i="1"/>
  <c r="AV59" i="1"/>
  <c r="AU434" i="1"/>
  <c r="AG236" i="1"/>
  <c r="V256" i="1"/>
  <c r="Z256" i="1"/>
  <c r="AN387" i="1"/>
  <c r="AX168" i="1"/>
  <c r="W168" i="1"/>
  <c r="AK55" i="1"/>
  <c r="AT112" i="1"/>
  <c r="AL150" i="1"/>
  <c r="W150" i="1"/>
  <c r="AK256" i="1"/>
  <c r="X256" i="1"/>
  <c r="AI256" i="1"/>
  <c r="AY150" i="1"/>
  <c r="AO150" i="1"/>
  <c r="AF334" i="1"/>
  <c r="AX334" i="1"/>
  <c r="AK387" i="1"/>
  <c r="X387" i="1"/>
  <c r="AL168" i="1"/>
  <c r="AQ168" i="1"/>
  <c r="AT168" i="1"/>
  <c r="AY168" i="1"/>
  <c r="AJ55" i="1"/>
  <c r="AL92" i="1"/>
  <c r="W92" i="1"/>
  <c r="AF112" i="1"/>
  <c r="AI112" i="1"/>
  <c r="AQ112" i="1"/>
  <c r="AJ434" i="1"/>
  <c r="AS434" i="1"/>
  <c r="BA433" i="1"/>
  <c r="X59" i="1"/>
  <c r="V434" i="1"/>
  <c r="AF55" i="1"/>
  <c r="X434" i="1"/>
  <c r="AS112" i="1"/>
  <c r="AY112" i="1"/>
  <c r="W112" i="1"/>
  <c r="AQ433" i="1"/>
  <c r="AJ43" i="1"/>
  <c r="AH59" i="1"/>
  <c r="Y55" i="1"/>
  <c r="AJ92" i="1"/>
  <c r="AG434" i="1"/>
  <c r="W59" i="1"/>
  <c r="AC454" i="1"/>
  <c r="AD454" i="1"/>
  <c r="AE418" i="1"/>
  <c r="AR418" i="1"/>
  <c r="AE52" i="1"/>
  <c r="AQ52" i="1"/>
  <c r="AE256" i="1"/>
  <c r="AQ256" i="1"/>
  <c r="AE286" i="1"/>
  <c r="AQ286" i="1"/>
  <c r="AE439" i="1"/>
  <c r="AQ439" i="1"/>
  <c r="AO308" i="1"/>
  <c r="AR308" i="1"/>
  <c r="AP326" i="1"/>
  <c r="A48" i="49"/>
  <c r="A172" i="49"/>
  <c r="A22" i="49"/>
  <c r="A13" i="49"/>
  <c r="A136" i="49"/>
  <c r="A28" i="49"/>
  <c r="A203" i="49"/>
  <c r="A126" i="49"/>
  <c r="A125" i="49"/>
  <c r="A187" i="49"/>
  <c r="A164" i="49"/>
  <c r="AE308" i="1"/>
  <c r="AP308" i="1"/>
  <c r="AF330" i="1"/>
  <c r="AG238" i="1"/>
  <c r="AH311" i="1"/>
  <c r="AI311" i="1"/>
  <c r="AP309" i="1"/>
  <c r="Z309" i="1"/>
  <c r="AI358" i="1"/>
  <c r="V86" i="1"/>
  <c r="AW86" i="1"/>
  <c r="Z117" i="1"/>
  <c r="AL117" i="1"/>
  <c r="X25" i="1"/>
  <c r="V25" i="1"/>
  <c r="AL297" i="1"/>
  <c r="AW139" i="1"/>
  <c r="AH222" i="1"/>
  <c r="AF212" i="1"/>
  <c r="AV212" i="1"/>
  <c r="AU326" i="1"/>
  <c r="AL326" i="1"/>
  <c r="W222" i="1"/>
  <c r="W87" i="1"/>
  <c r="AW87" i="1"/>
  <c r="AJ311" i="1"/>
  <c r="Y309" i="1"/>
  <c r="V309" i="1"/>
  <c r="AU309" i="1"/>
  <c r="AJ222" i="1"/>
  <c r="AQ86" i="1"/>
  <c r="AI86" i="1"/>
  <c r="AS117" i="1"/>
  <c r="AN117" i="1"/>
  <c r="AG25" i="1"/>
  <c r="AT25" i="1"/>
  <c r="AH297" i="1"/>
  <c r="AQ297" i="1"/>
  <c r="V139" i="1"/>
  <c r="AK139" i="1"/>
  <c r="AT212" i="1"/>
  <c r="AF326" i="1"/>
  <c r="AS326" i="1"/>
  <c r="AK87" i="1"/>
  <c r="X87" i="1"/>
  <c r="AG311" i="1"/>
  <c r="AT309" i="1"/>
  <c r="AV309" i="1"/>
  <c r="AS309" i="1"/>
  <c r="AL358" i="1"/>
  <c r="Y86" i="1"/>
  <c r="AV86" i="1"/>
  <c r="AH117" i="1"/>
  <c r="AG117" i="1"/>
  <c r="AH25" i="1"/>
  <c r="AJ25" i="1"/>
  <c r="Y297" i="1"/>
  <c r="AK297" i="1"/>
  <c r="AT139" i="1"/>
  <c r="Y139" i="1"/>
  <c r="AO212" i="1"/>
  <c r="AG326" i="1"/>
  <c r="AS87" i="1"/>
  <c r="AK311" i="1"/>
  <c r="AJ309" i="1"/>
  <c r="AQ309" i="1"/>
  <c r="AI309" i="1"/>
  <c r="AF222" i="1"/>
  <c r="AG86" i="1"/>
  <c r="AJ86" i="1"/>
  <c r="V117" i="1"/>
  <c r="AV117" i="1"/>
  <c r="AS25" i="1"/>
  <c r="AU25" i="1"/>
  <c r="AU297" i="1"/>
  <c r="Z139" i="1"/>
  <c r="AL139" i="1"/>
  <c r="BB212" i="1"/>
  <c r="W212" i="1"/>
  <c r="W358" i="1"/>
  <c r="AI222" i="1"/>
  <c r="AT326" i="1"/>
  <c r="AQ87" i="1"/>
  <c r="Z222" i="1"/>
  <c r="AR86" i="1"/>
  <c r="AH86" i="1"/>
  <c r="AF86" i="1"/>
  <c r="AF117" i="1"/>
  <c r="AZ117" i="1"/>
  <c r="AQ25" i="1"/>
  <c r="Y25" i="1"/>
  <c r="AG297" i="1"/>
  <c r="AV297" i="1"/>
  <c r="AJ139" i="1"/>
  <c r="AQ139" i="1"/>
  <c r="AN212" i="1"/>
  <c r="AG212" i="1"/>
  <c r="V326" i="1"/>
  <c r="Z358" i="1"/>
  <c r="AG87" i="1"/>
  <c r="W311" i="1"/>
  <c r="AJ358" i="1"/>
  <c r="X309" i="1"/>
  <c r="AL309" i="1"/>
  <c r="AK358" i="1"/>
  <c r="AS86" i="1"/>
  <c r="X86" i="1"/>
  <c r="W86" i="1"/>
  <c r="X117" i="1"/>
  <c r="AI25" i="1"/>
  <c r="Z297" i="1"/>
  <c r="AR297" i="1"/>
  <c r="AR139" i="1"/>
  <c r="Y358" i="1"/>
  <c r="X212" i="1"/>
  <c r="AS212" i="1"/>
  <c r="Z326" i="1"/>
  <c r="AF87" i="1"/>
  <c r="AO87" i="1"/>
  <c r="AL311" i="1"/>
  <c r="AF311" i="1"/>
  <c r="AW309" i="1"/>
  <c r="AH309" i="1"/>
  <c r="AG358" i="1"/>
  <c r="Z86" i="1"/>
  <c r="AT86" i="1"/>
  <c r="AL86" i="1"/>
  <c r="AS297" i="1"/>
  <c r="AF297" i="1"/>
  <c r="BA212" i="1"/>
  <c r="W326" i="1"/>
  <c r="A207" i="49"/>
  <c r="A162" i="49"/>
  <c r="A118" i="49"/>
  <c r="A79" i="49"/>
  <c r="A61" i="49"/>
  <c r="A146" i="49"/>
  <c r="AE2" i="1"/>
  <c r="AE92" i="1"/>
  <c r="AN92" i="1"/>
  <c r="AI78" i="1"/>
  <c r="AJ38" i="1"/>
  <c r="AV287" i="1"/>
  <c r="BA415" i="1"/>
  <c r="X238" i="1"/>
  <c r="AT38" i="1"/>
  <c r="AJ330" i="1"/>
  <c r="AG76" i="1"/>
  <c r="AK76" i="1"/>
  <c r="AI415" i="1"/>
  <c r="X438" i="1"/>
  <c r="X382" i="1"/>
  <c r="AP210" i="1"/>
  <c r="BA199" i="1"/>
  <c r="AK438" i="1"/>
  <c r="AZ14" i="1"/>
  <c r="W382" i="1"/>
  <c r="Z210" i="1"/>
  <c r="AL35" i="1"/>
  <c r="AQ199" i="1"/>
  <c r="AN14" i="1"/>
  <c r="AO415" i="1"/>
  <c r="AN287" i="1"/>
  <c r="AK35" i="1"/>
  <c r="AZ38" i="1"/>
  <c r="AI254" i="1"/>
  <c r="AV382" i="1"/>
  <c r="AZ382" i="1"/>
  <c r="AR415" i="1"/>
  <c r="AZ415" i="1"/>
  <c r="AL210" i="1"/>
  <c r="Z287" i="1"/>
  <c r="AF287" i="1"/>
  <c r="V415" i="1"/>
  <c r="W415" i="1"/>
  <c r="Y415" i="1"/>
  <c r="X330" i="1"/>
  <c r="X35" i="1"/>
  <c r="AH35" i="1"/>
  <c r="AH330" i="1"/>
  <c r="AV76" i="1"/>
  <c r="AL238" i="1"/>
  <c r="AK238" i="1"/>
  <c r="AF199" i="1"/>
  <c r="AL199" i="1"/>
  <c r="AN38" i="1"/>
  <c r="AG38" i="1"/>
  <c r="AL254" i="1"/>
  <c r="Y254" i="1"/>
  <c r="Z438" i="1"/>
  <c r="AL438" i="1"/>
  <c r="AK415" i="1"/>
  <c r="AU415" i="1"/>
  <c r="AF35" i="1"/>
  <c r="AK330" i="1"/>
  <c r="AF76" i="1"/>
  <c r="AS76" i="1"/>
  <c r="W238" i="1"/>
  <c r="AH238" i="1"/>
  <c r="Z330" i="1"/>
  <c r="V199" i="1"/>
  <c r="AS199" i="1"/>
  <c r="AR199" i="1"/>
  <c r="AK38" i="1"/>
  <c r="BA38" i="1"/>
  <c r="AV38" i="1"/>
  <c r="AJ254" i="1"/>
  <c r="AF254" i="1"/>
  <c r="AV438" i="1"/>
  <c r="AS438" i="1"/>
  <c r="BB287" i="1"/>
  <c r="AP14" i="1"/>
  <c r="BA382" i="1"/>
  <c r="V330" i="1"/>
  <c r="BA35" i="1"/>
  <c r="AO35" i="1"/>
  <c r="AU76" i="1"/>
  <c r="AT76" i="1"/>
  <c r="Z238" i="1"/>
  <c r="AL330" i="1"/>
  <c r="Y199" i="1"/>
  <c r="AH199" i="1"/>
  <c r="W38" i="1"/>
  <c r="AX38" i="1"/>
  <c r="Z38" i="1"/>
  <c r="AH254" i="1"/>
  <c r="W254" i="1"/>
  <c r="AU438" i="1"/>
  <c r="V438" i="1"/>
  <c r="AF438" i="1"/>
  <c r="V382" i="1"/>
  <c r="AH382" i="1"/>
  <c r="Y210" i="1"/>
  <c r="BB415" i="1"/>
  <c r="AJ210" i="1"/>
  <c r="AK14" i="1"/>
  <c r="Y382" i="1"/>
  <c r="Z382" i="1"/>
  <c r="W210" i="1"/>
  <c r="AH210" i="1"/>
  <c r="Y287" i="1"/>
  <c r="AG287" i="1"/>
  <c r="AL415" i="1"/>
  <c r="AG415" i="1"/>
  <c r="AP35" i="1"/>
  <c r="V76" i="1"/>
  <c r="AH76" i="1"/>
  <c r="AQ76" i="1"/>
  <c r="AI238" i="1"/>
  <c r="Y238" i="1"/>
  <c r="Z199" i="1"/>
  <c r="W199" i="1"/>
  <c r="AT199" i="1"/>
  <c r="AS38" i="1"/>
  <c r="Y38" i="1"/>
  <c r="AP38" i="1"/>
  <c r="Z254" i="1"/>
  <c r="AR254" i="1"/>
  <c r="AR438" i="1"/>
  <c r="AQ438" i="1"/>
  <c r="Y438" i="1"/>
  <c r="AJ14" i="1"/>
  <c r="AI382" i="1"/>
  <c r="AK382" i="1"/>
  <c r="AJ382" i="1"/>
  <c r="V210" i="1"/>
  <c r="AG210" i="1"/>
  <c r="X287" i="1"/>
  <c r="AO287" i="1"/>
  <c r="AJ415" i="1"/>
  <c r="AX415" i="1"/>
  <c r="AF415" i="1"/>
  <c r="V35" i="1"/>
  <c r="W35" i="1"/>
  <c r="Y35" i="1"/>
  <c r="Z76" i="1"/>
  <c r="Y76" i="1"/>
  <c r="W76" i="1"/>
  <c r="Y330" i="1"/>
  <c r="AR238" i="1"/>
  <c r="AV199" i="1"/>
  <c r="AG199" i="1"/>
  <c r="X199" i="1"/>
  <c r="BB38" i="1"/>
  <c r="AF38" i="1"/>
  <c r="AO38" i="1"/>
  <c r="X254" i="1"/>
  <c r="V254" i="1"/>
  <c r="AG438" i="1"/>
  <c r="AT438" i="1"/>
  <c r="AI438" i="1"/>
  <c r="AL382" i="1"/>
  <c r="AK210" i="1"/>
  <c r="AI287" i="1"/>
  <c r="AL287" i="1"/>
  <c r="AH287" i="1"/>
  <c r="AY415" i="1"/>
  <c r="AG14" i="1"/>
  <c r="BB382" i="1"/>
  <c r="AF210" i="1"/>
  <c r="X210" i="1"/>
  <c r="AP287" i="1"/>
  <c r="W287" i="1"/>
  <c r="AT415" i="1"/>
  <c r="Z415" i="1"/>
  <c r="AQ415" i="1"/>
  <c r="AJ35" i="1"/>
  <c r="AW35" i="1"/>
  <c r="AG35" i="1"/>
  <c r="AR76" i="1"/>
  <c r="X76" i="1"/>
  <c r="AJ76" i="1"/>
  <c r="W330" i="1"/>
  <c r="V238" i="1"/>
  <c r="AF238" i="1"/>
  <c r="AJ199" i="1"/>
  <c r="AI199" i="1"/>
  <c r="BC330" i="1"/>
  <c r="AU38" i="1"/>
  <c r="X38" i="1"/>
  <c r="AH38" i="1"/>
  <c r="AK254" i="1"/>
  <c r="AH438" i="1"/>
  <c r="W438" i="1"/>
  <c r="AH415" i="1"/>
  <c r="AU287" i="1"/>
  <c r="AK287" i="1"/>
  <c r="AN382" i="1"/>
  <c r="AT382" i="1"/>
  <c r="AS415" i="1"/>
  <c r="AV14" i="1"/>
  <c r="AI14" i="1"/>
  <c r="AX382" i="1"/>
  <c r="AH14" i="1"/>
  <c r="AY14" i="1"/>
  <c r="AG382" i="1"/>
  <c r="AU382" i="1"/>
  <c r="AF382" i="1"/>
  <c r="AI210" i="1"/>
  <c r="AO210" i="1"/>
  <c r="AJ287" i="1"/>
  <c r="AT287" i="1"/>
  <c r="AV415" i="1"/>
  <c r="AP415" i="1"/>
  <c r="Z35" i="1"/>
  <c r="AZ35" i="1"/>
  <c r="AI35" i="1"/>
  <c r="AW76" i="1"/>
  <c r="AL76" i="1"/>
  <c r="AI76" i="1"/>
  <c r="AZ238" i="1"/>
  <c r="AJ238" i="1"/>
  <c r="AW199" i="1"/>
  <c r="AU199" i="1"/>
  <c r="AK199" i="1"/>
  <c r="AG330" i="1"/>
  <c r="AI38" i="1"/>
  <c r="AL38" i="1"/>
  <c r="V38" i="1"/>
  <c r="AG254" i="1"/>
  <c r="AW438" i="1"/>
  <c r="AJ438" i="1"/>
  <c r="AR266" i="1"/>
  <c r="AY7" i="1"/>
  <c r="AX266" i="1"/>
  <c r="W12" i="1"/>
  <c r="AZ398" i="1"/>
  <c r="AS266" i="1"/>
  <c r="Y266" i="1"/>
  <c r="Z7" i="1"/>
  <c r="AS12" i="1"/>
  <c r="BB12" i="1"/>
  <c r="Y12" i="1"/>
  <c r="AO398" i="1"/>
  <c r="Y398" i="1"/>
  <c r="AL398" i="1"/>
  <c r="BA266" i="1"/>
  <c r="AT123" i="1"/>
  <c r="AZ123" i="1"/>
  <c r="AH123" i="1"/>
  <c r="AH368" i="1"/>
  <c r="X46" i="1"/>
  <c r="BA46" i="1"/>
  <c r="AP266" i="1"/>
  <c r="AH266" i="1"/>
  <c r="AW12" i="1"/>
  <c r="X12" i="1"/>
  <c r="AP12" i="1"/>
  <c r="AV12" i="1"/>
  <c r="X266" i="1"/>
  <c r="AW266" i="1"/>
  <c r="W7" i="1"/>
  <c r="AI12" i="1"/>
  <c r="Z12" i="1"/>
  <c r="AN12" i="1"/>
  <c r="AI398" i="1"/>
  <c r="AK398" i="1"/>
  <c r="AY123" i="1"/>
  <c r="W123" i="1"/>
  <c r="AO123" i="1"/>
  <c r="AJ368" i="1"/>
  <c r="X368" i="1"/>
  <c r="AF46" i="1"/>
  <c r="AL46" i="1"/>
  <c r="X119" i="1"/>
  <c r="AG123" i="1"/>
  <c r="AL123" i="1"/>
  <c r="AI368" i="1"/>
  <c r="AF368" i="1"/>
  <c r="AP46" i="1"/>
  <c r="AG398" i="1"/>
  <c r="AZ266" i="1"/>
  <c r="W266" i="1"/>
  <c r="AH12" i="1"/>
  <c r="AJ12" i="1"/>
  <c r="AT12" i="1"/>
  <c r="Z123" i="1"/>
  <c r="AI123" i="1"/>
  <c r="AG368" i="1"/>
  <c r="V46" i="1"/>
  <c r="AH46" i="1"/>
  <c r="Z46" i="1"/>
  <c r="AF398" i="1"/>
  <c r="AS119" i="1"/>
  <c r="AK266" i="1"/>
  <c r="AV266" i="1"/>
  <c r="AG266" i="1"/>
  <c r="AK7" i="1"/>
  <c r="AG7" i="1"/>
  <c r="AF12" i="1"/>
  <c r="AU12" i="1"/>
  <c r="AZ12" i="1"/>
  <c r="AH398" i="1"/>
  <c r="AP398" i="1"/>
  <c r="BA398" i="1"/>
  <c r="AQ123" i="1"/>
  <c r="AX123" i="1"/>
  <c r="AJ123" i="1"/>
  <c r="AK368" i="1"/>
  <c r="Z368" i="1"/>
  <c r="Y46" i="1"/>
  <c r="AU266" i="1"/>
  <c r="AR123" i="1"/>
  <c r="AQ266" i="1"/>
  <c r="AI266" i="1"/>
  <c r="AJ266" i="1"/>
  <c r="Y7" i="1"/>
  <c r="AI7" i="1"/>
  <c r="V12" i="1"/>
  <c r="AG12" i="1"/>
  <c r="AL12" i="1"/>
  <c r="AV398" i="1"/>
  <c r="W398" i="1"/>
  <c r="AS123" i="1"/>
  <c r="AF123" i="1"/>
  <c r="AV368" i="1"/>
  <c r="AO46" i="1"/>
  <c r="W46" i="1"/>
  <c r="X7" i="1"/>
  <c r="AJ7" i="1"/>
  <c r="AX398" i="1"/>
  <c r="AJ398" i="1"/>
  <c r="Z266" i="1"/>
  <c r="AH7" i="1"/>
  <c r="AF7" i="1"/>
  <c r="AX12" i="1"/>
  <c r="AT398" i="1"/>
  <c r="X398" i="1"/>
  <c r="AV123" i="1"/>
  <c r="AU123" i="1"/>
  <c r="Y368" i="1"/>
  <c r="AJ46" i="1"/>
  <c r="AK46" i="1"/>
  <c r="AI117" i="1"/>
  <c r="AE117" i="1"/>
  <c r="X326" i="1"/>
  <c r="AE326" i="1"/>
  <c r="Z25" i="1"/>
  <c r="AE25" i="1"/>
  <c r="AH139" i="1"/>
  <c r="AE139" i="1"/>
  <c r="Y87" i="1"/>
  <c r="AE87" i="1"/>
  <c r="AJ212" i="1"/>
  <c r="AE212" i="1"/>
  <c r="BC222" i="1"/>
  <c r="AE222" i="1"/>
  <c r="Y43" i="1"/>
  <c r="AE43" i="1"/>
  <c r="AI433" i="1"/>
  <c r="AE433" i="1"/>
  <c r="AF236" i="1"/>
  <c r="AE236" i="1"/>
  <c r="AR59" i="1"/>
  <c r="AE59" i="1"/>
  <c r="AK434" i="1"/>
  <c r="AE434" i="1"/>
  <c r="AC353" i="1"/>
  <c r="AD353" i="1"/>
  <c r="AD372" i="1"/>
  <c r="AC372" i="1"/>
  <c r="AD436" i="1"/>
  <c r="AC436" i="1"/>
  <c r="AC415" i="1"/>
  <c r="AD415" i="1"/>
  <c r="AD238" i="1"/>
  <c r="AC238" i="1"/>
  <c r="AD254" i="1"/>
  <c r="AC254" i="1"/>
  <c r="AD38" i="1"/>
  <c r="AC38" i="1"/>
  <c r="AC14" i="1"/>
  <c r="AD14" i="1"/>
  <c r="AD199" i="1"/>
  <c r="AC199" i="1"/>
  <c r="AD210" i="1"/>
  <c r="AC210" i="1"/>
  <c r="AC76" i="1"/>
  <c r="AD76" i="1"/>
  <c r="AD330" i="1"/>
  <c r="AC330" i="1"/>
  <c r="AD287" i="1"/>
  <c r="AC287" i="1"/>
  <c r="AD382" i="1"/>
  <c r="AC382" i="1"/>
  <c r="AD35" i="1"/>
  <c r="AC35" i="1"/>
  <c r="AC438" i="1"/>
  <c r="AD438" i="1"/>
  <c r="AC4" i="1"/>
  <c r="AD4" i="1"/>
  <c r="AC234" i="1"/>
  <c r="AD234" i="1"/>
  <c r="AC272" i="1"/>
  <c r="AD272" i="1"/>
  <c r="AD440" i="1"/>
  <c r="AC440" i="1"/>
  <c r="AD47" i="1"/>
  <c r="AC47" i="1"/>
  <c r="AD314" i="1"/>
  <c r="AC314" i="1"/>
  <c r="AD393" i="1"/>
  <c r="AC393" i="1"/>
  <c r="AD435" i="1"/>
  <c r="AC435" i="1"/>
  <c r="BA236" i="1"/>
  <c r="AK236" i="1"/>
  <c r="AD103" i="1"/>
  <c r="AC103" i="1"/>
  <c r="AU87" i="1"/>
  <c r="AR87" i="1"/>
  <c r="AI87" i="1"/>
  <c r="AD261" i="1"/>
  <c r="AC261" i="1"/>
  <c r="AX447" i="1"/>
  <c r="AC447" i="1"/>
  <c r="AD447" i="1"/>
  <c r="AD349" i="1"/>
  <c r="AC349" i="1"/>
  <c r="AD49" i="1"/>
  <c r="AC49" i="1"/>
  <c r="AC174" i="1"/>
  <c r="AD174" i="1"/>
  <c r="AD3" i="1"/>
  <c r="AC3" i="1"/>
  <c r="AD224" i="1"/>
  <c r="AC224" i="1"/>
  <c r="AN125" i="1"/>
  <c r="AD125" i="1"/>
  <c r="AC125" i="1"/>
  <c r="W175" i="1"/>
  <c r="AD175" i="1"/>
  <c r="AC175" i="1"/>
  <c r="AD384" i="1"/>
  <c r="AC384" i="1"/>
  <c r="AD293" i="1"/>
  <c r="AC293" i="1"/>
  <c r="AC8" i="1"/>
  <c r="AD8" i="1"/>
  <c r="AD189" i="1"/>
  <c r="AC189" i="1"/>
  <c r="AD396" i="1"/>
  <c r="AC396" i="1"/>
  <c r="AD369" i="1"/>
  <c r="AC369" i="1"/>
  <c r="AC52" i="1"/>
  <c r="AD52" i="1"/>
  <c r="AD409" i="1"/>
  <c r="AC409" i="1"/>
  <c r="AD66" i="1"/>
  <c r="AC66" i="1"/>
  <c r="AD308" i="1"/>
  <c r="AC308" i="1"/>
  <c r="AD107" i="1"/>
  <c r="AC107" i="1"/>
  <c r="AD166" i="1"/>
  <c r="AC166" i="1"/>
  <c r="AD202" i="1"/>
  <c r="AC202" i="1"/>
  <c r="AD252" i="1"/>
  <c r="AC252" i="1"/>
  <c r="AD173" i="1"/>
  <c r="AC173" i="1"/>
  <c r="AC430" i="1"/>
  <c r="AD430" i="1"/>
  <c r="AI434" i="1"/>
  <c r="AD356" i="1"/>
  <c r="AC356" i="1"/>
  <c r="AJ117" i="1"/>
  <c r="W117" i="1"/>
  <c r="AF25" i="1"/>
  <c r="AG139" i="1"/>
  <c r="Z212" i="1"/>
  <c r="AI212" i="1"/>
  <c r="AL433" i="1"/>
  <c r="AF433" i="1"/>
  <c r="AF43" i="1"/>
  <c r="AG59" i="1"/>
  <c r="Y59" i="1"/>
  <c r="AV326" i="1"/>
  <c r="AO326" i="1"/>
  <c r="AT434" i="1"/>
  <c r="AJ236" i="1"/>
  <c r="AC226" i="1"/>
  <c r="AD226" i="1"/>
  <c r="AH87" i="1"/>
  <c r="BC87" i="1"/>
  <c r="AC12" i="1"/>
  <c r="AD12" i="1"/>
  <c r="AD119" i="1"/>
  <c r="AC119" i="1"/>
  <c r="AD368" i="1"/>
  <c r="AC368" i="1"/>
  <c r="AD123" i="1"/>
  <c r="AC123" i="1"/>
  <c r="AC266" i="1"/>
  <c r="AD266" i="1"/>
  <c r="AD46" i="1"/>
  <c r="AC46" i="1"/>
  <c r="AC398" i="1"/>
  <c r="AD398" i="1"/>
  <c r="AD7" i="1"/>
  <c r="AC7" i="1"/>
  <c r="AD239" i="1"/>
  <c r="AC239" i="1"/>
  <c r="AD429" i="1"/>
  <c r="AC429" i="1"/>
  <c r="AC98" i="1"/>
  <c r="AD98" i="1"/>
  <c r="AD71" i="1"/>
  <c r="AC71" i="1"/>
  <c r="AD169" i="1"/>
  <c r="AC169" i="1"/>
  <c r="AC311" i="1"/>
  <c r="AD311" i="1"/>
  <c r="AD117" i="1"/>
  <c r="AC117" i="1"/>
  <c r="AD326" i="1"/>
  <c r="AC326" i="1"/>
  <c r="AD25" i="1"/>
  <c r="AC25" i="1"/>
  <c r="AD139" i="1"/>
  <c r="AC139" i="1"/>
  <c r="AD155" i="1"/>
  <c r="AC155" i="1"/>
  <c r="AC297" i="1"/>
  <c r="AD297" i="1"/>
  <c r="AD87" i="1"/>
  <c r="AC87" i="1"/>
  <c r="AD212" i="1"/>
  <c r="AC212" i="1"/>
  <c r="AD188" i="1"/>
  <c r="AC188" i="1"/>
  <c r="AD86" i="1"/>
  <c r="AC86" i="1"/>
  <c r="AD309" i="1"/>
  <c r="AC309" i="1"/>
  <c r="AD358" i="1"/>
  <c r="AC358" i="1"/>
  <c r="AD54" i="1"/>
  <c r="AC54" i="1"/>
  <c r="AD222" i="1"/>
  <c r="AC222" i="1"/>
  <c r="AC257" i="1"/>
  <c r="AD257" i="1"/>
  <c r="AD27" i="1"/>
  <c r="AC27" i="1"/>
  <c r="AD209" i="1"/>
  <c r="AC209" i="1"/>
  <c r="AD132" i="1"/>
  <c r="AC132" i="1"/>
  <c r="AC335" i="1"/>
  <c r="AD335" i="1"/>
  <c r="AD172" i="1"/>
  <c r="AC172" i="1"/>
  <c r="AC136" i="1"/>
  <c r="AD136" i="1"/>
  <c r="AD34" i="1"/>
  <c r="AC34" i="1"/>
  <c r="AD298" i="1"/>
  <c r="AC298" i="1"/>
  <c r="AD363" i="1"/>
  <c r="AC363" i="1"/>
  <c r="AD295" i="1"/>
  <c r="AC295" i="1"/>
  <c r="AD154" i="1"/>
  <c r="AC154" i="1"/>
  <c r="AD294" i="1"/>
  <c r="AC294" i="1"/>
  <c r="AD177" i="1"/>
  <c r="AC177" i="1"/>
  <c r="AD122" i="1"/>
  <c r="AC122" i="1"/>
  <c r="AD270" i="1"/>
  <c r="AC270" i="1"/>
  <c r="AD89" i="1"/>
  <c r="AC89" i="1"/>
  <c r="AK117" i="1"/>
  <c r="AT117" i="1"/>
  <c r="AY117" i="1"/>
  <c r="AK25" i="1"/>
  <c r="BB25" i="1"/>
  <c r="V297" i="1"/>
  <c r="W297" i="1"/>
  <c r="AF139" i="1"/>
  <c r="AI139" i="1"/>
  <c r="AU139" i="1"/>
  <c r="AL212" i="1"/>
  <c r="AH212" i="1"/>
  <c r="AY212" i="1"/>
  <c r="X433" i="1"/>
  <c r="BA43" i="1"/>
  <c r="AK59" i="1"/>
  <c r="BB59" i="1"/>
  <c r="AP59" i="1"/>
  <c r="AD195" i="1"/>
  <c r="AC195" i="1"/>
  <c r="AH326" i="1"/>
  <c r="AH236" i="1"/>
  <c r="AH358" i="1"/>
  <c r="AD446" i="1"/>
  <c r="AC446" i="1"/>
  <c r="AZ87" i="1"/>
  <c r="Z87" i="1"/>
  <c r="AT87" i="1"/>
  <c r="AD292" i="1"/>
  <c r="AC292" i="1"/>
  <c r="AD53" i="1"/>
  <c r="AC53" i="1"/>
  <c r="AD15" i="1"/>
  <c r="AC15" i="1"/>
  <c r="AD181" i="1"/>
  <c r="AC181" i="1"/>
  <c r="AD37" i="1"/>
  <c r="AC37" i="1"/>
  <c r="AC109" i="1"/>
  <c r="AD109" i="1"/>
  <c r="AC191" i="1"/>
  <c r="AD191" i="1"/>
  <c r="AC40" i="1"/>
  <c r="AD40" i="1"/>
  <c r="AD198" i="1"/>
  <c r="AC198" i="1"/>
  <c r="AD26" i="1"/>
  <c r="AC26" i="1"/>
  <c r="AD167" i="1"/>
  <c r="AC167" i="1"/>
  <c r="AC108" i="1"/>
  <c r="AD108" i="1"/>
  <c r="AD418" i="1"/>
  <c r="AC418" i="1"/>
  <c r="AD283" i="1"/>
  <c r="AC283" i="1"/>
  <c r="AD348" i="1"/>
  <c r="AC348" i="1"/>
  <c r="AD237" i="1"/>
  <c r="AC237" i="1"/>
  <c r="AC448" i="1"/>
  <c r="AD448" i="1"/>
  <c r="AD147" i="1"/>
  <c r="AC147" i="1"/>
  <c r="AD235" i="1"/>
  <c r="AC235" i="1"/>
  <c r="AD186" i="1"/>
  <c r="AC186" i="1"/>
  <c r="AD184" i="1"/>
  <c r="AC184" i="1"/>
  <c r="AD114" i="1"/>
  <c r="AC114" i="1"/>
  <c r="AD414" i="1"/>
  <c r="AC414" i="1"/>
  <c r="AD97" i="1"/>
  <c r="AC97" i="1"/>
  <c r="AC60" i="1"/>
  <c r="AD60" i="1"/>
  <c r="AD196" i="1"/>
  <c r="AC196" i="1"/>
  <c r="AD57" i="1"/>
  <c r="AC57" i="1"/>
  <c r="AD390" i="1"/>
  <c r="AC390" i="1"/>
  <c r="AD361" i="1"/>
  <c r="AC361" i="1"/>
  <c r="AC192" i="1"/>
  <c r="AD192" i="1"/>
  <c r="AC280" i="1"/>
  <c r="AD280" i="1"/>
  <c r="AD163" i="1"/>
  <c r="AC163" i="1"/>
  <c r="AD6" i="1"/>
  <c r="AC6" i="1"/>
  <c r="AD455" i="1"/>
  <c r="AC455" i="1"/>
  <c r="AD428" i="1"/>
  <c r="AC428" i="1"/>
  <c r="AC439" i="1"/>
  <c r="AD439" i="1"/>
  <c r="AD2" i="1"/>
  <c r="AC2" i="1"/>
  <c r="AC104" i="1"/>
  <c r="AD104" i="1"/>
  <c r="AC120" i="1"/>
  <c r="AD120" i="1"/>
  <c r="AC281" i="1"/>
  <c r="AD281" i="1"/>
  <c r="AD220" i="1"/>
  <c r="AC220" i="1"/>
  <c r="AD250" i="1"/>
  <c r="AC250" i="1"/>
  <c r="AD316" i="1"/>
  <c r="AC316" i="1"/>
  <c r="AD275" i="1"/>
  <c r="AC275" i="1"/>
  <c r="AD260" i="1"/>
  <c r="AC260" i="1"/>
  <c r="AD286" i="1"/>
  <c r="AC286" i="1"/>
  <c r="AD306" i="1"/>
  <c r="AC306" i="1"/>
  <c r="AD106" i="1"/>
  <c r="AC106" i="1"/>
  <c r="AC56" i="1"/>
  <c r="AD56" i="1"/>
  <c r="AP117" i="1"/>
  <c r="Y117" i="1"/>
  <c r="AL25" i="1"/>
  <c r="W25" i="1"/>
  <c r="AV25" i="1"/>
  <c r="AD73" i="1"/>
  <c r="AC73" i="1"/>
  <c r="AJ297" i="1"/>
  <c r="X297" i="1"/>
  <c r="AC100" i="1"/>
  <c r="AD100" i="1"/>
  <c r="W139" i="1"/>
  <c r="AV139" i="1"/>
  <c r="AK212" i="1"/>
  <c r="AZ212" i="1"/>
  <c r="AF358" i="1"/>
  <c r="AR434" i="1"/>
  <c r="AC96" i="1"/>
  <c r="AD96" i="1"/>
  <c r="AY59" i="1"/>
  <c r="AI59" i="1"/>
  <c r="AI326" i="1"/>
  <c r="AJ326" i="1"/>
  <c r="AD9" i="1"/>
  <c r="AC9" i="1"/>
  <c r="BA87" i="1"/>
  <c r="AL87" i="1"/>
  <c r="AD413" i="1"/>
  <c r="AC413" i="1"/>
  <c r="AD204" i="1"/>
  <c r="AC204" i="1"/>
  <c r="AD214" i="1"/>
  <c r="AC214" i="1"/>
  <c r="AD78" i="1"/>
  <c r="AC78" i="1"/>
  <c r="AD324" i="1"/>
  <c r="AC324" i="1"/>
  <c r="AD264" i="1"/>
  <c r="AC264" i="1"/>
  <c r="AD148" i="1"/>
  <c r="AC148" i="1"/>
  <c r="AD403" i="1"/>
  <c r="AC403" i="1"/>
  <c r="AD299" i="1"/>
  <c r="AC299" i="1"/>
  <c r="AD351" i="1"/>
  <c r="AC351" i="1"/>
  <c r="AD410" i="1"/>
  <c r="AC410" i="1"/>
  <c r="AC392" i="1"/>
  <c r="AD392" i="1"/>
  <c r="AD437" i="1"/>
  <c r="AC437" i="1"/>
  <c r="AC44" i="1"/>
  <c r="AD44" i="1"/>
  <c r="AD359" i="1"/>
  <c r="AC359" i="1"/>
  <c r="AD371" i="1"/>
  <c r="AC371" i="1"/>
  <c r="AD187" i="1"/>
  <c r="AC187" i="1"/>
  <c r="AD412" i="1"/>
  <c r="AC412" i="1"/>
  <c r="AC375" i="1"/>
  <c r="AD375" i="1"/>
  <c r="AD176" i="1"/>
  <c r="AC176" i="1"/>
  <c r="AD431" i="1"/>
  <c r="AC431" i="1"/>
  <c r="AD42" i="1"/>
  <c r="AC42" i="1"/>
  <c r="AC168" i="1"/>
  <c r="AD168" i="1"/>
  <c r="AD387" i="1"/>
  <c r="AC387" i="1"/>
  <c r="AD55" i="1"/>
  <c r="AC55" i="1"/>
  <c r="AC112" i="1"/>
  <c r="AD112" i="1"/>
  <c r="AD43" i="1"/>
  <c r="AC43" i="1"/>
  <c r="AD433" i="1"/>
  <c r="AC433" i="1"/>
  <c r="AD236" i="1"/>
  <c r="AC236" i="1"/>
  <c r="AD256" i="1"/>
  <c r="AC256" i="1"/>
  <c r="AD334" i="1"/>
  <c r="AC334" i="1"/>
  <c r="AC92" i="1"/>
  <c r="AD92" i="1"/>
  <c r="AD59" i="1"/>
  <c r="AC59" i="1"/>
  <c r="AC150" i="1"/>
  <c r="AD150" i="1"/>
  <c r="AD434" i="1"/>
  <c r="AC434" i="1"/>
  <c r="AF413" i="1"/>
  <c r="AB413" i="1"/>
  <c r="AA413" i="1"/>
  <c r="V204" i="1"/>
  <c r="AB204" i="1"/>
  <c r="AA204" i="1"/>
  <c r="Z214" i="1"/>
  <c r="AA214" i="1"/>
  <c r="AB214" i="1"/>
  <c r="W78" i="1"/>
  <c r="AB78" i="1"/>
  <c r="AA78" i="1"/>
  <c r="AJ324" i="1"/>
  <c r="AB324" i="1"/>
  <c r="AA324" i="1"/>
  <c r="AU264" i="1"/>
  <c r="AB264" i="1"/>
  <c r="AA264" i="1"/>
  <c r="V148" i="1"/>
  <c r="AB148" i="1"/>
  <c r="AA148" i="1"/>
  <c r="Y403" i="1"/>
  <c r="AB403" i="1"/>
  <c r="AA403" i="1"/>
  <c r="Z299" i="1"/>
  <c r="AB299" i="1"/>
  <c r="AA299" i="1"/>
  <c r="V351" i="1"/>
  <c r="AB351" i="1"/>
  <c r="AA351" i="1"/>
  <c r="V410" i="1"/>
  <c r="AB410" i="1"/>
  <c r="AA410" i="1"/>
  <c r="V392" i="1"/>
  <c r="AB392" i="1"/>
  <c r="AA392" i="1"/>
  <c r="AF437" i="1"/>
  <c r="AB437" i="1"/>
  <c r="AA437" i="1"/>
  <c r="AK44" i="1"/>
  <c r="AB44" i="1"/>
  <c r="AA44" i="1"/>
  <c r="W359" i="1"/>
  <c r="AB359" i="1"/>
  <c r="AA359" i="1"/>
  <c r="AF371" i="1"/>
  <c r="AB371" i="1"/>
  <c r="AA371" i="1"/>
  <c r="AB308" i="1"/>
  <c r="AA308" i="1"/>
  <c r="AB107" i="1"/>
  <c r="AA107" i="1"/>
  <c r="AX166" i="1"/>
  <c r="AB166" i="1"/>
  <c r="AA166" i="1"/>
  <c r="AB120" i="1"/>
  <c r="AA120" i="1"/>
  <c r="AB73" i="1"/>
  <c r="AA73" i="1"/>
  <c r="AB100" i="1"/>
  <c r="AA100" i="1"/>
  <c r="AR78" i="1"/>
  <c r="AB195" i="1"/>
  <c r="AA195" i="1"/>
  <c r="AZ125" i="1"/>
  <c r="AB393" i="1"/>
  <c r="AA393" i="1"/>
  <c r="V264" i="1"/>
  <c r="AI189" i="1"/>
  <c r="AB42" i="1"/>
  <c r="AA42" i="1"/>
  <c r="V168" i="1"/>
  <c r="AB168" i="1"/>
  <c r="AA168" i="1"/>
  <c r="AB387" i="1"/>
  <c r="AA387" i="1"/>
  <c r="V55" i="1"/>
  <c r="AB55" i="1"/>
  <c r="AA55" i="1"/>
  <c r="AB112" i="1"/>
  <c r="AA112" i="1"/>
  <c r="AB43" i="1"/>
  <c r="AA43" i="1"/>
  <c r="AB433" i="1"/>
  <c r="AA433" i="1"/>
  <c r="AX236" i="1"/>
  <c r="AB236" i="1"/>
  <c r="AA236" i="1"/>
  <c r="AB256" i="1"/>
  <c r="AA256" i="1"/>
  <c r="V334" i="1"/>
  <c r="AB334" i="1"/>
  <c r="AA334" i="1"/>
  <c r="V92" i="1"/>
  <c r="AB92" i="1"/>
  <c r="AA92" i="1"/>
  <c r="AZ59" i="1"/>
  <c r="AB59" i="1"/>
  <c r="AA59" i="1"/>
  <c r="V150" i="1"/>
  <c r="AB150" i="1"/>
  <c r="AA150" i="1"/>
  <c r="AV434" i="1"/>
  <c r="AB434" i="1"/>
  <c r="AA434" i="1"/>
  <c r="AB52" i="1"/>
  <c r="AA52" i="1"/>
  <c r="AB272" i="1"/>
  <c r="AA272" i="1"/>
  <c r="AB27" i="1"/>
  <c r="AA27" i="1"/>
  <c r="AB239" i="1"/>
  <c r="AA239" i="1"/>
  <c r="AB409" i="1"/>
  <c r="AA409" i="1"/>
  <c r="AB66" i="1"/>
  <c r="AA66" i="1"/>
  <c r="AB440" i="1"/>
  <c r="AA440" i="1"/>
  <c r="AU324" i="1"/>
  <c r="AB187" i="1"/>
  <c r="AA187" i="1"/>
  <c r="AX412" i="1"/>
  <c r="AB412" i="1"/>
  <c r="AA412" i="1"/>
  <c r="AB375" i="1"/>
  <c r="AA375" i="1"/>
  <c r="AB176" i="1"/>
  <c r="AA176" i="1"/>
  <c r="AB431" i="1"/>
  <c r="AA431" i="1"/>
  <c r="X264" i="1"/>
  <c r="AB436" i="1"/>
  <c r="AA436" i="1"/>
  <c r="X415" i="1"/>
  <c r="AB415" i="1"/>
  <c r="AA415" i="1"/>
  <c r="AB238" i="1"/>
  <c r="AA238" i="1"/>
  <c r="AB254" i="1"/>
  <c r="AA254" i="1"/>
  <c r="AB38" i="1"/>
  <c r="AA38" i="1"/>
  <c r="AL14" i="1"/>
  <c r="AB14" i="1"/>
  <c r="AA14" i="1"/>
  <c r="AB199" i="1"/>
  <c r="AA199" i="1"/>
  <c r="AA210" i="1"/>
  <c r="AB210" i="1"/>
  <c r="AB76" i="1"/>
  <c r="AA76" i="1"/>
  <c r="AI330" i="1"/>
  <c r="AB330" i="1"/>
  <c r="AA330" i="1"/>
  <c r="V287" i="1"/>
  <c r="AB287" i="1"/>
  <c r="AA287" i="1"/>
  <c r="AB382" i="1"/>
  <c r="AA382" i="1"/>
  <c r="AB35" i="1"/>
  <c r="AA35" i="1"/>
  <c r="AB438" i="1"/>
  <c r="AA438" i="1"/>
  <c r="AB169" i="1"/>
  <c r="AA169" i="1"/>
  <c r="AB430" i="1"/>
  <c r="AA430" i="1"/>
  <c r="AB103" i="1"/>
  <c r="AA103" i="1"/>
  <c r="AU261" i="1"/>
  <c r="AB261" i="1"/>
  <c r="AA261" i="1"/>
  <c r="AO447" i="1"/>
  <c r="AB447" i="1"/>
  <c r="AA447" i="1"/>
  <c r="V349" i="1"/>
  <c r="AB349" i="1"/>
  <c r="AA349" i="1"/>
  <c r="AG49" i="1"/>
  <c r="AB49" i="1"/>
  <c r="AA49" i="1"/>
  <c r="AF174" i="1"/>
  <c r="AB174" i="1"/>
  <c r="AA174" i="1"/>
  <c r="AV3" i="1"/>
  <c r="AB3" i="1"/>
  <c r="AA3" i="1"/>
  <c r="AL224" i="1"/>
  <c r="AB224" i="1"/>
  <c r="AA224" i="1"/>
  <c r="AL125" i="1"/>
  <c r="AB125" i="1"/>
  <c r="AA125" i="1"/>
  <c r="V175" i="1"/>
  <c r="AB175" i="1"/>
  <c r="AA175" i="1"/>
  <c r="AB384" i="1"/>
  <c r="AA384" i="1"/>
  <c r="V293" i="1"/>
  <c r="AB293" i="1"/>
  <c r="AA293" i="1"/>
  <c r="V8" i="1"/>
  <c r="AB8" i="1"/>
  <c r="AA8" i="1"/>
  <c r="W189" i="1"/>
  <c r="AB189" i="1"/>
  <c r="AA189" i="1"/>
  <c r="AB9" i="1"/>
  <c r="AA9" i="1"/>
  <c r="AB298" i="1"/>
  <c r="AA298" i="1"/>
  <c r="AB363" i="1"/>
  <c r="AA363" i="1"/>
  <c r="AB202" i="1"/>
  <c r="AA202" i="1"/>
  <c r="AB173" i="1"/>
  <c r="AA173" i="1"/>
  <c r="Z324" i="1"/>
  <c r="AB429" i="1"/>
  <c r="AA429" i="1"/>
  <c r="AB98" i="1"/>
  <c r="AA98" i="1"/>
  <c r="AB209" i="1"/>
  <c r="AA209" i="1"/>
  <c r="AB71" i="1"/>
  <c r="AA71" i="1"/>
  <c r="AB47" i="1"/>
  <c r="AA47" i="1"/>
  <c r="AS293" i="1"/>
  <c r="AT214" i="1"/>
  <c r="AG175" i="1"/>
  <c r="AG261" i="1"/>
  <c r="AS447" i="1"/>
  <c r="AF125" i="1"/>
  <c r="V403" i="1"/>
  <c r="AJ189" i="1"/>
  <c r="AA226" i="1"/>
  <c r="AB226" i="1"/>
  <c r="AB12" i="1"/>
  <c r="AA12" i="1"/>
  <c r="AT119" i="1"/>
  <c r="AB119" i="1"/>
  <c r="AA119" i="1"/>
  <c r="V368" i="1"/>
  <c r="AB368" i="1"/>
  <c r="AA368" i="1"/>
  <c r="V123" i="1"/>
  <c r="AB123" i="1"/>
  <c r="AA123" i="1"/>
  <c r="AF266" i="1"/>
  <c r="AB266" i="1"/>
  <c r="AA266" i="1"/>
  <c r="AB46" i="1"/>
  <c r="AA46" i="1"/>
  <c r="AB398" i="1"/>
  <c r="AA398" i="1"/>
  <c r="V7" i="1"/>
  <c r="AB7" i="1"/>
  <c r="AA7" i="1"/>
  <c r="AB104" i="1"/>
  <c r="AA104" i="1"/>
  <c r="AB154" i="1"/>
  <c r="AA154" i="1"/>
  <c r="AX252" i="1"/>
  <c r="AB252" i="1"/>
  <c r="AA252" i="1"/>
  <c r="AB372" i="1"/>
  <c r="AA372" i="1"/>
  <c r="AS264" i="1"/>
  <c r="AX403" i="1"/>
  <c r="AB281" i="1"/>
  <c r="AA281" i="1"/>
  <c r="AB348" i="1"/>
  <c r="AA348" i="1"/>
  <c r="AO148" i="1"/>
  <c r="AB250" i="1"/>
  <c r="AA250" i="1"/>
  <c r="AB316" i="1"/>
  <c r="AA316" i="1"/>
  <c r="AB275" i="1"/>
  <c r="AA275" i="1"/>
  <c r="AR148" i="1"/>
  <c r="AB294" i="1"/>
  <c r="AA294" i="1"/>
  <c r="AB177" i="1"/>
  <c r="AA177" i="1"/>
  <c r="AB122" i="1"/>
  <c r="AA122" i="1"/>
  <c r="AB270" i="1"/>
  <c r="AA270" i="1"/>
  <c r="AB356" i="1"/>
  <c r="AA356" i="1"/>
  <c r="X293" i="1"/>
  <c r="AO214" i="1"/>
  <c r="AV261" i="1"/>
  <c r="X447" i="1"/>
  <c r="AB396" i="1"/>
  <c r="AA396" i="1"/>
  <c r="AB186" i="1"/>
  <c r="AA186" i="1"/>
  <c r="AB369" i="1"/>
  <c r="AA369" i="1"/>
  <c r="AF189" i="1"/>
  <c r="AB172" i="1"/>
  <c r="AA172" i="1"/>
  <c r="AB136" i="1"/>
  <c r="AA136" i="1"/>
  <c r="AB34" i="1"/>
  <c r="AA34" i="1"/>
  <c r="V311" i="1"/>
  <c r="AB311" i="1"/>
  <c r="AA311" i="1"/>
  <c r="AX117" i="1"/>
  <c r="AB117" i="1"/>
  <c r="AA117" i="1"/>
  <c r="AB326" i="1"/>
  <c r="AA326" i="1"/>
  <c r="AB25" i="1"/>
  <c r="AA25" i="1"/>
  <c r="AB139" i="1"/>
  <c r="AA139" i="1"/>
  <c r="V155" i="1"/>
  <c r="AB155" i="1"/>
  <c r="AA155" i="1"/>
  <c r="AB297" i="1"/>
  <c r="AA297" i="1"/>
  <c r="V87" i="1"/>
  <c r="AB87" i="1"/>
  <c r="AA87" i="1"/>
  <c r="AB212" i="1"/>
  <c r="AA212" i="1"/>
  <c r="V188" i="1"/>
  <c r="AB188" i="1"/>
  <c r="AA188" i="1"/>
  <c r="AB86" i="1"/>
  <c r="AA86" i="1"/>
  <c r="AB309" i="1"/>
  <c r="AA309" i="1"/>
  <c r="AZ358" i="1"/>
  <c r="AB358" i="1"/>
  <c r="AA358" i="1"/>
  <c r="AB54" i="1"/>
  <c r="AA54" i="1"/>
  <c r="Y222" i="1"/>
  <c r="AA222" i="1"/>
  <c r="AB222" i="1"/>
  <c r="AB4" i="1"/>
  <c r="AA4" i="1"/>
  <c r="AB283" i="1"/>
  <c r="AA283" i="1"/>
  <c r="AB147" i="1"/>
  <c r="AA147" i="1"/>
  <c r="AB353" i="1"/>
  <c r="AA353" i="1"/>
  <c r="AB237" i="1"/>
  <c r="AA237" i="1"/>
  <c r="AB132" i="1"/>
  <c r="AA132" i="1"/>
  <c r="AB314" i="1"/>
  <c r="AA314" i="1"/>
  <c r="AB435" i="1"/>
  <c r="AA435" i="1"/>
  <c r="AB446" i="1"/>
  <c r="AA446" i="1"/>
  <c r="AJ292" i="1"/>
  <c r="AB292" i="1"/>
  <c r="AA292" i="1"/>
  <c r="AN53" i="1"/>
  <c r="AB53" i="1"/>
  <c r="AA53" i="1"/>
  <c r="AB15" i="1"/>
  <c r="AA15" i="1"/>
  <c r="X181" i="1"/>
  <c r="AB181" i="1"/>
  <c r="AA181" i="1"/>
  <c r="AV37" i="1"/>
  <c r="AB37" i="1"/>
  <c r="AA37" i="1"/>
  <c r="V109" i="1"/>
  <c r="AB109" i="1"/>
  <c r="AA109" i="1"/>
  <c r="AZ191" i="1"/>
  <c r="AB191" i="1"/>
  <c r="AA191" i="1"/>
  <c r="AL40" i="1"/>
  <c r="AB40" i="1"/>
  <c r="AA40" i="1"/>
  <c r="AH198" i="1"/>
  <c r="AB198" i="1"/>
  <c r="AA198" i="1"/>
  <c r="Y26" i="1"/>
  <c r="AB26" i="1"/>
  <c r="AA26" i="1"/>
  <c r="AB167" i="1"/>
  <c r="AA167" i="1"/>
  <c r="AL108" i="1"/>
  <c r="AB108" i="1"/>
  <c r="AA108" i="1"/>
  <c r="AJ418" i="1"/>
  <c r="AB418" i="1"/>
  <c r="AA418" i="1"/>
  <c r="AB235" i="1"/>
  <c r="AA235" i="1"/>
  <c r="AB295" i="1"/>
  <c r="AA295" i="1"/>
  <c r="AB257" i="1"/>
  <c r="AA257" i="1"/>
  <c r="AB220" i="1"/>
  <c r="AA220" i="1"/>
  <c r="AB448" i="1"/>
  <c r="AA448" i="1"/>
  <c r="AB335" i="1"/>
  <c r="AA335" i="1"/>
  <c r="AA234" i="1"/>
  <c r="AB234" i="1"/>
  <c r="AB260" i="1"/>
  <c r="AA260" i="1"/>
  <c r="AB286" i="1"/>
  <c r="AA286" i="1"/>
  <c r="AB306" i="1"/>
  <c r="AA306" i="1"/>
  <c r="AB106" i="1"/>
  <c r="AA106" i="1"/>
  <c r="AB56" i="1"/>
  <c r="AA56" i="1"/>
  <c r="AB89" i="1"/>
  <c r="AA89" i="1"/>
  <c r="AT293" i="1"/>
  <c r="Y293" i="1"/>
  <c r="AB96" i="1"/>
  <c r="AA96" i="1"/>
  <c r="AT261" i="1"/>
  <c r="Z447" i="1"/>
  <c r="AQ189" i="1"/>
  <c r="AB184" i="1"/>
  <c r="AA184" i="1"/>
  <c r="V114" i="1"/>
  <c r="AB114" i="1"/>
  <c r="AA114" i="1"/>
  <c r="V414" i="1"/>
  <c r="AB414" i="1"/>
  <c r="AA414" i="1"/>
  <c r="AY97" i="1"/>
  <c r="AB97" i="1"/>
  <c r="AA97" i="1"/>
  <c r="AL60" i="1"/>
  <c r="AB60" i="1"/>
  <c r="AA60" i="1"/>
  <c r="Y196" i="1"/>
  <c r="AB196" i="1"/>
  <c r="AA196" i="1"/>
  <c r="AT57" i="1"/>
  <c r="AB57" i="1"/>
  <c r="AA57" i="1"/>
  <c r="V390" i="1"/>
  <c r="AB390" i="1"/>
  <c r="AA390" i="1"/>
  <c r="Y361" i="1"/>
  <c r="AB361" i="1"/>
  <c r="AA361" i="1"/>
  <c r="AL192" i="1"/>
  <c r="AB192" i="1"/>
  <c r="AA192" i="1"/>
  <c r="AO280" i="1"/>
  <c r="AB280" i="1"/>
  <c r="AA280" i="1"/>
  <c r="Y163" i="1"/>
  <c r="AB163" i="1"/>
  <c r="AA163" i="1"/>
  <c r="AY6" i="1"/>
  <c r="AB6" i="1"/>
  <c r="AA6" i="1"/>
  <c r="V455" i="1"/>
  <c r="AB455" i="1"/>
  <c r="AA455" i="1"/>
  <c r="Z428" i="1"/>
  <c r="AB428" i="1"/>
  <c r="AA428" i="1"/>
  <c r="V439" i="1"/>
  <c r="AB439" i="1"/>
  <c r="AA439" i="1"/>
  <c r="AB2" i="1"/>
  <c r="AA2" i="1"/>
  <c r="A204" i="49"/>
  <c r="A138" i="49"/>
  <c r="A163" i="49"/>
  <c r="A155" i="49"/>
  <c r="A195" i="49"/>
  <c r="A134" i="49"/>
  <c r="AH214" i="1"/>
  <c r="V212" i="1"/>
  <c r="AX212" i="1"/>
  <c r="AK15" i="1"/>
  <c r="AX15" i="1"/>
  <c r="AL204" i="1"/>
  <c r="AH204" i="1"/>
  <c r="Z434" i="1"/>
  <c r="AS433" i="1"/>
  <c r="AJ433" i="1"/>
  <c r="AV433" i="1"/>
  <c r="V43" i="1"/>
  <c r="Z43" i="1"/>
  <c r="AL59" i="1"/>
  <c r="AF59" i="1"/>
  <c r="V236" i="1"/>
  <c r="Y236" i="1"/>
  <c r="W236" i="1"/>
  <c r="AT433" i="1"/>
  <c r="V433" i="1"/>
  <c r="AR433" i="1"/>
  <c r="AL43" i="1"/>
  <c r="AK43" i="1"/>
  <c r="AL236" i="1"/>
  <c r="AI236" i="1"/>
  <c r="AH433" i="1"/>
  <c r="AW433" i="1"/>
  <c r="AH43" i="1"/>
  <c r="Z236" i="1"/>
  <c r="D2" i="55"/>
  <c r="Z148" i="1"/>
  <c r="AH148" i="1"/>
  <c r="AG204" i="1"/>
  <c r="AO204" i="1"/>
  <c r="AT324" i="1"/>
  <c r="AW214" i="1"/>
  <c r="BA214" i="1"/>
  <c r="V78" i="1"/>
  <c r="AK78" i="1"/>
  <c r="AI264" i="1"/>
  <c r="AR264" i="1"/>
  <c r="Z403" i="1"/>
  <c r="W403" i="1"/>
  <c r="AJ148" i="1"/>
  <c r="AL148" i="1"/>
  <c r="AK148" i="1"/>
  <c r="X204" i="1"/>
  <c r="AN204" i="1"/>
  <c r="V324" i="1"/>
  <c r="AO324" i="1"/>
  <c r="V44" i="1"/>
  <c r="AL392" i="1"/>
  <c r="AL214" i="1"/>
  <c r="AI214" i="1"/>
  <c r="AP214" i="1"/>
  <c r="AV78" i="1"/>
  <c r="AH78" i="1"/>
  <c r="AU78" i="1"/>
  <c r="W264" i="1"/>
  <c r="AL264" i="1"/>
  <c r="AL403" i="1"/>
  <c r="AH403" i="1"/>
  <c r="AQ148" i="1"/>
  <c r="AF148" i="1"/>
  <c r="W148" i="1"/>
  <c r="AK204" i="1"/>
  <c r="AS204" i="1"/>
  <c r="W204" i="1"/>
  <c r="AP324" i="1"/>
  <c r="AH324" i="1"/>
  <c r="X324" i="1"/>
  <c r="W44" i="1"/>
  <c r="W437" i="1"/>
  <c r="AQ392" i="1"/>
  <c r="W214" i="1"/>
  <c r="AK214" i="1"/>
  <c r="Z78" i="1"/>
  <c r="AT78" i="1"/>
  <c r="AP78" i="1"/>
  <c r="AH264" i="1"/>
  <c r="AG264" i="1"/>
  <c r="AI403" i="1"/>
  <c r="AG403" i="1"/>
  <c r="AH299" i="1"/>
  <c r="AZ204" i="1"/>
  <c r="BB204" i="1"/>
  <c r="AL324" i="1"/>
  <c r="Y324" i="1"/>
  <c r="W324" i="1"/>
  <c r="AN214" i="1"/>
  <c r="AU214" i="1"/>
  <c r="AS214" i="1"/>
  <c r="AF78" i="1"/>
  <c r="BC78" i="1"/>
  <c r="AQ78" i="1"/>
  <c r="AF264" i="1"/>
  <c r="BA264" i="1"/>
  <c r="Y264" i="1"/>
  <c r="AF403" i="1"/>
  <c r="AJ403" i="1"/>
  <c r="AF299" i="1"/>
  <c r="AO359" i="1"/>
  <c r="Y148" i="1"/>
  <c r="AI359" i="1"/>
  <c r="AT148" i="1"/>
  <c r="AS148" i="1"/>
  <c r="AU148" i="1"/>
  <c r="AZ351" i="1"/>
  <c r="AI204" i="1"/>
  <c r="AP204" i="1"/>
  <c r="AG324" i="1"/>
  <c r="AK324" i="1"/>
  <c r="AF324" i="1"/>
  <c r="AT410" i="1"/>
  <c r="AJ214" i="1"/>
  <c r="AY214" i="1"/>
  <c r="X214" i="1"/>
  <c r="AG78" i="1"/>
  <c r="AL78" i="1"/>
  <c r="AJ78" i="1"/>
  <c r="AZ264" i="1"/>
  <c r="Z264" i="1"/>
  <c r="AV264" i="1"/>
  <c r="AK403" i="1"/>
  <c r="AI299" i="1"/>
  <c r="AY148" i="1"/>
  <c r="AG148" i="1"/>
  <c r="X148" i="1"/>
  <c r="AZ148" i="1"/>
  <c r="AV148" i="1"/>
  <c r="AG351" i="1"/>
  <c r="Y204" i="1"/>
  <c r="AF204" i="1"/>
  <c r="AJ204" i="1"/>
  <c r="AS324" i="1"/>
  <c r="AI324" i="1"/>
  <c r="W410" i="1"/>
  <c r="BB214" i="1"/>
  <c r="AV214" i="1"/>
  <c r="AG214" i="1"/>
  <c r="Y78" i="1"/>
  <c r="X78" i="1"/>
  <c r="AY78" i="1"/>
  <c r="AT264" i="1"/>
  <c r="AJ264" i="1"/>
  <c r="AW264" i="1"/>
  <c r="AX148" i="1"/>
  <c r="AI148" i="1"/>
  <c r="Z204" i="1"/>
  <c r="BA204" i="1"/>
  <c r="AH371" i="1"/>
  <c r="AV324" i="1"/>
  <c r="AJ410" i="1"/>
  <c r="V214" i="1"/>
  <c r="Y214" i="1"/>
  <c r="AF214" i="1"/>
  <c r="AO78" i="1"/>
  <c r="AN78" i="1"/>
  <c r="AK264" i="1"/>
  <c r="AQ264" i="1"/>
  <c r="X403" i="1"/>
  <c r="AL2" i="1"/>
  <c r="W57" i="1"/>
  <c r="Z361" i="1"/>
  <c r="AF57" i="1"/>
  <c r="AP57" i="1"/>
  <c r="AP414" i="1"/>
  <c r="Y6" i="1"/>
  <c r="AZ60" i="1"/>
  <c r="AZ196" i="1"/>
  <c r="AK428" i="1"/>
  <c r="AU192" i="1"/>
  <c r="AO414" i="1"/>
  <c r="AI361" i="1"/>
  <c r="AI114" i="1"/>
  <c r="Y57" i="1"/>
  <c r="AS414" i="1"/>
  <c r="AL428" i="1"/>
  <c r="AV57" i="1"/>
  <c r="Y192" i="1"/>
  <c r="AJ414" i="1"/>
  <c r="AJ6" i="1"/>
  <c r="X390" i="1"/>
  <c r="AH439" i="1"/>
  <c r="W280" i="1"/>
  <c r="AJ57" i="1"/>
  <c r="AH192" i="1"/>
  <c r="AZ414" i="1"/>
  <c r="AG361" i="1"/>
  <c r="AW6" i="1"/>
  <c r="Y390" i="1"/>
  <c r="Z439" i="1"/>
  <c r="AX280" i="1"/>
  <c r="AI428" i="1"/>
  <c r="BB390" i="1"/>
  <c r="AS6" i="1"/>
  <c r="Z390" i="1"/>
  <c r="AP439" i="1"/>
  <c r="Z97" i="1"/>
  <c r="AV2" i="1"/>
  <c r="AR6" i="1"/>
  <c r="Z60" i="1"/>
  <c r="AI455" i="1"/>
  <c r="AP428" i="1"/>
  <c r="Y97" i="1"/>
  <c r="AJ196" i="1"/>
  <c r="AI293" i="1"/>
  <c r="AG293" i="1"/>
  <c r="AK175" i="1"/>
  <c r="AT175" i="1"/>
  <c r="AV175" i="1"/>
  <c r="AF261" i="1"/>
  <c r="AH261" i="1"/>
  <c r="AQ261" i="1"/>
  <c r="AN447" i="1"/>
  <c r="BA447" i="1"/>
  <c r="Z125" i="1"/>
  <c r="AU125" i="1"/>
  <c r="W125" i="1"/>
  <c r="BA189" i="1"/>
  <c r="AZ189" i="1"/>
  <c r="BA174" i="1"/>
  <c r="AF175" i="1"/>
  <c r="BA175" i="1"/>
  <c r="AL175" i="1"/>
  <c r="Z261" i="1"/>
  <c r="AL261" i="1"/>
  <c r="X261" i="1"/>
  <c r="AI447" i="1"/>
  <c r="AK447" i="1"/>
  <c r="AU447" i="1"/>
  <c r="AJ125" i="1"/>
  <c r="AO125" i="1"/>
  <c r="AY125" i="1"/>
  <c r="AV293" i="1"/>
  <c r="AK293" i="1"/>
  <c r="AX175" i="1"/>
  <c r="AZ175" i="1"/>
  <c r="AU175" i="1"/>
  <c r="AI261" i="1"/>
  <c r="AS261" i="1"/>
  <c r="AF447" i="1"/>
  <c r="AZ447" i="1"/>
  <c r="AG447" i="1"/>
  <c r="AP125" i="1"/>
  <c r="AI125" i="1"/>
  <c r="AY189" i="1"/>
  <c r="AL189" i="1"/>
  <c r="X189" i="1"/>
  <c r="Z175" i="1"/>
  <c r="AJ175" i="1"/>
  <c r="X175" i="1"/>
  <c r="AR261" i="1"/>
  <c r="AW261" i="1"/>
  <c r="AL447" i="1"/>
  <c r="AH447" i="1"/>
  <c r="AK125" i="1"/>
  <c r="Y189" i="1"/>
  <c r="AR189" i="1"/>
  <c r="AV189" i="1"/>
  <c r="AY175" i="1"/>
  <c r="AH175" i="1"/>
  <c r="AQ175" i="1"/>
  <c r="V261" i="1"/>
  <c r="W261" i="1"/>
  <c r="W447" i="1"/>
  <c r="AT447" i="1"/>
  <c r="AP447" i="1"/>
  <c r="AJ447" i="1"/>
  <c r="AH125" i="1"/>
  <c r="X125" i="1"/>
  <c r="AX189" i="1"/>
  <c r="AK189" i="1"/>
  <c r="Y175" i="1"/>
  <c r="AW175" i="1"/>
  <c r="AS175" i="1"/>
  <c r="AP175" i="1"/>
  <c r="AJ261" i="1"/>
  <c r="BB447" i="1"/>
  <c r="AV447" i="1"/>
  <c r="AG125" i="1"/>
  <c r="Y125" i="1"/>
  <c r="AG189" i="1"/>
  <c r="W174" i="1"/>
  <c r="AG2" i="1"/>
  <c r="AK413" i="1"/>
  <c r="V413" i="1"/>
  <c r="AP413" i="1"/>
  <c r="AL413" i="1"/>
  <c r="AJ413" i="1"/>
  <c r="AH413" i="1"/>
  <c r="W413" i="1"/>
  <c r="AI413" i="1"/>
  <c r="AO413" i="1"/>
  <c r="X413" i="1"/>
  <c r="Y413" i="1"/>
  <c r="AG413" i="1"/>
  <c r="Z413" i="1"/>
  <c r="AK198" i="1"/>
  <c r="AV167" i="1"/>
  <c r="AH26" i="1"/>
  <c r="X37" i="1"/>
  <c r="Z53" i="1"/>
  <c r="AO57" i="1"/>
  <c r="AI57" i="1"/>
  <c r="BB192" i="1"/>
  <c r="AG414" i="1"/>
  <c r="BB414" i="1"/>
  <c r="X361" i="1"/>
  <c r="AL361" i="1"/>
  <c r="AQ6" i="1"/>
  <c r="AL6" i="1"/>
  <c r="Z6" i="1"/>
  <c r="AJ390" i="1"/>
  <c r="AL390" i="1"/>
  <c r="AJ163" i="1"/>
  <c r="AG60" i="1"/>
  <c r="AQ60" i="1"/>
  <c r="V60" i="1"/>
  <c r="Y439" i="1"/>
  <c r="AK439" i="1"/>
  <c r="AL439" i="1"/>
  <c r="AL455" i="1"/>
  <c r="AX455" i="1"/>
  <c r="AQ428" i="1"/>
  <c r="AF280" i="1"/>
  <c r="AL280" i="1"/>
  <c r="AH97" i="1"/>
  <c r="W97" i="1"/>
  <c r="AF97" i="1"/>
  <c r="AV163" i="1"/>
  <c r="AG196" i="1"/>
  <c r="AG163" i="1"/>
  <c r="AR428" i="1"/>
  <c r="Y114" i="1"/>
  <c r="AI163" i="1"/>
  <c r="AU428" i="1"/>
  <c r="AQ2" i="1"/>
  <c r="AH2" i="1"/>
  <c r="AS57" i="1"/>
  <c r="Z57" i="1"/>
  <c r="AU57" i="1"/>
  <c r="AV192" i="1"/>
  <c r="AT414" i="1"/>
  <c r="AV414" i="1"/>
  <c r="AF414" i="1"/>
  <c r="AK361" i="1"/>
  <c r="W361" i="1"/>
  <c r="V6" i="1"/>
  <c r="AX6" i="1"/>
  <c r="X6" i="1"/>
  <c r="AO390" i="1"/>
  <c r="AT390" i="1"/>
  <c r="AK390" i="1"/>
  <c r="AP60" i="1"/>
  <c r="AU60" i="1"/>
  <c r="AI60" i="1"/>
  <c r="Y428" i="1"/>
  <c r="AS439" i="1"/>
  <c r="AV439" i="1"/>
  <c r="AU439" i="1"/>
  <c r="AF455" i="1"/>
  <c r="AG428" i="1"/>
  <c r="AP280" i="1"/>
  <c r="AQ97" i="1"/>
  <c r="AJ97" i="1"/>
  <c r="AO428" i="1"/>
  <c r="W196" i="1"/>
  <c r="AH196" i="1"/>
  <c r="AW114" i="1"/>
  <c r="W428" i="1"/>
  <c r="AR2" i="1"/>
  <c r="Z2" i="1"/>
  <c r="AL57" i="1"/>
  <c r="AG57" i="1"/>
  <c r="AO192" i="1"/>
  <c r="AQ414" i="1"/>
  <c r="BA414" i="1"/>
  <c r="AH361" i="1"/>
  <c r="AF361" i="1"/>
  <c r="V192" i="1"/>
  <c r="AZ6" i="1"/>
  <c r="AT6" i="1"/>
  <c r="AI6" i="1"/>
  <c r="Z192" i="1"/>
  <c r="AG192" i="1"/>
  <c r="AF390" i="1"/>
  <c r="AS390" i="1"/>
  <c r="BA428" i="1"/>
  <c r="BA60" i="1"/>
  <c r="AT60" i="1"/>
  <c r="AX60" i="1"/>
  <c r="AW428" i="1"/>
  <c r="AO439" i="1"/>
  <c r="BB439" i="1"/>
  <c r="AH455" i="1"/>
  <c r="AF163" i="1"/>
  <c r="AS428" i="1"/>
  <c r="AH280" i="1"/>
  <c r="AG280" i="1"/>
  <c r="AT97" i="1"/>
  <c r="AV97" i="1"/>
  <c r="X97" i="1"/>
  <c r="AT428" i="1"/>
  <c r="AL196" i="1"/>
  <c r="AI196" i="1"/>
  <c r="V2" i="1"/>
  <c r="W2" i="1"/>
  <c r="AK57" i="1"/>
  <c r="AH57" i="1"/>
  <c r="W192" i="1"/>
  <c r="AV6" i="1"/>
  <c r="AU6" i="1"/>
  <c r="AG6" i="1"/>
  <c r="BA192" i="1"/>
  <c r="AH390" i="1"/>
  <c r="AV390" i="1"/>
  <c r="W390" i="1"/>
  <c r="AH428" i="1"/>
  <c r="AY60" i="1"/>
  <c r="AW60" i="1"/>
  <c r="AR60" i="1"/>
  <c r="AI439" i="1"/>
  <c r="X439" i="1"/>
  <c r="Y455" i="1"/>
  <c r="AG455" i="1"/>
  <c r="X163" i="1"/>
  <c r="AK280" i="1"/>
  <c r="AI280" i="1"/>
  <c r="AK97" i="1"/>
  <c r="AG97" i="1"/>
  <c r="AJ428" i="1"/>
  <c r="X196" i="1"/>
  <c r="Z196" i="1"/>
  <c r="AT2" i="1"/>
  <c r="AF2" i="1"/>
  <c r="AI2" i="1"/>
  <c r="AF192" i="1"/>
  <c r="AY414" i="1"/>
  <c r="AX414" i="1"/>
  <c r="X414" i="1"/>
  <c r="AH414" i="1"/>
  <c r="V361" i="1"/>
  <c r="AJ361" i="1"/>
  <c r="V57" i="1"/>
  <c r="AY192" i="1"/>
  <c r="X192" i="1"/>
  <c r="AK414" i="1"/>
  <c r="Y414" i="1"/>
  <c r="AR414" i="1"/>
  <c r="W414" i="1"/>
  <c r="AZ361" i="1"/>
  <c r="AF6" i="1"/>
  <c r="AH6" i="1"/>
  <c r="W6" i="1"/>
  <c r="AN192" i="1"/>
  <c r="AN390" i="1"/>
  <c r="AG390" i="1"/>
  <c r="AP390" i="1"/>
  <c r="AI192" i="1"/>
  <c r="AP192" i="1"/>
  <c r="AK60" i="1"/>
  <c r="X60" i="1"/>
  <c r="Y60" i="1"/>
  <c r="W60" i="1"/>
  <c r="AG439" i="1"/>
  <c r="AJ439" i="1"/>
  <c r="W163" i="1"/>
  <c r="AJ455" i="1"/>
  <c r="X455" i="1"/>
  <c r="V163" i="1"/>
  <c r="Y280" i="1"/>
  <c r="X280" i="1"/>
  <c r="AU97" i="1"/>
  <c r="AL97" i="1"/>
  <c r="AF196" i="1"/>
  <c r="AU2" i="1"/>
  <c r="X2" i="1"/>
  <c r="Y2" i="1"/>
  <c r="AI414" i="1"/>
  <c r="AL414" i="1"/>
  <c r="Z414" i="1"/>
  <c r="BA361" i="1"/>
  <c r="AK6" i="1"/>
  <c r="AJ192" i="1"/>
  <c r="AU390" i="1"/>
  <c r="AI390" i="1"/>
  <c r="AS60" i="1"/>
  <c r="AV60" i="1"/>
  <c r="AF60" i="1"/>
  <c r="AU163" i="1"/>
  <c r="AF439" i="1"/>
  <c r="AT439" i="1"/>
  <c r="AH163" i="1"/>
  <c r="AF428" i="1"/>
  <c r="W455" i="1"/>
  <c r="X428" i="1"/>
  <c r="AJ280" i="1"/>
  <c r="Z280" i="1"/>
  <c r="V97" i="1"/>
  <c r="AZ97" i="1"/>
  <c r="AK196" i="1"/>
  <c r="AW2" i="1"/>
  <c r="AK2" i="1"/>
  <c r="AK163" i="1"/>
  <c r="AH60" i="1"/>
  <c r="AJ60" i="1"/>
  <c r="AN439" i="1"/>
  <c r="W439" i="1"/>
  <c r="AW439" i="1"/>
  <c r="AL163" i="1"/>
  <c r="AK455" i="1"/>
  <c r="Z455" i="1"/>
  <c r="V280" i="1"/>
  <c r="AI97" i="1"/>
  <c r="AR97" i="1"/>
  <c r="V196" i="1"/>
  <c r="Z163" i="1"/>
  <c r="AS2" i="1"/>
  <c r="AJ2" i="1"/>
  <c r="AY292" i="1"/>
  <c r="Z191" i="1"/>
  <c r="AZ292" i="1"/>
  <c r="AK109" i="1"/>
  <c r="W191" i="1"/>
  <c r="Z26" i="1"/>
  <c r="AL181" i="1"/>
  <c r="AV109" i="1"/>
  <c r="X191" i="1"/>
  <c r="AK40" i="1"/>
  <c r="AW181" i="1"/>
  <c r="AF191" i="1"/>
  <c r="AH40" i="1"/>
  <c r="AU15" i="1"/>
  <c r="AI181" i="1"/>
  <c r="AK26" i="1"/>
  <c r="V418" i="1"/>
  <c r="BB40" i="1"/>
  <c r="AH15" i="1"/>
  <c r="V167" i="1"/>
  <c r="AN15" i="1"/>
  <c r="AY198" i="1"/>
  <c r="AF418" i="1"/>
  <c r="Y37" i="1"/>
  <c r="Y167" i="1"/>
  <c r="W198" i="1"/>
  <c r="V292" i="1"/>
  <c r="Y292" i="1"/>
  <c r="AF292" i="1"/>
  <c r="AH108" i="1"/>
  <c r="AG418" i="1"/>
  <c r="AT37" i="1"/>
  <c r="Z37" i="1"/>
  <c r="V181" i="1"/>
  <c r="AT181" i="1"/>
  <c r="AF109" i="1"/>
  <c r="AG109" i="1"/>
  <c r="AV191" i="1"/>
  <c r="AG191" i="1"/>
  <c r="AU108" i="1"/>
  <c r="Y40" i="1"/>
  <c r="AX40" i="1"/>
  <c r="AP418" i="1"/>
  <c r="AF108" i="1"/>
  <c r="AW167" i="1"/>
  <c r="AJ167" i="1"/>
  <c r="AJ26" i="1"/>
  <c r="AK418" i="1"/>
  <c r="X15" i="1"/>
  <c r="AY15" i="1"/>
  <c r="AI15" i="1"/>
  <c r="AL26" i="1"/>
  <c r="V198" i="1"/>
  <c r="Y198" i="1"/>
  <c r="AZ198" i="1"/>
  <c r="AR292" i="1"/>
  <c r="W292" i="1"/>
  <c r="AV292" i="1"/>
  <c r="X108" i="1"/>
  <c r="AU37" i="1"/>
  <c r="AR37" i="1"/>
  <c r="AQ181" i="1"/>
  <c r="AH181" i="1"/>
  <c r="AV181" i="1"/>
  <c r="AW109" i="1"/>
  <c r="AL109" i="1"/>
  <c r="AY191" i="1"/>
  <c r="AJ191" i="1"/>
  <c r="AS191" i="1"/>
  <c r="AG108" i="1"/>
  <c r="AT108" i="1"/>
  <c r="X40" i="1"/>
  <c r="AO40" i="1"/>
  <c r="AI108" i="1"/>
  <c r="AI167" i="1"/>
  <c r="AT167" i="1"/>
  <c r="AI418" i="1"/>
  <c r="AL15" i="1"/>
  <c r="AV15" i="1"/>
  <c r="AF15" i="1"/>
  <c r="AI26" i="1"/>
  <c r="X198" i="1"/>
  <c r="AL198" i="1"/>
  <c r="AP198" i="1"/>
  <c r="AK292" i="1"/>
  <c r="BA292" i="1"/>
  <c r="AW37" i="1"/>
  <c r="W37" i="1"/>
  <c r="AZ181" i="1"/>
  <c r="AF181" i="1"/>
  <c r="AR181" i="1"/>
  <c r="AF26" i="1"/>
  <c r="AH109" i="1"/>
  <c r="W109" i="1"/>
  <c r="AH191" i="1"/>
  <c r="AP191" i="1"/>
  <c r="AX191" i="1"/>
  <c r="AS108" i="1"/>
  <c r="AZ40" i="1"/>
  <c r="W40" i="1"/>
  <c r="AN40" i="1"/>
  <c r="X167" i="1"/>
  <c r="W167" i="1"/>
  <c r="Z15" i="1"/>
  <c r="W15" i="1"/>
  <c r="AJ15" i="1"/>
  <c r="AI198" i="1"/>
  <c r="AG198" i="1"/>
  <c r="AV198" i="1"/>
  <c r="Z292" i="1"/>
  <c r="X292" i="1"/>
  <c r="AX292" i="1"/>
  <c r="Z418" i="1"/>
  <c r="Z108" i="1"/>
  <c r="AK37" i="1"/>
  <c r="AQ37" i="1"/>
  <c r="AI37" i="1"/>
  <c r="AY181" i="1"/>
  <c r="W181" i="1"/>
  <c r="AU181" i="1"/>
  <c r="W26" i="1"/>
  <c r="X109" i="1"/>
  <c r="AS109" i="1"/>
  <c r="W418" i="1"/>
  <c r="AL191" i="1"/>
  <c r="AK191" i="1"/>
  <c r="AK108" i="1"/>
  <c r="Y418" i="1"/>
  <c r="AL418" i="1"/>
  <c r="AJ40" i="1"/>
  <c r="AR167" i="1"/>
  <c r="AF167" i="1"/>
  <c r="AJ108" i="1"/>
  <c r="AZ15" i="1"/>
  <c r="AS15" i="1"/>
  <c r="AG15" i="1"/>
  <c r="BA198" i="1"/>
  <c r="AF198" i="1"/>
  <c r="Z198" i="1"/>
  <c r="AU292" i="1"/>
  <c r="AG292" i="1"/>
  <c r="AH292" i="1"/>
  <c r="AT418" i="1"/>
  <c r="AJ37" i="1"/>
  <c r="AG37" i="1"/>
  <c r="AL37" i="1"/>
  <c r="AO181" i="1"/>
  <c r="Z181" i="1"/>
  <c r="AS181" i="1"/>
  <c r="AI109" i="1"/>
  <c r="AU109" i="1"/>
  <c r="AV418" i="1"/>
  <c r="AU191" i="1"/>
  <c r="AI191" i="1"/>
  <c r="BA191" i="1"/>
  <c r="AU418" i="1"/>
  <c r="AN418" i="1"/>
  <c r="AG40" i="1"/>
  <c r="Z40" i="1"/>
  <c r="AI40" i="1"/>
  <c r="X26" i="1"/>
  <c r="AL167" i="1"/>
  <c r="AG167" i="1"/>
  <c r="AH167" i="1"/>
  <c r="AV108" i="1"/>
  <c r="Y108" i="1"/>
  <c r="BB15" i="1"/>
  <c r="AX198" i="1"/>
  <c r="AU198" i="1"/>
  <c r="AI292" i="1"/>
  <c r="AP292" i="1"/>
  <c r="V37" i="1"/>
  <c r="AF37" i="1"/>
  <c r="AH37" i="1"/>
  <c r="AG181" i="1"/>
  <c r="AK181" i="1"/>
  <c r="Y181" i="1"/>
  <c r="Y109" i="1"/>
  <c r="Z109" i="1"/>
  <c r="Y191" i="1"/>
  <c r="AW191" i="1"/>
  <c r="V191" i="1"/>
  <c r="AH418" i="1"/>
  <c r="W108" i="1"/>
  <c r="AV40" i="1"/>
  <c r="AU40" i="1"/>
  <c r="AP40" i="1"/>
  <c r="Z167" i="1"/>
  <c r="AS167" i="1"/>
  <c r="AU167" i="1"/>
  <c r="AS418" i="1"/>
  <c r="AW108" i="1"/>
  <c r="BC26" i="1"/>
  <c r="AT15" i="1"/>
  <c r="AW15" i="1"/>
  <c r="AJ198" i="1"/>
  <c r="AR198" i="1"/>
  <c r="AF53" i="1"/>
  <c r="AL292" i="1"/>
  <c r="AS37" i="1"/>
  <c r="AJ181" i="1"/>
  <c r="AX181" i="1"/>
  <c r="AJ109" i="1"/>
  <c r="AT109" i="1"/>
  <c r="AQ191" i="1"/>
  <c r="AR191" i="1"/>
  <c r="AT191" i="1"/>
  <c r="X418" i="1"/>
  <c r="V40" i="1"/>
  <c r="AF40" i="1"/>
  <c r="AK167" i="1"/>
  <c r="AQ167" i="1"/>
  <c r="AO418" i="1"/>
  <c r="AG26" i="1"/>
  <c r="V15" i="1"/>
  <c r="Y15" i="1"/>
  <c r="AF14" i="1"/>
  <c r="Z14" i="1"/>
  <c r="AO14" i="1"/>
  <c r="W14" i="1"/>
  <c r="AU14" i="1"/>
  <c r="Y14" i="1"/>
  <c r="X14" i="1"/>
  <c r="AP250" i="1"/>
  <c r="AO250" i="1"/>
  <c r="X351" i="1"/>
  <c r="W49" i="1"/>
  <c r="Y371" i="1"/>
  <c r="AU3" i="1"/>
  <c r="AG3" i="1"/>
  <c r="AG119" i="1"/>
  <c r="AW119" i="1"/>
  <c r="AY119" i="1"/>
  <c r="AF224" i="1"/>
  <c r="AL371" i="1"/>
  <c r="BB437" i="1"/>
  <c r="Z44" i="1"/>
  <c r="X437" i="1"/>
  <c r="AT392" i="1"/>
  <c r="X392" i="1"/>
  <c r="AR410" i="1"/>
  <c r="AW410" i="1"/>
  <c r="AV371" i="1"/>
  <c r="AQ114" i="1"/>
  <c r="AK114" i="1"/>
  <c r="AR114" i="1"/>
  <c r="AG371" i="1"/>
  <c r="AI174" i="1"/>
  <c r="X174" i="1"/>
  <c r="W299" i="1"/>
  <c r="AJ299" i="1"/>
  <c r="AR299" i="1"/>
  <c r="W53" i="1"/>
  <c r="AK359" i="1"/>
  <c r="AG53" i="1"/>
  <c r="AK53" i="1"/>
  <c r="AI351" i="1"/>
  <c r="X49" i="1"/>
  <c r="Z49" i="1"/>
  <c r="W3" i="1"/>
  <c r="AT3" i="1"/>
  <c r="AJ119" i="1"/>
  <c r="AV119" i="1"/>
  <c r="AU119" i="1"/>
  <c r="W224" i="1"/>
  <c r="AG44" i="1"/>
  <c r="AH44" i="1"/>
  <c r="AL437" i="1"/>
  <c r="AG392" i="1"/>
  <c r="Z392" i="1"/>
  <c r="AR392" i="1"/>
  <c r="X410" i="1"/>
  <c r="AF410" i="1"/>
  <c r="AK371" i="1"/>
  <c r="AJ114" i="1"/>
  <c r="Z114" i="1"/>
  <c r="AF114" i="1"/>
  <c r="AJ174" i="1"/>
  <c r="AQ299" i="1"/>
  <c r="X299" i="1"/>
  <c r="AU299" i="1"/>
  <c r="Z371" i="1"/>
  <c r="AP359" i="1"/>
  <c r="Z359" i="1"/>
  <c r="V53" i="1"/>
  <c r="AJ53" i="1"/>
  <c r="AI49" i="1"/>
  <c r="AO49" i="1"/>
  <c r="V224" i="1"/>
  <c r="AL44" i="1"/>
  <c r="AJ44" i="1"/>
  <c r="AU114" i="1"/>
  <c r="V174" i="1"/>
  <c r="AG174" i="1"/>
  <c r="AP299" i="1"/>
  <c r="Y299" i="1"/>
  <c r="X359" i="1"/>
  <c r="AF359" i="1"/>
  <c r="AF351" i="1"/>
  <c r="Z351" i="1"/>
  <c r="AZ119" i="1"/>
  <c r="AJ359" i="1"/>
  <c r="X53" i="1"/>
  <c r="AU53" i="1"/>
  <c r="AL351" i="1"/>
  <c r="Y351" i="1"/>
  <c r="BA49" i="1"/>
  <c r="AF49" i="1"/>
  <c r="X3" i="1"/>
  <c r="AL3" i="1"/>
  <c r="V119" i="1"/>
  <c r="AQ119" i="1"/>
  <c r="Z224" i="1"/>
  <c r="Y224" i="1"/>
  <c r="X44" i="1"/>
  <c r="Y437" i="1"/>
  <c r="W392" i="1"/>
  <c r="AW392" i="1"/>
  <c r="AI392" i="1"/>
  <c r="AU410" i="1"/>
  <c r="AQ410" i="1"/>
  <c r="W114" i="1"/>
  <c r="AL114" i="1"/>
  <c r="V371" i="1"/>
  <c r="AH174" i="1"/>
  <c r="AZ174" i="1"/>
  <c r="AY299" i="1"/>
  <c r="AZ299" i="1"/>
  <c r="AI371" i="1"/>
  <c r="AI53" i="1"/>
  <c r="X224" i="1"/>
  <c r="V437" i="1"/>
  <c r="Z437" i="1"/>
  <c r="AL410" i="1"/>
  <c r="AG410" i="1"/>
  <c r="AV114" i="1"/>
  <c r="V359" i="1"/>
  <c r="BA359" i="1"/>
  <c r="AL359" i="1"/>
  <c r="AH53" i="1"/>
  <c r="AV53" i="1"/>
  <c r="AK351" i="1"/>
  <c r="W351" i="1"/>
  <c r="AH49" i="1"/>
  <c r="AK49" i="1"/>
  <c r="V3" i="1"/>
  <c r="Z3" i="1"/>
  <c r="Z119" i="1"/>
  <c r="AK224" i="1"/>
  <c r="AH224" i="1"/>
  <c r="W371" i="1"/>
  <c r="AI44" i="1"/>
  <c r="Y44" i="1"/>
  <c r="AJ371" i="1"/>
  <c r="AJ437" i="1"/>
  <c r="AH392" i="1"/>
  <c r="Y392" i="1"/>
  <c r="AK410" i="1"/>
  <c r="AS410" i="1"/>
  <c r="AT114" i="1"/>
  <c r="Y174" i="1"/>
  <c r="V299" i="1"/>
  <c r="AK299" i="1"/>
  <c r="BA299" i="1"/>
  <c r="X371" i="1"/>
  <c r="AI3" i="1"/>
  <c r="AJ3" i="1"/>
  <c r="W119" i="1"/>
  <c r="AK119" i="1"/>
  <c r="AG437" i="1"/>
  <c r="AK392" i="1"/>
  <c r="AF392" i="1"/>
  <c r="AX174" i="1"/>
  <c r="AG359" i="1"/>
  <c r="AH359" i="1"/>
  <c r="Y359" i="1"/>
  <c r="Y53" i="1"/>
  <c r="AH351" i="1"/>
  <c r="Y49" i="1"/>
  <c r="AP49" i="1"/>
  <c r="BC3" i="1"/>
  <c r="AF3" i="1"/>
  <c r="AF119" i="1"/>
  <c r="AH119" i="1"/>
  <c r="AI119" i="1"/>
  <c r="AJ224" i="1"/>
  <c r="AI224" i="1"/>
  <c r="AF44" i="1"/>
  <c r="BA44" i="1"/>
  <c r="AI437" i="1"/>
  <c r="AV392" i="1"/>
  <c r="AU392" i="1"/>
  <c r="AI410" i="1"/>
  <c r="Z410" i="1"/>
  <c r="AS114" i="1"/>
  <c r="AG114" i="1"/>
  <c r="AK174" i="1"/>
  <c r="AL174" i="1"/>
  <c r="AL299" i="1"/>
  <c r="AG299" i="1"/>
  <c r="AZ359" i="1"/>
  <c r="AL53" i="1"/>
  <c r="AJ351" i="1"/>
  <c r="BC351" i="1"/>
  <c r="V49" i="1"/>
  <c r="AK3" i="1"/>
  <c r="AR119" i="1"/>
  <c r="AL119" i="1"/>
  <c r="AH437" i="1"/>
  <c r="AK437" i="1"/>
  <c r="AS392" i="1"/>
  <c r="AJ392" i="1"/>
  <c r="AH410" i="1"/>
  <c r="AV410" i="1"/>
  <c r="Y410" i="1"/>
  <c r="X114" i="1"/>
  <c r="AH114" i="1"/>
  <c r="Z174" i="1"/>
  <c r="AV299" i="1"/>
  <c r="V266" i="1"/>
  <c r="V358" i="1"/>
  <c r="V222" i="1"/>
  <c r="AL222" i="1"/>
  <c r="X222" i="1"/>
  <c r="V108" i="1"/>
  <c r="V26" i="1"/>
  <c r="AM13" i="1"/>
  <c r="A186" i="49"/>
  <c r="A122" i="49"/>
  <c r="A192" i="49"/>
  <c r="A160" i="49"/>
  <c r="A144" i="49"/>
  <c r="A88" i="49"/>
  <c r="V14" i="1"/>
  <c r="AM379" i="1"/>
  <c r="B5" i="49"/>
  <c r="AM143" i="1"/>
  <c r="AM337" i="1"/>
  <c r="AM276" i="1"/>
  <c r="AV428" i="1"/>
  <c r="V428" i="1"/>
  <c r="AM208" i="1"/>
  <c r="AM41" i="1"/>
  <c r="AM20" i="1"/>
  <c r="AM345" i="1"/>
  <c r="AM218" i="1"/>
  <c r="AM231" i="1"/>
  <c r="AM115" i="1"/>
  <c r="AM383" i="1"/>
  <c r="AM140" i="1"/>
  <c r="AM313" i="1"/>
  <c r="AM321" i="1"/>
  <c r="AM30" i="1"/>
  <c r="AM279" i="1"/>
  <c r="AM265" i="1"/>
  <c r="AM364" i="1"/>
  <c r="AM344" i="1"/>
  <c r="AM68" i="1"/>
  <c r="AM397" i="1"/>
  <c r="AM240" i="1"/>
  <c r="AM381" i="1"/>
  <c r="AM310" i="1"/>
  <c r="AM171" i="1"/>
  <c r="AM157" i="1"/>
  <c r="AM385" i="1"/>
  <c r="AM110" i="1"/>
  <c r="AM75" i="1"/>
  <c r="AM340" i="1"/>
  <c r="AM245" i="1"/>
  <c r="AM153"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2" i="1"/>
  <c r="AK154" i="1"/>
  <c r="AL154" i="1"/>
  <c r="AJ154" i="1"/>
  <c r="AH154" i="1"/>
  <c r="AO154" i="1"/>
  <c r="AI154" i="1"/>
  <c r="AG154" i="1"/>
  <c r="X154" i="1"/>
  <c r="AF154" i="1"/>
  <c r="Y154" i="1"/>
  <c r="W154" i="1"/>
  <c r="AY154" i="1"/>
  <c r="Z154" i="1"/>
  <c r="V154" i="1"/>
  <c r="AM271" i="1"/>
  <c r="AM388" i="1"/>
  <c r="Y220" i="1"/>
  <c r="AF220" i="1"/>
  <c r="AU220" i="1"/>
  <c r="AK220" i="1"/>
  <c r="X220" i="1"/>
  <c r="AI220" i="1"/>
  <c r="AJ220" i="1"/>
  <c r="BB220" i="1"/>
  <c r="AH220" i="1"/>
  <c r="AL220" i="1"/>
  <c r="AV220" i="1"/>
  <c r="AP220" i="1"/>
  <c r="AZ220" i="1"/>
  <c r="AN220" i="1"/>
  <c r="V220" i="1"/>
  <c r="AO220" i="1"/>
  <c r="AT220" i="1"/>
  <c r="AG220" i="1"/>
  <c r="Z220" i="1"/>
  <c r="AX220" i="1"/>
  <c r="W220" i="1"/>
  <c r="BA220" i="1"/>
  <c r="AM452" i="1"/>
  <c r="AM85" i="1"/>
  <c r="Y56" i="1"/>
  <c r="AG56" i="1"/>
  <c r="X56" i="1"/>
  <c r="BA56" i="1"/>
  <c r="AU56" i="1"/>
  <c r="AI56" i="1"/>
  <c r="Z56" i="1"/>
  <c r="AF56" i="1"/>
  <c r="AJ56" i="1"/>
  <c r="AX56" i="1"/>
  <c r="AR56" i="1"/>
  <c r="AV56" i="1"/>
  <c r="AK56" i="1"/>
  <c r="AY56" i="1"/>
  <c r="AZ56" i="1"/>
  <c r="V56" i="1"/>
  <c r="AH56" i="1"/>
  <c r="W56" i="1"/>
  <c r="AL56" i="1"/>
  <c r="AT56" i="1"/>
  <c r="AM105" i="1"/>
  <c r="AM164" i="1"/>
  <c r="AH209" i="1"/>
  <c r="BB209" i="1"/>
  <c r="V209" i="1"/>
  <c r="AG209" i="1"/>
  <c r="AF209" i="1"/>
  <c r="AL209" i="1"/>
  <c r="AQ209" i="1"/>
  <c r="X209" i="1"/>
  <c r="AI209" i="1"/>
  <c r="W209" i="1"/>
  <c r="Z209" i="1"/>
  <c r="AJ209" i="1"/>
  <c r="AR209" i="1"/>
  <c r="AK209" i="1"/>
  <c r="Y209" i="1"/>
  <c r="AS71" i="1"/>
  <c r="AG71" i="1"/>
  <c r="AT71" i="1"/>
  <c r="AY71" i="1"/>
  <c r="W71" i="1"/>
  <c r="BA71" i="1"/>
  <c r="AH71" i="1"/>
  <c r="X71" i="1"/>
  <c r="AX71" i="1"/>
  <c r="AI71" i="1"/>
  <c r="AR71" i="1"/>
  <c r="AZ71" i="1"/>
  <c r="AF71" i="1"/>
  <c r="AU71" i="1"/>
  <c r="AQ71" i="1"/>
  <c r="AJ71" i="1"/>
  <c r="AV71" i="1"/>
  <c r="AK71" i="1"/>
  <c r="Z71" i="1"/>
  <c r="AL71" i="1"/>
  <c r="Y71" i="1"/>
  <c r="AW71" i="1"/>
  <c r="V71" i="1"/>
  <c r="AM319" i="1"/>
  <c r="AG375" i="1"/>
  <c r="AF375" i="1"/>
  <c r="AJ375" i="1"/>
  <c r="Z375" i="1"/>
  <c r="AV375" i="1"/>
  <c r="AH375" i="1"/>
  <c r="AK375" i="1"/>
  <c r="V375" i="1"/>
  <c r="X375" i="1"/>
  <c r="Y375" i="1"/>
  <c r="W375" i="1"/>
  <c r="AL375" i="1"/>
  <c r="AI375" i="1"/>
  <c r="X431" i="1"/>
  <c r="AS431" i="1"/>
  <c r="Y431" i="1"/>
  <c r="AQ431" i="1"/>
  <c r="Z431" i="1"/>
  <c r="AV431" i="1"/>
  <c r="AX431" i="1"/>
  <c r="AU431" i="1"/>
  <c r="W431" i="1"/>
  <c r="AZ431" i="1"/>
  <c r="AK431" i="1"/>
  <c r="BA431" i="1"/>
  <c r="AW431" i="1"/>
  <c r="AT431" i="1"/>
  <c r="AF431" i="1"/>
  <c r="V431" i="1"/>
  <c r="AL431" i="1"/>
  <c r="AY431" i="1"/>
  <c r="AJ431" i="1"/>
  <c r="AP431" i="1"/>
  <c r="AI431" i="1"/>
  <c r="AH431" i="1"/>
  <c r="AG431" i="1"/>
  <c r="AR431" i="1"/>
  <c r="AM230" i="1"/>
  <c r="AM61" i="1"/>
  <c r="AM422" i="1"/>
  <c r="AM391" i="1"/>
  <c r="AM113" i="1"/>
  <c r="AM129" i="1"/>
  <c r="AM248" i="1"/>
  <c r="Z369" i="1"/>
  <c r="AG369" i="1"/>
  <c r="AF369" i="1"/>
  <c r="AV369" i="1"/>
  <c r="AL369" i="1"/>
  <c r="AI369" i="1"/>
  <c r="AH369" i="1"/>
  <c r="AK369" i="1"/>
  <c r="X369" i="1"/>
  <c r="W369" i="1"/>
  <c r="Y369" i="1"/>
  <c r="AJ369" i="1"/>
  <c r="V369" i="1"/>
  <c r="AY436" i="1"/>
  <c r="Y436" i="1"/>
  <c r="AH436" i="1"/>
  <c r="AT436" i="1"/>
  <c r="AQ436" i="1"/>
  <c r="Z436" i="1"/>
  <c r="X436" i="1"/>
  <c r="AV436" i="1"/>
  <c r="AU436" i="1"/>
  <c r="AS436" i="1"/>
  <c r="W436" i="1"/>
  <c r="AP436" i="1"/>
  <c r="AX436" i="1"/>
  <c r="AF436" i="1"/>
  <c r="AL436" i="1"/>
  <c r="BA436" i="1"/>
  <c r="AR436" i="1"/>
  <c r="AK436" i="1"/>
  <c r="AG436" i="1"/>
  <c r="AW436" i="1"/>
  <c r="AZ436" i="1"/>
  <c r="AJ436" i="1"/>
  <c r="AI436" i="1"/>
  <c r="V436" i="1"/>
  <c r="AM442" i="1"/>
  <c r="AM300" i="1"/>
  <c r="AM19" i="1"/>
  <c r="AM269" i="1"/>
  <c r="AM341" i="1"/>
  <c r="AM357" i="1"/>
  <c r="AM81" i="1"/>
  <c r="AM67" i="1"/>
  <c r="AM29" i="1"/>
  <c r="AM441"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2" i="1"/>
  <c r="AO52" i="1"/>
  <c r="AV52" i="1"/>
  <c r="W52" i="1"/>
  <c r="AF52" i="1"/>
  <c r="AI52" i="1"/>
  <c r="AG52" i="1"/>
  <c r="Y52" i="1"/>
  <c r="Z52" i="1"/>
  <c r="X52" i="1"/>
  <c r="AL52" i="1"/>
  <c r="AU52" i="1"/>
  <c r="AH52" i="1"/>
  <c r="AS52" i="1"/>
  <c r="AT52" i="1"/>
  <c r="AN52" i="1"/>
  <c r="AP52" i="1"/>
  <c r="AK52" i="1"/>
  <c r="AJ52" i="1"/>
  <c r="V52" i="1"/>
  <c r="AM288" i="1"/>
  <c r="Y348" i="1"/>
  <c r="AJ348" i="1"/>
  <c r="AZ348" i="1"/>
  <c r="W348" i="1"/>
  <c r="Z348" i="1"/>
  <c r="AK348" i="1"/>
  <c r="AI348" i="1"/>
  <c r="AF348" i="1"/>
  <c r="AL348" i="1"/>
  <c r="AX348" i="1"/>
  <c r="AG348" i="1"/>
  <c r="AH348" i="1"/>
  <c r="BA348" i="1"/>
  <c r="X348" i="1"/>
  <c r="AY348" i="1"/>
  <c r="V348"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9" i="1"/>
  <c r="AJ270" i="1"/>
  <c r="Z270" i="1"/>
  <c r="AI270" i="1"/>
  <c r="AL270" i="1"/>
  <c r="AG270" i="1"/>
  <c r="AU270" i="1"/>
  <c r="AF270" i="1"/>
  <c r="Y270" i="1"/>
  <c r="X270" i="1"/>
  <c r="AX270" i="1"/>
  <c r="AZ270" i="1"/>
  <c r="BA270" i="1"/>
  <c r="AV270" i="1"/>
  <c r="W270" i="1"/>
  <c r="AH270" i="1"/>
  <c r="AK270" i="1"/>
  <c r="V270" i="1"/>
  <c r="AJ147" i="1"/>
  <c r="AF147" i="1"/>
  <c r="AR147" i="1"/>
  <c r="Y147" i="1"/>
  <c r="AQ147" i="1"/>
  <c r="AL147" i="1"/>
  <c r="AH147" i="1"/>
  <c r="AV147" i="1"/>
  <c r="AT147" i="1"/>
  <c r="AX147" i="1"/>
  <c r="AK147" i="1"/>
  <c r="Z147" i="1"/>
  <c r="AU147" i="1"/>
  <c r="X147" i="1"/>
  <c r="AZ147" i="1"/>
  <c r="AI147" i="1"/>
  <c r="AO147" i="1"/>
  <c r="AG147" i="1"/>
  <c r="W147" i="1"/>
  <c r="AS147" i="1"/>
  <c r="AY147" i="1"/>
  <c r="V147" i="1"/>
  <c r="Y132" i="1"/>
  <c r="AI132" i="1"/>
  <c r="AR132" i="1"/>
  <c r="AY132" i="1"/>
  <c r="AG132" i="1"/>
  <c r="AQ132" i="1"/>
  <c r="Z132" i="1"/>
  <c r="AJ132" i="1"/>
  <c r="AK132" i="1"/>
  <c r="AW132" i="1"/>
  <c r="AU132" i="1"/>
  <c r="W132" i="1"/>
  <c r="AP132" i="1"/>
  <c r="AV132" i="1"/>
  <c r="AF132" i="1"/>
  <c r="AZ132" i="1"/>
  <c r="AX132" i="1"/>
  <c r="X132" i="1"/>
  <c r="AH132" i="1"/>
  <c r="AS132" i="1"/>
  <c r="AT132" i="1"/>
  <c r="AL132" i="1"/>
  <c r="BA132" i="1"/>
  <c r="V132" i="1"/>
  <c r="AM461" i="1"/>
  <c r="AI372" i="1"/>
  <c r="AJ372" i="1"/>
  <c r="W372" i="1"/>
  <c r="X372" i="1"/>
  <c r="AK372" i="1"/>
  <c r="AL372" i="1"/>
  <c r="Y372" i="1"/>
  <c r="V372" i="1"/>
  <c r="AV372" i="1"/>
  <c r="AF372" i="1"/>
  <c r="AG372" i="1"/>
  <c r="Z372" i="1"/>
  <c r="AH372" i="1"/>
  <c r="AM193" i="1"/>
  <c r="AI235" i="1"/>
  <c r="AP235" i="1"/>
  <c r="AL235" i="1"/>
  <c r="AJ235" i="1"/>
  <c r="AG235" i="1"/>
  <c r="AY235" i="1"/>
  <c r="AV235" i="1"/>
  <c r="AN235" i="1"/>
  <c r="AH235" i="1"/>
  <c r="X235" i="1"/>
  <c r="Z235" i="1"/>
  <c r="W235" i="1"/>
  <c r="BB235" i="1"/>
  <c r="AU235" i="1"/>
  <c r="BA235" i="1"/>
  <c r="Y235" i="1"/>
  <c r="AO235" i="1"/>
  <c r="V235" i="1"/>
  <c r="AK235" i="1"/>
  <c r="AF235" i="1"/>
  <c r="AM302" i="1"/>
  <c r="AF186" i="1"/>
  <c r="AK186" i="1"/>
  <c r="Y186" i="1"/>
  <c r="AJ186" i="1"/>
  <c r="W186" i="1"/>
  <c r="Z186" i="1"/>
  <c r="AH186" i="1"/>
  <c r="AV186" i="1"/>
  <c r="AO186" i="1"/>
  <c r="AU186" i="1"/>
  <c r="AL186" i="1"/>
  <c r="AP186" i="1"/>
  <c r="V186" i="1"/>
  <c r="AT186" i="1"/>
  <c r="AI186" i="1"/>
  <c r="AG186" i="1"/>
  <c r="X186" i="1"/>
  <c r="BA186" i="1"/>
  <c r="Y435" i="1"/>
  <c r="AG435" i="1"/>
  <c r="AJ435" i="1"/>
  <c r="AU435" i="1"/>
  <c r="AT435" i="1"/>
  <c r="AV435" i="1"/>
  <c r="Z435" i="1"/>
  <c r="AI435" i="1"/>
  <c r="AK435" i="1"/>
  <c r="AF435" i="1"/>
  <c r="W435" i="1"/>
  <c r="AO435" i="1"/>
  <c r="AP435" i="1"/>
  <c r="AH435" i="1"/>
  <c r="X435" i="1"/>
  <c r="AW435" i="1"/>
  <c r="AN435" i="1"/>
  <c r="AL435" i="1"/>
  <c r="V435" i="1"/>
  <c r="AK42" i="1"/>
  <c r="AL42" i="1"/>
  <c r="BA42" i="1"/>
  <c r="AI42" i="1"/>
  <c r="X42" i="1"/>
  <c r="W42" i="1"/>
  <c r="Y42" i="1"/>
  <c r="AF42" i="1"/>
  <c r="AH42" i="1"/>
  <c r="AG42" i="1"/>
  <c r="AJ42" i="1"/>
  <c r="Z42" i="1"/>
  <c r="V42" i="1"/>
  <c r="AM307" i="1"/>
  <c r="AM118" i="1"/>
  <c r="AM161" i="1"/>
  <c r="AM301" i="1"/>
  <c r="AM17" i="1"/>
  <c r="AM395" i="1"/>
  <c r="AM365" i="1"/>
  <c r="AM69" i="1"/>
  <c r="AM354" i="1"/>
  <c r="AM460" i="1"/>
  <c r="AM180"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6" i="1"/>
  <c r="AN106" i="1"/>
  <c r="AV106" i="1"/>
  <c r="AL106" i="1"/>
  <c r="AZ106" i="1"/>
  <c r="AP106" i="1"/>
  <c r="AJ106" i="1"/>
  <c r="AG106" i="1"/>
  <c r="Z106" i="1"/>
  <c r="AO106" i="1"/>
  <c r="Y106" i="1"/>
  <c r="AH106" i="1"/>
  <c r="V106" i="1"/>
  <c r="W106" i="1"/>
  <c r="AY106" i="1"/>
  <c r="AK106" i="1"/>
  <c r="AF106" i="1"/>
  <c r="AI106" i="1"/>
  <c r="AT106" i="1"/>
  <c r="AU106" i="1"/>
  <c r="X107" i="1"/>
  <c r="W107" i="1"/>
  <c r="AK107" i="1"/>
  <c r="AZ107" i="1"/>
  <c r="Z107" i="1"/>
  <c r="AG107" i="1"/>
  <c r="AL107" i="1"/>
  <c r="AH107" i="1"/>
  <c r="Y107" i="1"/>
  <c r="AI107" i="1"/>
  <c r="AF107" i="1"/>
  <c r="AY107" i="1"/>
  <c r="AJ107" i="1"/>
  <c r="V107" i="1"/>
  <c r="Y166" i="1"/>
  <c r="AY166" i="1"/>
  <c r="AF166" i="1"/>
  <c r="BB166" i="1"/>
  <c r="Z166" i="1"/>
  <c r="AZ166" i="1"/>
  <c r="AG166" i="1"/>
  <c r="X166" i="1"/>
  <c r="AK166" i="1"/>
  <c r="AI166" i="1"/>
  <c r="AU166" i="1"/>
  <c r="AV166" i="1"/>
  <c r="AJ166" i="1"/>
  <c r="AN166" i="1"/>
  <c r="AH166" i="1"/>
  <c r="AL166" i="1"/>
  <c r="AO166" i="1"/>
  <c r="AP166" i="1"/>
  <c r="W166" i="1"/>
  <c r="AS166" i="1"/>
  <c r="BA166" i="1"/>
  <c r="AW166" i="1"/>
  <c r="AT166" i="1"/>
  <c r="V166" i="1"/>
  <c r="AM152" i="1"/>
  <c r="AM227" i="1"/>
  <c r="AW429" i="1"/>
  <c r="AV429" i="1"/>
  <c r="AF429" i="1"/>
  <c r="AK429" i="1"/>
  <c r="W429" i="1"/>
  <c r="Y429" i="1"/>
  <c r="AG429" i="1"/>
  <c r="AI429" i="1"/>
  <c r="AR429" i="1"/>
  <c r="Z429" i="1"/>
  <c r="AS429" i="1"/>
  <c r="BA429" i="1"/>
  <c r="AL429" i="1"/>
  <c r="AU429" i="1"/>
  <c r="AT429" i="1"/>
  <c r="AJ429" i="1"/>
  <c r="AH429" i="1"/>
  <c r="AQ429" i="1"/>
  <c r="X429" i="1"/>
  <c r="V429" i="1"/>
  <c r="BB202" i="1"/>
  <c r="AP202" i="1"/>
  <c r="Y202" i="1"/>
  <c r="AN202" i="1"/>
  <c r="AZ202" i="1"/>
  <c r="AR202" i="1"/>
  <c r="AG202" i="1"/>
  <c r="AI202" i="1"/>
  <c r="AJ202" i="1"/>
  <c r="AU202" i="1"/>
  <c r="AQ202" i="1"/>
  <c r="AF202" i="1"/>
  <c r="BA202" i="1"/>
  <c r="AS202" i="1"/>
  <c r="X202" i="1"/>
  <c r="AK202" i="1"/>
  <c r="AT202" i="1"/>
  <c r="Z202" i="1"/>
  <c r="AL202" i="1"/>
  <c r="AV202" i="1"/>
  <c r="W202" i="1"/>
  <c r="AH202" i="1"/>
  <c r="AO202" i="1"/>
  <c r="V202" i="1"/>
  <c r="AJ66" i="1"/>
  <c r="AX66" i="1"/>
  <c r="AP66" i="1"/>
  <c r="BB66" i="1"/>
  <c r="AO66" i="1"/>
  <c r="AK66" i="1"/>
  <c r="Y66" i="1"/>
  <c r="AT66" i="1"/>
  <c r="AL66" i="1"/>
  <c r="Z66" i="1"/>
  <c r="AZ66" i="1"/>
  <c r="AQ66" i="1"/>
  <c r="W66" i="1"/>
  <c r="AS66" i="1"/>
  <c r="BA66" i="1"/>
  <c r="AI66" i="1"/>
  <c r="AU66" i="1"/>
  <c r="V66" i="1"/>
  <c r="AY66" i="1"/>
  <c r="X66" i="1"/>
  <c r="AV66" i="1"/>
  <c r="AH66" i="1"/>
  <c r="AR66" i="1"/>
  <c r="AF66" i="1"/>
  <c r="AG66" i="1"/>
  <c r="AL448" i="1"/>
  <c r="AJ448" i="1"/>
  <c r="AH448" i="1"/>
  <c r="Y448" i="1"/>
  <c r="AU448" i="1"/>
  <c r="AT448" i="1"/>
  <c r="Z448" i="1"/>
  <c r="W448" i="1"/>
  <c r="AF448" i="1"/>
  <c r="AV448" i="1"/>
  <c r="X448" i="1"/>
  <c r="AI448" i="1"/>
  <c r="AK448" i="1"/>
  <c r="AG448" i="1"/>
  <c r="AW448" i="1"/>
  <c r="BA448" i="1"/>
  <c r="V448" i="1"/>
  <c r="AM223" i="1"/>
  <c r="AM366" i="1"/>
  <c r="AM62" i="1"/>
  <c r="AM249" i="1"/>
  <c r="AL356" i="1"/>
  <c r="AJ356" i="1"/>
  <c r="AV356" i="1"/>
  <c r="Z356" i="1"/>
  <c r="X356" i="1"/>
  <c r="AP356" i="1"/>
  <c r="W356" i="1"/>
  <c r="AI356" i="1"/>
  <c r="BA356" i="1"/>
  <c r="AG356" i="1"/>
  <c r="AH356" i="1"/>
  <c r="AU356" i="1"/>
  <c r="AK356" i="1"/>
  <c r="AF356" i="1"/>
  <c r="Y356" i="1"/>
  <c r="AO356" i="1"/>
  <c r="V356" i="1"/>
  <c r="V73" i="1"/>
  <c r="BA73" i="1"/>
  <c r="AU73" i="1"/>
  <c r="Z73" i="1"/>
  <c r="X73" i="1"/>
  <c r="AX73" i="1"/>
  <c r="Y73" i="1"/>
  <c r="AR73" i="1"/>
  <c r="AK73" i="1"/>
  <c r="AI73" i="1"/>
  <c r="AY73" i="1"/>
  <c r="AZ73" i="1"/>
  <c r="AL73" i="1"/>
  <c r="W73" i="1"/>
  <c r="AF73" i="1"/>
  <c r="AV73" i="1"/>
  <c r="AJ73" i="1"/>
  <c r="AH73" i="1"/>
  <c r="AG73" i="1"/>
  <c r="AM32" i="1"/>
  <c r="AM28" i="1"/>
  <c r="AM151" i="1"/>
  <c r="AM315" i="1"/>
  <c r="AM145" i="1"/>
  <c r="AR96" i="1"/>
  <c r="AX96" i="1"/>
  <c r="BA96" i="1"/>
  <c r="AJ96" i="1"/>
  <c r="AV96" i="1"/>
  <c r="AZ96" i="1"/>
  <c r="AY96" i="1"/>
  <c r="X96" i="1"/>
  <c r="AG96" i="1"/>
  <c r="AI96" i="1"/>
  <c r="AS96" i="1"/>
  <c r="Z96" i="1"/>
  <c r="AT96" i="1"/>
  <c r="AF96" i="1"/>
  <c r="AL96" i="1"/>
  <c r="Y96" i="1"/>
  <c r="AQ96" i="1"/>
  <c r="AH96" i="1"/>
  <c r="AP96" i="1"/>
  <c r="W96" i="1"/>
  <c r="AK96" i="1"/>
  <c r="AU96" i="1"/>
  <c r="V96" i="1"/>
  <c r="AM83" i="1"/>
  <c r="AM453" i="1"/>
  <c r="AG103" i="1"/>
  <c r="W103" i="1"/>
  <c r="V103" i="1"/>
  <c r="AI103" i="1"/>
  <c r="AL103" i="1"/>
  <c r="Y103" i="1"/>
  <c r="AT103" i="1"/>
  <c r="AK103" i="1"/>
  <c r="AH103" i="1"/>
  <c r="AV103" i="1"/>
  <c r="AF103" i="1"/>
  <c r="Z103" i="1"/>
  <c r="AJ103" i="1"/>
  <c r="AU103" i="1"/>
  <c r="X103" i="1"/>
  <c r="AM303" i="1"/>
  <c r="AM51" i="1"/>
  <c r="AM22" i="1"/>
  <c r="AM102" i="1"/>
  <c r="AM200" i="1"/>
  <c r="AM39" i="1"/>
  <c r="AM216" i="1"/>
  <c r="AM63" i="1"/>
  <c r="AM10" i="1"/>
  <c r="AM423" i="1"/>
  <c r="AM350" i="1"/>
  <c r="AM16" i="1"/>
  <c r="AM329" i="1"/>
  <c r="AY316" i="1"/>
  <c r="AJ316" i="1"/>
  <c r="AU316" i="1"/>
  <c r="Z316" i="1"/>
  <c r="BA316" i="1"/>
  <c r="AL316" i="1"/>
  <c r="X316" i="1"/>
  <c r="AZ316" i="1"/>
  <c r="AH316" i="1"/>
  <c r="AG316" i="1"/>
  <c r="AX316" i="1"/>
  <c r="AV316" i="1"/>
  <c r="Y316" i="1"/>
  <c r="AF316" i="1"/>
  <c r="AI316" i="1"/>
  <c r="AK316" i="1"/>
  <c r="W316" i="1"/>
  <c r="BC316" i="1"/>
  <c r="AT316" i="1"/>
  <c r="V316" i="1"/>
  <c r="AF120" i="1"/>
  <c r="AO120" i="1"/>
  <c r="Z120" i="1"/>
  <c r="AH120" i="1"/>
  <c r="AN120" i="1"/>
  <c r="AI120" i="1"/>
  <c r="AV120" i="1"/>
  <c r="Y120" i="1"/>
  <c r="AZ120" i="1"/>
  <c r="AL120" i="1"/>
  <c r="AU120" i="1"/>
  <c r="AG120" i="1"/>
  <c r="X120" i="1"/>
  <c r="AP120" i="1"/>
  <c r="W120" i="1"/>
  <c r="AK120" i="1"/>
  <c r="AY120" i="1"/>
  <c r="AJ120" i="1"/>
  <c r="V120"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3" i="1"/>
  <c r="Z353" i="1"/>
  <c r="AL353" i="1"/>
  <c r="AF353" i="1"/>
  <c r="X353" i="1"/>
  <c r="AI353" i="1"/>
  <c r="AG353" i="1"/>
  <c r="AH353" i="1"/>
  <c r="W353" i="1"/>
  <c r="AJ353" i="1"/>
  <c r="Y353" i="1"/>
  <c r="V353" i="1"/>
  <c r="AF260" i="1"/>
  <c r="AG260" i="1"/>
  <c r="AI260" i="1"/>
  <c r="W260" i="1"/>
  <c r="AJ260" i="1"/>
  <c r="AH260" i="1"/>
  <c r="AK260" i="1"/>
  <c r="Y260" i="1"/>
  <c r="X260" i="1"/>
  <c r="Z260" i="1"/>
  <c r="AL260" i="1"/>
  <c r="V260" i="1"/>
  <c r="AW177" i="1"/>
  <c r="AH177" i="1"/>
  <c r="AL177" i="1"/>
  <c r="AG177" i="1"/>
  <c r="AT177" i="1"/>
  <c r="BA177" i="1"/>
  <c r="W177" i="1"/>
  <c r="AR177" i="1"/>
  <c r="AV177" i="1"/>
  <c r="X177" i="1"/>
  <c r="AQ177" i="1"/>
  <c r="AP177" i="1"/>
  <c r="AU177" i="1"/>
  <c r="AK177" i="1"/>
  <c r="AS177" i="1"/>
  <c r="AF177" i="1"/>
  <c r="Y177" i="1"/>
  <c r="AI177" i="1"/>
  <c r="AJ177" i="1"/>
  <c r="Z177" i="1"/>
  <c r="AZ177" i="1"/>
  <c r="V177" i="1"/>
  <c r="AO122" i="1"/>
  <c r="AW122" i="1"/>
  <c r="AK122" i="1"/>
  <c r="AT122" i="1"/>
  <c r="AF122" i="1"/>
  <c r="X122" i="1"/>
  <c r="AZ122" i="1"/>
  <c r="AL122" i="1"/>
  <c r="AI122" i="1"/>
  <c r="W122" i="1"/>
  <c r="AH122" i="1"/>
  <c r="AV122" i="1"/>
  <c r="AR122" i="1"/>
  <c r="Y122" i="1"/>
  <c r="AU122" i="1"/>
  <c r="AJ122" i="1"/>
  <c r="AQ122" i="1"/>
  <c r="AG122" i="1"/>
  <c r="AS122" i="1"/>
  <c r="Z122" i="1"/>
  <c r="AX122" i="1"/>
  <c r="AY122" i="1"/>
  <c r="V122" i="1"/>
  <c r="AM201" i="1"/>
  <c r="AM11"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7" i="1"/>
  <c r="AM36" i="1"/>
  <c r="AM21" i="1"/>
  <c r="AM1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8" i="1"/>
  <c r="AM141" i="1"/>
  <c r="AM373" i="1"/>
  <c r="AM327" i="1"/>
  <c r="AM18" i="1"/>
  <c r="AM137" i="1"/>
  <c r="AM213" i="1"/>
  <c r="AM93"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4" i="1"/>
  <c r="AJ104" i="1"/>
  <c r="Z104" i="1"/>
  <c r="X104" i="1"/>
  <c r="W104" i="1"/>
  <c r="AX104" i="1"/>
  <c r="AF104" i="1"/>
  <c r="AK104" i="1"/>
  <c r="AI104" i="1"/>
  <c r="AH104" i="1"/>
  <c r="AZ104" i="1"/>
  <c r="AP104" i="1"/>
  <c r="AO104" i="1"/>
  <c r="AG104" i="1"/>
  <c r="AL104" i="1"/>
  <c r="V104"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3" i="1"/>
  <c r="AI173" i="1"/>
  <c r="AR173" i="1"/>
  <c r="AG173" i="1"/>
  <c r="AV173" i="1"/>
  <c r="AX173" i="1"/>
  <c r="AS173" i="1"/>
  <c r="Y173" i="1"/>
  <c r="AK173" i="1"/>
  <c r="AF173" i="1"/>
  <c r="AT173" i="1"/>
  <c r="AQ173" i="1"/>
  <c r="BA173" i="1"/>
  <c r="AL173" i="1"/>
  <c r="AJ173" i="1"/>
  <c r="AU173" i="1"/>
  <c r="AH173" i="1"/>
  <c r="AZ173" i="1"/>
  <c r="X173" i="1"/>
  <c r="W173" i="1"/>
  <c r="Z173" i="1"/>
  <c r="V173" i="1"/>
  <c r="AM183" i="1"/>
  <c r="AM126" i="1"/>
  <c r="AM135" i="1"/>
  <c r="AM331" i="1"/>
  <c r="AM207" i="1"/>
  <c r="AM190" i="1"/>
  <c r="AM360" i="1"/>
  <c r="X187" i="1"/>
  <c r="AU187" i="1"/>
  <c r="AL187" i="1"/>
  <c r="AZ187" i="1"/>
  <c r="Z187" i="1"/>
  <c r="AG187" i="1"/>
  <c r="AI187" i="1"/>
  <c r="AV187" i="1"/>
  <c r="AO187" i="1"/>
  <c r="V187" i="1"/>
  <c r="AH187" i="1"/>
  <c r="Y187" i="1"/>
  <c r="AT187" i="1"/>
  <c r="AK187" i="1"/>
  <c r="AW187" i="1"/>
  <c r="AF187" i="1"/>
  <c r="W187" i="1"/>
  <c r="AJ187" i="1"/>
  <c r="Y412" i="1"/>
  <c r="AV412" i="1"/>
  <c r="AY412" i="1"/>
  <c r="W412" i="1"/>
  <c r="AO412" i="1"/>
  <c r="AJ412" i="1"/>
  <c r="BA412" i="1"/>
  <c r="AI412" i="1"/>
  <c r="AU412" i="1"/>
  <c r="AK412" i="1"/>
  <c r="AH412" i="1"/>
  <c r="AP412" i="1"/>
  <c r="AL412" i="1"/>
  <c r="AZ412" i="1"/>
  <c r="AF412" i="1"/>
  <c r="AN412" i="1"/>
  <c r="X412" i="1"/>
  <c r="V412" i="1"/>
  <c r="AG412" i="1"/>
  <c r="Z412" i="1"/>
  <c r="AT412" i="1"/>
  <c r="Z89" i="1"/>
  <c r="AJ89" i="1"/>
  <c r="AO89" i="1"/>
  <c r="Y89" i="1"/>
  <c r="AS89" i="1"/>
  <c r="W89" i="1"/>
  <c r="AW89" i="1"/>
  <c r="AG89" i="1"/>
  <c r="AP89" i="1"/>
  <c r="X89" i="1"/>
  <c r="AT89" i="1"/>
  <c r="AV89" i="1"/>
  <c r="AR89" i="1"/>
  <c r="AF89" i="1"/>
  <c r="AH89" i="1"/>
  <c r="AQ89" i="1"/>
  <c r="AK89" i="1"/>
  <c r="AI89" i="1"/>
  <c r="AU89" i="1"/>
  <c r="AL89" i="1"/>
  <c r="V89" i="1"/>
  <c r="AM346" i="1"/>
  <c r="AM128" i="1"/>
  <c r="AM278" i="1"/>
  <c r="X169" i="1"/>
  <c r="AK169" i="1"/>
  <c r="AS169" i="1"/>
  <c r="AX169" i="1"/>
  <c r="AY169" i="1"/>
  <c r="AT169" i="1"/>
  <c r="AL169" i="1"/>
  <c r="Z169" i="1"/>
  <c r="AH169" i="1"/>
  <c r="Y169" i="1"/>
  <c r="AQ169" i="1"/>
  <c r="V169" i="1"/>
  <c r="AG169" i="1"/>
  <c r="AV169" i="1"/>
  <c r="AJ169" i="1"/>
  <c r="W169" i="1"/>
  <c r="AF169" i="1"/>
  <c r="AR169" i="1"/>
  <c r="AZ169" i="1"/>
  <c r="AI169" i="1"/>
  <c r="BA169" i="1"/>
  <c r="AU169" i="1"/>
  <c r="AF172" i="1"/>
  <c r="BA172" i="1"/>
  <c r="AG172" i="1"/>
  <c r="Z172" i="1"/>
  <c r="AR172" i="1"/>
  <c r="W172" i="1"/>
  <c r="AT172" i="1"/>
  <c r="AV172" i="1"/>
  <c r="X172" i="1"/>
  <c r="AU172" i="1"/>
  <c r="AQ172" i="1"/>
  <c r="AK172" i="1"/>
  <c r="AS172" i="1"/>
  <c r="AL172" i="1"/>
  <c r="Y172" i="1"/>
  <c r="AW172" i="1"/>
  <c r="AI172" i="1"/>
  <c r="AH172" i="1"/>
  <c r="AJ172" i="1"/>
  <c r="AZ172" i="1"/>
  <c r="V172" i="1"/>
  <c r="AL136" i="1"/>
  <c r="X136" i="1"/>
  <c r="AF136" i="1"/>
  <c r="AH136" i="1"/>
  <c r="AW136" i="1"/>
  <c r="V136" i="1"/>
  <c r="Y136" i="1"/>
  <c r="AG136" i="1"/>
  <c r="AJ136" i="1"/>
  <c r="AI136" i="1"/>
  <c r="AV136" i="1"/>
  <c r="AK136" i="1"/>
  <c r="Z136" i="1"/>
  <c r="W136" i="1"/>
  <c r="AI34" i="1"/>
  <c r="AS34" i="1"/>
  <c r="V34" i="1"/>
  <c r="AV34" i="1"/>
  <c r="X34" i="1"/>
  <c r="Y34" i="1"/>
  <c r="AJ34" i="1"/>
  <c r="AG34" i="1"/>
  <c r="AL34" i="1"/>
  <c r="AK34" i="1"/>
  <c r="AW34" i="1"/>
  <c r="AT34" i="1"/>
  <c r="AF34" i="1"/>
  <c r="W34" i="1"/>
  <c r="AU34" i="1"/>
  <c r="Z34" i="1"/>
  <c r="AH34" i="1"/>
  <c r="AM304" i="1"/>
  <c r="AM432" i="1"/>
  <c r="AM445" i="1"/>
  <c r="AM158" i="1"/>
  <c r="AM162" i="1"/>
  <c r="AM374" i="1"/>
  <c r="AM64" i="1"/>
  <c r="Y98" i="1"/>
  <c r="AT98" i="1"/>
  <c r="AG98" i="1"/>
  <c r="AK98" i="1"/>
  <c r="AY98" i="1"/>
  <c r="BB98" i="1"/>
  <c r="AO98" i="1"/>
  <c r="AJ98" i="1"/>
  <c r="AS98" i="1"/>
  <c r="AW98" i="1"/>
  <c r="AL98" i="1"/>
  <c r="W98" i="1"/>
  <c r="AQ98" i="1"/>
  <c r="AF98" i="1"/>
  <c r="Z98" i="1"/>
  <c r="BA98" i="1"/>
  <c r="AX98" i="1"/>
  <c r="AI98" i="1"/>
  <c r="AR98" i="1"/>
  <c r="AH98" i="1"/>
  <c r="AU98" i="1"/>
  <c r="AV98" i="1"/>
  <c r="AZ98" i="1"/>
  <c r="X98" i="1"/>
  <c r="AP98" i="1"/>
  <c r="V98" i="1"/>
  <c r="AM425" i="1"/>
  <c r="AL47" i="1"/>
  <c r="AP47" i="1"/>
  <c r="X47" i="1"/>
  <c r="BA47" i="1"/>
  <c r="AG47" i="1"/>
  <c r="Y47" i="1"/>
  <c r="AK47" i="1"/>
  <c r="AF47" i="1"/>
  <c r="AH47" i="1"/>
  <c r="AO47" i="1"/>
  <c r="Z47" i="1"/>
  <c r="AJ47" i="1"/>
  <c r="W47" i="1"/>
  <c r="AI47" i="1"/>
  <c r="V47" i="1"/>
  <c r="AM404" i="1"/>
  <c r="AM427"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0" i="1"/>
  <c r="AL430" i="1"/>
  <c r="AU430" i="1"/>
  <c r="AH430" i="1"/>
  <c r="Z430" i="1"/>
  <c r="BA430" i="1"/>
  <c r="X430" i="1"/>
  <c r="AK430" i="1"/>
  <c r="AZ430" i="1"/>
  <c r="AJ430" i="1"/>
  <c r="AG430" i="1"/>
  <c r="Y430" i="1"/>
  <c r="AQ430" i="1"/>
  <c r="AX430" i="1"/>
  <c r="AI430" i="1"/>
  <c r="AY430" i="1"/>
  <c r="AR430" i="1"/>
  <c r="AF430" i="1"/>
  <c r="W430" i="1"/>
  <c r="V430" i="1"/>
  <c r="AM402" i="1"/>
  <c r="BJ6" i="1"/>
  <c r="BJ271" i="1"/>
  <c r="BJ168" i="1"/>
  <c r="BJ262" i="1"/>
  <c r="BJ310" i="1"/>
  <c r="BJ71" i="1"/>
  <c r="BJ112" i="1"/>
  <c r="AM355" i="1"/>
  <c r="AR176" i="1"/>
  <c r="AU176" i="1"/>
  <c r="AI176" i="1"/>
  <c r="AV176" i="1"/>
  <c r="Z176" i="1"/>
  <c r="X176" i="1"/>
  <c r="W176" i="1"/>
  <c r="BA176" i="1"/>
  <c r="AY176" i="1"/>
  <c r="AZ176" i="1"/>
  <c r="AP176" i="1"/>
  <c r="Y176" i="1"/>
  <c r="AG176" i="1"/>
  <c r="AK176" i="1"/>
  <c r="AJ176" i="1"/>
  <c r="AH176" i="1"/>
  <c r="AL176" i="1"/>
  <c r="AX176" i="1"/>
  <c r="AF176" i="1"/>
  <c r="V176" i="1"/>
  <c r="AM282" i="1"/>
  <c r="AM142" i="1"/>
  <c r="AM296" i="1"/>
  <c r="AM339" i="1"/>
  <c r="X314" i="1"/>
  <c r="V314" i="1"/>
  <c r="AI314" i="1"/>
  <c r="Y314" i="1"/>
  <c r="AF314" i="1"/>
  <c r="AJ314" i="1"/>
  <c r="Z314" i="1"/>
  <c r="AG314" i="1"/>
  <c r="W314" i="1"/>
  <c r="AL314" i="1"/>
  <c r="AK314" i="1"/>
  <c r="AH314" i="1"/>
  <c r="AZ314" i="1"/>
  <c r="AM23" i="1"/>
  <c r="AM317" i="1"/>
  <c r="AM111" i="1"/>
  <c r="AM417" i="1"/>
  <c r="AM367" i="1"/>
  <c r="AM215" i="1"/>
  <c r="AM178" i="1"/>
  <c r="AM247" i="1"/>
  <c r="AM246" i="1"/>
  <c r="AM130"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5" i="1"/>
  <c r="AF283" i="1"/>
  <c r="AP283" i="1"/>
  <c r="X283" i="1"/>
  <c r="AJ283" i="1"/>
  <c r="W283" i="1"/>
  <c r="AL283" i="1"/>
  <c r="AU283" i="1"/>
  <c r="AV283" i="1"/>
  <c r="Y283" i="1"/>
  <c r="AK283" i="1"/>
  <c r="AG283" i="1"/>
  <c r="AO283" i="1"/>
  <c r="AH283" i="1"/>
  <c r="Z283" i="1"/>
  <c r="V283" i="1"/>
  <c r="AI283" i="1"/>
  <c r="AM70" i="1"/>
  <c r="AM211" i="1"/>
  <c r="AM277" i="1"/>
  <c r="AM251" i="1"/>
  <c r="AM400" i="1"/>
  <c r="AM91" i="1"/>
  <c r="AM318" i="1"/>
  <c r="AM290" i="1"/>
  <c r="AM380" i="1"/>
  <c r="AM451" i="1"/>
  <c r="AM50" i="1"/>
  <c r="AM416" i="1"/>
  <c r="AV335" i="1"/>
  <c r="Y335" i="1"/>
  <c r="AT335" i="1"/>
  <c r="W335" i="1"/>
  <c r="X335" i="1"/>
  <c r="Z335" i="1"/>
  <c r="AR335" i="1"/>
  <c r="AY335" i="1"/>
  <c r="AK335" i="1"/>
  <c r="AU335" i="1"/>
  <c r="AL335" i="1"/>
  <c r="AG335" i="1"/>
  <c r="AJ335" i="1"/>
  <c r="AH335" i="1"/>
  <c r="AX335" i="1"/>
  <c r="AF335" i="1"/>
  <c r="AZ335" i="1"/>
  <c r="AO335" i="1"/>
  <c r="AI335" i="1"/>
  <c r="V335" i="1"/>
  <c r="AH100" i="1"/>
  <c r="Z100" i="1"/>
  <c r="AF100" i="1"/>
  <c r="Y100" i="1"/>
  <c r="W100" i="1"/>
  <c r="V100" i="1"/>
  <c r="AK100" i="1"/>
  <c r="AL100" i="1"/>
  <c r="AG100" i="1"/>
  <c r="AY100" i="1"/>
  <c r="AJ100" i="1"/>
  <c r="X100" i="1"/>
  <c r="AI100" i="1"/>
  <c r="AM462" i="1"/>
  <c r="AM159" i="1"/>
  <c r="AM342" i="1"/>
  <c r="AM242" i="1"/>
  <c r="AM401" i="1"/>
  <c r="AM336" i="1"/>
  <c r="AM362" i="1"/>
  <c r="AM124" i="1"/>
  <c r="AF195" i="1"/>
  <c r="W195" i="1"/>
  <c r="X195" i="1"/>
  <c r="AV195" i="1"/>
  <c r="AK195" i="1"/>
  <c r="AH195" i="1"/>
  <c r="AT195" i="1"/>
  <c r="Y195" i="1"/>
  <c r="AN195" i="1"/>
  <c r="AP195" i="1"/>
  <c r="AO195" i="1"/>
  <c r="AG195" i="1"/>
  <c r="AU195" i="1"/>
  <c r="BC195" i="1"/>
  <c r="AJ195" i="1"/>
  <c r="Z195" i="1"/>
  <c r="AL195" i="1"/>
  <c r="AI195" i="1"/>
  <c r="V195" i="1"/>
  <c r="AL184" i="1"/>
  <c r="X184" i="1"/>
  <c r="AK184" i="1"/>
  <c r="AJ184" i="1"/>
  <c r="AI184" i="1"/>
  <c r="AF184" i="1"/>
  <c r="Z184" i="1"/>
  <c r="BA184" i="1"/>
  <c r="Y184" i="1"/>
  <c r="W184" i="1"/>
  <c r="AH184" i="1"/>
  <c r="AG184" i="1"/>
  <c r="V184" i="1"/>
  <c r="AM133" i="1"/>
  <c r="AM134" i="1"/>
  <c r="AM459" i="1"/>
  <c r="AM182" i="1"/>
  <c r="AM443" i="1"/>
  <c r="AM457" i="1"/>
  <c r="AM343" i="1"/>
  <c r="AM82" i="1"/>
  <c r="AM376" i="1"/>
  <c r="AM424" i="1"/>
  <c r="AM244" i="1"/>
  <c r="AM80" i="1"/>
  <c r="AM165" i="1"/>
  <c r="AM322" i="1"/>
  <c r="AM88" i="1"/>
  <c r="AM408" i="1"/>
  <c r="AM99" i="1"/>
  <c r="AM338" i="1"/>
  <c r="AM268" i="1"/>
  <c r="AM197" i="1"/>
  <c r="AM232" i="1"/>
  <c r="AM160" i="1"/>
  <c r="AM419" i="1"/>
  <c r="AM228" i="1"/>
  <c r="AM426" i="1"/>
  <c r="AM229" i="1"/>
  <c r="AM263" i="1"/>
  <c r="AM352" i="1"/>
  <c r="AM386" i="1"/>
  <c r="AM90" i="1"/>
  <c r="AM347" i="1"/>
  <c r="AM273" i="1"/>
  <c r="AM420" i="1"/>
  <c r="AM74" i="1"/>
  <c r="AM77" i="1"/>
  <c r="AM370" i="1"/>
  <c r="AM31" i="1"/>
  <c r="AM206" i="1"/>
  <c r="AM267" i="1"/>
  <c r="AM253" i="1"/>
  <c r="AM458" i="1"/>
  <c r="AM411" i="1"/>
  <c r="AM144" i="1"/>
  <c r="AM58" i="1"/>
  <c r="AM65" i="1"/>
  <c r="AM323" i="1"/>
  <c r="AM449" i="1"/>
  <c r="AM274" i="1"/>
  <c r="AM312" i="1"/>
  <c r="AM444" i="1"/>
  <c r="AM84" i="1"/>
  <c r="AM138" i="1"/>
  <c r="AM131" i="1"/>
  <c r="AM456" i="1"/>
  <c r="AM45" i="1"/>
  <c r="AM185" i="1"/>
  <c r="AM127" i="1"/>
  <c r="AM243" i="1"/>
  <c r="AM33" i="1"/>
  <c r="AM219" i="1"/>
  <c r="AM421" i="1"/>
  <c r="AM24" i="1"/>
  <c r="AM332" i="1"/>
  <c r="AM405" i="1"/>
  <c r="AM399" i="1"/>
  <c r="AM394" i="1"/>
  <c r="AM179" i="1"/>
  <c r="AM146" i="1"/>
  <c r="AM156" i="1"/>
  <c r="AM170" i="1"/>
  <c r="AM450" i="1"/>
  <c r="AM284" i="1" l="1"/>
  <c r="AM328" i="1"/>
  <c r="AM101" i="1"/>
  <c r="AM225" i="1"/>
  <c r="AM116" i="1"/>
  <c r="AM233" i="1"/>
  <c r="AM79" i="1"/>
  <c r="AM259" i="1"/>
  <c r="AM291" i="1"/>
  <c r="AM94" i="1"/>
  <c r="Y20" i="2" a="1"/>
  <c r="Y20" i="2" s="1"/>
  <c r="AM203" i="1"/>
  <c r="AM258" i="1"/>
  <c r="AM217"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3" i="1"/>
  <c r="AM406" i="1"/>
  <c r="AM325" i="1"/>
  <c r="AM454" i="1"/>
  <c r="AM384" i="1"/>
  <c r="G145" i="31"/>
  <c r="F145" i="31" s="1"/>
  <c r="G97" i="31"/>
  <c r="F97" i="31" s="1"/>
  <c r="G135" i="31"/>
  <c r="F135" i="31" s="1"/>
  <c r="AM309" i="1"/>
  <c r="AM287" i="1"/>
  <c r="AM150" i="1"/>
  <c r="G184" i="31"/>
  <c r="F184" i="31" s="1"/>
  <c r="AM55" i="1"/>
  <c r="AM368" i="1"/>
  <c r="AM92" i="1"/>
  <c r="AM112" i="1"/>
  <c r="AM398" i="1"/>
  <c r="AM415" i="1"/>
  <c r="AM35" i="1"/>
  <c r="AM254" i="1"/>
  <c r="AM123" i="1"/>
  <c r="AM188" i="1"/>
  <c r="AM382" i="1"/>
  <c r="AM334" i="1"/>
  <c r="AM46" i="1"/>
  <c r="AM387" i="1"/>
  <c r="AM238" i="1"/>
  <c r="AM139" i="1"/>
  <c r="AM54" i="1"/>
  <c r="AM87" i="1"/>
  <c r="AM38" i="1"/>
  <c r="AM349" i="1"/>
  <c r="AM256" i="1"/>
  <c r="AM76" i="1"/>
  <c r="AM12" i="1"/>
  <c r="AM155" i="1"/>
  <c r="AM117" i="1"/>
  <c r="AM330" i="1"/>
  <c r="AM326" i="1"/>
  <c r="AM86" i="1"/>
  <c r="AM8" i="1"/>
  <c r="AM7" i="1"/>
  <c r="AM297" i="1"/>
  <c r="AM438" i="1"/>
  <c r="AM434" i="1"/>
  <c r="AM168" i="1"/>
  <c r="AM25" i="1"/>
  <c r="AM199" i="1"/>
  <c r="AM210" i="1"/>
  <c r="AM311" i="1"/>
  <c r="G111" i="31"/>
  <c r="F111" i="31" s="1"/>
  <c r="AM212" i="1"/>
  <c r="G159" i="31"/>
  <c r="F159" i="31" s="1"/>
  <c r="AM433"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8" i="1"/>
  <c r="AM324" i="1"/>
  <c r="AM43" i="1"/>
  <c r="AM59" i="1"/>
  <c r="G188" i="31"/>
  <c r="F188" i="31" s="1"/>
  <c r="AM78" i="1"/>
  <c r="AM214" i="1"/>
  <c r="AM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358" i="1"/>
  <c r="AM266" i="1"/>
  <c r="AM125" i="1"/>
  <c r="AM447" i="1"/>
  <c r="AM189" i="1"/>
  <c r="AM175" i="1"/>
  <c r="AM261" i="1"/>
  <c r="AM371" i="1"/>
  <c r="AM167" i="1"/>
  <c r="AM44" i="1"/>
  <c r="AM15" i="1"/>
  <c r="AM410" i="1"/>
  <c r="AM224" i="1"/>
  <c r="AM191" i="1"/>
  <c r="AM418" i="1"/>
  <c r="AM163" i="1"/>
  <c r="AM280" i="1"/>
  <c r="AM119" i="1"/>
  <c r="AM198" i="1"/>
  <c r="AM41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2" i="1"/>
  <c r="AM299" i="1"/>
  <c r="AM359" i="1"/>
  <c r="AM292" i="1"/>
  <c r="AM97" i="1"/>
  <c r="AM60" i="1"/>
  <c r="AM455" i="1"/>
  <c r="AM57" i="1"/>
  <c r="AM361" i="1"/>
  <c r="AM390" i="1"/>
  <c r="AM428" i="1"/>
  <c r="AM196" i="1"/>
  <c r="AM6" i="1"/>
  <c r="AM414" i="1"/>
  <c r="AM37" i="1"/>
  <c r="AM2" i="1"/>
  <c r="AM40" i="1"/>
  <c r="AM26" i="1"/>
  <c r="AM108" i="1"/>
  <c r="AM181" i="1"/>
  <c r="AM222" i="1"/>
  <c r="AM174" i="1"/>
  <c r="AM109" i="1"/>
  <c r="AM14" i="1"/>
  <c r="AM3" i="1"/>
  <c r="AM53" i="1"/>
  <c r="AM114" i="1"/>
  <c r="AM437" i="1"/>
  <c r="AM392" i="1"/>
  <c r="AM49" i="1"/>
  <c r="AM351" i="1"/>
  <c r="AM375" i="1"/>
  <c r="AM436" i="1"/>
  <c r="AM308" i="1"/>
  <c r="AM132" i="1"/>
  <c r="AM369" i="1"/>
  <c r="AM363" i="1"/>
  <c r="AM270" i="1"/>
  <c r="AM47" i="1"/>
  <c r="AM226" i="1"/>
  <c r="AM122" i="1"/>
  <c r="AM177" i="1"/>
  <c r="AM260" i="1"/>
  <c r="G67" i="31"/>
  <c r="F67" i="31" s="1"/>
  <c r="G117" i="31"/>
  <c r="F117" i="31" s="1"/>
  <c r="G90" i="31"/>
  <c r="F90" i="31" s="1"/>
  <c r="G102" i="31"/>
  <c r="F102" i="31" s="1"/>
  <c r="G129" i="31"/>
  <c r="F129" i="31" s="1"/>
  <c r="G40" i="31"/>
  <c r="F40" i="31" s="1"/>
  <c r="G60" i="31"/>
  <c r="F60" i="31" s="1"/>
  <c r="G38" i="31"/>
  <c r="F38" i="31" s="1"/>
  <c r="G75" i="31"/>
  <c r="F75" i="31" s="1"/>
  <c r="G192" i="31"/>
  <c r="F192" i="31" s="1"/>
  <c r="G109" i="31"/>
  <c r="F109" i="31" s="1"/>
  <c r="G167" i="31"/>
  <c r="F167" i="31" s="1"/>
  <c r="G82" i="31"/>
  <c r="F82" i="31" s="1"/>
  <c r="G116" i="31"/>
  <c r="F116" i="31" s="1"/>
  <c r="AM172" i="1"/>
  <c r="AM173" i="1"/>
  <c r="AM252" i="1"/>
  <c r="G127" i="31"/>
  <c r="F127" i="31" s="1"/>
  <c r="G20" i="31"/>
  <c r="F20" i="31" s="1"/>
  <c r="G81" i="31"/>
  <c r="F81" i="31" s="1"/>
  <c r="AM120" i="1"/>
  <c r="G123" i="31"/>
  <c r="F123" i="31" s="1"/>
  <c r="G65" i="31"/>
  <c r="F65" i="31" s="1"/>
  <c r="G153" i="31"/>
  <c r="F153" i="31" s="1"/>
  <c r="AM96" i="1"/>
  <c r="AM448" i="1"/>
  <c r="G43" i="31"/>
  <c r="F43" i="31" s="1"/>
  <c r="G34" i="31"/>
  <c r="F34" i="31" s="1"/>
  <c r="G180" i="31"/>
  <c r="F180" i="31" s="1"/>
  <c r="AM348" i="1"/>
  <c r="G76" i="31"/>
  <c r="G169" i="31"/>
  <c r="F169" i="31" s="1"/>
  <c r="AM431" i="1"/>
  <c r="G29" i="31"/>
  <c r="F29" i="31" s="1"/>
  <c r="G138" i="31"/>
  <c r="F138" i="31" s="1"/>
  <c r="G98" i="31"/>
  <c r="F98" i="31" s="1"/>
  <c r="G182" i="31"/>
  <c r="F182" i="31" s="1"/>
  <c r="G36" i="31"/>
  <c r="F36" i="31" s="1"/>
  <c r="AM283" i="1"/>
  <c r="G114" i="31"/>
  <c r="F114" i="31" s="1"/>
  <c r="G148" i="31"/>
  <c r="F148" i="31" s="1"/>
  <c r="AM430" i="1"/>
  <c r="G96" i="31"/>
  <c r="F96" i="31" s="1"/>
  <c r="G41" i="31"/>
  <c r="F41" i="31" s="1"/>
  <c r="G168" i="31"/>
  <c r="F168" i="31" s="1"/>
  <c r="AM286" i="1"/>
  <c r="G157" i="31"/>
  <c r="F157" i="31" s="1"/>
  <c r="G176" i="31"/>
  <c r="F176" i="31" s="1"/>
  <c r="G177" i="31"/>
  <c r="F177" i="31" s="1"/>
  <c r="G154" i="31"/>
  <c r="F154" i="31" s="1"/>
  <c r="AM202" i="1"/>
  <c r="G189" i="31"/>
  <c r="F189" i="31" s="1"/>
  <c r="G71" i="31"/>
  <c r="F71" i="31" s="1"/>
  <c r="AM235" i="1"/>
  <c r="AM147" i="1"/>
  <c r="AM294" i="1"/>
  <c r="AM250" i="1"/>
  <c r="G62" i="31"/>
  <c r="F62" i="31" s="1"/>
  <c r="G105" i="31"/>
  <c r="F105" i="31" s="1"/>
  <c r="G143" i="31"/>
  <c r="F143" i="31" s="1"/>
  <c r="G139" i="31"/>
  <c r="F139" i="31" s="1"/>
  <c r="G141" i="31"/>
  <c r="F141" i="31" s="1"/>
  <c r="G95" i="31"/>
  <c r="F95" i="31" s="1"/>
  <c r="AM335" i="1"/>
  <c r="G47" i="31"/>
  <c r="F47" i="31" s="1"/>
  <c r="G147" i="31"/>
  <c r="F147" i="31" s="1"/>
  <c r="G178" i="31"/>
  <c r="F178" i="31" s="1"/>
  <c r="G22" i="31"/>
  <c r="F22" i="31" s="1"/>
  <c r="G136" i="31"/>
  <c r="F136" i="31" s="1"/>
  <c r="G126" i="31"/>
  <c r="F126" i="31" s="1"/>
  <c r="AM393" i="1"/>
  <c r="AM98" i="1"/>
  <c r="G37" i="31"/>
  <c r="F37" i="31" s="1"/>
  <c r="G46" i="31"/>
  <c r="AM136" i="1"/>
  <c r="AM169" i="1"/>
  <c r="AM187" i="1"/>
  <c r="G191" i="31"/>
  <c r="F191" i="31" s="1"/>
  <c r="G31" i="31"/>
  <c r="F31" i="31" s="1"/>
  <c r="G162" i="31"/>
  <c r="F162" i="31" s="1"/>
  <c r="AM27" i="1"/>
  <c r="G53" i="31"/>
  <c r="F53" i="31" s="1"/>
  <c r="G164" i="31"/>
  <c r="F164" i="31" s="1"/>
  <c r="AM103" i="1"/>
  <c r="AM66" i="1"/>
  <c r="G86" i="31"/>
  <c r="F86" i="31" s="1"/>
  <c r="AM281" i="1"/>
  <c r="G30" i="31"/>
  <c r="F30" i="31" s="1"/>
  <c r="G79" i="31"/>
  <c r="F79" i="31" s="1"/>
  <c r="G88" i="31"/>
  <c r="F88" i="31" s="1"/>
  <c r="G58" i="31"/>
  <c r="F58" i="31" s="1"/>
  <c r="G101" i="31"/>
  <c r="F101" i="31" s="1"/>
  <c r="AM71" i="1"/>
  <c r="G108" i="31"/>
  <c r="F108" i="31" s="1"/>
  <c r="G170" i="31"/>
  <c r="F170" i="31" s="1"/>
  <c r="G27" i="31"/>
  <c r="F27" i="31" s="1"/>
  <c r="AM100" i="1"/>
  <c r="AM257" i="1"/>
  <c r="G39" i="31"/>
  <c r="F39" i="31" s="1"/>
  <c r="AM314" i="1"/>
  <c r="AM4" i="1"/>
  <c r="G50" i="31"/>
  <c r="F50" i="31" s="1"/>
  <c r="G44" i="31"/>
  <c r="F44" i="31" s="1"/>
  <c r="G83" i="31"/>
  <c r="F83" i="31" s="1"/>
  <c r="G156" i="31"/>
  <c r="F156" i="31" s="1"/>
  <c r="G80" i="31"/>
  <c r="F80" i="31" s="1"/>
  <c r="G130" i="31"/>
  <c r="F130" i="31" s="1"/>
  <c r="G171" i="31"/>
  <c r="F171" i="31" s="1"/>
  <c r="G175" i="31"/>
  <c r="F175" i="31" s="1"/>
  <c r="AM396" i="1"/>
  <c r="G181" i="31"/>
  <c r="F181" i="31" s="1"/>
  <c r="G128" i="31"/>
  <c r="F128" i="31" s="1"/>
  <c r="G92" i="31"/>
  <c r="F92" i="31" s="1"/>
  <c r="AM429" i="1"/>
  <c r="AM166" i="1"/>
  <c r="AM306" i="1"/>
  <c r="G183" i="31"/>
  <c r="F183" i="31" s="1"/>
  <c r="G78" i="31"/>
  <c r="F78" i="31" s="1"/>
  <c r="G107" i="31"/>
  <c r="F107" i="31" s="1"/>
  <c r="AM42" i="1"/>
  <c r="AM435" i="1"/>
  <c r="AM409" i="1"/>
  <c r="G69" i="31"/>
  <c r="G28" i="31"/>
  <c r="F28" i="31" s="1"/>
  <c r="G72" i="31"/>
  <c r="F72" i="31" s="1"/>
  <c r="AM154" i="1"/>
  <c r="AM234" i="1"/>
  <c r="G137" i="31"/>
  <c r="F137" i="31" s="1"/>
  <c r="G186" i="31"/>
  <c r="F186" i="31" s="1"/>
  <c r="G193" i="31"/>
  <c r="F193" i="31" s="1"/>
  <c r="G158" i="31"/>
  <c r="F158" i="31" s="1"/>
  <c r="AM275" i="1"/>
  <c r="G59" i="31"/>
  <c r="F59" i="31" s="1"/>
  <c r="G125" i="31"/>
  <c r="F125" i="31" s="1"/>
  <c r="G124" i="31"/>
  <c r="F124" i="31" s="1"/>
  <c r="G119" i="31"/>
  <c r="F119" i="31" s="1"/>
  <c r="G49" i="31"/>
  <c r="F49" i="31" s="1"/>
  <c r="G194" i="31"/>
  <c r="F194" i="31" s="1"/>
  <c r="G35" i="31"/>
  <c r="F35" i="31" s="1"/>
  <c r="G100" i="31"/>
  <c r="F100" i="31" s="1"/>
  <c r="G33" i="31"/>
  <c r="F33" i="31" s="1"/>
  <c r="AM104" i="1"/>
  <c r="G45" i="31"/>
  <c r="F45" i="31" s="1"/>
  <c r="G120" i="31"/>
  <c r="F120" i="31" s="1"/>
  <c r="G93" i="31"/>
  <c r="F93" i="31" s="1"/>
  <c r="G51" i="31"/>
  <c r="F51" i="31" s="1"/>
  <c r="AM239" i="1"/>
  <c r="AM316" i="1"/>
  <c r="G165" i="31"/>
  <c r="F165" i="31" s="1"/>
  <c r="AM73" i="1"/>
  <c r="AM272" i="1"/>
  <c r="G42" i="31"/>
  <c r="F42" i="31" s="1"/>
  <c r="G131" i="31"/>
  <c r="F131" i="31" s="1"/>
  <c r="G26" i="31"/>
  <c r="F26" i="31" s="1"/>
  <c r="G54" i="31"/>
  <c r="F54" i="31" s="1"/>
  <c r="G25" i="31"/>
  <c r="F25" i="31" s="1"/>
  <c r="G155" i="31"/>
  <c r="F155" i="31" s="1"/>
  <c r="G55" i="31"/>
  <c r="F55" i="31" s="1"/>
  <c r="G94" i="31"/>
  <c r="F94" i="31" s="1"/>
  <c r="AM56" i="1"/>
  <c r="G144" i="31"/>
  <c r="F144" i="31" s="1"/>
  <c r="G121" i="31"/>
  <c r="F121" i="31" s="1"/>
  <c r="AM184" i="1"/>
  <c r="AM195" i="1"/>
  <c r="G179" i="31"/>
  <c r="F179" i="31" s="1"/>
  <c r="G91" i="31"/>
  <c r="F91" i="31" s="1"/>
  <c r="G166" i="31"/>
  <c r="F166" i="31" s="1"/>
  <c r="AM446" i="1"/>
  <c r="AM9" i="1"/>
  <c r="G73" i="31"/>
  <c r="F73" i="31" s="1"/>
  <c r="G104" i="31"/>
  <c r="F104" i="31" s="1"/>
  <c r="G74" i="31"/>
  <c r="F74" i="31" s="1"/>
  <c r="AM89" i="1"/>
  <c r="G151" i="31"/>
  <c r="F151" i="31" s="1"/>
  <c r="AM440" i="1"/>
  <c r="AM353" i="1"/>
  <c r="G146" i="31"/>
  <c r="F146" i="31" s="1"/>
  <c r="G132" i="31"/>
  <c r="F132" i="31" s="1"/>
  <c r="AM356" i="1"/>
  <c r="AM107" i="1"/>
  <c r="AM106" i="1"/>
  <c r="G115" i="31"/>
  <c r="F115" i="31" s="1"/>
  <c r="G187" i="31"/>
  <c r="G63" i="31"/>
  <c r="F63" i="31" s="1"/>
  <c r="G163" i="31"/>
  <c r="F163" i="31" s="1"/>
  <c r="AM186" i="1"/>
  <c r="AM372" i="1"/>
  <c r="AM52" i="1"/>
  <c r="G99" i="31"/>
  <c r="F99" i="31" s="1"/>
  <c r="G57" i="31"/>
  <c r="F57" i="31" s="1"/>
  <c r="G87" i="31"/>
  <c r="F87" i="31" s="1"/>
  <c r="G85" i="31"/>
  <c r="F85" i="31" s="1"/>
  <c r="G52" i="31"/>
  <c r="F52" i="31" s="1"/>
  <c r="G48" i="31"/>
  <c r="F48" i="31" s="1"/>
  <c r="G106" i="31"/>
  <c r="F106" i="31" s="1"/>
  <c r="G185" i="31"/>
  <c r="F185" i="31" s="1"/>
  <c r="AM176" i="1"/>
  <c r="G77" i="31"/>
  <c r="F77" i="31" s="1"/>
  <c r="G173" i="31"/>
  <c r="F173" i="31" s="1"/>
  <c r="G21" i="31"/>
  <c r="G172" i="31"/>
  <c r="F172" i="31" s="1"/>
  <c r="G84" i="31"/>
  <c r="F84" i="31" s="1"/>
  <c r="G140" i="31"/>
  <c r="F140" i="31" s="1"/>
  <c r="AM34" i="1"/>
  <c r="AM412" i="1"/>
  <c r="AM237" i="1"/>
  <c r="AM295" i="1"/>
  <c r="G122" i="31"/>
  <c r="F122" i="31" s="1"/>
  <c r="G190" i="31"/>
  <c r="F190" i="31" s="1"/>
  <c r="G23" i="31"/>
  <c r="F23" i="31" s="1"/>
  <c r="G103" i="31"/>
  <c r="F103" i="31" s="1"/>
  <c r="G68" i="31"/>
  <c r="F68" i="31" s="1"/>
  <c r="G142" i="31"/>
  <c r="F142" i="31" s="1"/>
  <c r="G70" i="31"/>
  <c r="F70" i="31" s="1"/>
  <c r="G134" i="31"/>
  <c r="F134" i="31" s="1"/>
  <c r="AM298" i="1"/>
  <c r="G152" i="31"/>
  <c r="F152" i="31" s="1"/>
  <c r="G161" i="31"/>
  <c r="F161" i="31" s="1"/>
  <c r="G160" i="31"/>
  <c r="F160" i="31" s="1"/>
  <c r="G118" i="31"/>
  <c r="F118" i="31" s="1"/>
  <c r="G32" i="31"/>
  <c r="F32" i="31" s="1"/>
  <c r="V22" i="2"/>
  <c r="G110" i="31"/>
  <c r="F110" i="31" s="1"/>
  <c r="G64" i="31"/>
  <c r="F64" i="31" s="1"/>
  <c r="G56" i="31"/>
  <c r="G89" i="31"/>
  <c r="F89" i="31" s="1"/>
  <c r="G150" i="31"/>
  <c r="F150" i="31" s="1"/>
  <c r="G133" i="31"/>
  <c r="F133" i="31" s="1"/>
  <c r="G2" i="31"/>
  <c r="F2" i="31" s="1"/>
  <c r="G112" i="31"/>
  <c r="F112" i="31" s="1"/>
  <c r="G149" i="31"/>
  <c r="F149" i="31" s="1"/>
  <c r="G66" i="31"/>
  <c r="F66" i="31" s="1"/>
  <c r="G174" i="31"/>
  <c r="F174" i="31" s="1"/>
  <c r="G113" i="31"/>
  <c r="F113" i="31" s="1"/>
  <c r="G24" i="31"/>
  <c r="F24" i="31" s="1"/>
  <c r="AM209"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87"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B54" i="2" a="1"/>
  <c r="AB54" i="2" s="1"/>
  <c r="AL49" i="2" a="1"/>
  <c r="AL49" i="2" s="1"/>
  <c r="AB49" i="2" a="1"/>
  <c r="AB49" i="2" s="1"/>
  <c r="AB27" i="2" a="1"/>
  <c r="AB27"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2" i="1"/>
  <c r="BH454" i="1"/>
  <c r="BH449" i="1"/>
  <c r="BH441" i="1"/>
  <c r="BH433" i="1"/>
  <c r="BH425" i="1"/>
  <c r="BH417" i="1"/>
  <c r="BH409" i="1"/>
  <c r="BH401" i="1"/>
  <c r="BH393" i="1"/>
  <c r="BH384" i="1"/>
  <c r="BH377" i="1"/>
  <c r="BH369" i="1"/>
  <c r="BH361" i="1"/>
  <c r="BH354" i="1"/>
  <c r="BH346" i="1"/>
  <c r="BH338" i="1"/>
  <c r="BH330" i="1"/>
  <c r="BH322" i="1"/>
  <c r="BH314" i="1"/>
  <c r="BH306" i="1"/>
  <c r="BH298" i="1"/>
  <c r="BH292" i="1"/>
  <c r="BH284" i="1"/>
  <c r="BH276" i="1"/>
  <c r="BH268" i="1"/>
  <c r="BH260" i="1"/>
  <c r="BH252" i="1"/>
  <c r="BH244" i="1"/>
  <c r="BH236" i="1"/>
  <c r="BH228" i="1"/>
  <c r="BH220" i="1"/>
  <c r="BH212" i="1"/>
  <c r="BH203" i="1"/>
  <c r="BH195" i="1"/>
  <c r="BH186" i="1"/>
  <c r="BH178" i="1"/>
  <c r="BH170" i="1"/>
  <c r="BH162" i="1"/>
  <c r="BH154" i="1"/>
  <c r="BH146" i="1"/>
  <c r="BH138" i="1"/>
  <c r="BH130" i="1"/>
  <c r="BH122" i="1"/>
  <c r="BH114" i="1"/>
  <c r="BH106" i="1"/>
  <c r="BH461" i="1"/>
  <c r="BH448" i="1"/>
  <c r="BH440" i="1"/>
  <c r="BH432" i="1"/>
  <c r="BH424" i="1"/>
  <c r="BH416" i="1"/>
  <c r="BH408" i="1"/>
  <c r="BH400" i="1"/>
  <c r="BH392" i="1"/>
  <c r="BH376" i="1"/>
  <c r="BH368" i="1"/>
  <c r="BH360" i="1"/>
  <c r="BH353" i="1"/>
  <c r="BH345" i="1"/>
  <c r="BH337" i="1"/>
  <c r="BH329" i="1"/>
  <c r="BH321" i="1"/>
  <c r="BH313" i="1"/>
  <c r="BH305" i="1"/>
  <c r="BH297" i="1"/>
  <c r="BH291" i="1"/>
  <c r="BH283" i="1"/>
  <c r="BH275" i="1"/>
  <c r="BH267" i="1"/>
  <c r="BH259" i="1"/>
  <c r="BH251" i="1"/>
  <c r="BH243" i="1"/>
  <c r="BH235" i="1"/>
  <c r="BH227" i="1"/>
  <c r="BH219" i="1"/>
  <c r="BH211" i="1"/>
  <c r="BH202" i="1"/>
  <c r="BH193" i="1"/>
  <c r="BH185" i="1"/>
  <c r="BH177" i="1"/>
  <c r="BH169" i="1"/>
  <c r="BH161" i="1"/>
  <c r="BH153" i="1"/>
  <c r="BH145" i="1"/>
  <c r="BH137" i="1"/>
  <c r="BH129" i="1"/>
  <c r="BH121" i="1"/>
  <c r="BH113" i="1"/>
  <c r="BH105" i="1"/>
  <c r="BH97" i="1"/>
  <c r="BH89" i="1"/>
  <c r="BH81" i="1"/>
  <c r="BH74" i="1"/>
  <c r="BH66" i="1"/>
  <c r="BH58" i="1"/>
  <c r="BH50" i="1"/>
  <c r="BH42" i="1"/>
  <c r="BH34" i="1"/>
  <c r="BH26" i="1"/>
  <c r="BH18" i="1"/>
  <c r="BH10" i="1"/>
  <c r="BH41" i="1"/>
  <c r="BH33" i="1"/>
  <c r="BH17" i="1"/>
  <c r="BH9" i="1"/>
  <c r="BH307" i="1"/>
  <c r="BH245" i="1"/>
  <c r="BH204" i="1"/>
  <c r="BH163" i="1"/>
  <c r="BH107" i="1"/>
  <c r="BH60" i="1"/>
  <c r="BH4" i="1"/>
  <c r="BH75" i="1"/>
  <c r="BH11" i="1"/>
  <c r="BH460" i="1"/>
  <c r="BH447" i="1"/>
  <c r="BH439" i="1"/>
  <c r="BH431" i="1"/>
  <c r="BH423" i="1"/>
  <c r="BH415" i="1"/>
  <c r="BH407" i="1"/>
  <c r="BH399" i="1"/>
  <c r="BH391" i="1"/>
  <c r="BH383" i="1"/>
  <c r="BH375" i="1"/>
  <c r="BH367" i="1"/>
  <c r="BH359" i="1"/>
  <c r="BH352" i="1"/>
  <c r="BH344" i="1"/>
  <c r="BH336" i="1"/>
  <c r="BH328" i="1"/>
  <c r="BH312" i="1"/>
  <c r="BH304" i="1"/>
  <c r="BH290" i="1"/>
  <c r="BH282" i="1"/>
  <c r="BH274" i="1"/>
  <c r="BH266" i="1"/>
  <c r="BH258" i="1"/>
  <c r="BH250" i="1"/>
  <c r="BH242" i="1"/>
  <c r="BH234" i="1"/>
  <c r="BH226" i="1"/>
  <c r="BH218" i="1"/>
  <c r="BH210" i="1"/>
  <c r="BH201" i="1"/>
  <c r="BH192" i="1"/>
  <c r="BH184" i="1"/>
  <c r="BH176" i="1"/>
  <c r="BH168" i="1"/>
  <c r="BH160" i="1"/>
  <c r="BH152" i="1"/>
  <c r="BH144" i="1"/>
  <c r="BH136" i="1"/>
  <c r="BH128" i="1"/>
  <c r="BH120" i="1"/>
  <c r="BH112" i="1"/>
  <c r="BH104" i="1"/>
  <c r="BH96" i="1"/>
  <c r="BH88" i="1"/>
  <c r="BH80" i="1"/>
  <c r="BH73" i="1"/>
  <c r="BH65" i="1"/>
  <c r="BH57" i="1"/>
  <c r="BH49" i="1"/>
  <c r="BH25" i="1"/>
  <c r="BH331" i="1"/>
  <c r="BH261" i="1"/>
  <c r="BH187" i="1"/>
  <c r="BH139" i="1"/>
  <c r="BH91" i="1"/>
  <c r="BH12" i="1"/>
  <c r="BH59" i="1"/>
  <c r="BH35" i="1"/>
  <c r="BH459" i="1"/>
  <c r="BH446" i="1"/>
  <c r="BH438" i="1"/>
  <c r="BH430" i="1"/>
  <c r="BH422" i="1"/>
  <c r="BH414" i="1"/>
  <c r="BH406" i="1"/>
  <c r="BH398" i="1"/>
  <c r="BH390" i="1"/>
  <c r="BH382" i="1"/>
  <c r="BH374" i="1"/>
  <c r="BH366" i="1"/>
  <c r="BH358" i="1"/>
  <c r="BH351" i="1"/>
  <c r="BH343" i="1"/>
  <c r="BH335" i="1"/>
  <c r="BH327" i="1"/>
  <c r="BH319" i="1"/>
  <c r="BH311" i="1"/>
  <c r="BH303" i="1"/>
  <c r="BH296" i="1"/>
  <c r="BH289" i="1"/>
  <c r="BH281" i="1"/>
  <c r="BH273" i="1"/>
  <c r="BH265" i="1"/>
  <c r="BH257" i="1"/>
  <c r="BH249" i="1"/>
  <c r="BH241" i="1"/>
  <c r="BH233" i="1"/>
  <c r="BH225" i="1"/>
  <c r="BH217" i="1"/>
  <c r="BH209" i="1"/>
  <c r="BH200" i="1"/>
  <c r="BH191" i="1"/>
  <c r="BH183" i="1"/>
  <c r="BH175" i="1"/>
  <c r="BH167" i="1"/>
  <c r="BH159" i="1"/>
  <c r="BH151" i="1"/>
  <c r="BH143" i="1"/>
  <c r="BH135" i="1"/>
  <c r="BH127" i="1"/>
  <c r="BH119" i="1"/>
  <c r="BH111" i="1"/>
  <c r="BH103" i="1"/>
  <c r="BH95" i="1"/>
  <c r="BH87" i="1"/>
  <c r="BH72" i="1"/>
  <c r="BH64" i="1"/>
  <c r="BH56" i="1"/>
  <c r="BH48" i="1"/>
  <c r="BH40" i="1"/>
  <c r="BH32" i="1"/>
  <c r="BH24" i="1"/>
  <c r="BH16" i="1"/>
  <c r="BH8" i="1"/>
  <c r="BH434" i="1"/>
  <c r="BH394" i="1"/>
  <c r="BH362" i="1"/>
  <c r="BH323" i="1"/>
  <c r="BH285" i="1"/>
  <c r="BH237" i="1"/>
  <c r="BH196" i="1"/>
  <c r="BH147" i="1"/>
  <c r="BH99" i="1"/>
  <c r="BH52" i="1"/>
  <c r="BH20" i="1"/>
  <c r="BH82" i="1"/>
  <c r="BH27" i="1"/>
  <c r="BH458" i="1"/>
  <c r="BH453" i="1"/>
  <c r="BH445" i="1"/>
  <c r="BH437" i="1"/>
  <c r="BH429" i="1"/>
  <c r="BH421" i="1"/>
  <c r="BH413" i="1"/>
  <c r="BH405" i="1"/>
  <c r="BH397" i="1"/>
  <c r="BH388" i="1"/>
  <c r="BH381" i="1"/>
  <c r="BH373" i="1"/>
  <c r="BH365" i="1"/>
  <c r="BH357" i="1"/>
  <c r="BH350" i="1"/>
  <c r="BH342" i="1"/>
  <c r="BH334" i="1"/>
  <c r="BH326" i="1"/>
  <c r="BH318" i="1"/>
  <c r="BH310" i="1"/>
  <c r="BH302" i="1"/>
  <c r="BH295" i="1"/>
  <c r="BH288" i="1"/>
  <c r="BH280" i="1"/>
  <c r="BH272" i="1"/>
  <c r="BH264" i="1"/>
  <c r="BH256" i="1"/>
  <c r="BH248" i="1"/>
  <c r="BH240" i="1"/>
  <c r="BH232" i="1"/>
  <c r="BH224" i="1"/>
  <c r="BH216" i="1"/>
  <c r="BH208" i="1"/>
  <c r="BH199" i="1"/>
  <c r="BH190" i="1"/>
  <c r="BH182" i="1"/>
  <c r="BH174" i="1"/>
  <c r="BH166" i="1"/>
  <c r="BH158" i="1"/>
  <c r="BH150" i="1"/>
  <c r="BH142" i="1"/>
  <c r="BH134" i="1"/>
  <c r="BH126" i="1"/>
  <c r="BH118" i="1"/>
  <c r="BH110" i="1"/>
  <c r="BH102" i="1"/>
  <c r="BH94" i="1"/>
  <c r="BH86" i="1"/>
  <c r="BH79" i="1"/>
  <c r="BH71" i="1"/>
  <c r="BH63" i="1"/>
  <c r="BH55" i="1"/>
  <c r="BH47" i="1"/>
  <c r="BH39" i="1"/>
  <c r="BH31" i="1"/>
  <c r="BH23" i="1"/>
  <c r="BH15" i="1"/>
  <c r="BH7" i="1"/>
  <c r="BH442" i="1"/>
  <c r="BH385" i="1"/>
  <c r="BH315" i="1"/>
  <c r="BH277" i="1"/>
  <c r="BH229" i="1"/>
  <c r="BH155" i="1"/>
  <c r="BH115" i="1"/>
  <c r="BH68" i="1"/>
  <c r="BH28" i="1"/>
  <c r="BH67" i="1"/>
  <c r="BH19" i="1"/>
  <c r="BH457" i="1"/>
  <c r="BH452" i="1"/>
  <c r="BH444" i="1"/>
  <c r="BH436" i="1"/>
  <c r="BH428" i="1"/>
  <c r="BH420" i="1"/>
  <c r="BH412" i="1"/>
  <c r="BH404" i="1"/>
  <c r="BH396" i="1"/>
  <c r="BH387" i="1"/>
  <c r="BH380" i="1"/>
  <c r="BH372" i="1"/>
  <c r="BH364" i="1"/>
  <c r="BH356" i="1"/>
  <c r="BH349" i="1"/>
  <c r="BH341" i="1"/>
  <c r="BH333" i="1"/>
  <c r="BH325" i="1"/>
  <c r="BH317" i="1"/>
  <c r="BH309" i="1"/>
  <c r="BH301" i="1"/>
  <c r="BH294" i="1"/>
  <c r="BH287" i="1"/>
  <c r="BH279" i="1"/>
  <c r="BH271" i="1"/>
  <c r="BH263" i="1"/>
  <c r="BH255" i="1"/>
  <c r="BH247" i="1"/>
  <c r="BH239" i="1"/>
  <c r="BH231" i="1"/>
  <c r="BH223" i="1"/>
  <c r="BH215" i="1"/>
  <c r="BH207" i="1"/>
  <c r="BH198" i="1"/>
  <c r="BH189" i="1"/>
  <c r="BH181" i="1"/>
  <c r="BH173" i="1"/>
  <c r="BH165" i="1"/>
  <c r="BH157" i="1"/>
  <c r="BH149" i="1"/>
  <c r="BH141" i="1"/>
  <c r="BH133" i="1"/>
  <c r="BH125" i="1"/>
  <c r="BH117" i="1"/>
  <c r="BH109" i="1"/>
  <c r="BH101" i="1"/>
  <c r="BH93" i="1"/>
  <c r="BH85" i="1"/>
  <c r="BH78" i="1"/>
  <c r="BH70" i="1"/>
  <c r="BH62" i="1"/>
  <c r="BH54" i="1"/>
  <c r="BH46" i="1"/>
  <c r="BH38" i="1"/>
  <c r="BH30" i="1"/>
  <c r="BH22" i="1"/>
  <c r="BH14" i="1"/>
  <c r="BH6" i="1"/>
  <c r="BH450" i="1"/>
  <c r="BH418" i="1"/>
  <c r="BH402" i="1"/>
  <c r="BH378" i="1"/>
  <c r="BH347" i="1"/>
  <c r="BH299" i="1"/>
  <c r="BH269" i="1"/>
  <c r="BH221" i="1"/>
  <c r="BH179" i="1"/>
  <c r="BH131" i="1"/>
  <c r="BH83" i="1"/>
  <c r="BH44" i="1"/>
  <c r="BH98" i="1"/>
  <c r="BH43" i="1"/>
  <c r="BH456" i="1"/>
  <c r="BH451" i="1"/>
  <c r="BH443" i="1"/>
  <c r="BH435" i="1"/>
  <c r="BH427" i="1"/>
  <c r="BH419" i="1"/>
  <c r="BH411" i="1"/>
  <c r="BH403" i="1"/>
  <c r="BH395" i="1"/>
  <c r="BH386" i="1"/>
  <c r="BH379" i="1"/>
  <c r="BH371" i="1"/>
  <c r="BH363" i="1"/>
  <c r="BH355" i="1"/>
  <c r="BH348" i="1"/>
  <c r="BH340" i="1"/>
  <c r="BH332" i="1"/>
  <c r="BH324" i="1"/>
  <c r="BH316" i="1"/>
  <c r="BH308" i="1"/>
  <c r="BH300" i="1"/>
  <c r="BH293" i="1"/>
  <c r="BH286" i="1"/>
  <c r="BH278" i="1"/>
  <c r="BH270" i="1"/>
  <c r="BH262" i="1"/>
  <c r="BH254" i="1"/>
  <c r="BH246" i="1"/>
  <c r="BH238" i="1"/>
  <c r="BH230" i="1"/>
  <c r="BH222" i="1"/>
  <c r="BH214" i="1"/>
  <c r="BH206" i="1"/>
  <c r="BH197" i="1"/>
  <c r="BH188" i="1"/>
  <c r="BH180" i="1"/>
  <c r="BH172" i="1"/>
  <c r="BH164" i="1"/>
  <c r="BH156" i="1"/>
  <c r="BH148" i="1"/>
  <c r="BH140" i="1"/>
  <c r="BH132" i="1"/>
  <c r="BH124" i="1"/>
  <c r="BH116" i="1"/>
  <c r="BH108" i="1"/>
  <c r="BH100" i="1"/>
  <c r="BH92" i="1"/>
  <c r="BH84" i="1"/>
  <c r="BH77" i="1"/>
  <c r="BH69" i="1"/>
  <c r="BH61" i="1"/>
  <c r="BH53" i="1"/>
  <c r="BH45" i="1"/>
  <c r="BH37" i="1"/>
  <c r="BH29" i="1"/>
  <c r="BH21" i="1"/>
  <c r="BH13" i="1"/>
  <c r="BH5" i="1"/>
  <c r="BH455" i="1"/>
  <c r="BH426" i="1"/>
  <c r="BH410" i="1"/>
  <c r="BH370" i="1"/>
  <c r="BH339" i="1"/>
  <c r="BH253" i="1"/>
  <c r="BH213" i="1"/>
  <c r="BH171" i="1"/>
  <c r="BH123" i="1"/>
  <c r="BH76" i="1"/>
  <c r="BH36" i="1"/>
  <c r="BH90" i="1"/>
  <c r="BH51" i="1"/>
  <c r="BH3" i="1"/>
  <c r="BG2" i="1"/>
  <c r="BE2" i="1" s="1"/>
  <c r="BG462" i="1"/>
  <c r="BE462" i="1" s="1"/>
  <c r="BG454" i="1"/>
  <c r="BG449" i="1"/>
  <c r="BE449" i="1" s="1"/>
  <c r="BG441" i="1"/>
  <c r="BG433" i="1"/>
  <c r="BG425" i="1"/>
  <c r="BE425" i="1" s="1"/>
  <c r="BG417" i="1"/>
  <c r="BG409" i="1"/>
  <c r="BE409" i="1" s="1"/>
  <c r="BG401" i="1"/>
  <c r="BE401" i="1" s="1"/>
  <c r="BG393" i="1"/>
  <c r="BG384" i="1"/>
  <c r="BG377" i="1"/>
  <c r="BG369" i="1"/>
  <c r="BG361" i="1"/>
  <c r="BG354" i="1"/>
  <c r="BG346" i="1"/>
  <c r="BE346" i="1" s="1"/>
  <c r="BG338" i="1"/>
  <c r="BE338" i="1" s="1"/>
  <c r="BG330" i="1"/>
  <c r="BE330" i="1" s="1"/>
  <c r="BG322" i="1"/>
  <c r="BE322" i="1" s="1"/>
  <c r="BG314" i="1"/>
  <c r="BG306" i="1"/>
  <c r="BG298" i="1"/>
  <c r="BG292" i="1"/>
  <c r="BG284" i="1"/>
  <c r="BE284" i="1" s="1"/>
  <c r="BG276" i="1"/>
  <c r="BE276" i="1" s="1"/>
  <c r="BG268" i="1"/>
  <c r="BG260" i="1"/>
  <c r="BE260" i="1" s="1"/>
  <c r="BG252" i="1"/>
  <c r="BG244" i="1"/>
  <c r="BG236" i="1"/>
  <c r="BG228" i="1"/>
  <c r="BG220" i="1"/>
  <c r="BE220" i="1" s="1"/>
  <c r="BG212" i="1"/>
  <c r="BE212" i="1" s="1"/>
  <c r="BG203" i="1"/>
  <c r="BG195" i="1"/>
  <c r="BG186" i="1"/>
  <c r="BG178" i="1"/>
  <c r="BG170" i="1"/>
  <c r="BG162" i="1"/>
  <c r="BG154" i="1"/>
  <c r="BE154" i="1" s="1"/>
  <c r="BG146" i="1"/>
  <c r="BE146" i="1" s="1"/>
  <c r="BG138" i="1"/>
  <c r="BE138" i="1" s="1"/>
  <c r="BG130" i="1"/>
  <c r="BE130" i="1" s="1"/>
  <c r="BG122" i="1"/>
  <c r="BG114" i="1"/>
  <c r="BG106" i="1"/>
  <c r="BG98" i="1"/>
  <c r="BG90" i="1"/>
  <c r="BG82" i="1"/>
  <c r="BG75" i="1"/>
  <c r="BG67" i="1"/>
  <c r="BG59" i="1"/>
  <c r="BE59" i="1" s="1"/>
  <c r="BG51" i="1"/>
  <c r="BG43" i="1"/>
  <c r="BG35" i="1"/>
  <c r="BE35" i="1" s="1"/>
  <c r="BG27" i="1"/>
  <c r="BE27" i="1" s="1"/>
  <c r="BG19" i="1"/>
  <c r="BG11" i="1"/>
  <c r="BG3" i="1"/>
  <c r="BG196" i="1"/>
  <c r="BG139" i="1"/>
  <c r="BG68" i="1"/>
  <c r="BG12" i="1"/>
  <c r="BE12" i="1" s="1"/>
  <c r="BG461" i="1"/>
  <c r="BG448" i="1"/>
  <c r="BG440" i="1"/>
  <c r="BE440" i="1" s="1"/>
  <c r="BG432" i="1"/>
  <c r="BE432" i="1" s="1"/>
  <c r="BG424" i="1"/>
  <c r="BG416" i="1"/>
  <c r="BG408" i="1"/>
  <c r="BG400" i="1"/>
  <c r="BG392" i="1"/>
  <c r="BE392" i="1" s="1"/>
  <c r="BG376" i="1"/>
  <c r="BE376" i="1" s="1"/>
  <c r="BG368" i="1"/>
  <c r="BG360" i="1"/>
  <c r="BG353" i="1"/>
  <c r="BG345" i="1"/>
  <c r="BG337" i="1"/>
  <c r="BG329" i="1"/>
  <c r="BE329" i="1" s="1"/>
  <c r="BG321" i="1"/>
  <c r="BE321" i="1" s="1"/>
  <c r="BG313" i="1"/>
  <c r="BG305" i="1"/>
  <c r="BG297" i="1"/>
  <c r="BG291" i="1"/>
  <c r="BG283" i="1"/>
  <c r="BG275" i="1"/>
  <c r="BG267" i="1"/>
  <c r="BE267" i="1" s="1"/>
  <c r="BG259" i="1"/>
  <c r="BE259" i="1" s="1"/>
  <c r="BG251" i="1"/>
  <c r="BE251" i="1" s="1"/>
  <c r="BG243" i="1"/>
  <c r="BG235" i="1"/>
  <c r="BG227" i="1"/>
  <c r="BG219" i="1"/>
  <c r="BG211" i="1"/>
  <c r="BG202" i="1"/>
  <c r="BE202" i="1" s="1"/>
  <c r="BG193" i="1"/>
  <c r="BE193" i="1" s="1"/>
  <c r="BG185" i="1"/>
  <c r="BE185" i="1" s="1"/>
  <c r="BG177" i="1"/>
  <c r="BG169" i="1"/>
  <c r="BG161" i="1"/>
  <c r="BG153" i="1"/>
  <c r="BG145" i="1"/>
  <c r="BG137" i="1"/>
  <c r="BE137" i="1" s="1"/>
  <c r="BG129" i="1"/>
  <c r="BE129" i="1" s="1"/>
  <c r="BG121" i="1"/>
  <c r="BG113" i="1"/>
  <c r="BE113" i="1" s="1"/>
  <c r="BG105" i="1"/>
  <c r="BG97" i="1"/>
  <c r="BG89" i="1"/>
  <c r="BG81" i="1"/>
  <c r="BG74" i="1"/>
  <c r="BE74" i="1" s="1"/>
  <c r="BG66" i="1"/>
  <c r="BE66" i="1" s="1"/>
  <c r="BG58" i="1"/>
  <c r="BE58" i="1" s="1"/>
  <c r="BG50" i="1"/>
  <c r="BE50" i="1" s="1"/>
  <c r="BG42" i="1"/>
  <c r="BG34" i="1"/>
  <c r="BG26" i="1"/>
  <c r="BG18" i="1"/>
  <c r="BG10" i="1"/>
  <c r="BE10" i="1" s="1"/>
  <c r="BG434" i="1"/>
  <c r="BG378" i="1"/>
  <c r="BG331" i="1"/>
  <c r="BG285" i="1"/>
  <c r="BE285" i="1" s="1"/>
  <c r="BG245" i="1"/>
  <c r="BG187" i="1"/>
  <c r="BG131" i="1"/>
  <c r="BE131" i="1" s="1"/>
  <c r="BG76" i="1"/>
  <c r="BG28" i="1"/>
  <c r="BG460" i="1"/>
  <c r="BG447" i="1"/>
  <c r="BE447" i="1" s="1"/>
  <c r="BG439" i="1"/>
  <c r="BE439" i="1" s="1"/>
  <c r="BG431" i="1"/>
  <c r="BG423" i="1"/>
  <c r="BE423" i="1" s="1"/>
  <c r="BG415" i="1"/>
  <c r="BE415" i="1" s="1"/>
  <c r="BG407" i="1"/>
  <c r="BG399" i="1"/>
  <c r="BG391" i="1"/>
  <c r="BG383" i="1"/>
  <c r="BE383" i="1" s="1"/>
  <c r="BG375" i="1"/>
  <c r="BE375" i="1" s="1"/>
  <c r="BG367" i="1"/>
  <c r="BG359" i="1"/>
  <c r="BE359" i="1" s="1"/>
  <c r="BG352" i="1"/>
  <c r="BE352" i="1" s="1"/>
  <c r="BG344" i="1"/>
  <c r="BG336" i="1"/>
  <c r="BG328" i="1"/>
  <c r="BG312" i="1"/>
  <c r="BE312" i="1" s="1"/>
  <c r="BG304" i="1"/>
  <c r="BG290" i="1"/>
  <c r="BG282" i="1"/>
  <c r="BE282" i="1" s="1"/>
  <c r="BG274" i="1"/>
  <c r="BG266" i="1"/>
  <c r="BG258" i="1"/>
  <c r="BG250" i="1"/>
  <c r="BE250" i="1" s="1"/>
  <c r="BG242" i="1"/>
  <c r="BE242" i="1" s="1"/>
  <c r="BG234" i="1"/>
  <c r="BG226" i="1"/>
  <c r="BG218" i="1"/>
  <c r="BE218" i="1" s="1"/>
  <c r="BG210" i="1"/>
  <c r="BE210" i="1" s="1"/>
  <c r="BG201" i="1"/>
  <c r="BG192" i="1"/>
  <c r="BG184" i="1"/>
  <c r="BE184" i="1" s="1"/>
  <c r="BG176" i="1"/>
  <c r="BE176" i="1" s="1"/>
  <c r="BG168" i="1"/>
  <c r="BG160" i="1"/>
  <c r="BG152" i="1"/>
  <c r="BE152" i="1" s="1"/>
  <c r="BG144" i="1"/>
  <c r="BG136" i="1"/>
  <c r="BG128" i="1"/>
  <c r="BG120" i="1"/>
  <c r="BE120" i="1" s="1"/>
  <c r="BG112" i="1"/>
  <c r="BE112" i="1" s="1"/>
  <c r="BG104" i="1"/>
  <c r="BG96" i="1"/>
  <c r="BG88" i="1"/>
  <c r="BE88" i="1" s="1"/>
  <c r="BG80" i="1"/>
  <c r="BG73" i="1"/>
  <c r="BG65" i="1"/>
  <c r="BG57" i="1"/>
  <c r="BE57" i="1" s="1"/>
  <c r="BG49" i="1"/>
  <c r="BE49" i="1" s="1"/>
  <c r="BG41" i="1"/>
  <c r="BG33" i="1"/>
  <c r="BG25" i="1"/>
  <c r="BE25" i="1" s="1"/>
  <c r="BG17" i="1"/>
  <c r="BE17" i="1" s="1"/>
  <c r="BG9" i="1"/>
  <c r="BG24" i="1"/>
  <c r="BG8" i="1"/>
  <c r="BG38" i="1"/>
  <c r="BG6" i="1"/>
  <c r="BG402" i="1"/>
  <c r="BG315" i="1"/>
  <c r="BG277" i="1"/>
  <c r="BG229" i="1"/>
  <c r="BE229" i="1" s="1"/>
  <c r="BG171" i="1"/>
  <c r="BG107" i="1"/>
  <c r="BE107" i="1" s="1"/>
  <c r="BG52" i="1"/>
  <c r="BG459" i="1"/>
  <c r="BG446" i="1"/>
  <c r="BG438" i="1"/>
  <c r="BG430" i="1"/>
  <c r="BG422" i="1"/>
  <c r="BE422" i="1" s="1"/>
  <c r="BG414" i="1"/>
  <c r="BE414" i="1" s="1"/>
  <c r="BG406" i="1"/>
  <c r="BG398" i="1"/>
  <c r="BE398" i="1" s="1"/>
  <c r="BG390" i="1"/>
  <c r="BE390" i="1" s="1"/>
  <c r="BG382" i="1"/>
  <c r="BG374" i="1"/>
  <c r="BG366" i="1"/>
  <c r="BG358" i="1"/>
  <c r="BE358" i="1" s="1"/>
  <c r="BG351" i="1"/>
  <c r="BE351" i="1" s="1"/>
  <c r="BG343" i="1"/>
  <c r="BG335" i="1"/>
  <c r="BG327" i="1"/>
  <c r="BE327" i="1" s="1"/>
  <c r="BG319" i="1"/>
  <c r="BG311" i="1"/>
  <c r="BG303" i="1"/>
  <c r="BG296" i="1"/>
  <c r="BE296" i="1" s="1"/>
  <c r="BG289" i="1"/>
  <c r="BE289" i="1" s="1"/>
  <c r="BG281" i="1"/>
  <c r="BG273" i="1"/>
  <c r="BE273" i="1" s="1"/>
  <c r="BG265" i="1"/>
  <c r="BE265" i="1" s="1"/>
  <c r="BG257" i="1"/>
  <c r="BG249" i="1"/>
  <c r="BG241" i="1"/>
  <c r="BG233" i="1"/>
  <c r="BE233" i="1" s="1"/>
  <c r="BG225" i="1"/>
  <c r="BE225" i="1" s="1"/>
  <c r="BG217" i="1"/>
  <c r="BG209" i="1"/>
  <c r="BE209" i="1" s="1"/>
  <c r="BG200" i="1"/>
  <c r="BE200" i="1" s="1"/>
  <c r="BG191" i="1"/>
  <c r="BE191" i="1" s="1"/>
  <c r="BG183" i="1"/>
  <c r="BG175" i="1"/>
  <c r="BG167" i="1"/>
  <c r="BE167" i="1" s="1"/>
  <c r="BG159" i="1"/>
  <c r="BE159" i="1" s="1"/>
  <c r="BG151" i="1"/>
  <c r="BG143" i="1"/>
  <c r="BE143" i="1" s="1"/>
  <c r="BG135" i="1"/>
  <c r="BE135" i="1" s="1"/>
  <c r="BG127" i="1"/>
  <c r="BG119" i="1"/>
  <c r="BG111" i="1"/>
  <c r="BG103" i="1"/>
  <c r="BE103" i="1" s="1"/>
  <c r="BG95" i="1"/>
  <c r="BE95" i="1" s="1"/>
  <c r="BG87" i="1"/>
  <c r="BG72" i="1"/>
  <c r="BE72" i="1" s="1"/>
  <c r="BG64" i="1"/>
  <c r="BG56" i="1"/>
  <c r="BG48" i="1"/>
  <c r="BG40" i="1"/>
  <c r="BG32" i="1"/>
  <c r="BE32" i="1" s="1"/>
  <c r="BG16" i="1"/>
  <c r="BE16" i="1" s="1"/>
  <c r="BG7" i="1"/>
  <c r="BE7" i="1" s="1"/>
  <c r="BG14" i="1"/>
  <c r="BG426" i="1"/>
  <c r="BE426" i="1" s="1"/>
  <c r="BG370" i="1"/>
  <c r="BG339" i="1"/>
  <c r="BG237" i="1"/>
  <c r="BE237" i="1" s="1"/>
  <c r="BG179" i="1"/>
  <c r="BG123" i="1"/>
  <c r="BE123" i="1" s="1"/>
  <c r="BG83" i="1"/>
  <c r="BE83" i="1" s="1"/>
  <c r="BG36" i="1"/>
  <c r="BG458" i="1"/>
  <c r="BG453" i="1"/>
  <c r="BE453" i="1" s="1"/>
  <c r="BG445" i="1"/>
  <c r="BG437" i="1"/>
  <c r="BG429" i="1"/>
  <c r="BG421" i="1"/>
  <c r="BG413" i="1"/>
  <c r="BG405" i="1"/>
  <c r="BG397" i="1"/>
  <c r="BG388" i="1"/>
  <c r="BE388" i="1" s="1"/>
  <c r="BG381" i="1"/>
  <c r="BG373" i="1"/>
  <c r="BG365" i="1"/>
  <c r="BG357" i="1"/>
  <c r="BG350" i="1"/>
  <c r="BG342" i="1"/>
  <c r="BG334" i="1"/>
  <c r="BG326" i="1"/>
  <c r="BE326" i="1" s="1"/>
  <c r="BG318" i="1"/>
  <c r="BG310" i="1"/>
  <c r="BG302" i="1"/>
  <c r="BG295" i="1"/>
  <c r="BG288" i="1"/>
  <c r="BG280" i="1"/>
  <c r="BG272" i="1"/>
  <c r="BG264" i="1"/>
  <c r="BE264" i="1" s="1"/>
  <c r="BG256" i="1"/>
  <c r="BG248" i="1"/>
  <c r="BG240" i="1"/>
  <c r="BG232" i="1"/>
  <c r="BG224" i="1"/>
  <c r="BG216" i="1"/>
  <c r="BG208" i="1"/>
  <c r="BG199" i="1"/>
  <c r="BE199" i="1" s="1"/>
  <c r="BG190" i="1"/>
  <c r="BG182" i="1"/>
  <c r="BG174" i="1"/>
  <c r="BG166" i="1"/>
  <c r="BG158" i="1"/>
  <c r="BG150" i="1"/>
  <c r="BG142" i="1"/>
  <c r="BE142" i="1" s="1"/>
  <c r="BG134" i="1"/>
  <c r="BE134" i="1" s="1"/>
  <c r="BG126" i="1"/>
  <c r="BG118" i="1"/>
  <c r="BG110" i="1"/>
  <c r="BG102" i="1"/>
  <c r="BG94" i="1"/>
  <c r="BG86" i="1"/>
  <c r="BG79" i="1"/>
  <c r="BG71" i="1"/>
  <c r="BE71" i="1" s="1"/>
  <c r="BG63" i="1"/>
  <c r="BG55" i="1"/>
  <c r="BG47" i="1"/>
  <c r="BG39" i="1"/>
  <c r="BG31" i="1"/>
  <c r="BG23" i="1"/>
  <c r="BG15" i="1"/>
  <c r="BG22" i="1"/>
  <c r="BG410" i="1"/>
  <c r="BG362" i="1"/>
  <c r="BG307" i="1"/>
  <c r="BG261" i="1"/>
  <c r="BG213" i="1"/>
  <c r="BG155" i="1"/>
  <c r="BG99" i="1"/>
  <c r="BG44" i="1"/>
  <c r="BG457" i="1"/>
  <c r="BG452" i="1"/>
  <c r="BE452" i="1" s="1"/>
  <c r="BG444" i="1"/>
  <c r="BE444" i="1" s="1"/>
  <c r="BG436" i="1"/>
  <c r="BE436" i="1" s="1"/>
  <c r="BG428" i="1"/>
  <c r="BE428" i="1" s="1"/>
  <c r="BG420" i="1"/>
  <c r="BG412" i="1"/>
  <c r="BG404" i="1"/>
  <c r="BG396" i="1"/>
  <c r="BG387" i="1"/>
  <c r="BE387" i="1" s="1"/>
  <c r="BG380" i="1"/>
  <c r="BG372" i="1"/>
  <c r="BE372" i="1" s="1"/>
  <c r="BG364" i="1"/>
  <c r="BE364" i="1" s="1"/>
  <c r="BG356" i="1"/>
  <c r="BG349" i="1"/>
  <c r="BG341" i="1"/>
  <c r="BG333" i="1"/>
  <c r="BG325" i="1"/>
  <c r="BE325" i="1" s="1"/>
  <c r="BG317" i="1"/>
  <c r="BG309" i="1"/>
  <c r="BE309" i="1" s="1"/>
  <c r="BG301" i="1"/>
  <c r="BE301" i="1" s="1"/>
  <c r="BG294" i="1"/>
  <c r="BG287" i="1"/>
  <c r="BG279" i="1"/>
  <c r="BG271" i="1"/>
  <c r="BG263" i="1"/>
  <c r="BE263" i="1" s="1"/>
  <c r="BG255" i="1"/>
  <c r="BG247" i="1"/>
  <c r="BE247" i="1" s="1"/>
  <c r="BG239" i="1"/>
  <c r="BE239" i="1" s="1"/>
  <c r="BG231" i="1"/>
  <c r="BG223" i="1"/>
  <c r="BG215" i="1"/>
  <c r="BG207" i="1"/>
  <c r="BG198" i="1"/>
  <c r="BE198" i="1" s="1"/>
  <c r="BG189" i="1"/>
  <c r="BG181" i="1"/>
  <c r="BE181" i="1" s="1"/>
  <c r="BG173" i="1"/>
  <c r="BE173" i="1" s="1"/>
  <c r="BG165" i="1"/>
  <c r="BG157" i="1"/>
  <c r="BG149" i="1"/>
  <c r="BG141" i="1"/>
  <c r="BG133" i="1"/>
  <c r="BE133" i="1" s="1"/>
  <c r="BG125" i="1"/>
  <c r="BG117" i="1"/>
  <c r="BE117" i="1" s="1"/>
  <c r="BG109" i="1"/>
  <c r="BE109" i="1" s="1"/>
  <c r="BG101" i="1"/>
  <c r="BG93" i="1"/>
  <c r="BG85" i="1"/>
  <c r="BG78" i="1"/>
  <c r="BG70" i="1"/>
  <c r="BE70" i="1" s="1"/>
  <c r="BG62" i="1"/>
  <c r="BG54" i="1"/>
  <c r="BE54" i="1" s="1"/>
  <c r="BG46" i="1"/>
  <c r="BE46" i="1" s="1"/>
  <c r="BG30" i="1"/>
  <c r="BG442" i="1"/>
  <c r="BE442" i="1" s="1"/>
  <c r="BG385" i="1"/>
  <c r="BG323" i="1"/>
  <c r="BG269" i="1"/>
  <c r="BG204" i="1"/>
  <c r="BG147" i="1"/>
  <c r="BE147" i="1" s="1"/>
  <c r="BG91" i="1"/>
  <c r="BG20" i="1"/>
  <c r="BG456" i="1"/>
  <c r="BG451" i="1"/>
  <c r="BG443" i="1"/>
  <c r="BG435" i="1"/>
  <c r="BE435" i="1" s="1"/>
  <c r="BG427" i="1"/>
  <c r="BG419" i="1"/>
  <c r="BG411" i="1"/>
  <c r="BG403" i="1"/>
  <c r="BG395" i="1"/>
  <c r="BG386" i="1"/>
  <c r="BG379" i="1"/>
  <c r="BG371" i="1"/>
  <c r="BE371" i="1" s="1"/>
  <c r="BG363" i="1"/>
  <c r="BG355" i="1"/>
  <c r="BG348" i="1"/>
  <c r="BG340" i="1"/>
  <c r="BG332" i="1"/>
  <c r="BG324" i="1"/>
  <c r="BG316" i="1"/>
  <c r="BG308" i="1"/>
  <c r="BE308" i="1" s="1"/>
  <c r="BG300" i="1"/>
  <c r="BG293" i="1"/>
  <c r="BG286" i="1"/>
  <c r="BG278" i="1"/>
  <c r="BG270" i="1"/>
  <c r="BG262" i="1"/>
  <c r="BG254" i="1"/>
  <c r="BG246" i="1"/>
  <c r="BE246" i="1" s="1"/>
  <c r="BG238" i="1"/>
  <c r="BG230" i="1"/>
  <c r="BG222" i="1"/>
  <c r="BG214" i="1"/>
  <c r="BG206" i="1"/>
  <c r="BG197" i="1"/>
  <c r="BG188" i="1"/>
  <c r="BG180" i="1"/>
  <c r="BE180" i="1" s="1"/>
  <c r="BG172" i="1"/>
  <c r="BG164" i="1"/>
  <c r="BG156" i="1"/>
  <c r="BG148" i="1"/>
  <c r="BG140" i="1"/>
  <c r="BG132" i="1"/>
  <c r="BG124" i="1"/>
  <c r="BG116" i="1"/>
  <c r="BE116" i="1" s="1"/>
  <c r="BG108" i="1"/>
  <c r="BG100" i="1"/>
  <c r="BG92" i="1"/>
  <c r="BG84" i="1"/>
  <c r="BG77" i="1"/>
  <c r="BG69" i="1"/>
  <c r="BG61" i="1"/>
  <c r="BG53" i="1"/>
  <c r="BE53" i="1" s="1"/>
  <c r="BG45" i="1"/>
  <c r="BG37" i="1"/>
  <c r="BG29" i="1"/>
  <c r="BG21" i="1"/>
  <c r="BG13" i="1"/>
  <c r="BG5" i="1"/>
  <c r="BG455" i="1"/>
  <c r="BG450" i="1"/>
  <c r="BE450" i="1" s="1"/>
  <c r="BG418" i="1"/>
  <c r="BE418" i="1" s="1"/>
  <c r="BG394" i="1"/>
  <c r="BG347" i="1"/>
  <c r="BG299" i="1"/>
  <c r="BG253" i="1"/>
  <c r="BE253" i="1" s="1"/>
  <c r="BG221" i="1"/>
  <c r="BG163" i="1"/>
  <c r="BE163" i="1" s="1"/>
  <c r="BG115" i="1"/>
  <c r="BE115" i="1" s="1"/>
  <c r="BG60" i="1"/>
  <c r="BG4" i="1"/>
  <c r="BE4" i="1" s="1"/>
  <c r="BE226" i="1"/>
  <c r="BE150" i="1"/>
  <c r="BE96" i="1"/>
  <c r="BE41" i="1"/>
  <c r="BE33" i="1"/>
  <c r="BE431" i="1"/>
  <c r="BE304" i="1"/>
  <c r="BE168" i="1"/>
  <c r="BE160" i="1"/>
  <c r="BE454" i="1"/>
  <c r="BE393" i="1"/>
  <c r="BE384" i="1"/>
  <c r="BE268" i="1"/>
  <c r="BE203" i="1"/>
  <c r="BE195" i="1"/>
  <c r="BE459" i="1"/>
  <c r="BE335" i="1"/>
  <c r="BE151" i="1"/>
  <c r="BE448" i="1"/>
  <c r="BE368" i="1"/>
  <c r="BE313" i="1"/>
  <c r="BE305" i="1"/>
  <c r="BE243" i="1"/>
  <c r="BE177" i="1"/>
  <c r="BE405" i="1"/>
  <c r="BE342" i="1"/>
  <c r="BE280" i="1"/>
  <c r="BE216" i="1"/>
  <c r="BE121" i="1"/>
  <c r="BE155" i="1"/>
  <c r="BE86" i="1"/>
  <c r="BE23" i="1"/>
  <c r="BE6" i="1" l="1"/>
  <c r="BE132" i="1"/>
  <c r="BE262" i="1"/>
  <c r="BE221" i="1"/>
  <c r="BE197" i="1"/>
  <c r="BE386" i="1"/>
  <c r="BE5" i="1"/>
  <c r="BE324" i="1"/>
  <c r="BE69" i="1"/>
  <c r="BE451" i="1"/>
  <c r="BE43" i="1"/>
  <c r="BE139" i="1"/>
  <c r="BE122" i="1"/>
  <c r="BE362" i="1"/>
  <c r="BE13" i="1"/>
  <c r="BE77" i="1"/>
  <c r="BE140" i="1"/>
  <c r="BE206" i="1"/>
  <c r="BE270" i="1"/>
  <c r="BE332" i="1"/>
  <c r="BE395" i="1"/>
  <c r="BE456" i="1"/>
  <c r="BE14" i="1"/>
  <c r="BE213" i="1"/>
  <c r="BE31" i="1"/>
  <c r="BE94" i="1"/>
  <c r="BE158" i="1"/>
  <c r="BE224" i="1"/>
  <c r="BE288" i="1"/>
  <c r="BE350" i="1"/>
  <c r="BE413" i="1"/>
  <c r="BE114" i="1"/>
  <c r="BE178" i="1"/>
  <c r="BE244" i="1"/>
  <c r="BE306" i="1"/>
  <c r="BE369" i="1"/>
  <c r="BE433" i="1"/>
  <c r="BE269" i="1"/>
  <c r="BE40" i="1"/>
  <c r="BE323" i="1"/>
  <c r="BE78" i="1"/>
  <c r="BE141" i="1"/>
  <c r="BE207" i="1"/>
  <c r="BE271" i="1"/>
  <c r="BE333" i="1"/>
  <c r="BE396" i="1"/>
  <c r="BE457" i="1"/>
  <c r="BE277" i="1"/>
  <c r="BE82" i="1"/>
  <c r="BE36" i="1"/>
  <c r="BE434" i="1"/>
  <c r="BE64" i="1"/>
  <c r="BE127" i="1"/>
  <c r="BE257" i="1"/>
  <c r="BE319" i="1"/>
  <c r="BE382" i="1"/>
  <c r="BE446" i="1"/>
  <c r="BE187" i="1"/>
  <c r="BE80" i="1"/>
  <c r="BE144" i="1"/>
  <c r="BE274" i="1"/>
  <c r="BE407" i="1"/>
  <c r="BE11" i="1"/>
  <c r="BE55" i="1"/>
  <c r="BE118" i="1"/>
  <c r="BE182" i="1"/>
  <c r="BE248" i="1"/>
  <c r="BE310" i="1"/>
  <c r="BE373" i="1"/>
  <c r="BE437" i="1"/>
  <c r="BE34" i="1"/>
  <c r="BE97" i="1"/>
  <c r="BE161" i="1"/>
  <c r="BE227" i="1"/>
  <c r="BE291" i="1"/>
  <c r="BE353" i="1"/>
  <c r="BE385" i="1"/>
  <c r="BE44" i="1"/>
  <c r="BE99" i="1"/>
  <c r="BE370" i="1"/>
  <c r="BE344" i="1"/>
  <c r="BE164" i="1"/>
  <c r="BE307" i="1"/>
  <c r="BE416" i="1"/>
  <c r="BE3" i="1"/>
  <c r="BE402" i="1"/>
  <c r="BE75" i="1"/>
  <c r="BE76" i="1"/>
  <c r="BE261" i="1"/>
  <c r="BE45" i="1"/>
  <c r="BE108" i="1"/>
  <c r="BE172" i="1"/>
  <c r="BE238" i="1"/>
  <c r="BE300" i="1"/>
  <c r="BE363" i="1"/>
  <c r="BE427" i="1"/>
  <c r="BE68" i="1"/>
  <c r="BE410" i="1"/>
  <c r="BE63" i="1"/>
  <c r="BE126" i="1"/>
  <c r="BE190" i="1"/>
  <c r="BE256" i="1"/>
  <c r="BE318" i="1"/>
  <c r="BE381" i="1"/>
  <c r="BE445" i="1"/>
  <c r="BE8" i="1"/>
  <c r="BE42" i="1"/>
  <c r="BE105" i="1"/>
  <c r="BE169" i="1"/>
  <c r="BE235" i="1"/>
  <c r="BE297" i="1"/>
  <c r="BE360" i="1"/>
  <c r="BE424" i="1"/>
  <c r="BE403" i="1"/>
  <c r="BE91" i="1"/>
  <c r="BE19" i="1"/>
  <c r="BE278" i="1"/>
  <c r="BE340" i="1"/>
  <c r="BE315" i="1"/>
  <c r="BE421" i="1"/>
  <c r="BE20" i="1"/>
  <c r="BE179" i="1"/>
  <c r="BE62" i="1"/>
  <c r="BE317" i="1"/>
  <c r="BE87" i="1"/>
  <c r="BE217" i="1"/>
  <c r="BE281" i="1"/>
  <c r="BE343" i="1"/>
  <c r="BE406" i="1"/>
  <c r="BE104" i="1"/>
  <c r="BE234" i="1"/>
  <c r="BE367" i="1"/>
  <c r="BE455" i="1"/>
  <c r="BE61" i="1"/>
  <c r="BE124" i="1"/>
  <c r="BE188" i="1"/>
  <c r="BE254" i="1"/>
  <c r="BE316" i="1"/>
  <c r="BE379" i="1"/>
  <c r="BE443" i="1"/>
  <c r="BE149" i="1"/>
  <c r="BE175" i="1"/>
  <c r="BE241" i="1"/>
  <c r="BE303" i="1"/>
  <c r="BE366" i="1"/>
  <c r="BE430" i="1"/>
  <c r="BE65" i="1"/>
  <c r="BE128" i="1"/>
  <c r="BE192" i="1"/>
  <c r="BE258" i="1"/>
  <c r="BE85" i="1"/>
  <c r="BE279" i="1"/>
  <c r="BE404" i="1"/>
  <c r="BE22" i="1"/>
  <c r="BE48" i="1"/>
  <c r="BE215" i="1"/>
  <c r="BE341" i="1"/>
  <c r="BE111" i="1"/>
  <c r="BE299" i="1"/>
  <c r="BE21" i="1"/>
  <c r="BE84" i="1"/>
  <c r="BE148" i="1"/>
  <c r="BE214" i="1"/>
  <c r="BE39" i="1"/>
  <c r="BE102" i="1"/>
  <c r="BE166" i="1"/>
  <c r="BE232" i="1"/>
  <c r="BE295" i="1"/>
  <c r="BE357" i="1"/>
  <c r="BE60" i="1"/>
  <c r="BE171" i="1"/>
  <c r="BE24" i="1"/>
  <c r="BE15" i="1"/>
  <c r="BE79" i="1"/>
  <c r="BE208" i="1"/>
  <c r="BE272" i="1"/>
  <c r="BE334" i="1"/>
  <c r="BE397" i="1"/>
  <c r="BE458" i="1"/>
  <c r="BE125" i="1"/>
  <c r="BE189" i="1"/>
  <c r="BE255" i="1"/>
  <c r="BE380" i="1"/>
  <c r="BE336" i="1"/>
  <c r="BE399" i="1"/>
  <c r="BE460" i="1"/>
  <c r="BE245" i="1"/>
  <c r="BE26" i="1"/>
  <c r="BE89" i="1"/>
  <c r="BE153" i="1"/>
  <c r="BE219" i="1"/>
  <c r="BE283" i="1"/>
  <c r="BE345" i="1"/>
  <c r="BE408" i="1"/>
  <c r="BE106" i="1"/>
  <c r="BE170" i="1"/>
  <c r="BE236" i="1"/>
  <c r="BE298" i="1"/>
  <c r="BE361" i="1"/>
  <c r="BE339" i="1"/>
  <c r="BE52" i="1"/>
  <c r="BE93" i="1"/>
  <c r="BE157" i="1"/>
  <c r="BE223" i="1"/>
  <c r="BE287" i="1"/>
  <c r="BE349" i="1"/>
  <c r="BE412" i="1"/>
  <c r="BE56" i="1"/>
  <c r="BE119" i="1"/>
  <c r="BE183" i="1"/>
  <c r="BE249" i="1"/>
  <c r="BE311" i="1"/>
  <c r="BE374" i="1"/>
  <c r="BE438" i="1"/>
  <c r="BE136" i="1"/>
  <c r="BE201" i="1"/>
  <c r="BE266" i="1"/>
  <c r="BE328" i="1"/>
  <c r="BE391" i="1"/>
  <c r="BE347" i="1"/>
  <c r="BE51" i="1"/>
  <c r="BE9" i="1"/>
  <c r="BE331" i="1"/>
  <c r="BE196" i="1"/>
  <c r="BE186" i="1"/>
  <c r="BE252" i="1"/>
  <c r="BE314" i="1"/>
  <c r="BE377" i="1"/>
  <c r="BE441" i="1"/>
  <c r="BE90" i="1"/>
  <c r="BE29" i="1"/>
  <c r="BE92" i="1"/>
  <c r="BE156" i="1"/>
  <c r="BE222" i="1"/>
  <c r="BE286" i="1"/>
  <c r="BE348" i="1"/>
  <c r="BE411" i="1"/>
  <c r="BE98" i="1"/>
  <c r="BE30" i="1"/>
  <c r="BE67" i="1"/>
  <c r="BE47" i="1"/>
  <c r="BE110" i="1"/>
  <c r="BE174" i="1"/>
  <c r="BE240" i="1"/>
  <c r="BE302" i="1"/>
  <c r="BE365" i="1"/>
  <c r="BE429" i="1"/>
  <c r="BE394" i="1"/>
  <c r="BE73" i="1"/>
  <c r="BE204" i="1"/>
  <c r="BE18" i="1"/>
  <c r="BE81" i="1"/>
  <c r="BE145" i="1"/>
  <c r="BE211" i="1"/>
  <c r="BE275" i="1"/>
  <c r="BE337" i="1"/>
  <c r="BE400" i="1"/>
  <c r="BE461" i="1"/>
  <c r="BE162" i="1"/>
  <c r="BE228" i="1"/>
  <c r="BE292" i="1"/>
  <c r="BE354" i="1"/>
  <c r="BE417" i="1"/>
  <c r="BE37" i="1"/>
  <c r="BE100" i="1"/>
  <c r="BE230" i="1"/>
  <c r="BE293" i="1"/>
  <c r="BE355" i="1"/>
  <c r="BE419" i="1"/>
  <c r="BE378" i="1"/>
  <c r="BE38" i="1"/>
  <c r="BE101" i="1"/>
  <c r="BE165" i="1"/>
  <c r="BE231" i="1"/>
  <c r="BE294" i="1"/>
  <c r="BE356" i="1"/>
  <c r="BE420"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5" i="1" l="1"/>
  <c r="BJ177" i="1"/>
  <c r="BJ138" i="1"/>
  <c r="BJ454" i="1"/>
  <c r="BJ306" i="1"/>
  <c r="BJ238" i="1"/>
  <c r="BJ273" i="1"/>
  <c r="BJ56" i="1"/>
  <c r="BJ349" i="1"/>
  <c r="BJ357" i="1"/>
  <c r="BJ17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<sst xmlns="http://schemas.openxmlformats.org/spreadsheetml/2006/main" count="4855" uniqueCount="902">
  <si>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</si>
  <si>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</si>
  <si>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</si>
  <si>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</si>
  <si>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</si>
  <si>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</si>
  <si>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</si>
  <si>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</si>
  <si>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</si>
  <si>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</si>
  <si>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</si>
  <si>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</si>
  <si>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</si>
  <si>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</si>
  <si>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</si>
  <si>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</si>
  <si>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</si>
  <si>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</si>
  <si>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</si>
  <si>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</si>
  <si>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</si>
  <si>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</si>
  <si>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</si>
  <si>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</si>
  <si>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</si>
  <si>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</si>
  <si>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</si>
  <si>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</si>
  <si>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</si>
  <si>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</si>
  <si>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</si>
  <si>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</si>
  <si>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</si>
  <si>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</si>
  <si>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</si>
  <si>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</si>
  <si>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</si>
  <si>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</si>
  <si>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</si>
  <si>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</si>
  <si>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</si>
  <si>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</si>
  <si>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</si>
  <si>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</si>
  <si>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</si>
  <si>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</si>
  <si>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</si>
  <si>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</si>
  <si>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</si>
  <si>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</si>
  <si>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</si>
  <si>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</si>
  <si>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</si>
  <si>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</si>
  <si>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</si>
  <si>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</si>
  <si>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</si>
  <si>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</si>
  <si>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</si>
  <si>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</si>
  <si>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</si>
  <si>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</si>
  <si>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</si>
  <si>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</si>
  <si>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</si>
  <si>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</si>
  <si>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</si>
  <si>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</si>
  <si>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</si>
  <si>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</si>
  <si>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</si>
  <si>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</si>
  <si>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</si>
  <si>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</si>
  <si>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</si>
  <si>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</si>
  <si>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</si>
  <si>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</si>
  <si>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</si>
  <si>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</si>
  <si>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</si>
  <si>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</si>
  <si>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</si>
  <si>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</si>
  <si>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</si>
  <si>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</si>
  <si>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</si>
  <si>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</si>
  <si>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</si>
  <si>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</si>
  <si>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</si>
  <si>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</si>
  <si>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</si>
  <si>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</si>
  <si>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</si>
  <si>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</si>
  <si>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</si>
  <si>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</si>
  <si>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</si>
  <si>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</si>
  <si>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</si>
  <si>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</si>
  <si>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</si>
  <si>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</si>
  <si>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</si>
  <si>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</si>
  <si>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</si>
  <si>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</si>
  <si>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</si>
  <si>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</si>
  <si>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</si>
  <si>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</si>
  <si>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</si>
  <si>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</si>
  <si>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</si>
  <si>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</si>
  <si>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</si>
  <si>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</si>
  <si>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</si>
  <si>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</si>
  <si>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</si>
  <si>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</si>
  <si>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</si>
  <si>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</si>
  <si>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</si>
  <si>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</si>
  <si>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</si>
  <si>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</si>
  <si>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</si>
  <si>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</si>
  <si>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</si>
  <si>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</si>
  <si>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</si>
  <si>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</si>
  <si>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</si>
  <si>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</si>
  <si>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</si>
  <si>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</si>
  <si>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</si>
  <si>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</si>
  <si>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</si>
  <si>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</si>
  <si>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</si>
  <si>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</si>
  <si>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</si>
  <si>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</si>
  <si>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</si>
  <si>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</si>
  <si>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</si>
  <si>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</si>
  <si>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</si>
  <si>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</si>
  <si>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</si>
  <si>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</si>
  <si>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</si>
  <si>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</si>
  <si>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</si>
  <si>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</si>
  <si>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</si>
  <si>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</si>
  <si>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</si>
  <si>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</si>
  <si>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</si>
  <si>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</si>
  <si>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</si>
  <si>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</si>
  <si>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</si>
  <si>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</si>
  <si>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</si>
  <si>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</si>
  <si>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</si>
  <si>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</si>
  <si>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</si>
  <si>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</si>
  <si>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</si>
  <si>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</si>
  <si>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</si>
  <si>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</si>
  <si>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</si>
  <si>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</si>
  <si>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</si>
  <si>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</si>
  <si>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</si>
  <si>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</si>
  <si>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</si>
  <si>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</si>
  <si>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</si>
  <si>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</si>
  <si>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</si>
  <si>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</si>
  <si>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</si>
  <si>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</si>
  <si>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</si>
  <si>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</si>
  <si>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</si>
  <si>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</si>
  <si>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</si>
  <si>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</si>
  <si>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</si>
  <si>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</si>
  <si>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</si>
  <si>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</si>
  <si>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</si>
  <si>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</si>
  <si>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</si>
  <si>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</si>
  <si>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</si>
  <si>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</si>
  <si>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</si>
  <si>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</si>
  <si>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</si>
  <si>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</si>
  <si>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</si>
  <si>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</si>
  <si>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</si>
  <si>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</si>
  <si>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</si>
  <si>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</si>
  <si>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</si>
  <si>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</si>
  <si>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</si>
  <si>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</si>
  <si>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</si>
  <si>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</si>
  <si>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</si>
  <si>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</si>
  <si>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</si>
  <si>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</si>
  <si>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</si>
  <si>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</si>
  <si>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</si>
  <si>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</si>
  <si>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</si>
  <si>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</si>
  <si>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</si>
  <si>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</si>
  <si>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</si>
  <si>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</si>
  <si>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</si>
  <si>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</si>
  <si>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</si>
  <si>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</si>
  <si>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</si>
  <si>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</si>
  <si>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</si>
  <si>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</si>
  <si>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</si>
  <si>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</si>
  <si>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</si>
  <si>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</si>
  <si>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</si>
  <si>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</si>
  <si>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</si>
  <si>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</si>
  <si>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</si>
  <si>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</si>
  <si>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</si>
  <si>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</si>
  <si>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</si>
  <si>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</si>
  <si>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</si>
  <si>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</si>
  <si>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</si>
  <si>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</si>
  <si>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</si>
  <si>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</si>
  <si>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</si>
  <si>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</si>
  <si>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</si>
  <si>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</si>
  <si>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</si>
  <si>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</si>
  <si>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</si>
  <si>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</si>
  <si>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</si>
  <si>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</si>
  <si>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</si>
  <si>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</si>
  <si>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</si>
  <si>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</si>
  <si>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</si>
  <si>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</si>
  <si>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</si>
  <si>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</si>
  <si>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</si>
  <si>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</si>
  <si>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</si>
  <si>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</si>
  <si>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</si>
  <si>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</si>
  <si>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</si>
  <si>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</si>
  <si>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</si>
  <si>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</si>
  <si>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</si>
  <si>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</si>
  <si>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</si>
  <si>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</si>
  <si>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</si>
  <si>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</si>
  <si>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</si>
  <si>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</si>
  <si>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</si>
  <si>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</si>
  <si>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</si>
  <si>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</si>
  <si>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</si>
  <si>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</si>
  <si>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</si>
  <si>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</si>
  <si>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</si>
  <si>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</si>
  <si>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</si>
  <si>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</si>
  <si>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</si>
  <si>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</si>
  <si>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</si>
  <si>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</si>
  <si>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</si>
  <si>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</si>
  <si>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</si>
  <si>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</si>
  <si>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</si>
  <si>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</si>
  <si>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</si>
  <si>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</si>
  <si>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</si>
  <si>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</si>
  <si>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</si>
  <si>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</si>
  <si>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</si>
  <si>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</si>
  <si>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</si>
  <si>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</si>
  <si>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</si>
  <si>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</si>
  <si>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</si>
  <si>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</si>
  <si>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</si>
  <si>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</si>
  <si>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</si>
  <si>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</si>
  <si>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</si>
  <si>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</si>
  <si>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</si>
  <si>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</si>
  <si>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</si>
  <si>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</si>
  <si>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</si>
  <si>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</si>
  <si>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</si>
  <si>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</si>
  <si>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</si>
  <si>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</si>
  <si>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</si>
  <si>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</si>
  <si>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</si>
  <si>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</si>
  <si>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</si>
  <si>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</si>
  <si>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</si>
  <si>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</si>
  <si>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</si>
  <si>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</si>
  <si>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</si>
  <si>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</si>
  <si>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</si>
  <si>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</si>
  <si>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</si>
  <si>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</si>
  <si>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</si>
  <si>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</si>
  <si>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</si>
  <si>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</si>
  <si>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</si>
  <si>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</si>
  <si>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</si>
  <si>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</si>
  <si>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</si>
  <si>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</si>
  <si>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</si>
  <si>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</si>
  <si>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</si>
  <si>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</si>
  <si>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</si>
  <si>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</si>
  <si>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</si>
  <si>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</si>
  <si>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</si>
  <si>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</si>
  <si>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</si>
  <si>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</si>
  <si>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</si>
  <si>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</si>
  <si>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</si>
  <si>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</si>
  <si>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</si>
  <si>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</si>
  <si>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</si>
  <si>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</si>
  <si>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</si>
  <si>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</si>
  <si>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</si>
  <si>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</si>
  <si>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</si>
  <si>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</si>
  <si>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</si>
  <si>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</si>
  <si>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</si>
  <si>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</si>
  <si>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</si>
  <si>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</si>
  <si>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</si>
  <si>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</si>
  <si>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</si>
  <si>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</si>
  <si>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</si>
  <si>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</si>
  <si>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</si>
  <si>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</si>
  <si>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</si>
  <si>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</si>
  <si>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</si>
  <si>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</si>
  <si>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</si>
  <si>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</si>
  <si>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</si>
  <si>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</si>
  <si>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</si>
  <si>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</si>
  <si>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</si>
  <si>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</si>
  <si>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</si>
  <si>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</si>
  <si>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</si>
  <si>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</si>
  <si>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</si>
  <si>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</si>
  <si>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</si>
  <si>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</si>
  <si>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</si>
  <si>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</si>
  <si>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</si>
  <si>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</si>
  <si>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</si>
  <si>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</si>
  <si>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</si>
  <si>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</si>
  <si>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</si>
  <si>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</si>
  <si>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</si>
  <si>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</si>
  <si>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</si>
  <si>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</si>
  <si>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</si>
  <si>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</si>
  <si>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</si>
  <si>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</si>
  <si>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</si>
  <si>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</si>
  <si>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</si>
  <si>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</si>
  <si>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</si>
  <si>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</si>
  <si>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</si>
  <si>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</si>
  <si>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</si>
  <si>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</si>
  <si>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</si>
  <si>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</si>
  <si>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</si>
  <si>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</si>
  <si>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</si>
  <si>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</si>
  <si>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</si>
  <si>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</si>
  <si>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</si>
  <si>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</si>
  <si>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</si>
  <si>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</si>
  <si>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</si>
  <si>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</si>
  <si>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</si>
  <si>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</si>
  <si>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</si>
  <si>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</si>
  <si>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</si>
  <si>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</si>
  <si>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</si>
  <si>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</si>
  <si>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</si>
  <si>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</si>
  <si>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</si>
  <si>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</si>
  <si>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</si>
  <si>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</si>
  <si>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</si>
  <si>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</si>
  <si>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</si>
  <si>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</si>
  <si>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</si>
  <si>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</si>
  <si>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</si>
  <si>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</si>
  <si>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</si>
  <si>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</si>
  <si>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</si>
  <si>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</si>
  <si>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</si>
  <si>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</si>
  <si>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</si>
  <si>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</si>
  <si>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</si>
  <si>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</si>
  <si>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</si>
  <si>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</si>
  <si>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</si>
  <si>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</si>
  <si>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</si>
  <si>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</si>
  <si>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</si>
  <si>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</si>
  <si>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</si>
  <si>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</si>
  <si>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</si>
  <si>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</si>
  <si>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</si>
  <si>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</si>
  <si>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</si>
  <si>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</si>
  <si>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</si>
  <si>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</si>
  <si>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</si>
  <si>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</si>
  <si>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</si>
  <si>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</si>
  <si>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</si>
  <si>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</si>
  <si>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</si>
  <si>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</si>
  <si>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</si>
  <si>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</si>
  <si>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</si>
  <si>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</si>
  <si>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</si>
  <si>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</si>
  <si>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</si>
  <si>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</si>
  <si>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</si>
  <si>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</si>
  <si>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</si>
  <si>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</si>
  <si>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</si>
  <si>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</si>
  <si>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</si>
  <si>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</si>
  <si>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</si>
  <si>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</si>
  <si>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</si>
  <si>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</si>
  <si>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</si>
  <si>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</si>
  <si>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</si>
  <si>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</si>
  <si>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</si>
  <si>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</si>
  <si>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</si>
  <si>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</si>
  <si>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</si>
  <si>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</si>
  <si>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</si>
  <si>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</si>
  <si>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</si>
  <si>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</si>
  <si>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</si>
  <si>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</si>
  <si>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</si>
  <si>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</si>
  <si>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</si>
  <si>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</si>
  <si>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</si>
  <si>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</si>
  <si>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</si>
  <si>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</si>
  <si>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</si>
  <si>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</si>
  <si>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</si>
  <si>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</si>
  <si>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</si>
  <si>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</si>
  <si>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</si>
  <si>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</si>
  <si>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</si>
  <si>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</si>
  <si>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</si>
  <si>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</si>
  <si>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</si>
  <si>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</si>
  <si>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</si>
  <si>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</si>
  <si>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</si>
  <si>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</si>
  <si>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</si>
  <si>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</si>
  <si>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</si>
  <si>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</si>
  <si>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</si>
  <si>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</si>
  <si>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</si>
  <si>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</si>
  <si>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</si>
  <si>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</si>
  <si>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</si>
  <si>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</si>
  <si>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</si>
  <si>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</si>
  <si>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</si>
  <si>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</si>
  <si>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</si>
  <si>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</si>
  <si>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</si>
  <si>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</si>
  <si>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</si>
  <si>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</si>
  <si>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</si>
  <si>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</si>
  <si>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</si>
  <si>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</si>
  <si>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</si>
  <si>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</si>
  <si>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</si>
  <si>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</si>
  <si>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</si>
  <si>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</si>
  <si>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</si>
  <si>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</si>
  <si>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</si>
  <si>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</si>
  <si>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</si>
  <si>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</si>
  <si>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</si>
  <si>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</si>
  <si>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</si>
  <si>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</si>
  <si>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</si>
  <si>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</si>
  <si>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</si>
  <si>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</si>
  <si>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</si>
  <si>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</si>
  <si>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</si>
  <si>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</si>
  <si>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</si>
  <si>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</si>
  <si>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</si>
  <si>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</si>
  <si>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</si>
  <si>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</si>
  <si>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</si>
  <si>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</si>
  <si>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</si>
  <si>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</si>
  <si>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</si>
  <si>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</si>
  <si>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</si>
  <si>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</si>
  <si>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</si>
  <si>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</si>
  <si>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</si>
  <si>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</si>
  <si>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</si>
  <si>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</si>
  <si>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</si>
  <si>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</si>
  <si>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</si>
  <si>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</si>
  <si>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</si>
  <si>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</si>
  <si>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</si>
  <si>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</si>
  <si>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</si>
  <si>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</si>
  <si>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</si>
  <si>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</si>
  <si>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</si>
  <si>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</si>
  <si>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</si>
  <si>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</si>
  <si>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</si>
  <si>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</si>
  <si>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</si>
  <si>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</si>
  <si>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</si>
  <si>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</si>
  <si>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</si>
  <si>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</si>
  <si>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</si>
  <si>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</si>
  <si>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</si>
  <si>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</si>
  <si>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</si>
  <si>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</si>
  <si>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</si>
  <si>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</si>
  <si>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</si>
  <si>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</si>
  <si>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</si>
  <si>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</si>
  <si>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</si>
  <si>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</si>
  <si>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</si>
  <si>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</si>
  <si>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</si>
  <si>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</si>
  <si>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</si>
  <si>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</si>
  <si>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</si>
  <si>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</si>
  <si>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</si>
  <si>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</si>
  <si>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</si>
  <si>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</si>
  <si>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</si>
  <si>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</si>
  <si>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</si>
  <si>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</si>
  <si>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</si>
  <si>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</si>
  <si>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</si>
  <si>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</si>
  <si>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</si>
  <si>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</si>
  <si>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</si>
  <si>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</si>
  <si>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</si>
  <si>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</si>
  <si>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</si>
  <si>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</si>
  <si>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</si>
  <si>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</si>
  <si>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</si>
  <si>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</si>
  <si>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</si>
  <si>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</si>
  <si>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</si>
  <si>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</si>
  <si>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</si>
  <si>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</si>
  <si>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</si>
  <si>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</si>
  <si>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</si>
  <si>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</si>
  <si>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</si>
  <si>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</si>
  <si>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</si>
  <si>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</si>
  <si>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</si>
  <si>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</si>
  <si>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</si>
  <si>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</si>
  <si>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</si>
  <si>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</si>
  <si>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</si>
  <si>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</si>
  <si>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</si>
  <si>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</si>
  <si>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</si>
  <si>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</si>
  <si>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</si>
  <si>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</si>
  <si>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</si>
  <si>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</si>
  <si>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</si>
  <si>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</si>
  <si>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</si>
  <si>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</si>
  <si>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</si>
  <si>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</si>
  <si>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</si>
  <si>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</si>
  <si>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</si>
  <si>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</si>
  <si>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</si>
  <si>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</si>
  <si>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</si>
  <si>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</si>
  <si>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</si>
  <si>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</si>
  <si>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</si>
  <si>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</si>
  <si>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</si>
  <si>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</si>
  <si>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</si>
  <si>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</si>
  <si>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</si>
  <si>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</si>
  <si>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</si>
  <si>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</si>
  <si>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</si>
  <si>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</si>
  <si>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</si>
  <si>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</si>
  <si>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</si>
  <si>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</si>
  <si>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</si>
  <si>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</si>
  <si>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</si>
  <si>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</si>
  <si>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</si>
  <si>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</si>
  <si>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</si>
  <si>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</si>
  <si>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</si>
  <si>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</si>
  <si>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</si>
  <si>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</si>
  <si>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</si>
  <si>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</si>
  <si>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</si>
  <si>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</si>
  <si>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</si>
  <si>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</si>
  <si>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</si>
  <si>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</si>
  <si>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</si>
  <si>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</si>
  <si>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</si>
  <si>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</si>
  <si>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</si>
  <si>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</si>
  <si>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</si>
  <si>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</si>
  <si>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</si>
  <si>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</si>
  <si>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</si>
  <si>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</si>
  <si>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</si>
  <si>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</si>
  <si>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</si>
  <si>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</si>
  <si>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</si>
  <si>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</si>
  <si>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</si>
  <si>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</si>
  <si>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</si>
  <si>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</si>
  <si>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</si>
  <si>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</si>
  <si>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</si>
  <si>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</si>
  <si>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</si>
  <si>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</si>
  <si>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</si>
  <si>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</si>
  <si>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</si>
  <si>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</si>
  <si>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</si>
  <si>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</si>
  <si>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</si>
  <si>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</si>
  <si>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</si>
  <si>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</si>
  <si>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</si>
  <si>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</si>
  <si>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</si>
  <si>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</si>
  <si>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</si>
  <si>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</si>
  <si>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</si>
  <si>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</si>
  <si>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</si>
  <si>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</si>
  <si>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</si>
  <si>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</si>
  <si>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</si>
  <si>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</si>
  <si>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</si>
  <si>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</si>
  <si>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</si>
  <si>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</si>
  <si>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</si>
  <si>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</si>
  <si>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</si>
  <si>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</si>
  <si>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</si>
  <si>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</si>
  <si>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</si>
  <si>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</si>
  <si>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</si>
  <si>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</si>
  <si>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May 2019 Edition - Cord Cutting Wizard by Bill Hladik</t>
  </si>
  <si>
    <t>Nick Jr, Nick Jur, NickJr</t>
  </si>
  <si>
    <t>Extra</t>
  </si>
  <si>
    <t>Intl Sports Plus</t>
  </si>
  <si>
    <t>Sports Plus</t>
  </si>
  <si>
    <t>Adventure Plus</t>
  </si>
  <si>
    <t>FX Plus</t>
  </si>
  <si>
    <t>Latino Plus</t>
  </si>
  <si>
    <t>Portuguese Plus</t>
  </si>
  <si>
    <t>Teen Music</t>
  </si>
  <si>
    <t>FS1, FS 1</t>
  </si>
  <si>
    <t>Fox RSNs, Fox Sports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</si>
</sst>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594">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94.415510416664" missingItemsLimit="0" createdVersion="6" refreshedVersion="6" minRefreshableVersion="3" recordCount="464" xr:uid="{BC500BA4-8601-4A2B-A0A3-992A9D9863AE}">
  <cacheSource type="worksheet">
    <worksheetSource name="mydata"/>
  </cacheSource>
  <cacheFields count="79">
    <cacheField name="Network" numFmtId="0">
      <sharedItems count="464">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Plus"/>
        <s v="Game Show Network"/>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m/>
    <m/>
    <m/>
    <m/>
    <m/>
    <m/>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Espanol"/>
    <x v="0"/>
    <m/>
    <m/>
    <m/>
    <m/>
    <m/>
    <m/>
    <s v=""/>
    <s v=""/>
    <s v=""/>
    <s v=""/>
    <s v=""/>
    <s v=""/>
    <s v=""/>
    <s v=""/>
    <s v=""/>
    <s v=""/>
    <s v=""/>
    <s v=""/>
    <s v=""/>
    <s v=""/>
    <s v=""/>
    <s v=""/>
    <s v=""/>
    <s v=""/>
    <s v=""/>
    <s v=""/>
    <s v=""/>
    <s v=""/>
    <s v=""/>
    <s v=""/>
    <s v=""/>
    <s v=""/>
    <s v=""/>
    <s v=""/>
    <s v=""/>
    <s v=""/>
    <s v=""/>
    <s v=""/>
    <s v=""/>
    <s v=""/>
    <s v=""/>
    <n v="0"/>
    <n v="0"/>
    <n v="0"/>
    <n v="0"/>
    <n v="0"/>
    <s v=""/>
    <s v=""/>
    <s v=""/>
    <s v=""/>
    <s v=""/>
    <s v=""/>
    <s v=""/>
    <s v=""/>
    <s v=""/>
    <s v=""/>
    <s v=""/>
    <s v=""/>
    <s v=""/>
    <s v=""/>
    <s v=""/>
    <s v=""/>
    <s v=""/>
    <s v=""/>
  </r>
  <r>
    <x v="3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9"/>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6"/>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9"/>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50"/>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1"/>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4"/>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5"/>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7"/>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8"/>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9"/>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3"/>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4"/>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5"/>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8"/>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9"/>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70"/>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1"/>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2"/>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5"/>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7"/>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6"/>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8"/>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9"/>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0"/>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1"/>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2"/>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4"/>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5"/>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6"/>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7"/>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8"/>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9"/>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100"/>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101"/>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2"/>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3"/>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5"/>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7"/>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9"/>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10"/>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4"/>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5"/>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6"/>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7"/>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8"/>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9"/>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20"/>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2"/>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3"/>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4"/>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9"/>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0"/>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3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3"/>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4"/>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6"/>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9"/>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2"/>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3"/>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6"/>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7"/>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50"/>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51"/>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2"/>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3"/>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4"/>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5"/>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60"/>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61"/>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2"/>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6"/>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7"/>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9"/>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70"/>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3"/>
    <s v="FS1, FS 1, Fox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5"/>
    <s v="Fox RSNs"/>
    <s v="Regional sports networks"/>
    <n v="1"/>
    <x v="0"/>
    <m/>
    <s v="Yes"/>
    <s v="Yes"/>
    <s v="Yes"/>
    <s v="Yes"/>
    <s v="Yes"/>
    <s v="Yes"/>
    <s v="Yes"/>
    <s v="Yes"/>
    <x v="0"/>
    <m/>
    <s v="Core"/>
    <s v="Yes"/>
    <m/>
    <m/>
    <m/>
    <s v=""/>
    <s v=""/>
    <s v=""/>
    <s v=""/>
    <s v=""/>
    <s v=""/>
    <s v=""/>
    <s v=""/>
    <s v=""/>
    <s v=""/>
    <s v=""/>
    <s v=""/>
    <s v=""/>
    <s v=""/>
    <s v=""/>
    <s v=""/>
    <s v=""/>
    <s v=""/>
    <s v=""/>
    <s v=""/>
    <n v="1"/>
    <n v="1"/>
    <n v="1"/>
    <n v="1"/>
    <n v="1"/>
    <n v="1"/>
    <n v="1"/>
    <n v="1"/>
    <s v=""/>
    <s v=""/>
    <n v="2"/>
    <n v="1"/>
    <s v=""/>
    <s v=""/>
    <s v=""/>
    <n v="0"/>
    <n v="0"/>
    <n v="0"/>
    <n v="0"/>
    <n v="2"/>
    <s v=""/>
    <s v=""/>
    <s v=""/>
    <s v=""/>
    <s v=""/>
    <s v=""/>
    <s v=""/>
    <s v=""/>
    <s v=""/>
    <s v=""/>
    <s v=""/>
    <s v=""/>
    <s v=""/>
    <s v=""/>
    <s v=""/>
    <s v=""/>
    <s v=""/>
    <s v=""/>
  </r>
  <r>
    <x v="176"/>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7"/>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9"/>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8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84"/>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5"/>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6"/>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7"/>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8"/>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9"/>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90"/>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91"/>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2"/>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3"/>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7"/>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9"/>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1"/>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2"/>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3"/>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8"/>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9"/>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3"/>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5"/>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6"/>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7"/>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3"/>
    <s v=""/>
    <s v="Music channels"/>
    <s v=""/>
    <x v="1"/>
    <s v="Comedy Extra"/>
    <s v="Comedy Extra"/>
    <s v="Yes"/>
    <s v="Yes"/>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324"/>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5"/>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6"/>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7"/>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1"/>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3"/>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4"/>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5"/>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6"/>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7"/>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49"/>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2"/>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4"/>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5"/>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
    <s v="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3"/>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6"/>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7"/>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1"/>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7"/>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8"/>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9"/>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30"/>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3"/>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4"/>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5"/>
    <s v=""/>
    <s v="Sports"/>
    <s v=""/>
    <x v="0"/>
    <m/>
    <m/>
    <m/>
    <m/>
    <m/>
    <m/>
    <m/>
    <m/>
    <m/>
    <x v="0"/>
    <m/>
    <m/>
    <m/>
    <s v="Yes"/>
    <m/>
    <m/>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9"/>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6"/>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7"/>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9"/>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1"/>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m/>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m/>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54"/>
    <m/>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6"/>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7"/>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3"/>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50"/>
    </i>
    <i>
      <x v="51"/>
    </i>
    <i>
      <x v="90"/>
    </i>
    <i>
      <x v="92"/>
    </i>
    <i>
      <x v="99"/>
    </i>
    <i>
      <x v="104"/>
    </i>
    <i>
      <x v="114"/>
    </i>
    <i>
      <x v="118"/>
    </i>
    <i>
      <x v="119"/>
    </i>
    <i>
      <x v="123"/>
    </i>
    <i>
      <x v="190"/>
    </i>
    <i>
      <x v="193"/>
    </i>
    <i>
      <x v="200"/>
    </i>
    <i>
      <x v="201"/>
    </i>
    <i>
      <x v="202"/>
    </i>
    <i>
      <x v="212"/>
    </i>
    <i>
      <x v="231"/>
    </i>
    <i>
      <x v="232"/>
    </i>
    <i>
      <x v="233"/>
    </i>
    <i>
      <x v="235"/>
    </i>
    <i>
      <x v="254"/>
    </i>
    <i>
      <x v="255"/>
    </i>
    <i>
      <x v="256"/>
    </i>
    <i>
      <x v="257"/>
    </i>
    <i>
      <x v="282"/>
    </i>
    <i>
      <x v="284"/>
    </i>
    <i>
      <x v="285"/>
    </i>
    <i>
      <x v="296"/>
    </i>
    <i>
      <x v="306"/>
    </i>
    <i>
      <x v="309"/>
    </i>
    <i>
      <x v="323"/>
    </i>
    <i>
      <x v="331"/>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7" firstHeaderRow="2" firstDataRow="2" firstDataCol="1" rowPageCount="1"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2">
    <i>
      <x v="4"/>
    </i>
    <i>
      <x v="10"/>
    </i>
    <i>
      <x v="13"/>
    </i>
    <i>
      <x v="36"/>
    </i>
    <i>
      <x v="38"/>
    </i>
    <i>
      <x v="54"/>
    </i>
    <i>
      <x v="58"/>
    </i>
    <i>
      <x v="64"/>
    </i>
    <i>
      <x v="69"/>
    </i>
    <i>
      <x v="71"/>
    </i>
    <i>
      <x v="76"/>
    </i>
    <i>
      <x v="77"/>
    </i>
    <i>
      <x v="94"/>
    </i>
    <i>
      <x v="95"/>
    </i>
    <i>
      <x v="96"/>
    </i>
    <i>
      <x v="102"/>
    </i>
    <i>
      <x v="105"/>
    </i>
    <i>
      <x v="110"/>
    </i>
    <i>
      <x v="115"/>
    </i>
    <i>
      <x v="120"/>
    </i>
    <i>
      <x v="121"/>
    </i>
    <i>
      <x v="122"/>
    </i>
    <i>
      <x v="130"/>
    </i>
    <i>
      <x v="145"/>
    </i>
    <i>
      <x v="146"/>
    </i>
    <i>
      <x v="153"/>
    </i>
    <i>
      <x v="154"/>
    </i>
    <i>
      <x v="164"/>
    </i>
    <i>
      <x v="166"/>
    </i>
    <i>
      <x v="167"/>
    </i>
    <i>
      <x v="171"/>
    </i>
    <i>
      <x v="173"/>
    </i>
    <i>
      <x v="174"/>
    </i>
    <i>
      <x v="179"/>
    </i>
    <i>
      <x v="186"/>
    </i>
    <i>
      <x v="187"/>
    </i>
    <i>
      <x v="189"/>
    </i>
    <i>
      <x v="196"/>
    </i>
    <i>
      <x v="210"/>
    </i>
    <i>
      <x v="215"/>
    </i>
    <i>
      <x v="218"/>
    </i>
    <i>
      <x v="223"/>
    </i>
    <i>
      <x v="234"/>
    </i>
    <i>
      <x v="237"/>
    </i>
    <i>
      <x v="248"/>
    </i>
    <i>
      <x v="250"/>
    </i>
    <i>
      <x v="253"/>
    </i>
    <i>
      <x v="260"/>
    </i>
    <i>
      <x v="263"/>
    </i>
    <i>
      <x v="264"/>
    </i>
    <i>
      <x v="268"/>
    </i>
    <i>
      <x v="269"/>
    </i>
    <i>
      <x v="270"/>
    </i>
    <i>
      <x v="273"/>
    </i>
    <i>
      <x v="274"/>
    </i>
    <i>
      <x v="278"/>
    </i>
    <i>
      <x v="290"/>
    </i>
    <i>
      <x v="292"/>
    </i>
    <i>
      <x v="314"/>
    </i>
    <i>
      <x v="332"/>
    </i>
    <i>
      <x v="333"/>
    </i>
    <i>
      <x v="346"/>
    </i>
    <i>
      <x v="347"/>
    </i>
    <i>
      <x v="361"/>
    </i>
    <i>
      <x v="380"/>
    </i>
    <i>
      <x v="383"/>
    </i>
    <i>
      <x v="385"/>
    </i>
    <i>
      <x v="386"/>
    </i>
    <i>
      <x v="394"/>
    </i>
    <i>
      <x v="396"/>
    </i>
    <i>
      <x v="401"/>
    </i>
    <i>
      <x v="404"/>
    </i>
    <i>
      <x v="407"/>
    </i>
    <i>
      <x v="410"/>
    </i>
    <i>
      <x v="412"/>
    </i>
    <i>
      <x v="413"/>
    </i>
    <i>
      <x v="428"/>
    </i>
    <i>
      <x v="429"/>
    </i>
    <i>
      <x v="434"/>
    </i>
    <i>
      <x v="445"/>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890</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477</v>
      </c>
    </row>
    <row r="5" spans="2:2" x14ac:dyDescent="0.35">
      <c r="B5" s="29" t="s">
        <v>822</v>
      </c>
    </row>
    <row r="6" spans="2:2" x14ac:dyDescent="0.35">
      <c r="B6" s="29" t="s">
        <v>478</v>
      </c>
    </row>
    <row r="8" spans="2:2" x14ac:dyDescent="0.35">
      <c r="B8" s="151" t="s">
        <v>768</v>
      </c>
    </row>
    <row r="9" spans="2:2" x14ac:dyDescent="0.35">
      <c r="B9" s="29" t="s">
        <v>769</v>
      </c>
    </row>
    <row r="10" spans="2:2" x14ac:dyDescent="0.35">
      <c r="B10" s="29" t="s">
        <v>770</v>
      </c>
    </row>
    <row r="11" spans="2:2" x14ac:dyDescent="0.35">
      <c r="B11" s="47" t="s">
        <v>824</v>
      </c>
    </row>
    <row r="12" spans="2:2" x14ac:dyDescent="0.35">
      <c r="B12" s="47" t="s">
        <v>825</v>
      </c>
    </row>
    <row r="13" spans="2:2" x14ac:dyDescent="0.35">
      <c r="B13" s="29" t="s">
        <v>871</v>
      </c>
    </row>
    <row r="14" spans="2:2" x14ac:dyDescent="0.35">
      <c r="B14" s="29" t="s">
        <v>869</v>
      </c>
    </row>
    <row r="15" spans="2:2" x14ac:dyDescent="0.35">
      <c r="B15" s="47" t="s">
        <v>826</v>
      </c>
    </row>
    <row r="16" spans="2:2" x14ac:dyDescent="0.35">
      <c r="B16" s="47" t="s">
        <v>827</v>
      </c>
    </row>
    <row r="17" spans="2:2" x14ac:dyDescent="0.35">
      <c r="B17" s="47" t="s">
        <v>828</v>
      </c>
    </row>
    <row r="18" spans="2:2" x14ac:dyDescent="0.35">
      <c r="B18" s="29" t="s">
        <v>870</v>
      </c>
    </row>
    <row r="19" spans="2:2" x14ac:dyDescent="0.35">
      <c r="B19" s="29" t="s">
        <v>872</v>
      </c>
    </row>
    <row r="20" spans="2:2" x14ac:dyDescent="0.35">
      <c r="B20" s="29" t="s">
        <v>771</v>
      </c>
    </row>
    <row r="22" spans="2:2" x14ac:dyDescent="0.35">
      <c r="B22" s="151" t="s">
        <v>460</v>
      </c>
    </row>
    <row r="23" spans="2:2" x14ac:dyDescent="0.35">
      <c r="B23" s="29" t="s">
        <v>772</v>
      </c>
    </row>
    <row r="24" spans="2:2" x14ac:dyDescent="0.35">
      <c r="B24" s="29" t="s">
        <v>773</v>
      </c>
    </row>
    <row r="25" spans="2:2" x14ac:dyDescent="0.35">
      <c r="B25" s="29" t="s">
        <v>873</v>
      </c>
    </row>
    <row r="26" spans="2:2" x14ac:dyDescent="0.35">
      <c r="B26" s="29" t="s">
        <v>829</v>
      </c>
    </row>
    <row r="27" spans="2:2" x14ac:dyDescent="0.35">
      <c r="B27" s="29" t="s">
        <v>774</v>
      </c>
    </row>
    <row r="28" spans="2:2" x14ac:dyDescent="0.35">
      <c r="B28" s="29" t="s">
        <v>823</v>
      </c>
    </row>
    <row r="29" spans="2:2" x14ac:dyDescent="0.35">
      <c r="B29" s="29" t="s">
        <v>775</v>
      </c>
    </row>
    <row r="30" spans="2:2" x14ac:dyDescent="0.35">
      <c r="B30" s="29" t="s">
        <v>746</v>
      </c>
    </row>
    <row r="31" spans="2:2" x14ac:dyDescent="0.35">
      <c r="B31" s="29" t="s">
        <v>830</v>
      </c>
    </row>
    <row r="32" spans="2:2" x14ac:dyDescent="0.35">
      <c r="B32" s="29" t="s">
        <v>336</v>
      </c>
    </row>
    <row r="33" spans="1:2" x14ac:dyDescent="0.35">
      <c r="B33" s="29" t="s">
        <v>831</v>
      </c>
    </row>
    <row r="34" spans="1:2" x14ac:dyDescent="0.35">
      <c r="B34" s="29" t="s">
        <v>832</v>
      </c>
    </row>
    <row r="36" spans="1:2" x14ac:dyDescent="0.35">
      <c r="B36" s="29" t="s">
        <v>833</v>
      </c>
    </row>
    <row r="37" spans="1:2" x14ac:dyDescent="0.35">
      <c r="B37" s="29" t="s">
        <v>479</v>
      </c>
    </row>
    <row r="38" spans="1:2" x14ac:dyDescent="0.35">
      <c r="B38" s="29" t="s">
        <v>834</v>
      </c>
    </row>
    <row r="39" spans="1:2" x14ac:dyDescent="0.35">
      <c r="B39" s="47" t="s">
        <v>480</v>
      </c>
    </row>
    <row r="40" spans="1:2" x14ac:dyDescent="0.35">
      <c r="B40" s="47"/>
    </row>
    <row r="41" spans="1:2" x14ac:dyDescent="0.35">
      <c r="B41" s="151" t="s">
        <v>765</v>
      </c>
    </row>
    <row r="42" spans="1:2" x14ac:dyDescent="0.35">
      <c r="A42" s="154"/>
      <c r="B42" s="29" t="s">
        <v>776</v>
      </c>
    </row>
    <row r="43" spans="1:2" x14ac:dyDescent="0.35">
      <c r="A43" s="155"/>
      <c r="B43" s="29" t="s">
        <v>777</v>
      </c>
    </row>
    <row r="44" spans="1:2" x14ac:dyDescent="0.35">
      <c r="A44" s="156" t="s">
        <v>766</v>
      </c>
      <c r="B44" s="152" t="s">
        <v>785</v>
      </c>
    </row>
    <row r="45" spans="1:2" x14ac:dyDescent="0.35">
      <c r="A45" s="157">
        <v>1</v>
      </c>
      <c r="B45" s="29" t="s">
        <v>778</v>
      </c>
    </row>
    <row r="46" spans="1:2" x14ac:dyDescent="0.35">
      <c r="A46" s="158">
        <v>2</v>
      </c>
      <c r="B46" s="29" t="s">
        <v>779</v>
      </c>
    </row>
    <row r="47" spans="1:2" ht="13.3" thickBot="1" x14ac:dyDescent="0.4">
      <c r="A47" s="159">
        <v>3</v>
      </c>
      <c r="B47" s="29" t="s">
        <v>780</v>
      </c>
    </row>
    <row r="48" spans="1:2" ht="13.3" thickBot="1" x14ac:dyDescent="0.4">
      <c r="A48" s="160"/>
      <c r="B48" s="152" t="s">
        <v>781</v>
      </c>
    </row>
    <row r="49" spans="1:2" x14ac:dyDescent="0.35">
      <c r="A49" s="161"/>
      <c r="B49" s="152" t="s">
        <v>782</v>
      </c>
    </row>
    <row r="50" spans="1:2" x14ac:dyDescent="0.35">
      <c r="A50" s="162"/>
      <c r="B50" s="152" t="s">
        <v>783</v>
      </c>
    </row>
    <row r="51" spans="1:2" x14ac:dyDescent="0.35">
      <c r="A51" s="163"/>
      <c r="B51" s="152" t="s">
        <v>784</v>
      </c>
    </row>
    <row r="52" spans="1:2" x14ac:dyDescent="0.35">
      <c r="A52" s="164" t="s">
        <v>766</v>
      </c>
      <c r="B52" s="152" t="s">
        <v>786</v>
      </c>
    </row>
    <row r="54" spans="1:2" x14ac:dyDescent="0.35">
      <c r="B54" s="151" t="s">
        <v>686</v>
      </c>
    </row>
    <row r="55" spans="1:2" x14ac:dyDescent="0.35">
      <c r="B55" s="29" t="s">
        <v>687</v>
      </c>
    </row>
    <row r="56" spans="1:2" x14ac:dyDescent="0.35">
      <c r="B56" s="29" t="s">
        <v>481</v>
      </c>
    </row>
    <row r="57" spans="1:2" x14ac:dyDescent="0.35">
      <c r="B57" s="29" t="s">
        <v>459</v>
      </c>
    </row>
    <row r="58" spans="1:2" x14ac:dyDescent="0.35">
      <c r="B58" s="47" t="s">
        <v>471</v>
      </c>
    </row>
    <row r="60" spans="1:2" x14ac:dyDescent="0.35">
      <c r="B60" s="151" t="s">
        <v>464</v>
      </c>
    </row>
    <row r="61" spans="1:2" x14ac:dyDescent="0.35">
      <c r="B61" s="29" t="s">
        <v>482</v>
      </c>
    </row>
    <row r="62" spans="1:2" x14ac:dyDescent="0.35">
      <c r="B62" s="29" t="s">
        <v>465</v>
      </c>
    </row>
    <row r="63" spans="1:2" x14ac:dyDescent="0.35">
      <c r="B63" s="29" t="s">
        <v>483</v>
      </c>
    </row>
    <row r="64" spans="1:2" x14ac:dyDescent="0.35">
      <c r="B64" s="29" t="s">
        <v>466</v>
      </c>
    </row>
    <row r="65" spans="2:2" x14ac:dyDescent="0.35">
      <c r="B65" s="29" t="s">
        <v>484</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467</v>
      </c>
    </row>
    <row r="68" spans="2:2" x14ac:dyDescent="0.35">
      <c r="B68" s="29" t="s">
        <v>485</v>
      </c>
    </row>
    <row r="70" spans="2:2" x14ac:dyDescent="0.35">
      <c r="B70" s="151" t="s">
        <v>463</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835</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469</v>
      </c>
    </row>
    <row r="76" spans="2:2" x14ac:dyDescent="0.35">
      <c r="B76" s="29" t="s">
        <v>468</v>
      </c>
    </row>
    <row r="77" spans="2:2" x14ac:dyDescent="0.35">
      <c r="B77" s="29" t="s">
        <v>472</v>
      </c>
    </row>
    <row r="79" spans="2:2" x14ac:dyDescent="0.35">
      <c r="B79" s="151" t="s">
        <v>473</v>
      </c>
    </row>
    <row r="80" spans="2:2" x14ac:dyDescent="0.35">
      <c r="B80" s="29" t="s">
        <v>836</v>
      </c>
    </row>
    <row r="81" spans="2:2" x14ac:dyDescent="0.35">
      <c r="B81" s="29" t="s">
        <v>837</v>
      </c>
    </row>
    <row r="82" spans="2:2" x14ac:dyDescent="0.35">
      <c r="B82" s="29" t="s">
        <v>523</v>
      </c>
    </row>
    <row r="83" spans="2:2" x14ac:dyDescent="0.35">
      <c r="B83" s="29" t="s">
        <v>470</v>
      </c>
    </row>
    <row r="84" spans="2:2" x14ac:dyDescent="0.35">
      <c r="B84" s="29" t="s">
        <v>486</v>
      </c>
    </row>
    <row r="85" spans="2:2" x14ac:dyDescent="0.35">
      <c r="B85" s="29" t="s">
        <v>474</v>
      </c>
    </row>
    <row r="86" spans="2:2" x14ac:dyDescent="0.35">
      <c r="B86" s="29" t="s">
        <v>787</v>
      </c>
    </row>
    <row r="87" spans="2:2" x14ac:dyDescent="0.35">
      <c r="B87" s="29" t="s">
        <v>524</v>
      </c>
    </row>
    <row r="88" spans="2:2" x14ac:dyDescent="0.35">
      <c r="B88" s="29" t="s">
        <v>487</v>
      </c>
    </row>
    <row r="111" spans="2:2" x14ac:dyDescent="0.35">
      <c r="B111" s="153" t="s">
        <v>747</v>
      </c>
    </row>
    <row r="147" spans="2:2" x14ac:dyDescent="0.35">
      <c r="B147" s="153" t="s">
        <v>542</v>
      </c>
    </row>
    <row r="188" spans="2:2" x14ac:dyDescent="0.35">
      <c r="B188" s="153" t="s">
        <v>874</v>
      </c>
    </row>
    <row r="231" spans="2:2" x14ac:dyDescent="0.35">
      <c r="B231" s="153" t="s">
        <v>889</v>
      </c>
    </row>
    <row r="272" spans="2:2" x14ac:dyDescent="0.35">
      <c r="B272" s="153" t="s">
        <v>838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703</v>
      </c>
      <c r="B1" s="138" t="s">
        <v>721</v>
      </c>
      <c r="C1" s="27" t="s">
        <v>194</v>
      </c>
      <c r="D1" s="27" t="s">
        <v>715</v>
      </c>
      <c r="E1" s="27" t="s">
        <v>710</v>
      </c>
      <c r="F1" s="27" t="s">
        <v>711</v>
      </c>
      <c r="G1" s="27" t="s">
        <v>712</v>
      </c>
      <c r="H1" s="27" t="s">
        <v>713</v>
      </c>
      <c r="I1" s="27" t="s">
        <v>714</v>
      </c>
      <c r="J1" s="27" t="s">
        <v>716</v>
      </c>
      <c r="K1" s="27" t="s">
        <v>717</v>
      </c>
      <c r="L1" s="27" t="s">
        <v>718</v>
      </c>
      <c r="M1" s="27" t="s">
        <v>719</v>
      </c>
      <c r="N1" s="27" t="s">
        <v>761</v>
      </c>
      <c r="O1" s="27" t="s">
        <v>704</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195</v>
      </c>
      <c r="B2" s="140" t="s">
        <v>720</v>
      </c>
      <c r="C2" s="141">
        <v>20</v>
      </c>
      <c r="D2" s="31" t="s">
        <v>1</v>
      </c>
      <c r="E2" s="31" t="s">
        <v>1</v>
      </c>
      <c r="F2" s="31" t="s">
        <v>1</v>
      </c>
      <c r="G2" s="31" t="s">
        <v>1</v>
      </c>
      <c r="H2" s="31" t="s">
        <v>1</v>
      </c>
      <c r="I2" s="31" t="s">
        <v>1</v>
      </c>
      <c r="J2" s="31"/>
      <c r="K2" s="31"/>
      <c r="L2" s="31"/>
      <c r="M2" s="31"/>
      <c r="N2" s="31"/>
      <c r="O2" s="142" t="s">
        <v>84</v>
      </c>
    </row>
    <row r="3" spans="1:34" ht="13.3" thickBot="1" x14ac:dyDescent="0.4">
      <c r="A3" s="79" t="s">
        <v>196</v>
      </c>
      <c r="B3" s="140" t="s">
        <v>720</v>
      </c>
      <c r="C3" s="115">
        <v>25</v>
      </c>
      <c r="D3" s="31" t="s">
        <v>1</v>
      </c>
      <c r="E3" s="31" t="s">
        <v>1</v>
      </c>
      <c r="F3" s="31" t="s">
        <v>1</v>
      </c>
      <c r="G3" s="31" t="s">
        <v>1</v>
      </c>
      <c r="H3" s="31" t="s">
        <v>1</v>
      </c>
      <c r="I3" s="31" t="s">
        <v>1</v>
      </c>
      <c r="J3" s="31" t="s">
        <v>1</v>
      </c>
      <c r="K3" s="31" t="s">
        <v>1</v>
      </c>
      <c r="L3" s="31" t="s">
        <v>1</v>
      </c>
      <c r="M3" s="31"/>
      <c r="N3" s="31"/>
      <c r="O3" s="142" t="s">
        <v>705</v>
      </c>
    </row>
    <row r="4" spans="1:34" ht="13.3" thickBot="1" x14ac:dyDescent="0.4">
      <c r="A4" s="79" t="s">
        <v>197</v>
      </c>
      <c r="B4" s="140" t="s">
        <v>720</v>
      </c>
      <c r="C4" s="115">
        <v>25</v>
      </c>
      <c r="D4" s="31" t="s">
        <v>1</v>
      </c>
      <c r="E4" s="31" t="s">
        <v>1</v>
      </c>
      <c r="F4" s="31" t="s">
        <v>1</v>
      </c>
      <c r="G4" s="31" t="s">
        <v>1</v>
      </c>
      <c r="H4" s="31" t="s">
        <v>1</v>
      </c>
      <c r="I4" s="31" t="s">
        <v>1</v>
      </c>
      <c r="J4" s="31" t="s">
        <v>1</v>
      </c>
      <c r="K4" s="31" t="s">
        <v>1</v>
      </c>
      <c r="L4" s="31" t="s">
        <v>1</v>
      </c>
      <c r="M4" s="31"/>
      <c r="N4" s="31"/>
      <c r="O4" s="142" t="s">
        <v>705</v>
      </c>
    </row>
    <row r="5" spans="1:34" ht="13.3" thickBot="1" x14ac:dyDescent="0.4">
      <c r="A5" s="79" t="s">
        <v>530</v>
      </c>
      <c r="B5" s="140" t="s">
        <v>720</v>
      </c>
      <c r="C5" s="115">
        <v>50</v>
      </c>
      <c r="D5" s="31" t="s">
        <v>1</v>
      </c>
      <c r="E5" s="31" t="s">
        <v>1</v>
      </c>
      <c r="F5" s="31" t="s">
        <v>1</v>
      </c>
      <c r="G5" s="31" t="s">
        <v>1</v>
      </c>
      <c r="H5" s="31" t="s">
        <v>1</v>
      </c>
      <c r="I5" s="31" t="s">
        <v>1</v>
      </c>
      <c r="J5" s="31" t="s">
        <v>1</v>
      </c>
      <c r="K5" s="31"/>
      <c r="L5" s="31" t="s">
        <v>1</v>
      </c>
      <c r="M5" s="31"/>
      <c r="N5" s="31"/>
      <c r="O5" s="142" t="s">
        <v>706</v>
      </c>
    </row>
    <row r="6" spans="1:34" ht="13.3" thickBot="1" x14ac:dyDescent="0.4">
      <c r="A6" s="79" t="s">
        <v>531</v>
      </c>
      <c r="B6" s="140" t="s">
        <v>720</v>
      </c>
      <c r="C6" s="115">
        <v>70</v>
      </c>
      <c r="D6" s="31" t="s">
        <v>1</v>
      </c>
      <c r="E6" s="31" t="s">
        <v>1</v>
      </c>
      <c r="F6" s="31" t="s">
        <v>1</v>
      </c>
      <c r="G6" s="31" t="s">
        <v>1</v>
      </c>
      <c r="H6" s="31" t="s">
        <v>1</v>
      </c>
      <c r="I6" s="31" t="s">
        <v>1</v>
      </c>
      <c r="J6" s="31" t="s">
        <v>1</v>
      </c>
      <c r="K6" s="31"/>
      <c r="L6" s="31" t="s">
        <v>1</v>
      </c>
      <c r="M6" s="31"/>
      <c r="N6" s="31"/>
      <c r="O6" s="142" t="s">
        <v>706</v>
      </c>
    </row>
    <row r="7" spans="1:34" ht="13.3" thickBot="1" x14ac:dyDescent="0.4">
      <c r="A7" s="79" t="s">
        <v>722</v>
      </c>
      <c r="B7" s="140" t="s">
        <v>720</v>
      </c>
      <c r="C7" s="115">
        <v>93</v>
      </c>
      <c r="D7" s="31" t="s">
        <v>1</v>
      </c>
      <c r="E7" s="31" t="s">
        <v>1</v>
      </c>
      <c r="F7" s="31" t="s">
        <v>1</v>
      </c>
      <c r="G7" s="31" t="s">
        <v>1</v>
      </c>
      <c r="H7" s="31" t="s">
        <v>1</v>
      </c>
      <c r="I7" s="31" t="s">
        <v>1</v>
      </c>
      <c r="J7" s="31" t="s">
        <v>1</v>
      </c>
      <c r="K7" s="31"/>
      <c r="L7" s="31" t="s">
        <v>1</v>
      </c>
      <c r="M7" s="31"/>
      <c r="N7" s="31"/>
      <c r="O7" s="142" t="s">
        <v>706</v>
      </c>
    </row>
    <row r="8" spans="1:34" ht="13.3" thickBot="1" x14ac:dyDescent="0.4">
      <c r="A8" s="79" t="s">
        <v>723</v>
      </c>
      <c r="B8" s="140" t="s">
        <v>720</v>
      </c>
      <c r="C8" s="115">
        <v>110</v>
      </c>
      <c r="D8" s="31" t="s">
        <v>1</v>
      </c>
      <c r="E8" s="31" t="s">
        <v>1</v>
      </c>
      <c r="F8" s="31" t="s">
        <v>1</v>
      </c>
      <c r="G8" s="31" t="s">
        <v>1</v>
      </c>
      <c r="H8" s="31" t="s">
        <v>1</v>
      </c>
      <c r="I8" s="31" t="s">
        <v>1</v>
      </c>
      <c r="J8" s="31" t="s">
        <v>1</v>
      </c>
      <c r="K8" s="31"/>
      <c r="L8" s="31" t="s">
        <v>1</v>
      </c>
      <c r="M8" s="31"/>
      <c r="N8" s="31"/>
      <c r="O8" s="142" t="s">
        <v>706</v>
      </c>
    </row>
    <row r="9" spans="1:34" ht="13.3" thickBot="1" x14ac:dyDescent="0.4">
      <c r="A9" s="79" t="s">
        <v>725</v>
      </c>
      <c r="B9" s="140" t="s">
        <v>720</v>
      </c>
      <c r="C9" s="115">
        <v>124</v>
      </c>
      <c r="D9" s="31" t="s">
        <v>1</v>
      </c>
      <c r="E9" s="31" t="s">
        <v>1</v>
      </c>
      <c r="F9" s="31" t="s">
        <v>1</v>
      </c>
      <c r="G9" s="31" t="s">
        <v>1</v>
      </c>
      <c r="H9" s="31" t="s">
        <v>1</v>
      </c>
      <c r="I9" s="31" t="s">
        <v>1</v>
      </c>
      <c r="J9" s="31" t="s">
        <v>1</v>
      </c>
      <c r="K9" s="31"/>
      <c r="L9" s="31" t="s">
        <v>1</v>
      </c>
      <c r="M9" s="31"/>
      <c r="N9" s="31"/>
      <c r="O9" s="142" t="s">
        <v>706</v>
      </c>
    </row>
    <row r="10" spans="1:34" ht="13.3" thickBot="1" x14ac:dyDescent="0.4">
      <c r="A10" s="79" t="s">
        <v>724</v>
      </c>
      <c r="B10" s="140" t="s">
        <v>720</v>
      </c>
      <c r="C10" s="115">
        <v>135</v>
      </c>
      <c r="D10" s="31" t="s">
        <v>1</v>
      </c>
      <c r="E10" s="31" t="s">
        <v>1</v>
      </c>
      <c r="F10" s="31" t="s">
        <v>1</v>
      </c>
      <c r="G10" s="31" t="s">
        <v>1</v>
      </c>
      <c r="H10" s="31" t="s">
        <v>1</v>
      </c>
      <c r="I10" s="31" t="s">
        <v>1</v>
      </c>
      <c r="J10" s="31" t="s">
        <v>1</v>
      </c>
      <c r="K10" s="31"/>
      <c r="L10" s="31" t="s">
        <v>1</v>
      </c>
      <c r="M10" s="31"/>
      <c r="N10" s="31"/>
      <c r="O10" s="142" t="s">
        <v>706</v>
      </c>
    </row>
    <row r="11" spans="1:34" ht="13.3" thickBot="1" x14ac:dyDescent="0.4">
      <c r="A11" s="79" t="s">
        <v>726</v>
      </c>
      <c r="B11" s="140" t="s">
        <v>720</v>
      </c>
      <c r="C11" s="115">
        <v>86</v>
      </c>
      <c r="D11" s="31" t="s">
        <v>1</v>
      </c>
      <c r="E11" s="31" t="s">
        <v>1</v>
      </c>
      <c r="F11" s="31" t="s">
        <v>1</v>
      </c>
      <c r="G11" s="31" t="s">
        <v>1</v>
      </c>
      <c r="H11" s="31" t="s">
        <v>1</v>
      </c>
      <c r="I11" s="31" t="s">
        <v>1</v>
      </c>
      <c r="J11" s="31" t="s">
        <v>1</v>
      </c>
      <c r="K11" s="31"/>
      <c r="L11" s="31" t="s">
        <v>1</v>
      </c>
      <c r="M11" s="31"/>
      <c r="N11" s="31"/>
      <c r="O11" s="142" t="s">
        <v>706</v>
      </c>
    </row>
    <row r="12" spans="1:34" ht="13.3" thickBot="1" x14ac:dyDescent="0.4">
      <c r="A12" s="79" t="s">
        <v>181</v>
      </c>
      <c r="B12" s="140" t="s">
        <v>720</v>
      </c>
      <c r="C12" s="115">
        <v>50</v>
      </c>
      <c r="D12" s="31" t="s">
        <v>1</v>
      </c>
      <c r="E12" s="31" t="s">
        <v>1</v>
      </c>
      <c r="F12" s="31" t="s">
        <v>1</v>
      </c>
      <c r="G12" s="31" t="s">
        <v>1</v>
      </c>
      <c r="H12" s="31"/>
      <c r="I12" s="31" t="s">
        <v>1</v>
      </c>
      <c r="J12" s="31" t="s">
        <v>1</v>
      </c>
      <c r="K12" s="31" t="s">
        <v>1</v>
      </c>
      <c r="L12" s="31" t="s">
        <v>1</v>
      </c>
      <c r="M12" s="31"/>
      <c r="N12" s="31"/>
      <c r="O12" s="142" t="s">
        <v>707</v>
      </c>
    </row>
    <row r="13" spans="1:34" ht="13.3" thickBot="1" x14ac:dyDescent="0.4">
      <c r="A13" s="79" t="s">
        <v>180</v>
      </c>
      <c r="B13" s="140" t="s">
        <v>720</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198</v>
      </c>
      <c r="B14" s="140" t="s">
        <v>720</v>
      </c>
      <c r="C14" s="115">
        <v>45</v>
      </c>
      <c r="D14" s="31" t="s">
        <v>1</v>
      </c>
      <c r="E14" s="31" t="s">
        <v>1</v>
      </c>
      <c r="F14" s="31" t="s">
        <v>1</v>
      </c>
      <c r="G14" s="31" t="s">
        <v>1</v>
      </c>
      <c r="H14" s="31" t="s">
        <v>1</v>
      </c>
      <c r="I14" s="31" t="s">
        <v>1</v>
      </c>
      <c r="J14" s="31" t="s">
        <v>1</v>
      </c>
      <c r="K14" s="31"/>
      <c r="L14" s="31" t="s">
        <v>1</v>
      </c>
      <c r="M14" s="31" t="s">
        <v>1</v>
      </c>
      <c r="N14" s="31"/>
      <c r="O14" s="142" t="s">
        <v>708</v>
      </c>
    </row>
    <row r="15" spans="1:34" ht="13.3" thickBot="1" x14ac:dyDescent="0.4">
      <c r="A15" s="79" t="s">
        <v>199</v>
      </c>
      <c r="B15" s="140" t="s">
        <v>720</v>
      </c>
      <c r="C15" s="115">
        <v>55</v>
      </c>
      <c r="D15" s="31" t="s">
        <v>1</v>
      </c>
      <c r="E15" s="31" t="s">
        <v>1</v>
      </c>
      <c r="F15" s="31" t="s">
        <v>1</v>
      </c>
      <c r="G15" s="31" t="s">
        <v>1</v>
      </c>
      <c r="H15" s="31" t="s">
        <v>1</v>
      </c>
      <c r="I15" s="31" t="s">
        <v>1</v>
      </c>
      <c r="J15" s="31" t="s">
        <v>1</v>
      </c>
      <c r="K15" s="31"/>
      <c r="L15" s="31"/>
      <c r="M15" s="31"/>
      <c r="N15" s="31"/>
      <c r="O15" s="142" t="s">
        <v>709</v>
      </c>
    </row>
    <row r="16" spans="1:34" ht="13.3" thickBot="1" x14ac:dyDescent="0.4">
      <c r="A16" s="79" t="s">
        <v>251</v>
      </c>
      <c r="B16" s="140" t="s">
        <v>720</v>
      </c>
      <c r="C16" s="115">
        <v>15</v>
      </c>
      <c r="D16" s="31"/>
      <c r="E16" s="31" t="s">
        <v>1</v>
      </c>
      <c r="F16" s="31" t="s">
        <v>1</v>
      </c>
      <c r="G16" s="31" t="s">
        <v>1</v>
      </c>
      <c r="H16" s="31" t="s">
        <v>1</v>
      </c>
      <c r="I16" s="31"/>
      <c r="J16" s="31"/>
      <c r="K16" s="31"/>
      <c r="L16" s="31"/>
      <c r="M16" s="31"/>
      <c r="N16" s="31"/>
      <c r="O16" s="143" t="s">
        <v>193</v>
      </c>
    </row>
    <row r="17" spans="1:15" ht="13.3" thickBot="1" x14ac:dyDescent="0.4">
      <c r="A17" s="79" t="s">
        <v>795</v>
      </c>
      <c r="B17" s="140" t="s">
        <v>720</v>
      </c>
      <c r="C17" s="115">
        <v>5</v>
      </c>
      <c r="D17" s="31" t="s">
        <v>1</v>
      </c>
      <c r="E17" s="31" t="s">
        <v>1</v>
      </c>
      <c r="F17" s="31" t="s">
        <v>1</v>
      </c>
      <c r="G17" s="31" t="s">
        <v>1</v>
      </c>
      <c r="H17" s="31" t="s">
        <v>1</v>
      </c>
      <c r="I17" s="31" t="s">
        <v>1</v>
      </c>
      <c r="J17" s="31" t="s">
        <v>1</v>
      </c>
      <c r="K17" s="31"/>
      <c r="L17" s="31" t="s">
        <v>1</v>
      </c>
      <c r="M17" s="31"/>
      <c r="N17" s="31"/>
      <c r="O17" s="142" t="s">
        <v>808</v>
      </c>
    </row>
    <row r="18" spans="1:15" ht="13.3" thickBot="1" x14ac:dyDescent="0.4">
      <c r="A18" s="79" t="s">
        <v>200</v>
      </c>
      <c r="B18" s="140" t="s">
        <v>764</v>
      </c>
      <c r="C18" s="115">
        <v>15</v>
      </c>
      <c r="D18" s="31" t="s">
        <v>763</v>
      </c>
      <c r="E18" s="31" t="s">
        <v>1</v>
      </c>
      <c r="F18" s="31" t="s">
        <v>1</v>
      </c>
      <c r="G18" s="31" t="s">
        <v>1</v>
      </c>
      <c r="H18" s="31" t="s">
        <v>1</v>
      </c>
      <c r="I18" s="31" t="s">
        <v>1</v>
      </c>
      <c r="J18" s="31"/>
      <c r="K18" s="31" t="s">
        <v>1</v>
      </c>
      <c r="L18" s="31" t="s">
        <v>1</v>
      </c>
      <c r="M18" s="31"/>
      <c r="N18" s="31" t="s">
        <v>762</v>
      </c>
      <c r="O18" s="142" t="s">
        <v>173</v>
      </c>
    </row>
  </sheetData>
  <conditionalFormatting sqref="B2:B19">
    <cfRule type="expression" dxfId="593" priority="8">
      <formula>B2="Exclude"</formula>
    </cfRule>
  </conditionalFormatting>
  <conditionalFormatting sqref="A18 A2:A16">
    <cfRule type="expression" dxfId="592" priority="6">
      <formula>B2="Exclude"</formula>
    </cfRule>
  </conditionalFormatting>
  <conditionalFormatting sqref="A17">
    <cfRule type="expression" dxfId="591" priority="3">
      <formula>B17="Exclude"</formula>
    </cfRule>
  </conditionalFormatting>
  <conditionalFormatting sqref="B6:B11">
    <cfRule type="expression" dxfId="590"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502</v>
      </c>
      <c r="D1" s="110" t="s">
        <v>537</v>
      </c>
      <c r="F1" s="109" t="s">
        <v>503</v>
      </c>
      <c r="H1" s="55" t="s">
        <v>512</v>
      </c>
      <c r="I1" s="63"/>
      <c r="J1" s="63"/>
      <c r="K1" s="63"/>
      <c r="L1" s="63"/>
      <c r="M1" s="63"/>
      <c r="N1" s="64"/>
      <c r="O1" s="73"/>
      <c r="P1" s="73"/>
      <c r="R1" s="128" t="s">
        <v>701</v>
      </c>
      <c r="S1" s="120"/>
      <c r="T1" s="147" t="str">
        <f>IF(profile="","No profile loaded",profile)</f>
        <v>No profile loaded</v>
      </c>
      <c r="U1" s="147"/>
      <c r="V1" s="148" t="str">
        <f ca="1">Profiles!D4</f>
        <v/>
      </c>
      <c r="AH1" s="82" t="s">
        <v>513</v>
      </c>
      <c r="AI1" s="50" t="s">
        <v>513</v>
      </c>
    </row>
    <row r="2" spans="1:35" s="86" customFormat="1" ht="12.45" thickBot="1" x14ac:dyDescent="0.4">
      <c r="A2" s="84">
        <v>1</v>
      </c>
      <c r="B2" s="85" t="str">
        <f ca="1">"Required ("&amp;COUNTIF(Data!$BI:$BI,1)&amp;")"</f>
        <v>Required (5)</v>
      </c>
      <c r="D2" s="87"/>
      <c r="F2" s="87" t="s">
        <v>513</v>
      </c>
      <c r="H2" s="98" t="str">
        <f ca="1">Analysis!C18</f>
        <v>(#1) Hulu with Live TV by itself (+0 Add-Ons) [%89 of marked] for $45</v>
      </c>
      <c r="I2" s="99"/>
      <c r="J2" s="99"/>
      <c r="K2" s="99"/>
      <c r="L2" s="99"/>
      <c r="M2" s="99"/>
      <c r="N2" s="99"/>
      <c r="O2" s="99"/>
      <c r="P2" s="100"/>
      <c r="R2" s="128" t="s">
        <v>702</v>
      </c>
      <c r="S2" s="144"/>
      <c r="T2" s="145" t="str">
        <f>marker_pick</f>
        <v>3 - Mild Interest</v>
      </c>
      <c r="U2" s="145"/>
      <c r="V2" s="146" t="str">
        <f ca="1">COUNTIFS(Data!D:D,1)&amp;" marked"</f>
        <v>9 marked</v>
      </c>
      <c r="AH2" s="83" t="s">
        <v>514</v>
      </c>
      <c r="AI2" s="86" t="str">
        <f>B6</f>
        <v>Broadcast networks</v>
      </c>
    </row>
    <row r="3" spans="1:35" s="86" customFormat="1" x14ac:dyDescent="0.35">
      <c r="A3" s="84">
        <v>2</v>
      </c>
      <c r="B3" s="102" t="str">
        <f ca="1">"High Interest ("&amp;COUNTIF(Data!$BI:$BI,2)&amp;")"</f>
        <v>High Interest (2)</v>
      </c>
      <c r="D3" s="56"/>
      <c r="F3" s="103" t="s">
        <v>504</v>
      </c>
      <c r="H3" s="60" t="str">
        <f ca="1">Analysis!D18</f>
        <v>(#2) DirecTV Now Plus with (+0 Add-Ons) / AT&amp;T Watch TV (+0 Add-Ons)  [%100 of marked] for $65</v>
      </c>
      <c r="P3" s="88"/>
      <c r="R3" s="128" t="s">
        <v>521</v>
      </c>
      <c r="S3" s="117"/>
      <c r="T3" s="130" t="str">
        <f>IF(price_limit&gt;0,price_limit,"No Limit")</f>
        <v>No Limit</v>
      </c>
      <c r="U3" s="118"/>
      <c r="V3" s="119" t="str">
        <f>IF(ISNUMBER(price_limit),COUNTIF(WhatIf!G:G,"&gt;"&amp;price_limit)&amp;" exclusions","")</f>
        <v/>
      </c>
      <c r="AH3" s="83" t="s">
        <v>515</v>
      </c>
      <c r="AI3" s="86" t="str">
        <f>D6</f>
        <v>Lifestyle</v>
      </c>
    </row>
    <row r="4" spans="1:35" s="86" customFormat="1" x14ac:dyDescent="0.35">
      <c r="A4" s="84">
        <v>3</v>
      </c>
      <c r="B4" s="104" t="str">
        <f ca="1">"Mild Interest ("&amp;COUNTIF(Data!$BI:$BI,3)&amp;")"</f>
        <v>Mild Interest (2)</v>
      </c>
      <c r="D4" s="112" t="s">
        <v>538</v>
      </c>
      <c r="F4" s="106" t="s">
        <v>505</v>
      </c>
      <c r="H4" s="61" t="str">
        <f ca="1">Analysis!E18</f>
        <v>(#3) YouTube TV with (+0 Add-Ons) / AT&amp;T Watch TV (+0 Add-Ons)  [%100 of marked] for $65</v>
      </c>
      <c r="I4" s="107"/>
      <c r="J4" s="107"/>
      <c r="K4" s="107"/>
      <c r="L4" s="107"/>
      <c r="M4" s="107"/>
      <c r="N4" s="107"/>
      <c r="O4" s="107"/>
      <c r="P4" s="108"/>
      <c r="R4" s="128" t="s">
        <v>748</v>
      </c>
      <c r="S4" s="117"/>
      <c r="T4" s="129" t="str">
        <f>IF(price_weight_used&lt;&gt;50,price_weight_used,"Price &amp; Networks - Equal Weighting")</f>
        <v>Price &amp; Networks - Equal Weighting</v>
      </c>
      <c r="U4" s="118"/>
      <c r="V4" s="119"/>
      <c r="AH4" s="83" t="s">
        <v>516</v>
      </c>
      <c r="AI4" s="86" t="str">
        <f>F6</f>
        <v>Sports</v>
      </c>
    </row>
    <row r="5" spans="1:35" x14ac:dyDescent="0.35">
      <c r="AH5" s="83" t="str">
        <f>Services!A2</f>
        <v>Philo</v>
      </c>
      <c r="AI5" s="50" t="str">
        <f>H6</f>
        <v>Regional Sports Networks</v>
      </c>
    </row>
    <row r="6" spans="1:35" s="96" customFormat="1" ht="24" x14ac:dyDescent="0.35">
      <c r="A6" s="93"/>
      <c r="B6" s="94" t="s">
        <v>490</v>
      </c>
      <c r="C6" s="95"/>
      <c r="D6" s="94" t="s">
        <v>212</v>
      </c>
      <c r="E6" s="95"/>
      <c r="F6" s="94" t="s">
        <v>223</v>
      </c>
      <c r="G6" s="95"/>
      <c r="H6" s="94" t="s">
        <v>498</v>
      </c>
      <c r="I6" s="95"/>
      <c r="J6" s="94" t="s">
        <v>301</v>
      </c>
      <c r="K6" s="95"/>
      <c r="L6" s="94" t="s">
        <v>491</v>
      </c>
      <c r="M6" s="95"/>
      <c r="N6" s="94" t="s">
        <v>499</v>
      </c>
      <c r="O6" s="95"/>
      <c r="P6" s="94" t="s">
        <v>500</v>
      </c>
      <c r="Q6" s="95"/>
      <c r="R6" s="94" t="s">
        <v>231</v>
      </c>
      <c r="S6" s="95"/>
      <c r="T6" s="94" t="s">
        <v>493</v>
      </c>
      <c r="U6" s="95"/>
      <c r="V6" s="94" t="s">
        <v>222</v>
      </c>
      <c r="W6" s="95"/>
      <c r="X6" s="94" t="s">
        <v>496</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Afro</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Animal Planet</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Aspire</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Bravo</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Celebrity Page</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Cooking Channel</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Curiosity Stream</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Destination America</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Discovery Life</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BabyTV Español</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DIY</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Bandamax</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Dog TV</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Nick Music</v>
      </c>
      <c r="U17" s="51"/>
      <c r="V17" s="51" t="str">
        <f>IFERROR(INDEX(Data!$A$1:U$1000,_xlfn.AGGREGATE(15,6,((Data!$C$1:$C$1000=V$6)/(Data!$C$1:$C$1000=V$6))*ROW(Data!$C$1:$C$1000),ROW(V17)-ROW(V$6)),1),"")</f>
        <v>Bolivia TV</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E!</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Tribeca Shortlist</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Revolt</v>
      </c>
      <c r="U18" s="51"/>
      <c r="V18" s="51" t="str">
        <f>IFERROR(INDEX(Data!$A$1:U$1000,_xlfn.AGGREGATE(15,6,((Data!$C$1:$C$1000=V$6)/(Data!$C$1:$C$1000=V$6))*ROW(Data!$C$1:$C$1000),ROW(V18)-ROW(V$6)),1),"")</f>
        <v>Canal 22 Internacional</v>
      </c>
      <c r="W18" s="51"/>
      <c r="X18" s="51" t="str">
        <f>IFERROR(INDEX(Data!$A$1:W$1000,_xlfn.AGGREGATE(15,6,((Data!$C$1:$C$1000=X$6)/(Data!$C$1:$C$1000=X$6))*ROW(Data!$C$1:$C$1000),ROW(X18)-ROW(X$6)),1),"")</f>
        <v>Benfica TV</v>
      </c>
      <c r="AH18" s="83" t="str">
        <f>Services!A15</f>
        <v>Fubo TV</v>
      </c>
    </row>
    <row r="19" spans="1:34" ht="24" x14ac:dyDescent="0.35">
      <c r="A19" s="51"/>
      <c r="B19" s="51" t="str">
        <f>IFERROR(INDEX(Data!A$1:$A$1000,_xlfn.AGGREGATE(15,6,((Data!$C$1:$C$1000=B$6)/(Data!$C$1:$C$1000=B$6))*ROW(Data!$C$1:$C$1000),ROW(B19)-ROW(B$6)),1),"")</f>
        <v/>
      </c>
      <c r="C19" s="51"/>
      <c r="D19" s="51" t="str">
        <f>IFERROR(INDEX(Data!$A$1:C$1000,_xlfn.AGGREGATE(15,6,((Data!$C$1:$C$1000=D$6)/(Data!$C$1:$C$1000=D$6))*ROW(Data!$C$1:$C$1000),ROW(D19)-ROW(D$6)),1),"")</f>
        <v>Food Network</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Turner Classic Movies</v>
      </c>
      <c r="M19" s="51"/>
      <c r="N19" s="51" t="str">
        <f>IFERROR(INDEX(Data!$A$1:M$1000,_xlfn.AGGREGATE(15,6,((Data!$C$1:$C$1000=N$6)/(Data!$C$1:$C$1000=N$6))*ROW(Data!$C$1:$C$1000),ROW(N19)-ROW(N$6)),1),"")</f>
        <v>Showtime</v>
      </c>
      <c r="O19" s="51"/>
      <c r="P19" s="51" t="str">
        <f>IFERROR(INDEX(Data!$A$1:O$1000,_xlfn.AGGREGATE(15,6,((Data!$C$1:$C$1000=P$6)/(Data!$C$1:$C$1000=P$6))*ROW(Data!$C$1:$C$1000),ROW(P19)-ROW(P$6)),1),"")</f>
        <v>Hallmark</v>
      </c>
      <c r="Q19" s="51"/>
      <c r="R19" s="51" t="str">
        <f>IFERROR(INDEX(Data!$A$1:Q$1000,_xlfn.AGGREGATE(15,6,((Data!$C$1:$C$1000=R$6)/(Data!$C$1:$C$1000=R$6))*ROW(Data!$C$1:$C$1000),ROW(R19)-ROW(R$6)),1),"")</f>
        <v>C-SPAN</v>
      </c>
      <c r="S19" s="51"/>
      <c r="T19" s="51" t="str">
        <f>IFERROR(INDEX(Data!$A$1:R$1000,_xlfn.AGGREGATE(15,6,((Data!$C$1:$C$1000=T$6)/(Data!$C$1:$C$1000=T$6))*ROW(Data!$C$1:$C$1000),ROW(T19)-ROW(T$6)),1),"")</f>
        <v>Stingray Karaoke</v>
      </c>
      <c r="U19" s="51"/>
      <c r="V19" s="51" t="str">
        <f>IFERROR(INDEX(Data!$A$1:U$1000,_xlfn.AGGREGATE(15,6,((Data!$C$1:$C$1000=V$6)/(Data!$C$1:$C$1000=V$6))*ROW(Data!$C$1:$C$1000),ROW(V19)-ROW(V$6)),1),"")</f>
        <v>Canal Once</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FYI</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 Drama</v>
      </c>
      <c r="Q20" s="51"/>
      <c r="R20" s="51" t="str">
        <f>IFERROR(INDEX(Data!$A$1:Q$1000,_xlfn.AGGREGATE(15,6,((Data!$C$1:$C$1000=R$6)/(Data!$C$1:$C$1000=R$6))*ROW(Data!$C$1:$C$1000),ROW(R20)-ROW(R$6)),1),"")</f>
        <v>C-SPAN2</v>
      </c>
      <c r="S20" s="51"/>
      <c r="T20" s="51" t="str">
        <f>IFERROR(INDEX(Data!$A$1:R$1000,_xlfn.AGGREGATE(15,6,((Data!$C$1:$C$1000=T$6)/(Data!$C$1:$C$1000=T$6))*ROW(Data!$C$1:$C$1000),ROW(T20)-ROW(T$6)),1),"")</f>
        <v>Stingray Music</v>
      </c>
      <c r="U20" s="51"/>
      <c r="V20" s="51" t="str">
        <f>IFERROR(INDEX(Data!$A$1:U$1000,_xlfn.AGGREGATE(15,6,((Data!$C$1:$C$1000=V$6)/(Data!$C$1:$C$1000=V$6))*ROW(Data!$C$1:$C$1000),ROW(V20)-ROW(V$6)),1),"")</f>
        <v>Canal SUR</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Here 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Movies &amp; Mysteries</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Caracol</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HGTV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Now</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CB Television</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Hopster</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Centroamérica TV</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Insp</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Estelar</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Nick Jr.</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Mexicano</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Nickelodeon</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Nostalgia</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Nicktoons</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 Sony</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FuboTV Network</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Teen Music</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Cinelatino</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Nick</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CNN En Español</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TV Land</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v>
      </c>
      <c r="W30" s="51"/>
      <c r="X30" s="51" t="str">
        <f>IFERROR(INDEX(Data!$A$1:W$1000,_xlfn.AGGREGATE(15,6,((Data!$C$1:$C$1000=X$6)/(Data!$C$1:$C$1000=X$6))*ROW(Data!$C$1:$C$1000),ROW(X30)-ROW(X$6)),1),"")</f>
        <v>Food Food</v>
      </c>
    </row>
    <row r="31" spans="1:3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FXX</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Universal Kids</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De Pelicula Clásico</v>
      </c>
      <c r="W31" s="51"/>
      <c r="X31" s="51" t="str">
        <f>IFERROR(INDEX(Data!$A$1:W$1000,_xlfn.AGGREGATE(15,6,((Data!$C$1:$C$1000=X$6)/(Data!$C$1:$C$1000=X$6))*ROW(Data!$C$1:$C$1000),ROW(X31)-ROW(X$6)),1),"")</f>
        <v>Globo</v>
      </c>
    </row>
    <row r="32" spans="1:34" ht="2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Game Show Network</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Up</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En Espanol</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History</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Discovery Familia</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FuboTV Soccer</v>
      </c>
      <c r="G34" s="51"/>
      <c r="H34" s="51" t="str">
        <f>IFERROR(INDEX(Data!$A$1:G$1000,_xlfn.AGGREGATE(15,6,((Data!$C$1:$C$1000=H$6)/(Data!$C$1:$C$1000=H$6))*ROW(Data!$C$1:$C$1000),ROW(H34)-ROW(H$6)),1),"")</f>
        <v/>
      </c>
      <c r="I34" s="51"/>
      <c r="J34" s="51" t="str">
        <f>IFERROR(INDEX(Data!$A$1:I$1000,_xlfn.AGGREGATE(15,6,((Data!$C$1:$C$1000=J$6)/(Data!$C$1:$C$1000=J$6))*ROW(Data!$C$1:$C$1000),ROW(J34)-ROW(J$6)),1),"")</f>
        <v>IFC</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Ecuador TV</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InfoWars</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Ecuavisa Internacional</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Investigation Discovery</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Gourmet</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Justice Central</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Rey</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News</v>
      </c>
      <c r="S38" s="51"/>
      <c r="T38" s="51" t="str">
        <f>IFERROR(INDEX(Data!$A$1:R$1000,_xlfn.AGGREGATE(15,6,((Data!$C$1:$C$1000=T$6)/(Data!$C$1:$C$1000=T$6))*ROW(Data!$C$1:$C$1000),ROW(T38)-ROW(T$6)),1),"")</f>
        <v/>
      </c>
      <c r="U38" s="51"/>
      <c r="V38" s="51" t="str">
        <f>IFERROR(INDEX(Data!$A$1:U$1000,_xlfn.AGGREGATE(15,6,((Data!$C$1:$C$1000=V$6)/(Data!$C$1:$C$1000=V$6))*ROW(Data!$C$1:$C$1000),ROW(V38)-ROW(V$6)),1),"")</f>
        <v>El Trece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The Blaze</v>
      </c>
      <c r="S39" s="51"/>
      <c r="T39" s="51" t="str">
        <f>IFERROR(INDEX(Data!$A$1:R$1000,_xlfn.AGGREGATE(15,6,((Data!$C$1:$C$1000=T$6)/(Data!$C$1:$C$1000=T$6))*ROW(Data!$C$1:$C$1000),ROW(T39)-ROW(T$6)),1),"")</f>
        <v/>
      </c>
      <c r="U39" s="51"/>
      <c r="V39" s="51" t="str">
        <f>IFERROR(INDEX(Data!$A$1:U$1000,_xlfn.AGGREGATE(15,6,((Data!$C$1:$C$1000=V$6)/(Data!$C$1:$C$1000=V$6))*ROW(Data!$C$1:$C$1000),ROW(V39)-ROW(V$6)),1),"")</f>
        <v>Enlace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The Young Turks</v>
      </c>
      <c r="S40" s="51"/>
      <c r="T40" s="51" t="str">
        <f>IFERROR(INDEX(Data!$A$1:R$1000,_xlfn.AGGREGATE(15,6,((Data!$C$1:$C$1000=T$6)/(Data!$C$1:$C$1000=T$6))*ROW(Data!$C$1:$C$1000),ROW(T40)-ROW(T$6)),1),"")</f>
        <v/>
      </c>
      <c r="U40" s="51"/>
      <c r="V40" s="51" t="str">
        <f>IFERROR(INDEX(Data!$A$1:U$1000,_xlfn.AGGREGATE(15,6,((Data!$C$1:$C$1000=V$6)/(Data!$C$1:$C$1000=V$6))*ROW(Data!$C$1:$C$1000),ROW(V40)-ROW(V$6)),1),"")</f>
        <v>ESNE</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Weather Channel</v>
      </c>
      <c r="S41" s="51"/>
      <c r="T41" s="51" t="str">
        <f>IFERROR(INDEX(Data!$A$1:R$1000,_xlfn.AGGREGATE(15,6,((Data!$C$1:$C$1000=T$6)/(Data!$C$1:$C$1000=T$6))*ROW(Data!$C$1:$C$1000),ROW(T41)-ROW(T$6)),1),"")</f>
        <v/>
      </c>
      <c r="U41" s="51"/>
      <c r="V41" s="51" t="str">
        <f>IFERROR(INDEX(Data!$A$1:U$1000,_xlfn.AGGREGATE(15,6,((Data!$C$1:$C$1000=V$6)/(Data!$C$1:$C$1000=V$6))*ROW(Data!$C$1:$C$1000),ROW(V41)-ROW(V$6)),1),"")</f>
        <v>ESPN Deportes</v>
      </c>
      <c r="W41" s="51"/>
      <c r="X41" s="51" t="str">
        <f>IFERROR(INDEX(Data!$A$1:W$1000,_xlfn.AGGREGATE(15,6,((Data!$C$1:$C$1000=X$6)/(Data!$C$1:$C$1000=X$6))*ROW(Data!$C$1:$C$1000),ROW(X41)-ROW(X$6)),1),"")</f>
        <v>MBC - MBCKD</v>
      </c>
    </row>
    <row r="42" spans="1:24" ht="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Network</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Wthren</v>
      </c>
      <c r="S42" s="51"/>
      <c r="T42" s="51" t="str">
        <f>IFERROR(INDEX(Data!$A$1:R$1000,_xlfn.AGGREGATE(15,6,((Data!$C$1:$C$1000=T$6)/(Data!$C$1:$C$1000=T$6))*ROW(Data!$C$1:$C$1000),ROW(T42)-ROW(T$6)),1),"")</f>
        <v/>
      </c>
      <c r="U42" s="51"/>
      <c r="V42" s="51" t="str">
        <f>IFERROR(INDEX(Data!$A$1:U$1000,_xlfn.AGGREGATE(15,6,((Data!$C$1:$C$1000=V$6)/(Data!$C$1:$C$1000=V$6))*ROW(Data!$C$1:$C$1000),ROW(V42)-ROW(V$6)),1),"")</f>
        <v>Estrella TV</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MLB Strike Zone</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
      </c>
      <c r="S43" s="51"/>
      <c r="T43" s="51" t="str">
        <f>IFERROR(INDEX(Data!$A$1:R$1000,_xlfn.AGGREGATE(15,6,((Data!$C$1:$C$1000=T$6)/(Data!$C$1:$C$1000=T$6))*ROW(Data!$C$1:$C$1000),ROW(T43)-ROW(T$6)),1),"")</f>
        <v/>
      </c>
      <c r="U43" s="51"/>
      <c r="V43" s="51" t="str">
        <f>IFERROR(INDEX(Data!$A$1:U$1000,_xlfn.AGGREGATE(15,6,((Data!$C$1:$C$1000=V$6)/(Data!$C$1:$C$1000=V$6))*ROW(Data!$C$1:$C$1000),ROW(V43)-ROW(V$6)),1),"")</f>
        <v>Estudi5</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Motor Trend</v>
      </c>
      <c r="G44" s="51"/>
      <c r="H44" s="51" t="str">
        <f>IFERROR(INDEX(Data!$A$1:G$1000,_xlfn.AGGREGATE(15,6,((Data!$C$1:$C$1000=H$6)/(Data!$C$1:$C$1000=H$6))*ROW(Data!$C$1:$C$1000),ROW(H44)-ROW(H$6)),1),"")</f>
        <v/>
      </c>
      <c r="I44" s="51"/>
      <c r="J44" s="51" t="str">
        <f>IFERROR(INDEX(Data!$A$1:I$1000,_xlfn.AGGREGATE(15,6,((Data!$C$1:$C$1000=J$6)/(Data!$C$1:$C$1000=J$6))*ROW(Data!$C$1:$C$1000),ROW(J44)-ROW(J$6)),1),"")</f>
        <v>Reelz</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
      </c>
      <c r="S44" s="51"/>
      <c r="T44" s="51" t="str">
        <f>IFERROR(INDEX(Data!$A$1:R$1000,_xlfn.AGGREGATE(15,6,((Data!$C$1:$C$1000=T$6)/(Data!$C$1:$C$1000=T$6))*ROW(Data!$C$1:$C$1000),ROW(T44)-ROW(T$6)),1),"")</f>
        <v/>
      </c>
      <c r="U44" s="51"/>
      <c r="V44" s="51" t="str">
        <f>IFERROR(INDEX(Data!$A$1:U$1000,_xlfn.AGGREGATE(15,6,((Data!$C$1:$C$1000=V$6)/(Data!$C$1:$C$1000=V$6))*ROW(Data!$C$1:$C$1000),ROW(V44)-ROW(V$6)),1),"")</f>
        <v>EV TV</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MSG</v>
      </c>
      <c r="G45" s="51"/>
      <c r="H45" s="51" t="str">
        <f>IFERROR(INDEX(Data!$A$1:G$1000,_xlfn.AGGREGATE(15,6,((Data!$C$1:$C$1000=H$6)/(Data!$C$1:$C$1000=H$6))*ROW(Data!$C$1:$C$1000),ROW(H45)-ROW(H$6)),1),"")</f>
        <v/>
      </c>
      <c r="I45" s="51"/>
      <c r="J45" s="51" t="str">
        <f>IFERROR(INDEX(Data!$A$1:I$1000,_xlfn.AGGREGATE(15,6,((Data!$C$1:$C$1000=J$6)/(Data!$C$1:$C$1000=J$6))*ROW(Data!$C$1:$C$1000),ROW(J45)-ROW(J$6)),1),"")</f>
        <v>RT Documentary</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MSG+</v>
      </c>
      <c r="G46" s="51"/>
      <c r="H46" s="51" t="str">
        <f>IFERROR(INDEX(Data!$A$1:G$1000,_xlfn.AGGREGATE(15,6,((Data!$C$1:$C$1000=H$6)/(Data!$C$1:$C$1000=H$6))*ROW(Data!$C$1:$C$1000),ROW(H46)-ROW(H$6)),1),"")</f>
        <v/>
      </c>
      <c r="I46" s="51"/>
      <c r="J46" s="51" t="str">
        <f>IFERROR(INDEX(Data!$A$1:I$1000,_xlfn.AGGREGATE(15,6,((Data!$C$1:$C$1000=J$6)/(Data!$C$1:$C$1000=J$6))*ROW(Data!$C$1:$C$1000),ROW(J46)-ROW(J$6)),1),"")</f>
        <v>Spectrum Originals</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Nautical Channel</v>
      </c>
      <c r="G47" s="51"/>
      <c r="H47" s="51" t="str">
        <f>IFERROR(INDEX(Data!$A$1:G$1000,_xlfn.AGGREGATE(15,6,((Data!$C$1:$C$1000=H$6)/(Data!$C$1:$C$1000=H$6))*ROW(Data!$C$1:$C$1000),ROW(H47)-ROW(H$6)),1),"")</f>
        <v/>
      </c>
      <c r="I47" s="51"/>
      <c r="J47" s="51" t="str">
        <f>IFERROR(INDEX(Data!$A$1:I$1000,_xlfn.AGGREGATE(15,6,((Data!$C$1:$C$1000=J$6)/(Data!$C$1:$C$1000=J$6))*ROW(Data!$C$1:$C$1000),ROW(J47)-ROW(J$6)),1),"")</f>
        <v>Spotlight</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NBA League Pass</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NBA TV</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ht="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NBC Sports Network</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NESN National</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NFL Network</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NFL Red Zone</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NHL Network</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Olympic Channel</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Orlando City Sc</v>
      </c>
      <c r="G56" s="51"/>
      <c r="H56" s="51" t="str">
        <f>IFERROR(INDEX(Data!$A$1:G$1000,_xlfn.AGGREGATE(15,6,((Data!$C$1:$C$1000=H$6)/(Data!$C$1:$C$1000=H$6))*ROW(Data!$C$1:$C$1000),ROW(H56)-ROW(H$6)),1),"")</f>
        <v/>
      </c>
      <c r="I56" s="51"/>
      <c r="J56" s="51" t="str">
        <f>IFERROR(INDEX(Data!$A$1:I$1000,_xlfn.AGGREGATE(15,6,((Data!$C$1:$C$1000=J$6)/(Data!$C$1:$C$1000=J$6))*ROW(Data!$C$1:$C$1000),ROW(J56)-ROW(J$6)),1),"")</f>
        <v>Youtube Originals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Outside Television</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Pac 12 Arizona</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Pac 12 Bay Area</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Los Angeles</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Mountain</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Oregon</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Washington</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Seattle Sounders</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SEC Network+</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Sports Illustrated</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Sportsman Channel</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Stadium</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Stadium 1</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Stadium 2</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Stadium 3</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Tennis Channel</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ht="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The Cowboy Channel</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TVG</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TVG2</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ZTV</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Ty C TV</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Velocity</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VSIN</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Willow</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Willow Extra</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World Fishing Network</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Venevisión</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589" priority="155">
      <formula>A2=3</formula>
    </cfRule>
    <cfRule type="expression" dxfId="588" priority="156">
      <formula>A2=2</formula>
    </cfRule>
    <cfRule type="expression" dxfId="587" priority="157">
      <formula>A2=1</formula>
    </cfRule>
  </conditionalFormatting>
  <conditionalFormatting sqref="A7:A207 W7:W207 U7:U207 S7:S207 Q7:Q207 O7:O207 M7:M207 K7:K207 I7:I207 G7:G207 E7:E207 C7:C207">
    <cfRule type="expression" dxfId="586" priority="101" stopIfTrue="1">
      <formula>AND(profile="",A7=3)</formula>
    </cfRule>
    <cfRule type="expression" dxfId="585" priority="1513" stopIfTrue="1">
      <formula>AND(profile="",A7=2)</formula>
    </cfRule>
    <cfRule type="expression" dxfId="584" priority="1514" stopIfTrue="1">
      <formula>AND(profile="",A7=1)</formula>
    </cfRule>
    <cfRule type="expression" dxfId="583" priority="1885" stopIfTrue="1">
      <formula>profile&lt;&gt;""</formula>
    </cfRule>
  </conditionalFormatting>
  <conditionalFormatting sqref="F3:F4">
    <cfRule type="expression" dxfId="582" priority="92">
      <formula>OR($F$2="Select",$F$2="")</formula>
    </cfRule>
  </conditionalFormatting>
  <conditionalFormatting sqref="B7:B207 D7:D207 F7:F207 H7:H207 J7:J207 L7:L207 N7:N207 P7:P207 R7:R207 T7:T207 V7:V207 X7:X207">
    <cfRule type="expression" dxfId="581" priority="90">
      <formula>AND($D$2&lt;&gt;"",ISNUMBER(SEARCH("*"&amp;$D$2&amp;"*",B7)))</formula>
    </cfRule>
  </conditionalFormatting>
  <conditionalFormatting sqref="D4">
    <cfRule type="expression" dxfId="580" priority="91">
      <formula>OR($D$2="Select",$D$2="")</formula>
    </cfRule>
  </conditionalFormatting>
  <conditionalFormatting sqref="T1:V1">
    <cfRule type="expression" dxfId="579"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activeCell="B21" sqref="B21"/>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701</v>
      </c>
      <c r="C1" s="174" t="str">
        <f>IF(profile="","No profile loaded",profile)</f>
        <v>No profile loaded</v>
      </c>
      <c r="D1" s="148" t="str">
        <f ca="1">Profiles!D4</f>
        <v/>
      </c>
      <c r="R1" s="50"/>
      <c r="S1" s="50"/>
      <c r="T1" s="50"/>
    </row>
    <row r="2" spans="1:23" x14ac:dyDescent="0.4">
      <c r="B2" s="128" t="s">
        <v>702</v>
      </c>
      <c r="C2" s="176" t="str">
        <f>marker_pick</f>
        <v>3 - Mild Interest</v>
      </c>
      <c r="D2" s="146" t="str">
        <f ca="1">COUNTIFS(Data!D:D,1)&amp;" marked"</f>
        <v>9 marked</v>
      </c>
      <c r="R2" s="50"/>
      <c r="S2" s="86"/>
      <c r="T2" s="86"/>
    </row>
    <row r="3" spans="1:23" x14ac:dyDescent="0.4">
      <c r="B3" s="128" t="s">
        <v>521</v>
      </c>
      <c r="C3" s="178" t="str">
        <f>IF(price_limit&gt;0,price_limit,"No Limit")</f>
        <v>No Limit</v>
      </c>
      <c r="D3" s="119" t="str">
        <f>IF(ISNUMBER(price_limit),COUNTIF(WhatIf!G:G,"&gt;"&amp;price_limit)&amp;" exclusions","")</f>
        <v/>
      </c>
      <c r="R3" s="50"/>
      <c r="S3" s="86"/>
      <c r="T3" s="86"/>
    </row>
    <row r="4" spans="1:23" x14ac:dyDescent="0.4">
      <c r="B4" s="128" t="s">
        <v>748</v>
      </c>
      <c r="C4" s="175" t="str">
        <f>IF(price_weight_used&lt;&gt;50,price_weight_used,"Price &amp; Networks - Equal Weighting")</f>
        <v>Price &amp; Networks - Equal Weighting</v>
      </c>
      <c r="D4" s="177"/>
      <c r="R4" s="50"/>
      <c r="S4" s="86"/>
      <c r="T4" s="86"/>
    </row>
    <row r="6" spans="1:23" ht="24.45" x14ac:dyDescent="0.4">
      <c r="B6" s="171" t="s">
        <v>452</v>
      </c>
      <c r="C6" s="180" t="str">
        <f ca="1">Analysis!C18</f>
        <v>(#1) Hulu with Live TV by itself (+0 Add-Ons) [%89 of marked] for $45</v>
      </c>
      <c r="D6" s="180" t="str">
        <f ca="1">Analysis!D18</f>
        <v>(#2) DirecTV Now Plus with (+0 Add-Ons) / AT&amp;T Watch TV (+0 Add-Ons)  [%100 of marked] for $65</v>
      </c>
      <c r="E6" s="180" t="str">
        <f ca="1">Analysis!E18</f>
        <v>(#3) YouTube TV with (+0 Add-Ons) / AT&amp;T Watch TV (+0 Add-Ons)  [%100 of marked] for $65</v>
      </c>
      <c r="R6" s="172" t="str">
        <f ca="1">Analysis!C7</f>
        <v>Hulu with Live TV</v>
      </c>
      <c r="S6" s="172" t="str">
        <f ca="1">Analysis!C10</f>
        <v/>
      </c>
      <c r="T6" s="172" t="str">
        <f ca="1">Analysis!D7</f>
        <v>DirecTV Now Plus</v>
      </c>
      <c r="U6" s="172" t="str">
        <f ca="1">Analysis!D10</f>
        <v>AT&amp;T Watch TV</v>
      </c>
      <c r="V6" s="172" t="str">
        <f ca="1">Analysis!E7</f>
        <v>YouTube TV</v>
      </c>
      <c r="W6" s="172" t="str">
        <f ca="1">Analysis!E10</f>
        <v>AT&amp;T Watch TV</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Hulu with Live TV</v>
      </c>
      <c r="D7" s="173" t="str">
        <f t="shared" ref="D7:D38" ca="1" si="1">IF(OR($B7="",T$6=""),"",IF(T7="Yes",T$6,IF(T7&lt;&gt;"",T$6&amp;" - "&amp;T7,IF(U7="Yes",U$6,IF(U7&lt;&gt;"",U$6&amp;" - "&amp;U7,"")))))</f>
        <v>AT&amp;T Watch TV</v>
      </c>
      <c r="E7" s="173" t="str">
        <f t="shared" ref="E7:E38" ca="1" si="2">IF(OR($B7="",V$6=""),"",IF(V7="Yes",V$6,IF(V7&lt;&gt;"",V$6&amp;" - "&amp;V7,IF(W7="Yes",W$6,IF(W7&lt;&gt;"",W$6&amp;" - "&amp;W7,"")))))</f>
        <v>AT&amp;T Watch TV</v>
      </c>
      <c r="R7" s="173" t="str">
        <f ca="1">IF(OR($B7="",R$6=""),"",IF(INDEX(mydata,MATCH($B7,Data!$A:$A,0),MATCH(R$6,Data!$1:$1,0))=0,"",INDEX(mydata,MATCH($B7,Data!$A:$A,0),MATCH(R$6,Data!$1:$1,0))))</f>
        <v>Yes</v>
      </c>
      <c r="S7" s="173" t="str">
        <f ca="1">IF(OR($B7="",S$6=""),"",IF(INDEX(mydata,MATCH($B7,Data!$A:$A,0),MATCH(S$6,Data!$1:$1,0))=0,"",INDEX(mydata,MATCH($B7,Data!$A:$A,0),MATCH(S$6,Data!$1:$1,0))))</f>
        <v/>
      </c>
      <c r="T7" s="173" t="str">
        <f ca="1">IF(OR($B7="",T$6=""),"",IF(INDEX(mydata,MATCH($B7,Data!$A:$A,0),MATCH(T$6,Data!$1:$1,0))=0,"",INDEX(mydata,MATCH($B7,Data!$A:$A,0),MATCH(T$6,Data!$1:$1,0))))</f>
        <v/>
      </c>
      <c r="U7" s="173" t="str">
        <f ca="1">IF(OR($B7="",U$6=""),"",IF(INDEX(mydata,MATCH($B7,Data!$A:$A,0),MATCH(U$6,Data!$1:$1,0))=0,"",INDEX(mydata,MATCH($B7,Data!$A:$A,0),MATCH(U$6,Data!$1:$1,0))))</f>
        <v>Yes</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Hulu with Live TV</v>
      </c>
      <c r="D8" s="173" t="str">
        <f t="shared" ca="1" si="1"/>
        <v>DirecTV Now Plus</v>
      </c>
      <c r="E8" s="173" t="str">
        <f t="shared" ca="1" si="2"/>
        <v>YouTube TV</v>
      </c>
      <c r="R8" s="173" t="str">
        <f ca="1">IF(OR($B8="",R$6=""),"",IF(INDEX(mydata,MATCH($B8,Data!$A:$A,0),MATCH(R$6,Data!$1:$1,0))=0,"",INDEX(mydata,MATCH($B8,Data!$A:$A,0),MATCH(R$6,Data!$1:$1,0))))</f>
        <v>Yes</v>
      </c>
      <c r="S8" s="173" t="str">
        <f ca="1">IF(OR($B8="",S$6=""),"",IF(INDEX(mydata,MATCH($B8,Data!$A:$A,0),MATCH(S$6,Data!$1:$1,0))=0,"",INDEX(mydata,MATCH($B8,Data!$A:$A,0),MATCH(S$6,Data!$1:$1,0))))</f>
        <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Animal Planet</v>
      </c>
      <c r="C9" s="173" t="str">
        <f t="shared" ca="1" si="0"/>
        <v>Hulu with Live TV</v>
      </c>
      <c r="D9" s="173" t="str">
        <f t="shared" ca="1" si="1"/>
        <v>AT&amp;T Watch TV</v>
      </c>
      <c r="E9" s="173" t="str">
        <f t="shared" ca="1" si="2"/>
        <v>YouTube TV</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Yes</v>
      </c>
      <c r="V9" s="173" t="str">
        <f ca="1">IF(OR($B9="",V$6=""),"",IF(INDEX(mydata,MATCH($B9,Data!$A:$A,0),MATCH(V$6,Data!$1:$1,0))=0,"",INDEX(mydata,MATCH($B9,Data!$A:$A,0),MATCH(V$6,Data!$1:$1,0))))</f>
        <v>Yes</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Bravo</v>
      </c>
      <c r="C10" s="173" t="str">
        <f t="shared" ca="1" si="0"/>
        <v>Hulu with Live TV</v>
      </c>
      <c r="D10" s="173" t="str">
        <f t="shared" ca="1" si="1"/>
        <v>DirecTV Now Plus</v>
      </c>
      <c r="E10" s="173" t="str">
        <f t="shared" ca="1" si="2"/>
        <v>YouTube TV</v>
      </c>
      <c r="R10" s="173" t="str">
        <f ca="1">IF(OR($B10="",R$6=""),"",IF(INDEX(mydata,MATCH($B10,Data!$A:$A,0),MATCH(R$6,Data!$1:$1,0))=0,"",INDEX(mydata,MATCH($B10,Data!$A:$A,0),MATCH(R$6,Data!$1:$1,0))))</f>
        <v>Yes</v>
      </c>
      <c r="S10" s="173" t="str">
        <f ca="1">IF(OR($B10="",S$6=""),"",IF(INDEX(mydata,MATCH($B10,Data!$A:$A,0),MATCH(S$6,Data!$1:$1,0))=0,"",INDEX(mydata,MATCH($B10,Data!$A:$A,0),MATCH(S$6,Data!$1:$1,0))))</f>
        <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3</v>
      </c>
      <c r="B11" s="173" t="str">
        <f ca="1">IFERROR(INDEX(Data!A$1:$A$1000,_xlfn.AGGREGATE(15,6,((Data!$D$1:$D$1000=1)/(Data!$D$1:$D$1000=1))*ROW(Data!$D$1:$D$1000),ROW(B11)-ROW(B$6)),1),"")</f>
        <v>Cartoon Network</v>
      </c>
      <c r="C11" s="173" t="str">
        <f t="shared" ca="1" si="0"/>
        <v>Hulu with Live TV</v>
      </c>
      <c r="D11" s="173" t="str">
        <f t="shared" ca="1" si="1"/>
        <v>DirecTV Now Plus</v>
      </c>
      <c r="E11" s="173" t="str">
        <f t="shared" ca="1" si="2"/>
        <v>YouTube TV</v>
      </c>
      <c r="R11" s="173" t="str">
        <f ca="1">IF(OR($B11="",R$6=""),"",IF(INDEX(mydata,MATCH($B11,Data!$A:$A,0),MATCH(R$6,Data!$1:$1,0))=0,"",INDEX(mydata,MATCH($B11,Data!$A:$A,0),MATCH(R$6,Data!$1:$1,0))))</f>
        <v>Yes</v>
      </c>
      <c r="S11" s="173" t="str">
        <f ca="1">IF(OR($B11="",S$6=""),"",IF(INDEX(mydata,MATCH($B11,Data!$A:$A,0),MATCH(S$6,Data!$1:$1,0))=0,"",INDEX(mydata,MATCH($B11,Data!$A:$A,0),MATCH(S$6,Data!$1:$1,0))))</f>
        <v/>
      </c>
      <c r="T11" s="173" t="str">
        <f ca="1">IF(OR($B11="",T$6=""),"",IF(INDEX(mydata,MATCH($B11,Data!$A:$A,0),MATCH(T$6,Data!$1:$1,0))=0,"",INDEX(mydata,MATCH($B11,Data!$A:$A,0),MATCH(T$6,Data!$1:$1,0))))</f>
        <v>Yes</v>
      </c>
      <c r="U11" s="173" t="str">
        <f ca="1">IF(OR($B11="",U$6=""),"",IF(INDEX(mydata,MATCH($B11,Data!$A:$A,0),MATCH(U$6,Data!$1:$1,0))=0,"",INDEX(mydata,MATCH($B11,Data!$A:$A,0),MATCH(U$6,Data!$1:$1,0))))</f>
        <v>Yes</v>
      </c>
      <c r="V11" s="173" t="str">
        <f ca="1">IF(OR($B11="",V$6=""),"",IF(INDEX(mydata,MATCH($B11,Data!$A:$A,0),MATCH(V$6,Data!$1:$1,0))=0,"",INDEX(mydata,MATCH($B11,Data!$A:$A,0),MATCH(V$6,Data!$1:$1,0))))</f>
        <v>Yes</v>
      </c>
      <c r="W11" s="173" t="str">
        <f ca="1">IF(OR($B11="",W$6=""),"",IF(INDEX(mydata,MATCH($B11,Data!$A:$A,0),MATCH(W$6,Data!$1:$1,0))=0,"",INDEX(mydata,MATCH($B11,Data!$A:$A,0),MATCH(W$6,Data!$1:$1,0))))</f>
        <v>Yes</v>
      </c>
    </row>
    <row r="12" spans="1:23" x14ac:dyDescent="0.4">
      <c r="A12" s="51">
        <f ca="1">IF(B12="","",IF(INDEX(Data!$BI:$BI,MATCH(B12,Data!$A:$A,0),1)=0,"",INDEX(Data!$BI:$BI,MATCH(B12,Data!$A:$A,0),1)))</f>
        <v>1</v>
      </c>
      <c r="B12" s="173" t="str">
        <f ca="1">IFERROR(INDEX(Data!A$1:$A$1000,_xlfn.AGGREGATE(15,6,((Data!$D$1:$D$1000=1)/(Data!$D$1:$D$1000=1))*ROW(Data!$D$1:$D$1000),ROW(B12)-ROW(B$6)),1),"")</f>
        <v>CBS</v>
      </c>
      <c r="C12" s="173" t="str">
        <f t="shared" ca="1" si="0"/>
        <v>Hulu with Live TV</v>
      </c>
      <c r="D12" s="173" t="str">
        <f t="shared" ca="1" si="1"/>
        <v>DirecTV Now Plus</v>
      </c>
      <c r="E12" s="173" t="str">
        <f t="shared" ca="1" si="2"/>
        <v>YouTube TV</v>
      </c>
      <c r="R12" s="173" t="str">
        <f ca="1">IF(OR($B12="",R$6=""),"",IF(INDEX(mydata,MATCH($B12,Data!$A:$A,0),MATCH(R$6,Data!$1:$1,0))=0,"",INDEX(mydata,MATCH($B12,Data!$A:$A,0),MATCH(R$6,Data!$1:$1,0))))</f>
        <v>Yes</v>
      </c>
      <c r="S12" s="173" t="str">
        <f ca="1">IF(OR($B12="",S$6=""),"",IF(INDEX(mydata,MATCH($B12,Data!$A:$A,0),MATCH(S$6,Data!$1:$1,0))=0,"",INDEX(mydata,MATCH($B12,Data!$A:$A,0),MATCH(S$6,Data!$1:$1,0))))</f>
        <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Yes</v>
      </c>
      <c r="W12" s="173" t="str">
        <f ca="1">IF(OR($B12="",W$6=""),"",IF(INDEX(mydata,MATCH($B12,Data!$A:$A,0),MATCH(W$6,Data!$1:$1,0))=0,"",INDEX(mydata,MATCH($B12,Data!$A:$A,0),MATCH(W$6,Data!$1:$1,0))))</f>
        <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Hulu with Live TV</v>
      </c>
      <c r="D13" s="173" t="str">
        <f t="shared" ca="1" si="1"/>
        <v>DirecTV Now Plus</v>
      </c>
      <c r="E13" s="173" t="str">
        <f t="shared" ca="1" si="2"/>
        <v>YouTube TV</v>
      </c>
      <c r="R13" s="173" t="str">
        <f ca="1">IF(OR($B13="",R$6=""),"",IF(INDEX(mydata,MATCH($B13,Data!$A:$A,0),MATCH(R$6,Data!$1:$1,0))=0,"",INDEX(mydata,MATCH($B13,Data!$A:$A,0),MATCH(R$6,Data!$1:$1,0))))</f>
        <v>Yes</v>
      </c>
      <c r="S13" s="173" t="str">
        <f ca="1">IF(OR($B13="",S$6=""),"",IF(INDEX(mydata,MATCH($B13,Data!$A:$A,0),MATCH(S$6,Data!$1:$1,0))=0,"",INDEX(mydata,MATCH($B13,Data!$A:$A,0),MATCH(S$6,Data!$1:$1,0))))</f>
        <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
      </c>
      <c r="D14" s="173" t="str">
        <f t="shared" ca="1" si="1"/>
        <v>DirecTV Now Plus</v>
      </c>
      <c r="E14" s="173" t="str">
        <f t="shared" ca="1" si="2"/>
        <v>YouTube TV</v>
      </c>
      <c r="R14" s="173" t="str">
        <f ca="1">IF(OR($B14="",R$6=""),"",IF(INDEX(mydata,MATCH($B14,Data!$A:$A,0),MATCH(R$6,Data!$1:$1,0))=0,"",INDEX(mydata,MATCH($B14,Data!$A:$A,0),MATCH(R$6,Data!$1:$1,0))))</f>
        <v/>
      </c>
      <c r="S14" s="173" t="str">
        <f ca="1">IF(OR($B14="",S$6=""),"",IF(INDEX(mydata,MATCH($B14,Data!$A:$A,0),MATCH(S$6,Data!$1:$1,0))=0,"",INDEX(mydata,MATCH($B14,Data!$A:$A,0),MATCH(S$6,Data!$1:$1,0))))</f>
        <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Hulu with Live TV</v>
      </c>
      <c r="D15" s="173" t="str">
        <f t="shared" ca="1" si="1"/>
        <v>DirecTV Now Plus</v>
      </c>
      <c r="E15" s="173" t="str">
        <f t="shared" ca="1" si="2"/>
        <v>YouTube TV</v>
      </c>
      <c r="R15" s="173" t="str">
        <f ca="1">IF(OR($B15="",R$6=""),"",IF(INDEX(mydata,MATCH($B15,Data!$A:$A,0),MATCH(R$6,Data!$1:$1,0))=0,"",INDEX(mydata,MATCH($B15,Data!$A:$A,0),MATCH(R$6,Data!$1:$1,0))))</f>
        <v>Yes</v>
      </c>
      <c r="S15" s="173" t="str">
        <f ca="1">IF(OR($B15="",S$6=""),"",IF(INDEX(mydata,MATCH($B15,Data!$A:$A,0),MATCH(S$6,Data!$1:$1,0))=0,"",INDEX(mydata,MATCH($B15,Data!$A:$A,0),MATCH(S$6,Data!$1:$1,0))))</f>
        <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573" priority="9">
      <formula>A7=3</formula>
    </cfRule>
    <cfRule type="expression" dxfId="572" priority="10">
      <formula>A7=2</formula>
    </cfRule>
    <cfRule type="expression" dxfId="571" priority="11">
      <formula>A7=1</formula>
    </cfRule>
  </conditionalFormatting>
  <conditionalFormatting sqref="A8:A204">
    <cfRule type="expression" dxfId="570" priority="6">
      <formula>A8=3</formula>
    </cfRule>
    <cfRule type="expression" dxfId="569" priority="7">
      <formula>A8=2</formula>
    </cfRule>
    <cfRule type="expression" dxfId="568" priority="8">
      <formula>A8=1</formula>
    </cfRule>
  </conditionalFormatting>
  <conditionalFormatting sqref="C7:E204">
    <cfRule type="expression" priority="3" stopIfTrue="1">
      <formula>""</formula>
    </cfRule>
    <cfRule type="expression" dxfId="567" priority="4">
      <formula>ISNUMBER(SEARCH(" - ",C7))</formula>
    </cfRule>
    <cfRule type="expression" dxfId="566" priority="5">
      <formula>C7&lt;&gt;""</formula>
    </cfRule>
  </conditionalFormatting>
  <conditionalFormatting sqref="C1">
    <cfRule type="expression" dxfId="565" priority="2">
      <formula>profile&lt;&gt;""</formula>
    </cfRule>
  </conditionalFormatting>
  <conditionalFormatting sqref="D1">
    <cfRule type="expression" dxfId="564"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502</v>
      </c>
      <c r="D1" s="55" t="s">
        <v>701</v>
      </c>
      <c r="F1" s="55" t="s">
        <v>702</v>
      </c>
      <c r="H1" s="55" t="s">
        <v>521</v>
      </c>
      <c r="J1" s="55" t="s">
        <v>748</v>
      </c>
      <c r="K1" s="86"/>
      <c r="L1" s="55" t="s">
        <v>512</v>
      </c>
      <c r="M1" s="63"/>
      <c r="N1" s="63"/>
      <c r="O1" s="63"/>
      <c r="P1" s="63"/>
      <c r="Q1" s="63"/>
      <c r="R1" s="64"/>
      <c r="S1" s="73"/>
      <c r="T1" s="73"/>
    </row>
    <row r="2" spans="1:20" s="86" customFormat="1" ht="12.45" thickBot="1" x14ac:dyDescent="0.45">
      <c r="A2" s="84">
        <v>1</v>
      </c>
      <c r="B2" s="85" t="str">
        <f ca="1">"Required ("&amp;COUNTIF(Data!$BI:$BI,1)&amp;")"</f>
        <v>Required (5)</v>
      </c>
      <c r="D2" s="101"/>
      <c r="F2" s="87" t="s">
        <v>509</v>
      </c>
      <c r="H2" s="101" t="s">
        <v>760</v>
      </c>
      <c r="J2" s="127">
        <v>50</v>
      </c>
      <c r="L2" s="98" t="str">
        <f ca="1">Analysis!C18</f>
        <v>(#1) Hulu with Live TV by itself (+0 Add-Ons) [%89 of marked] for $45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DirecTV Now Plus with (+0 Add-Ons) / AT&amp;T Watch TV (+0 Add-Ons)  [%100 of marked] for $65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YouTube TV with (+0 Add-Ons) / AT&amp;T Watch TV (+0 Add-Ons)  [%100 of marked] for $65</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820</v>
      </c>
      <c r="C6" s="91"/>
      <c r="D6" s="131" t="s">
        <v>683</v>
      </c>
      <c r="E6" s="91"/>
      <c r="F6" s="131" t="s">
        <v>684</v>
      </c>
      <c r="G6" s="91"/>
      <c r="H6" s="131" t="s">
        <v>685</v>
      </c>
      <c r="I6" s="91"/>
      <c r="J6" s="131" t="s">
        <v>860</v>
      </c>
      <c r="K6" s="91"/>
      <c r="L6" s="131" t="s">
        <v>861</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407</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727</v>
      </c>
      <c r="M8" s="51"/>
      <c r="N8" s="51"/>
    </row>
    <row r="9" spans="1:20" x14ac:dyDescent="0.4">
      <c r="A9" s="51">
        <f ca="1">IF(B9="","",IF(INDEX(Data!$BI:$BI,MATCH(B9,Data!$A:$A,0),1)=0,"",INDEX(Data!$BI:$BI,MATCH(B9,Data!$A:$A,0),1)))</f>
        <v>2</v>
      </c>
      <c r="B9" s="51" t="str">
        <f ca="1">IFERROR(INDEX(Data!A$1:$A$1000,_xlfn.AGGREGATE(15,6,((Data!$D$1:$D$1000=1)/(Data!$D$1:$D$1000=1))*ROW(Data!$A$1:$A$1000),ROW(B9)-ROW(B$6)),1),"")</f>
        <v>Animal Planet</v>
      </c>
      <c r="C9" s="51">
        <v>2</v>
      </c>
      <c r="D9" s="51" t="s">
        <v>202</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Bravo</v>
      </c>
      <c r="C10" s="51">
        <v>1</v>
      </c>
      <c r="D10" s="51" t="s">
        <v>6</v>
      </c>
      <c r="E10" s="51">
        <v>1</v>
      </c>
      <c r="F10" s="51" t="s">
        <v>206</v>
      </c>
      <c r="G10" s="51">
        <v>1</v>
      </c>
      <c r="H10" s="51" t="s">
        <v>42</v>
      </c>
      <c r="I10" s="51"/>
      <c r="J10" s="51"/>
      <c r="K10" s="51">
        <v>1</v>
      </c>
      <c r="L10" s="51" t="s">
        <v>629</v>
      </c>
      <c r="M10" s="51"/>
      <c r="N10" s="51"/>
    </row>
    <row r="11" spans="1:20" x14ac:dyDescent="0.4">
      <c r="A11" s="51">
        <f ca="1">IF(B11="","",IF(INDEX(Data!$BI:$BI,MATCH(B11,Data!$A:$A,0),1)=0,"",INDEX(Data!$BI:$BI,MATCH(B11,Data!$A:$A,0),1)))</f>
        <v>3</v>
      </c>
      <c r="B11" s="51" t="str">
        <f ca="1">IFERROR(INDEX(Data!A$1:$A$1000,_xlfn.AGGREGATE(15,6,((Data!$D$1:$D$1000=1)/(Data!$D$1:$D$1000=1))*ROW(Data!$A$1:$A$1000),ROW(B11)-ROW(B$6)),1),"")</f>
        <v>Cartoon Network</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1</v>
      </c>
      <c r="B12" s="51" t="str">
        <f ca="1">IFERROR(INDEX(Data!A$1:$A$1000,_xlfn.AGGREGATE(15,6,((Data!$D$1:$D$1000=1)/(Data!$D$1:$D$1000=1))*ROW(Data!$A$1:$A$1000),ROW(B12)-ROW(B$6)),1),"")</f>
        <v>CBS</v>
      </c>
      <c r="C12" s="51">
        <v>1</v>
      </c>
      <c r="D12" s="51" t="s">
        <v>7</v>
      </c>
      <c r="E12" s="51"/>
      <c r="F12" s="51"/>
      <c r="G12" s="51"/>
      <c r="H12" s="51"/>
      <c r="I12" s="51"/>
      <c r="J12" s="51"/>
      <c r="K12" s="51">
        <v>1</v>
      </c>
      <c r="L12" s="51" t="s">
        <v>406</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202</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179</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211</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598</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169</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183</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593</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590</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184</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236</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428</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429</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335</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789</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185</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186</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242</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187</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363</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118</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177</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188</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122</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123</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366</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124</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161</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128</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416</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189</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260</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135</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136</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137</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139</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141</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142</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159</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192</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145</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346</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147</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162</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150</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419</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167</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255</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255</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255</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255</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255</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255</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255</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255</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255</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255</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255</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255</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255</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255</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255</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255</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255</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255</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255</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255</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255</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255</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255</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255</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255</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255</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255</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255</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255</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255</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255</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255</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255</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255</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255</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255</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255</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255</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255</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255</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255</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255</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255</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255</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255</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255</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255</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255</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255</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255</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255</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255</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255</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255</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255</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255</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255</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255</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255</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255</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255</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255</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255</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255</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255</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255</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255</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255</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255</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255</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255</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255</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255</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255</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255</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255</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255</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255</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255</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255</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255</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255</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255</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255</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255</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255</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255</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255</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255</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255</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255</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255</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255</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255</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255</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255</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255</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255</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255</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255</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255</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255</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255</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563" priority="66">
      <formula>A2=3</formula>
    </cfRule>
    <cfRule type="expression" dxfId="562" priority="67">
      <formula>A2=2</formula>
    </cfRule>
    <cfRule type="expression" dxfId="561" priority="68">
      <formula>A2=1</formula>
    </cfRule>
  </conditionalFormatting>
  <conditionalFormatting sqref="A7">
    <cfRule type="expression" dxfId="560" priority="62">
      <formula>A7=3</formula>
    </cfRule>
    <cfRule type="expression" dxfId="559" priority="63">
      <formula>A7=2</formula>
    </cfRule>
    <cfRule type="expression" dxfId="558" priority="64">
      <formula>A7=1</formula>
    </cfRule>
  </conditionalFormatting>
  <conditionalFormatting sqref="C7:C207">
    <cfRule type="expression" dxfId="557" priority="58">
      <formula>C7=3</formula>
    </cfRule>
    <cfRule type="expression" dxfId="556" priority="59">
      <formula>C7=2</formula>
    </cfRule>
    <cfRule type="expression" dxfId="555" priority="60">
      <formula>C7=1</formula>
    </cfRule>
  </conditionalFormatting>
  <conditionalFormatting sqref="B7:B207">
    <cfRule type="expression" dxfId="554" priority="47">
      <formula>AND($D$2&lt;&gt;"",ISNUMBER(SEARCH("*"&amp;$D$2&amp;"*",B7)))</formula>
    </cfRule>
  </conditionalFormatting>
  <conditionalFormatting sqref="A8:A207">
    <cfRule type="expression" dxfId="553" priority="42">
      <formula>A8=3</formula>
    </cfRule>
    <cfRule type="expression" dxfId="552" priority="43">
      <formula>A8=2</formula>
    </cfRule>
    <cfRule type="expression" dxfId="551" priority="44">
      <formula>A8=1</formula>
    </cfRule>
  </conditionalFormatting>
  <conditionalFormatting sqref="E7:E207">
    <cfRule type="expression" dxfId="550" priority="37">
      <formula>E7=3</formula>
    </cfRule>
    <cfRule type="expression" dxfId="549" priority="38">
      <formula>E7=2</formula>
    </cfRule>
    <cfRule type="expression" dxfId="548" priority="39">
      <formula>E7=1</formula>
    </cfRule>
  </conditionalFormatting>
  <conditionalFormatting sqref="G7:G207">
    <cfRule type="expression" dxfId="547" priority="32">
      <formula>G7=3</formula>
    </cfRule>
    <cfRule type="expression" dxfId="546" priority="33">
      <formula>G7=2</formula>
    </cfRule>
    <cfRule type="expression" dxfId="545" priority="34">
      <formula>G7=1</formula>
    </cfRule>
  </conditionalFormatting>
  <conditionalFormatting sqref="I7:I207">
    <cfRule type="expression" dxfId="544" priority="27">
      <formula>I7=3</formula>
    </cfRule>
    <cfRule type="expression" dxfId="543" priority="28">
      <formula>I7=2</formula>
    </cfRule>
    <cfRule type="expression" dxfId="542" priority="29">
      <formula>I7=1</formula>
    </cfRule>
  </conditionalFormatting>
  <conditionalFormatting sqref="K105:K207">
    <cfRule type="expression" dxfId="541" priority="22">
      <formula>K105=3</formula>
    </cfRule>
    <cfRule type="expression" dxfId="540" priority="23">
      <formula>K105=2</formula>
    </cfRule>
    <cfRule type="expression" dxfId="539" priority="24">
      <formula>K105=1</formula>
    </cfRule>
  </conditionalFormatting>
  <conditionalFormatting sqref="M7:M207">
    <cfRule type="expression" dxfId="538" priority="17">
      <formula>M7=3</formula>
    </cfRule>
    <cfRule type="expression" dxfId="537" priority="18">
      <formula>M7=2</formula>
    </cfRule>
    <cfRule type="expression" dxfId="536" priority="19">
      <formula>M7=1</formula>
    </cfRule>
  </conditionalFormatting>
  <conditionalFormatting sqref="F4">
    <cfRule type="expression" dxfId="535" priority="13">
      <formula>MID($F$2,1,1)="3"</formula>
    </cfRule>
    <cfRule type="expression" dxfId="534" priority="14">
      <formula>MID($F$2,1,1)="2"</formula>
    </cfRule>
    <cfRule type="expression" dxfId="533" priority="15">
      <formula>MID($F$2,1,1)="1"</formula>
    </cfRule>
  </conditionalFormatting>
  <conditionalFormatting sqref="D4">
    <cfRule type="expression" dxfId="532" priority="9">
      <formula>profile&lt;&gt;""</formula>
    </cfRule>
  </conditionalFormatting>
  <conditionalFormatting sqref="D6">
    <cfRule type="expression" dxfId="531" priority="7">
      <formula>AND(profile&lt;&gt;"",profile=D6)</formula>
    </cfRule>
  </conditionalFormatting>
  <conditionalFormatting sqref="N6 L6 J6 H6 F6">
    <cfRule type="expression" dxfId="530" priority="5">
      <formula>AND(profile&lt;&gt;"",profile=F6)</formula>
    </cfRule>
  </conditionalFormatting>
  <conditionalFormatting sqref="B8:B207">
    <cfRule type="expression" dxfId="529" priority="4">
      <formula>AND($D$2&lt;&gt;"",ISNUMBER(SEARCH("*"&amp;$D$2&amp;"*",B8)))</formula>
    </cfRule>
  </conditionalFormatting>
  <conditionalFormatting sqref="K7:K104">
    <cfRule type="expression" dxfId="528" priority="1">
      <formula>K7=3</formula>
    </cfRule>
    <cfRule type="expression" dxfId="527" priority="2">
      <formula>K7=2</formula>
    </cfRule>
    <cfRule type="expression" dxfId="526"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502</v>
      </c>
      <c r="D1" s="110" t="s">
        <v>537</v>
      </c>
      <c r="F1" s="111" t="s">
        <v>865</v>
      </c>
      <c r="H1" s="97" t="s">
        <v>529</v>
      </c>
      <c r="N1" s="166"/>
    </row>
    <row r="2" spans="1:34" s="86" customFormat="1" ht="12.45" thickBot="1" x14ac:dyDescent="0.45">
      <c r="A2" s="84">
        <v>1</v>
      </c>
      <c r="B2" s="85" t="str">
        <f ca="1">"Required ("&amp;COUNTIF(Data!$BI:$BI,1)&amp;")"</f>
        <v>Required (5)</v>
      </c>
      <c r="D2" s="87"/>
      <c r="F2" s="87" t="s">
        <v>513</v>
      </c>
      <c r="H2" s="98" t="s">
        <v>539</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540</v>
      </c>
      <c r="V3" s="52"/>
    </row>
    <row r="4" spans="1:34" x14ac:dyDescent="0.4">
      <c r="A4" s="51">
        <v>3</v>
      </c>
      <c r="B4" s="68" t="str">
        <f ca="1">"Mild Interest ("&amp;COUNTIF(Data!$BI:$BI,3)&amp;")"</f>
        <v>Mild Interest (2)</v>
      </c>
      <c r="D4" s="112" t="s">
        <v>538</v>
      </c>
      <c r="F4" s="113" t="s">
        <v>528</v>
      </c>
      <c r="H4" s="61" t="s">
        <v>541</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t="str">
        <f ca="1">IF(AH9="","",IF(INDEX(Data!$BI:$BI,MATCH(AH9,Data!$A:$A,0),1)=0,"",INDEX(Data!$BI:$BI,MATCH(AH9,Data!$A:$A,0),1)))</f>
        <v/>
      </c>
      <c r="AH9" s="51" t="str">
        <f ca="1">IFERROR(INDEX(Data!$A$1:AL$1000,_xlfn.AGGREGATE(15,6,(OFFSET(Data!$A$1,0,MATCH(AH$6,Data!$1:$1,0)-1,1000,1)=IF(AH$7="","Yes",AH$7))/(OFFSET(Data!$A$1,0,MATCH(AH$6,Data!$1:$1,0)-1,1000,1)=IF(AH$7="","Yes",AH$7))*ROW(Data!$C$1:$C$1000),ROW(AH9)-ROW(AH$7)),1),"")</f>
        <v>AMC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f ca="1">IF(V10="","",IF(INDEX(Data!$BI:$BI,MATCH(V10,Data!$A:$A,0),1)=0,"",INDEX(Data!$BI:$BI,MATCH(V10,Data!$A:$A,0),1)))</f>
        <v>2</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f ca="1">IF(Z10="","",IF(INDEX(Data!$BI:$BI,MATCH(Z10,Data!$A:$A,0),1)=0,"",INDEX(Data!$BI:$BI,MATCH(Z10,Data!$A:$A,0),1)))</f>
        <v>2</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f ca="1">IF(AD10="","",IF(INDEX(Data!$BI:$BI,MATCH(AD10,Data!$A:$A,0),1)=0,"",INDEX(Data!$BI:$BI,MATCH(AD10,Data!$A:$A,0),1)))</f>
        <v>2</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American Heroes</v>
      </c>
    </row>
    <row r="11" spans="1:34" ht="24" x14ac:dyDescent="0.4">
      <c r="A11" s="51">
        <f ca="1">IF(B11="","",IF(INDEX(Data!$BI:$BI,MATCH(B11,Data!$A:$A,0),1)=0,"",INDEX(Data!$BI:$BI,MATCH(B11,Data!$A:$A,0),1)))</f>
        <v>2</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f ca="1">IF(X11="","",IF(INDEX(Data!$BI:$BI,MATCH(X11,Data!$A:$A,0),1)=0,"",INDEX(Data!$BI:$BI,MATCH(X11,Data!$A:$A,0),1)))</f>
        <v>2</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BBC America</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f ca="1">IF(AH11="","",IF(INDEX(Data!$BI:$BI,MATCH(AH11,Data!$A:$A,0),1)=0,"",INDEX(Data!$BI:$BI,MATCH(AH11,Data!$A:$A,0),1)))</f>
        <v>2</v>
      </c>
      <c r="AH11" s="51" t="str">
        <f ca="1">IFERROR(INDEX(Data!$A$1:AL$1000,_xlfn.AGGREGATE(15,6,(OFFSET(Data!$A$1,0,MATCH(AH$6,Data!$1:$1,0)-1,1000,1)=IF(AH$7="","Yes",AH$7))/(OFFSET(Data!$A$1,0,MATCH(AH$6,Data!$1:$1,0)-1,1000,1)=IF(AH$7="","Yes",AH$7))*ROW(Data!$C$1:$C$1000),ROW(AH11)-ROW(AH$7)),1),"")</f>
        <v>Animal Planet</v>
      </c>
    </row>
    <row r="12" spans="1:34" x14ac:dyDescent="0.4">
      <c r="A12" s="51" t="str">
        <f ca="1">IF(B12="","",IF(INDEX(Data!$BI:$BI,MATCH(B12,Data!$A:$A,0),1)=0,"",INDEX(Data!$BI:$BI,MATCH(B12,Data!$A:$A,0),1)))</f>
        <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f ca="1">IF(L12="","",IF(INDEX(Data!$BI:$BI,MATCH(L12,Data!$A:$A,0),1)=0,"",INDEX(Data!$BI:$BI,MATCH(L12,Data!$A:$A,0),1)))</f>
        <v>2</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f ca="1">IF(Z12="","",IF(INDEX(Data!$BI:$BI,MATCH(Z12,Data!$A:$A,0),1)=0,"",INDEX(Data!$BI:$BI,MATCH(Z12,Data!$A:$A,0),1)))</f>
        <v>3</v>
      </c>
      <c r="Z12" s="51" t="str">
        <f ca="1">IFERROR(INDEX(Data!$A$1:X$1000,_xlfn.AGGREGATE(15,6,(OFFSET(Data!$A$1,0,MATCH(Z$6,Data!$1:$1,0)-1,1000,1)=IF(Z$7="","Yes",Z$7))/(OFFSET(Data!$A$1,0,MATCH(Z$6,Data!$1:$1,0)-1,1000,1)=IF(Z$7="","Yes",Z$7))*ROW(Data!$C$1:$C$1000),ROW(Z12)-ROW(Z$7)),1),"")</f>
        <v>Bravo</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AXS TV</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f ca="1">IF(H13="","",IF(INDEX(Data!$BI:$BI,MATCH(H13,Data!$A:$A,0),1)=0,"",INDEX(Data!$BI:$BI,MATCH(H13,Data!$A:$A,0),1)))</f>
        <v>3</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f ca="1">IF(N13="","",IF(INDEX(Data!$BI:$BI,MATCH(N13,Data!$A:$A,0),1)=0,"",INDEX(Data!$BI:$BI,MATCH(N13,Data!$A:$A,0),1)))</f>
        <v>2</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f ca="1">IF(T13="","",IF(INDEX(Data!$BI:$BI,MATCH(T13,Data!$A:$A,0),1)=0,"",INDEX(Data!$BI:$BI,MATCH(T13,Data!$A:$A,0),1)))</f>
        <v>2</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f ca="1">IF(Z13="","",IF(INDEX(Data!$BI:$BI,MATCH(Z13,Data!$A:$A,0),1)=0,"",INDEX(Data!$BI:$BI,MATCH(Z13,Data!$A:$A,0),1)))</f>
        <v>3</v>
      </c>
      <c r="Z13" s="51" t="str">
        <f ca="1">IFERROR(INDEX(Data!$A$1:X$1000,_xlfn.AGGREGATE(15,6,(OFFSET(Data!$A$1,0,MATCH(Z$6,Data!$1:$1,0)-1,1000,1)=IF(Z$7="","Yes",Z$7))/(OFFSET(Data!$A$1,0,MATCH(Z$6,Data!$1:$1,0)-1,1000,1)=IF(Z$7="","Yes",Z$7))*ROW(Data!$C$1:$C$1000),ROW(Z13)-ROW(Z$7)),1),"")</f>
        <v>Cartoon Network</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f ca="1">IF(F14="","",IF(INDEX(Data!$BI:$BI,MATCH(F14,Data!$A:$A,0),1)=0,"",INDEX(Data!$BI:$BI,MATCH(F14,Data!$A:$A,0),1)))</f>
        <v>3</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f ca="1">IF(J14="","",IF(INDEX(Data!$BI:$BI,MATCH(J14,Data!$A:$A,0),1)=0,"",INDEX(Data!$BI:$BI,MATCH(J14,Data!$A:$A,0),1)))</f>
        <v>3</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f ca="1">IF(P14="","",IF(INDEX(Data!$BI:$BI,MATCH(P14,Data!$A:$A,0),1)=0,"",INDEX(Data!$BI:$BI,MATCH(P14,Data!$A:$A,0),1)))</f>
        <v>2</v>
      </c>
      <c r="P14" s="51" t="str">
        <f ca="1">IFERROR(INDEX(Data!$A$1:O$1000,_xlfn.AGGREGATE(15,6,(OFFSET(Data!$A$1,0,MATCH(P$6,Data!$1:$1,0)-1,1000,1)=IF(P$7="","Yes",P$7))/(OFFSET(Data!$A$1,0,MATCH(P$6,Data!$1:$1,0)-1,1000,1)=IF(P$7="","Yes",P$7))*ROW(Data!$C$1:$C$1000),ROW(P14)-ROW(P$7)),1),"")</f>
        <v>Animal Planet</v>
      </c>
      <c r="Q14" s="51">
        <f ca="1">IF(R14="","",IF(INDEX(Data!$BI:$BI,MATCH(R14,Data!$A:$A,0),1)=0,"",INDEX(Data!$BI:$BI,MATCH(R14,Data!$A:$A,0),1)))</f>
        <v>2</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f ca="1">IF(V14="","",IF(INDEX(Data!$BI:$BI,MATCH(V14,Data!$A:$A,0),1)=0,"",INDEX(Data!$BI:$BI,MATCH(V14,Data!$A:$A,0),1)))</f>
        <v>3</v>
      </c>
      <c r="V14" s="51" t="str">
        <f ca="1">IFERROR(INDEX(Data!$A$1:T$1000,_xlfn.AGGREGATE(15,6,(OFFSET(Data!$A$1,0,MATCH(V$6,Data!$1:$1,0)-1,1000,1)=IF(V$7="","Yes",V$7))/(OFFSET(Data!$A$1,0,MATCH(V$6,Data!$1:$1,0)-1,1000,1)=IF(V$7="","Yes",V$7))*ROW(Data!$C$1:$C$1000),ROW(V14)-ROW(V$7)),1),"")</f>
        <v>Bravo</v>
      </c>
      <c r="W14" s="51">
        <f ca="1">IF(X14="","",IF(INDEX(Data!$BI:$BI,MATCH(X14,Data!$A:$A,0),1)=0,"",INDEX(Data!$BI:$BI,MATCH(X14,Data!$A:$A,0),1)))</f>
        <v>3</v>
      </c>
      <c r="X14" s="51" t="str">
        <f ca="1">IFERROR(INDEX(Data!$A$1:V$1000,_xlfn.AGGREGATE(15,6,(OFFSET(Data!$A$1,0,MATCH(X$6,Data!$1:$1,0)-1,1000,1)=IF(X$7="","Yes",X$7))/(OFFSET(Data!$A$1,0,MATCH(X$6,Data!$1:$1,0)-1,1000,1)=IF(X$7="","Yes",X$7))*ROW(Data!$C$1:$C$1000),ROW(X14)-ROW(X$7)),1),"")</f>
        <v>Bravo</v>
      </c>
      <c r="Y14" s="51">
        <f ca="1">IF(Z14="","",IF(INDEX(Data!$BI:$BI,MATCH(Z14,Data!$A:$A,0),1)=0,"",INDEX(Data!$BI:$BI,MATCH(Z14,Data!$A:$A,0),1)))</f>
        <v>1</v>
      </c>
      <c r="Z14" s="51" t="str">
        <f ca="1">IFERROR(INDEX(Data!$A$1:X$1000,_xlfn.AGGREGATE(15,6,(OFFSET(Data!$A$1,0,MATCH(Z$6,Data!$1:$1,0)-1,1000,1)=IF(Z$7="","Yes",Z$7))/(OFFSET(Data!$A$1,0,MATCH(Z$6,Data!$1:$1,0)-1,1000,1)=IF(Z$7="","Yes",Z$7))*ROW(Data!$C$1:$C$1000),ROW(Z14)-ROW(Z$7)),1),"")</f>
        <v>CBS</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BBC World News</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t="str">
        <f ca="1">IF(P15="","",IF(INDEX(Data!$BI:$BI,MATCH(P15,Data!$A:$A,0),1)=0,"",INDEX(Data!$BI:$BI,MATCH(P15,Data!$A:$A,0),1)))</f>
        <v/>
      </c>
      <c r="P15" s="51" t="str">
        <f ca="1">IFERROR(INDEX(Data!$A$1:O$1000,_xlfn.AGGREGATE(15,6,(OFFSET(Data!$A$1,0,MATCH(P$6,Data!$1:$1,0)-1,1000,1)=IF(P$7="","Yes",P$7))/(OFFSET(Data!$A$1,0,MATCH(P$6,Data!$1:$1,0)-1,1000,1)=IF(P$7="","Yes",P$7))*ROW(Data!$C$1:$C$1000),ROW(P15)-ROW(P$7)),1),"")</f>
        <v>Aspire</v>
      </c>
      <c r="Q15" s="51" t="str">
        <f ca="1">IF(R15="","",IF(INDEX(Data!$BI:$BI,MATCH(R15,Data!$A:$A,0),1)=0,"",INDEX(Data!$BI:$BI,MATCH(R15,Data!$A:$A,0),1)))</f>
        <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t="str">
        <f ca="1">IF(Z15="","",IF(INDEX(Data!$BI:$BI,MATCH(Z15,Data!$A:$A,0),1)=0,"",INDEX(Data!$BI:$BI,MATCH(Z15,Data!$A:$A,0),1)))</f>
        <v/>
      </c>
      <c r="Z15" s="51" t="str">
        <f ca="1">IFERROR(INDEX(Data!$A$1:X$1000,_xlfn.AGGREGATE(15,6,(OFFSET(Data!$A$1,0,MATCH(Z$6,Data!$1:$1,0)-1,1000,1)=IF(Z$7="","Yes",Z$7))/(OFFSET(Data!$A$1,0,MATCH(Z$6,Data!$1:$1,0)-1,1000,1)=IF(Z$7="","Yes",Z$7))*ROW(Data!$C$1:$C$1000),ROW(Z15)-ROW(Z$7)),1),"")</f>
        <v>Cheddar</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CNBC</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BET Her</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CNN</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BET Jams</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COZI</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t="str">
        <f ca="1">IF(AH18="","",IF(INDEX(Data!$BI:$BI,MATCH(AH18,Data!$A:$A,0),1)=0,"",INDEX(Data!$BI:$BI,MATCH(AH18,Data!$A:$A,0),1)))</f>
        <v/>
      </c>
      <c r="AH18" s="51" t="str">
        <f ca="1">IFERROR(INDEX(Data!$A$1:AL$1000,_xlfn.AGGREGATE(15,6,(OFFSET(Data!$A$1,0,MATCH(AH$6,Data!$1:$1,0)-1,1000,1)=IF(AH$7="","Yes",AH$7))/(OFFSET(Data!$A$1,0,MATCH(AH$6,Data!$1:$1,0)-1,1000,1)=IF(AH$7="","Yes",AH$7))*ROW(Data!$C$1:$C$1000),ROW(AH18)-ROW(AH$7)),1),"")</f>
        <v>BET Soul</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f ca="1">IF(L19="","",IF(INDEX(Data!$BI:$BI,MATCH(L19,Data!$A:$A,0),1)=0,"",INDEX(Data!$BI:$BI,MATCH(L19,Data!$A:$A,0),1)))</f>
        <v>3</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Destination America</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t="str">
        <f ca="1">IF(AH19="","",IF(INDEX(Data!$BI:$BI,MATCH(AH19,Data!$A:$A,0),1)=0,"",INDEX(Data!$BI:$BI,MATCH(AH19,Data!$A:$A,0),1)))</f>
        <v/>
      </c>
      <c r="AH19" s="51" t="str">
        <f ca="1">IFERROR(INDEX(Data!$A$1:AL$1000,_xlfn.AGGREGATE(15,6,(OFFSET(Data!$A$1,0,MATCH(AH$6,Data!$1:$1,0)-1,1000,1)=IF(AH$7="","Yes",AH$7))/(OFFSET(Data!$A$1,0,MATCH(AH$6,Data!$1:$1,0)-1,1000,1)=IF(AH$7="","Yes",AH$7))*ROW(Data!$C$1:$C$1000),ROW(AH19)-ROW(AH$7)),1),"")</f>
        <v>Bloomberg TV</v>
      </c>
    </row>
    <row r="20" spans="1:3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Discovery Channel</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Cheddar</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f ca="1">IF(N21="","",IF(INDEX(Data!$BI:$BI,MATCH(N21,Data!$A:$A,0),1)=0,"",INDEX(Data!$BI:$BI,MATCH(N21,Data!$A:$A,0),1)))</f>
        <v>3</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Disney Channel</v>
      </c>
      <c r="AA21" s="51">
        <f ca="1">IF(AB21="","",IF(INDEX(Data!$BI:$BI,MATCH(AB21,Data!$A:$A,0),1)=0,"",INDEX(Data!$BI:$BI,MATCH(AB21,Data!$A:$A,0),1)))</f>
        <v>3</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Cleo TV</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Junior</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x14ac:dyDescent="0.4">
      <c r="A23" s="51" t="str">
        <f ca="1">IF(B23="","",IF(INDEX(Data!$BI:$BI,MATCH(B23,Data!$A:$A,0),1)=0,"",INDEX(Data!$BI:$BI,MATCH(B23,Data!$A:$A,0),1)))</f>
        <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f ca="1">IF(T23="","",IF(INDEX(Data!$BI:$BI,MATCH(T23,Data!$A:$A,0),1)=0,"",INDEX(Data!$BI:$BI,MATCH(T23,Data!$A:$A,0),1)))</f>
        <v>3</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XD</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CMT Music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E!</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Comedy Central</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f ca="1">IF(P25="","",IF(INDEX(Data!$BI:$BI,MATCH(P25,Data!$A:$A,0),1)=0,"",INDEX(Data!$BI:$BI,MATCH(P25,Data!$A:$A,0),1)))</f>
        <v>3</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ESPN</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Cooking Channel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f ca="1">IF(R26="","",IF(INDEX(Data!$BI:$BI,MATCH(R26,Data!$A:$A,0),1)=0,"",INDEX(Data!$BI:$BI,MATCH(R26,Data!$A:$A,0),1)))</f>
        <v>3</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 2</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t="str">
        <f ca="1">IF(AH26="","",IF(INDEX(Data!$BI:$BI,MATCH(AH26,Data!$A:$A,0),1)=0,"",INDEX(Data!$BI:$BI,MATCH(AH26,Data!$A:$A,0),1)))</f>
        <v/>
      </c>
      <c r="AH26" s="51" t="str">
        <f ca="1">IFERROR(INDEX(Data!$A$1:AL$1000,_xlfn.AGGREGATE(15,6,(OFFSET(Data!$A$1,0,MATCH(AH$6,Data!$1:$1,0)-1,1000,1)=IF(AH$7="","Yes",AH$7))/(OFFSET(Data!$A$1,0,MATCH(AH$6,Data!$1:$1,0)-1,1000,1)=IF(AH$7="","Yes",AH$7))*ROW(Data!$C$1:$C$1000),ROW(AH26)-ROW(AH$7)),1),"")</f>
        <v>Destination America</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Food Network</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Discovery Channel</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f ca="1">IF(Z28="","",IF(INDEX(Data!$BI:$BI,MATCH(Z28,Data!$A:$A,0),1)=0,"",INDEX(Data!$BI:$BI,MATCH(Z28,Data!$A:$A,0),1)))</f>
        <v>1</v>
      </c>
      <c r="Z28" s="51" t="str">
        <f ca="1">IFERROR(INDEX(Data!$A$1:X$1000,_xlfn.AGGREGATE(15,6,(OFFSET(Data!$A$1,0,MATCH(Z$6,Data!$1:$1,0)-1,1000,1)=IF(Z$7="","Yes",Z$7))/(OFFSET(Data!$A$1,0,MATCH(Z$6,Data!$1:$1,0)-1,1000,1)=IF(Z$7="","Yes",Z$7))*ROW(Data!$C$1:$C$1000),ROW(Z28)-ROW(Z$7)),1),"")</f>
        <v>FOX</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Discovery Family</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t="str">
        <f ca="1">IF(Z29="","",IF(INDEX(Data!$BI:$BI,MATCH(Z29,Data!$A:$A,0),1)=0,"",INDEX(Data!$BI:$BI,MATCH(Z29,Data!$A:$A,0),1)))</f>
        <v/>
      </c>
      <c r="Z29" s="51" t="str">
        <f ca="1">IFERROR(INDEX(Data!$A$1:X$1000,_xlfn.AGGREGATE(15,6,(OFFSET(Data!$A$1,0,MATCH(Z$6,Data!$1:$1,0)-1,1000,1)=IF(Z$7="","Yes",Z$7))/(OFFSET(Data!$A$1,0,MATCH(Z$6,Data!$1:$1,0)-1,1000,1)=IF(Z$7="","Yes",Z$7))*ROW(Data!$C$1:$C$1000),ROW(Z29)-ROW(Z$7)),1),"")</f>
        <v>Fox Business</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Life</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News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t="str">
        <f ca="1">IF(N31="","",IF(INDEX(Data!$BI:$BI,MATCH(N31,Data!$A:$A,0),1)=0,"",INDEX(Data!$BI:$BI,MATCH(N31,Data!$A:$A,0),1)))</f>
        <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Sports 1</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MTV</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Food Network</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2</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Nickelodeon</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FYI</v>
      </c>
    </row>
    <row r="33" spans="1:34" ht="2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Freeform</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Nicktoons</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Game Show Network</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FX</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Own</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Hallmark</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Revolt</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Hallmark Drama</v>
      </c>
    </row>
    <row r="36" spans="1:34" ht="2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t="str">
        <f ca="1">IF(P36="","",IF(INDEX(Data!$BI:$BI,MATCH(P36,Data!$A:$A,0),1)=0,"",INDEX(Data!$BI:$BI,MATCH(P36,Data!$A:$A,0),1)))</f>
        <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HGTV</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Sundance TV</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Hallmark Movies &amp; Mysteries</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t="str">
        <f ca="1">IF(R37="","",IF(INDEX(Data!$BI:$BI,MATCH(R37,Data!$A:$A,0),1)=0,"",INDEX(Data!$BI:$BI,MATCH(R37,Data!$A:$A,0),1)))</f>
        <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HLN</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TBS</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HDnet Movies</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Investigation Discovery</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Teen Nick</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t="str">
        <f ca="1">IF(AH38="","",IF(INDEX(Data!$BI:$BI,MATCH(AH38,Data!$A:$A,0),1)=0,"",INDEX(Data!$BI:$BI,MATCH(AH38,Data!$A:$A,0),1)))</f>
        <v/>
      </c>
      <c r="AH38" s="51" t="str">
        <f ca="1">IFERROR(INDEX(Data!$A$1:AL$1000,_xlfn.AGGREGATE(15,6,(OFFSET(Data!$A$1,0,MATCH(AH$6,Data!$1:$1,0)-1,1000,1)=IF(AH$7="","Yes",AH$7))/(OFFSET(Data!$A$1,0,MATCH(AH$6,Data!$1:$1,0)-1,1000,1)=IF(AH$7="","Yes",AH$7))*ROW(Data!$C$1:$C$1000),ROW(AH38)-ROW(AH$7)),1),"")</f>
        <v>HGTV</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Tribeca Shortlist</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MSNBC</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TLC</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History</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Viceland</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MynetworkTV</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TNT</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IFC</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National Geographic</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TruTV</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t="str">
        <f ca="1">IF(AH41="","",IF(INDEX(Data!$BI:$BI,MATCH(AH41,Data!$A:$A,0),1)=0,"",INDEX(Data!$BI:$BI,MATCH(AH41,Data!$A:$A,0),1)))</f>
        <v/>
      </c>
      <c r="AH41" s="51" t="str">
        <f ca="1">IFERROR(INDEX(Data!$A$1:AL$1000,_xlfn.AGGREGATE(15,6,(OFFSET(Data!$A$1,0,MATCH(AH$6,Data!$1:$1,0)-1,1000,1)=IF(AH$7="","Yes",AH$7))/(OFFSET(Data!$A$1,0,MATCH(AH$6,Data!$1:$1,0)-1,1000,1)=IF(AH$7="","Yes",AH$7))*ROW(Data!$C$1:$C$1000),ROW(AH41)-ROW(AH$7)),1),"")</f>
        <v>Investigation Discovery</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f ca="1">IF(Z42="","",IF(INDEX(Data!$BI:$BI,MATCH(Z42,Data!$A:$A,0),1)=0,"",INDEX(Data!$BI:$BI,MATCH(Z42,Data!$A:$A,0),1)))</f>
        <v>1</v>
      </c>
      <c r="Z42" s="51" t="str">
        <f ca="1">IFERROR(INDEX(Data!$A$1:X$1000,_xlfn.AGGREGATE(15,6,(OFFSET(Data!$A$1,0,MATCH(Z$6,Data!$1:$1,0)-1,1000,1)=IF(Z$7="","Yes",Z$7))/(OFFSET(Data!$A$1,0,MATCH(Z$6,Data!$1:$1,0)-1,1000,1)=IF(Z$7="","Yes",Z$7))*ROW(Data!$C$1:$C$1000),ROW(Z42)-ROW(Z$7)),1),"")</f>
        <v>NBC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Turner Classic Movies</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Lifetime</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t="str">
        <f ca="1">IF(Z43="","",IF(INDEX(Data!$BI:$BI,MATCH(Z43,Data!$A:$A,0),1)=0,"",INDEX(Data!$BI:$BI,MATCH(Z43,Data!$A:$A,0),1)))</f>
        <v/>
      </c>
      <c r="Z43" s="51" t="str">
        <f ca="1">IFERROR(INDEX(Data!$A$1:X$1000,_xlfn.AGGREGATE(15,6,(OFFSET(Data!$A$1,0,MATCH(Z$6,Data!$1:$1,0)-1,1000,1)=IF(Z$7="","Yes",Z$7))/(OFFSET(Data!$A$1,0,MATCH(Z$6,Data!$1:$1,0)-1,1000,1)=IF(Z$7="","Yes",Z$7))*ROW(Data!$C$1:$C$1000),ROW(Z43)-ROW(Z$7)),1),"")</f>
        <v>NBC Sports Network</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FuboTV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TV Land</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Lifetime Movie Network</v>
      </c>
    </row>
    <row r="44" spans="1:3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Own</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Velocity</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Logo</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Oxygen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Motor Trend</v>
      </c>
    </row>
    <row r="46" spans="1:34" ht="48"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Playstation Emerging Filmmakers Program</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MTV</v>
      </c>
    </row>
    <row r="47" spans="1:34" ht="24"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Science</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MTV Classic</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MTV Live</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Start TV</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MTV2</v>
      </c>
    </row>
    <row r="50" spans="1:3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Syfy</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MTVu</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TBS</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Newsmax</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Tribeca Shortlist</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Telemundo</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Newsy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TruTV</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TLC</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Nick Jr.</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USA Network</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TNT</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Nick Music</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Viceland</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Travel Channel</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Nickelodeon</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TruTV</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Nicktoons</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USA Network</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Outdoor Channel</v>
      </c>
    </row>
    <row r="58" spans="1:3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We TV</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Own</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Paramount Network</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Science</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Spectrum News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t="str">
        <f ca="1">IF(AH62="","",IF(INDEX(Data!$BI:$BI,MATCH(AH62,Data!$A:$A,0),1)=0,"",INDEX(Data!$BI:$BI,MATCH(AH62,Data!$A:$A,0),1)))</f>
        <v/>
      </c>
      <c r="AH62" s="51" t="str">
        <f ca="1">IFERROR(INDEX(Data!$A$1:AL$1000,_xlfn.AGGREGATE(15,6,(OFFSET(Data!$A$1,0,MATCH(AH$6,Data!$1:$1,0)-1,1000,1)=IF(AH$7="","Yes",AH$7))/(OFFSET(Data!$A$1,0,MATCH(AH$6,Data!$1:$1,0)-1,1000,1)=IF(AH$7="","Yes",AH$7))*ROW(Data!$C$1:$C$1000),ROW(AH62)-ROW(AH$7)),1),"")</f>
        <v>Spectrum Originals</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Sundance TV</v>
      </c>
    </row>
    <row r="64" spans="1:3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Teen Nick</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TLC</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Travel Channel</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POP</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TV Land</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Seattle Sounders</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VH1</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SEC Network</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Viceland</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Smithsonian</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We TV</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SNY</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Weather Channel</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Start TV</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Sundance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Syfy</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Tastemade</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TBS</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Telemundo</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Tennis Channel</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The Young Turks</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
      </c>
    </row>
    <row r="80" spans="1:3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TLC</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TNT</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Travel Channel</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
      </c>
    </row>
    <row r="83" spans="1:34" ht="2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TruTV</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Turner Classic Movies</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Universal Kids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Universo</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USA Network</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We TV</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Yes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Youtube Originals</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Venevisión</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24" priority="152">
      <formula>A2=3</formula>
    </cfRule>
    <cfRule type="expression" dxfId="523" priority="153">
      <formula>A2=2</formula>
    </cfRule>
    <cfRule type="expression" dxfId="522" priority="154">
      <formula>A2=1</formula>
    </cfRule>
  </conditionalFormatting>
  <conditionalFormatting sqref="A8:A208">
    <cfRule type="expression" dxfId="521" priority="147">
      <formula>A8=3</formula>
    </cfRule>
    <cfRule type="expression" dxfId="520" priority="148">
      <formula>A8=2</formula>
    </cfRule>
    <cfRule type="expression" dxfId="519" priority="149">
      <formula>A8=1</formula>
    </cfRule>
  </conditionalFormatting>
  <conditionalFormatting sqref="F4">
    <cfRule type="expression" dxfId="518" priority="140">
      <formula>OR($F$2="Select",$F$2="")</formula>
    </cfRule>
  </conditionalFormatting>
  <conditionalFormatting sqref="D4">
    <cfRule type="expression" dxfId="517" priority="96">
      <formula>OR($D$2="Select",$D$2="")</formula>
    </cfRule>
  </conditionalFormatting>
  <conditionalFormatting sqref="C8:C208">
    <cfRule type="expression" dxfId="516" priority="55">
      <formula>C8=3</formula>
    </cfRule>
    <cfRule type="expression" dxfId="515" priority="56">
      <formula>C8=2</formula>
    </cfRule>
    <cfRule type="expression" dxfId="514" priority="57">
      <formula>C8=1</formula>
    </cfRule>
  </conditionalFormatting>
  <conditionalFormatting sqref="AG8:AG208 AE8:AE208 AA8:AA208 Y8:Y208 W8:W208 U8:U208 S8:S208 Q8:Q208 O8:O208 M8:M208 K8:K208 I8:I208 G8:G208 E8:E208">
    <cfRule type="expression" dxfId="513" priority="17">
      <formula>E8=3</formula>
    </cfRule>
    <cfRule type="expression" dxfId="512" priority="18">
      <formula>E8=2</formula>
    </cfRule>
    <cfRule type="expression" dxfId="511" priority="19">
      <formula>E8=1</formula>
    </cfRule>
  </conditionalFormatting>
  <conditionalFormatting sqref="B8:B208">
    <cfRule type="expression" dxfId="510" priority="15">
      <formula>AND($D$2&lt;&gt;"",ISNUMBER(SEARCH("*"&amp;$D$2&amp;"*",B8)))</formula>
    </cfRule>
  </conditionalFormatting>
  <conditionalFormatting sqref="X8:X208 AH8:AH208 AF8:AF208 AB8:AB208 Z8:Z208 V8:V208 T8:T208 R8:R208 P8:P208 N8:N208 L8:L208 J8:J208 H8:H208 F8:F208 D8:D208">
    <cfRule type="expression" dxfId="509" priority="7">
      <formula>AND($D$2&lt;&gt;"",ISNUMBER(SEARCH("*"&amp;$D$2&amp;"*",D8)))</formula>
    </cfRule>
  </conditionalFormatting>
  <conditionalFormatting sqref="AC8:AC208">
    <cfRule type="expression" dxfId="499" priority="3">
      <formula>AC8=3</formula>
    </cfRule>
    <cfRule type="expression" dxfId="498" priority="4">
      <formula>AC8=2</formula>
    </cfRule>
    <cfRule type="expression" dxfId="497" priority="5">
      <formula>AC8=1</formula>
    </cfRule>
  </conditionalFormatting>
  <conditionalFormatting sqref="AD8:AD208">
    <cfRule type="expression" dxfId="496"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839</v>
      </c>
    </row>
    <row r="4" spans="2:5" x14ac:dyDescent="0.4">
      <c r="B4" s="1"/>
    </row>
    <row r="5" spans="2:5" x14ac:dyDescent="0.4">
      <c r="C5" s="71">
        <v>1</v>
      </c>
      <c r="D5" s="71">
        <v>2</v>
      </c>
      <c r="E5" s="71">
        <v>3</v>
      </c>
    </row>
    <row r="6" spans="2:5" x14ac:dyDescent="0.4">
      <c r="B6" s="71" t="s">
        <v>300</v>
      </c>
      <c r="C6" s="8">
        <f ca="1">IFERROR(MATCH(1,$BC$22:$BC$72,0),"No result")</f>
        <v>46</v>
      </c>
      <c r="D6" s="8">
        <f ca="1">IFERROR(MATCH(2,$BC$22:$BC$72,0),"No result")</f>
        <v>4</v>
      </c>
      <c r="E6" s="8">
        <f ca="1">IFERROR(MATCH(3,$BC$22:$BC$72,0),"No result")</f>
        <v>11</v>
      </c>
    </row>
    <row r="7" spans="2:5" s="1" customFormat="1" x14ac:dyDescent="0.4">
      <c r="B7" s="71" t="s">
        <v>844</v>
      </c>
      <c r="C7" s="57" t="str">
        <f ca="1">IF(C$6="No result","",INDEX($A$22:$BY$72,C$6,MATCH($B7,$21:$21,0)))</f>
        <v>Hulu with Live TV</v>
      </c>
      <c r="D7" s="57" t="str">
        <f ca="1">IF(D$6="No result","",INDEX($A$22:$BY$72,D$6,MATCH($B7,$21:$21,0)))</f>
        <v>DirecTV Now Plus</v>
      </c>
      <c r="E7" s="57" t="str">
        <f ca="1">IF(E$6="No result","",INDEX($A$22:$BY$72,E$6,MATCH($B7,$21:$21,0)))</f>
        <v>YouTube TV</v>
      </c>
    </row>
    <row r="8" spans="2:5" s="1" customFormat="1" x14ac:dyDescent="0.4">
      <c r="B8" s="71" t="s">
        <v>845</v>
      </c>
      <c r="C8" s="57">
        <f ca="1">IF(C$6="No result","",INDEX($A$22:$BY$72,C$6,MATCH($B8,$21:$21,0)))</f>
        <v>0</v>
      </c>
      <c r="D8" s="57">
        <f ca="1">IF(D$6="No result","",INDEX($A$22:$BY$72,D$6,MATCH($B8,$21:$21,0)))</f>
        <v>0</v>
      </c>
      <c r="E8" s="57">
        <f ca="1">IF(E$6="No result","",INDEX($A$22:$BY$72,E$6,MATCH($B8,$21:$21,0)))</f>
        <v>0</v>
      </c>
    </row>
    <row r="9" spans="2:5" s="1" customFormat="1" x14ac:dyDescent="0.4">
      <c r="B9" s="71" t="s">
        <v>863</v>
      </c>
      <c r="C9" s="57" t="str">
        <f ca="1">IF(C$6="No result","",INDEX($A$22:$BY$72,C$6,MATCH($B9,$21:$21,0)))</f>
        <v/>
      </c>
      <c r="D9" s="57" t="str">
        <f ca="1">IF(D$6="No result","",INDEX($A$22:$BY$72,D$6,MATCH($B9,$21:$21,0)))</f>
        <v/>
      </c>
      <c r="E9" s="57" t="str">
        <f ca="1">IF(E$6="No result","",INDEX($A$22:$BY$72,E$6,MATCH($B9,$21:$21,0)))</f>
        <v/>
      </c>
    </row>
    <row r="10" spans="2:5" s="1" customFormat="1" x14ac:dyDescent="0.4">
      <c r="B10" s="71" t="s">
        <v>852</v>
      </c>
      <c r="C10" s="57" t="str">
        <f ca="1">IF(C$6="No result","",INDEX($A$22:$BY$72,C$6,MATCH($B10,$21:$21,0)))</f>
        <v/>
      </c>
      <c r="D10" s="57" t="str">
        <f ca="1">IF(D$6="No result","",INDEX($A$22:$BY$72,D$6,MATCH($B10,$21:$21,0)))</f>
        <v>AT&amp;T Watch TV</v>
      </c>
      <c r="E10" s="57" t="str">
        <f ca="1">IF(E$6="No result","",INDEX($A$22:$BY$72,E$6,MATCH($B10,$21:$21,0)))</f>
        <v>AT&amp;T Watch TV</v>
      </c>
    </row>
    <row r="11" spans="2:5" s="1" customFormat="1" x14ac:dyDescent="0.4">
      <c r="B11" s="71" t="s">
        <v>853</v>
      </c>
      <c r="C11" s="57">
        <f ca="1">IF(C$6="No result","",INDEX($A$22:$BY$72,C$6,MATCH($B11,$21:$21,0)))</f>
        <v>0</v>
      </c>
      <c r="D11" s="57">
        <f ca="1">IF(D$6="No result","",INDEX($A$22:$BY$72,D$6,MATCH($B11,$21:$21,0)))</f>
        <v>0</v>
      </c>
      <c r="E11" s="57">
        <f ca="1">IF(E$6="No result","",INDEX($A$22:$BY$72,E$6,MATCH($B11,$21:$21,0)))</f>
        <v>0</v>
      </c>
    </row>
    <row r="12" spans="2:5" s="1" customFormat="1" x14ac:dyDescent="0.4">
      <c r="B12" s="71" t="s">
        <v>864</v>
      </c>
      <c r="C12" s="57" t="str">
        <f ca="1">IF(C$6="No result","",INDEX($A$22:$BY$72,C$6,MATCH($B12,$21:$21,0)))</f>
        <v/>
      </c>
      <c r="D12" s="57" t="str">
        <f ca="1">IF(D$6="No result","",INDEX($A$22:$BY$72,D$6,MATCH($B12,$21:$21,0)))</f>
        <v/>
      </c>
      <c r="E12" s="57" t="str">
        <f ca="1">IF(E$6="No result","",INDEX($A$22:$BY$72,E$6,MATCH($B12,$21:$21,0)))</f>
        <v/>
      </c>
    </row>
    <row r="13" spans="2:5" s="1" customFormat="1" x14ac:dyDescent="0.4">
      <c r="B13" s="71" t="s">
        <v>442</v>
      </c>
      <c r="C13" s="58">
        <f ca="1">IF(C$6="No result","",INDEX($A$22:$BY$72,C$6,MATCH($B13,$21:$21,0)))</f>
        <v>45</v>
      </c>
      <c r="D13" s="58">
        <f ca="1">IF(D$6="No result","",INDEX($A$22:$BY$72,D$6,MATCH($B13,$21:$21,0)))</f>
        <v>65</v>
      </c>
      <c r="E13" s="58">
        <f ca="1">IF(E$6="No result","",INDEX($A$22:$BY$72,E$6,MATCH($B13,$21:$21,0)))</f>
        <v>65</v>
      </c>
    </row>
    <row r="14" spans="2:5" s="1" customFormat="1" x14ac:dyDescent="0.4">
      <c r="B14" s="71" t="s">
        <v>443</v>
      </c>
      <c r="C14" s="57">
        <f ca="1">IF(C$6="No result","",INDEX($A$22:$BY$72,C$6,MATCH($B14,$21:$21,0)))</f>
        <v>66</v>
      </c>
      <c r="D14" s="57">
        <f ca="1">IF(D$6="No result","",INDEX($A$22:$BY$72,D$6,MATCH($B14,$21:$21,0)))</f>
        <v>79</v>
      </c>
      <c r="E14" s="57">
        <f ca="1">IF(E$6="No result","",INDEX($A$22:$BY$72,E$6,MATCH($B14,$21:$21,0)))</f>
        <v>104</v>
      </c>
    </row>
    <row r="15" spans="2:5" s="1" customFormat="1" x14ac:dyDescent="0.4">
      <c r="B15" s="71" t="s">
        <v>457</v>
      </c>
      <c r="C15" s="57">
        <f ca="1">IF(C$6="No result","",INDEX($A$22:$BY$72,C$6,MATCH($B15,$21:$21,0)))</f>
        <v>8</v>
      </c>
      <c r="D15" s="57">
        <f ca="1">IF(D$6="No result","",INDEX($A$22:$BY$72,D$6,MATCH($B15,$21:$21,0)))</f>
        <v>9</v>
      </c>
      <c r="E15" s="57">
        <f ca="1">IF(E$6="No result","",INDEX($A$22:$BY$72,E$6,MATCH($B15,$21:$21,0)))</f>
        <v>9</v>
      </c>
    </row>
    <row r="16" spans="2:5" s="1" customFormat="1" x14ac:dyDescent="0.4">
      <c r="B16" s="17" t="s">
        <v>506</v>
      </c>
      <c r="C16" s="59">
        <f ca="1">IF(C$6="No result","",INDEX($A$22:$BY$72,C$6,MATCH($B16,$21:$21,0)))</f>
        <v>0.88888888888888884</v>
      </c>
      <c r="D16" s="59">
        <f ca="1">IF(D$6="No result","",INDEX($A$22:$BY$72,D$6,MATCH($B16,$21:$21,0)))</f>
        <v>1</v>
      </c>
      <c r="E16" s="59">
        <f ca="1">IF(E$6="No result","",INDEX($A$22:$BY$72,E$6,MATCH($B16,$21:$21,0)))</f>
        <v>1</v>
      </c>
    </row>
    <row r="17" spans="1:61" s="1" customFormat="1" x14ac:dyDescent="0.4">
      <c r="B17" s="71" t="s">
        <v>522</v>
      </c>
      <c r="C17" s="77">
        <f ca="1">IF(C$6="No result","",INDEX($A$22:$BY$72,C$6,MATCH($B17,$21:$21,0)))</f>
        <v>5.625</v>
      </c>
      <c r="D17" s="77">
        <f ca="1">IF(D$6="No result","",INDEX($A$22:$BY$72,D$6,MATCH($B17,$21:$21,0)))</f>
        <v>7.2222222222222223</v>
      </c>
      <c r="E17" s="77">
        <f ca="1">IF(E$6="No result","",INDEX($A$22:$BY$72,E$6,MATCH($B17,$21:$21,0)))</f>
        <v>7.2222222222222223</v>
      </c>
    </row>
    <row r="18" spans="1:61" x14ac:dyDescent="0.4">
      <c r="B18" s="71" t="s">
        <v>302</v>
      </c>
      <c r="C18" s="72" t="str">
        <f ca="1">IF(C6="No result","(#"&amp;C$5&amp;") No Result",IF(C10="","(#"&amp;C$5&amp;") "&amp;C7&amp;" by itself (+"&amp;C8&amp;" Add-Ons)","(#"&amp;C$5&amp;") "&amp;C7&amp;" with (+"&amp;C8&amp;" Add-Ons) / "&amp;C10&amp;" (+"&amp;C11&amp;" Add-Ons) ")&amp;" ["&amp;TEXT(C16,"%0")&amp;" of marked] for "&amp;TEXT(C13,"$0"))</f>
        <v>(#1) Hulu with Live TV by itself (+0 Add-Ons) [%89 of marked] for $45</v>
      </c>
      <c r="D18" s="72"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2"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757</v>
      </c>
      <c r="AW19" t="s">
        <v>758</v>
      </c>
      <c r="AX19" t="s">
        <v>759</v>
      </c>
      <c r="AY19" t="s">
        <v>758</v>
      </c>
    </row>
    <row r="20" spans="1:61" x14ac:dyDescent="0.4">
      <c r="B20" s="17" t="s">
        <v>256</v>
      </c>
      <c r="C20" s="14">
        <f t="shared" ref="C20:S20" si="0">IF(C21="","",VLOOKUP(C21,Service_DB,3,0))</f>
        <v>20</v>
      </c>
      <c r="D20" s="14">
        <f t="shared" si="0"/>
        <v>25</v>
      </c>
      <c r="E20" s="14">
        <f t="shared" si="0"/>
        <v>25</v>
      </c>
      <c r="F20" s="14">
        <f t="shared" si="0"/>
        <v>50</v>
      </c>
      <c r="G20" s="14">
        <f t="shared" si="0"/>
        <v>70</v>
      </c>
      <c r="H20" s="14">
        <f t="shared" si="0"/>
        <v>93</v>
      </c>
      <c r="I20" s="14">
        <f t="shared" si="0"/>
        <v>110</v>
      </c>
      <c r="J20" s="14">
        <f t="shared" si="0"/>
        <v>124</v>
      </c>
      <c r="K20" s="14">
        <f t="shared" si="0"/>
        <v>135</v>
      </c>
      <c r="L20" s="14">
        <f t="shared" si="0"/>
        <v>86</v>
      </c>
      <c r="M20" s="14">
        <f t="shared" si="0"/>
        <v>50</v>
      </c>
      <c r="N20" s="14">
        <f t="shared" si="0"/>
        <v>45</v>
      </c>
      <c r="O20" s="14">
        <f t="shared" si="0"/>
        <v>45</v>
      </c>
      <c r="P20" s="14">
        <f t="shared" si="0"/>
        <v>55</v>
      </c>
      <c r="Q20" s="14">
        <f t="shared" si="0"/>
        <v>15</v>
      </c>
      <c r="R20" s="14">
        <f t="shared" si="0"/>
        <v>5</v>
      </c>
      <c r="S20" s="14">
        <f t="shared" si="0"/>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7">
        <f ca="1">MIN(AR22:AR72)</f>
        <v>15</v>
      </c>
      <c r="AW20" s="168">
        <f ca="1">MAX(AS22:AS72)</f>
        <v>1</v>
      </c>
      <c r="AX20" s="167">
        <f ca="1">MAX(AR22:AR72)</f>
        <v>135</v>
      </c>
      <c r="AY20" s="168">
        <f ca="1">MAX(AS22:AS72)</f>
        <v>1</v>
      </c>
    </row>
    <row r="21" spans="1:61" s="1" customFormat="1" ht="58.3" x14ac:dyDescent="0.4">
      <c r="A21" s="8" t="s">
        <v>840</v>
      </c>
      <c r="B21" s="8" t="s">
        <v>511</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844</v>
      </c>
      <c r="U21" s="22" t="s">
        <v>846</v>
      </c>
      <c r="V21" s="22" t="s">
        <v>847</v>
      </c>
      <c r="W21" s="22" t="s">
        <v>848</v>
      </c>
      <c r="X21" s="22" t="s">
        <v>849</v>
      </c>
      <c r="Y21" s="22" t="s">
        <v>845</v>
      </c>
      <c r="Z21" s="22" t="s">
        <v>851</v>
      </c>
      <c r="AA21" s="22" t="s">
        <v>863</v>
      </c>
      <c r="AB21" s="22" t="s">
        <v>850</v>
      </c>
      <c r="AC21" s="23" t="s">
        <v>510</v>
      </c>
      <c r="AD21" s="23" t="s">
        <v>852</v>
      </c>
      <c r="AE21" s="23" t="s">
        <v>854</v>
      </c>
      <c r="AF21" s="23" t="s">
        <v>855</v>
      </c>
      <c r="AG21" s="23" t="s">
        <v>856</v>
      </c>
      <c r="AH21" s="23" t="s">
        <v>857</v>
      </c>
      <c r="AI21" s="23" t="s">
        <v>853</v>
      </c>
      <c r="AJ21" s="23" t="s">
        <v>859</v>
      </c>
      <c r="AK21" s="23" t="s">
        <v>864</v>
      </c>
      <c r="AL21" s="23" t="s">
        <v>858</v>
      </c>
      <c r="AM21" s="23" t="s">
        <v>866</v>
      </c>
      <c r="AN21" s="23" t="s">
        <v>867</v>
      </c>
      <c r="AO21" s="24" t="s">
        <v>461</v>
      </c>
      <c r="AP21" s="24" t="s">
        <v>443</v>
      </c>
      <c r="AQ21" s="24" t="s">
        <v>457</v>
      </c>
      <c r="AR21" s="24" t="s">
        <v>442</v>
      </c>
      <c r="AS21" s="24" t="s">
        <v>506</v>
      </c>
      <c r="AT21" s="24" t="s">
        <v>522</v>
      </c>
      <c r="AU21" s="24" t="s">
        <v>868</v>
      </c>
      <c r="AV21" s="45" t="s">
        <v>749</v>
      </c>
      <c r="AW21" s="45" t="s">
        <v>750</v>
      </c>
      <c r="AX21" s="45" t="s">
        <v>751</v>
      </c>
      <c r="AY21" s="45" t="s">
        <v>752</v>
      </c>
      <c r="AZ21" s="45" t="s">
        <v>754</v>
      </c>
      <c r="BA21" s="45" t="s">
        <v>755</v>
      </c>
      <c r="BB21" s="45" t="s">
        <v>753</v>
      </c>
      <c r="BC21" s="45" t="s">
        <v>756</v>
      </c>
    </row>
    <row r="22" spans="1:61" x14ac:dyDescent="0.4">
      <c r="A22" s="25" t="s">
        <v>841</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B22</f>
        <v>Philo</v>
      </c>
      <c r="U22" s="9">
        <f ca="1">COUNTIFS(OFFSET(Data!$A$1,0,MATCH(T22,Data!$1:$1,0)-1,1000,1),"Yes")</f>
        <v>58</v>
      </c>
      <c r="V22" s="9">
        <f ca="1">COUNTIFS(OFFSET(Data!$A$1,0,MATCH($T22&amp;" qualify",Data!$1:$1,0)-1,1000,1),1)</f>
        <v>2</v>
      </c>
      <c r="W22" s="14">
        <f t="shared" ref="W22" si="1">VLOOKUP(T22,Service_DB,3,0)</f>
        <v>20</v>
      </c>
      <c r="X22" s="9">
        <f ca="1">IF(OR(A22="1a2a",AD22=""),COUNTIFS(OFFSET(Data!$A$1,0,MATCH(T22&amp;" qualify",Data!$1:$1,0)-1,1000,1),2),IF(A22="12aa",COUNTIFS(OFFSET(Data!$A$1,0,MATCH(T22&amp;" qualify",Data!$1:$1,0)-1,1000,1),2,OFFSET(Data!$A$1,0,MATCH(AD22&amp;" qualify",Data!$1:$1,0)-1,1000,1),"&lt;&gt;1"),""))</f>
        <v>0</v>
      </c>
      <c r="Y22" s="9">
        <f t="shared" ref="Y22:Y52" ca="1" si="2">IF(X22=0,0,SUMPRODUCT(LEN(AA22)-LEN(SUBSTITUTE(AA22,",","")))+1)</f>
        <v>0</v>
      </c>
      <c r="Z22" s="25">
        <f t="shared" ref="Z22:Z52" ca="1" si="3">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6</v>
      </c>
      <c r="AD22" s="9" t="str">
        <f ca="1">IF(AC22=0,"",INDEX(C$21:S$21,AC22-2))</f>
        <v>DirecTV Now Plus</v>
      </c>
      <c r="AE22" s="9">
        <f ca="1">IF(AD22="",0,COUNTIFS(OFFSET(Data!$A$1,0,MATCH(T22,Data!$1:$1,0)-1,1000,1),"&lt;&gt;Yes",OFFSET(Data!$A$1,0,MATCH(AD22,Data!$1:$1,0)-1,1000,1),"Yes"))</f>
        <v>46</v>
      </c>
      <c r="AF22" s="9">
        <f ca="1">IF(AD22="",0,INDEX(C22:S22,AC22-2))</f>
        <v>7</v>
      </c>
      <c r="AG22" s="14">
        <f t="shared" ref="AG22:AG52" ca="1" si="4">IF(AD22="",0,VLOOKUP(AD22,Service_DB,3,0))</f>
        <v>50</v>
      </c>
      <c r="AH22" s="9">
        <f ca="1">IF(AD22="",0,COUNTIFS(OFFSET(Data!$A$1,0,MATCH(T22&amp;" qualify",Data!$1:$1,0)-1,1000,1),"",OFFSET(Data!$A$1,0,MATCH(AD22&amp;" qualify",Data!$1:$1,0)-1,1000,1),2))</f>
        <v>0</v>
      </c>
      <c r="AI22" s="9">
        <f t="shared" ref="AI22:AI52" ca="1" si="5">IF(AH22=0,0,SUMPRODUCT(LEN(AK22)-LEN(SUBSTITUTE(AK22,",","")))+1)</f>
        <v>0</v>
      </c>
      <c r="AJ22" s="25">
        <f t="shared" ref="AJ22:AJ52" ca="1" si="6">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PhiloDirecTV Now Plus970</v>
      </c>
      <c r="AN22" s="25" t="str">
        <f ca="1">AD22&amp;T22&amp;V22+X22+AF22+AH22&amp;W22+AB22+AG22+AL22</f>
        <v>DirecTV Now PlusPhilo970</v>
      </c>
      <c r="AO22" s="9" t="str">
        <f ca="1">IF(AND(V22=0,X22=0),"",IF(A22="1a",T22,IF(AD22="","",IF(OR(ISNUMBER(MATCH(AM22,AM$21:AM21,0)),ISNUMBER(MATCH(AN22,AM$21:AM21,0))),"",T22&amp;"/"&amp;AD22))))</f>
        <v>Philo/DirecTV Now Plus</v>
      </c>
      <c r="AP22" s="9">
        <f t="shared" ref="AP22:AP52" ca="1" si="7">IF(AO22="","",U22+AE22)</f>
        <v>104</v>
      </c>
      <c r="AQ22" s="9">
        <f t="shared" ref="AQ22:AQ52" ca="1" si="8">IF(AO22="","",V22+X22+AF22+AH22)</f>
        <v>9</v>
      </c>
      <c r="AR22" s="14">
        <f t="shared" ref="AR22:AR52" ca="1" si="9">IF(AO22="","",W22+AB22+AG22+AL22)</f>
        <v>70</v>
      </c>
      <c r="AS22" s="25">
        <f t="shared" ref="AS22:AS52" ca="1" si="10">IF(AO22="","",IF($B$2=0,0,AQ22/$B$2))</f>
        <v>1</v>
      </c>
      <c r="AT22" s="76">
        <f t="shared" ref="AT22:AT52" ca="1" si="11">IF(AQ22=0,"",IF(AQ22="","",AR22/AQ22))</f>
        <v>7.7777777777777777</v>
      </c>
      <c r="AU22" s="8">
        <f ca="1">Y22+AH22</f>
        <v>0</v>
      </c>
      <c r="AV22" s="125">
        <f t="shared" ref="AV22:AV52" ca="1" si="12">IF($AO22="","",ABS(AR22-AV$20))</f>
        <v>55</v>
      </c>
      <c r="AW22" s="126">
        <f t="shared" ref="AW22:AW52" ca="1" si="13">IF($AO22="","",ABS(AS22-AW$20))</f>
        <v>0</v>
      </c>
      <c r="AX22" s="126">
        <f t="shared" ref="AX22:AX52" ca="1" si="14">IF($AO22="","",AV22/AX$20)</f>
        <v>0.40740740740740738</v>
      </c>
      <c r="AY22" s="126">
        <f t="shared" ref="AY22:AY52" ca="1" si="15">IF($AO22="","",AW22/AY$20)</f>
        <v>0</v>
      </c>
      <c r="AZ22" s="126">
        <f t="shared" ref="AZ22:AZ52" ca="1" si="16">IF($AO22="","",AVERAGE(AX22:AY22))</f>
        <v>0.20370370370370369</v>
      </c>
      <c r="BA22" s="9">
        <f ca="1">IF($AO22="","",RANK(AZ22,AZ$22:AZ$72,1)+COUNTIF(AZ$22:AZ22,AZ22)-1)</f>
        <v>7</v>
      </c>
      <c r="BB22" s="126">
        <f t="shared" ref="BB22:BB52" ca="1" si="17">IF($AO22="","",(AX22*(price_weight_used/100))+(AY22*(100-price_weight_used)/100))</f>
        <v>0.20370370370370369</v>
      </c>
      <c r="BC22" s="9">
        <f ca="1">IF($AO22="","",RANK(BB22,BB$22:BB$72,1)+COUNTIF(BB$22:BB22,BB22)-1)</f>
        <v>7</v>
      </c>
      <c r="BD22" s="1"/>
      <c r="BE22" s="1"/>
      <c r="BF22" s="1"/>
      <c r="BG22" s="1"/>
      <c r="BH22" s="1"/>
      <c r="BI22" s="1"/>
    </row>
    <row r="23" spans="1:61" x14ac:dyDescent="0.4">
      <c r="A23" s="25" t="s">
        <v>841</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B23</f>
        <v>Sling Orange</v>
      </c>
      <c r="U23" s="9">
        <f ca="1">COUNTIFS(OFFSET(Data!$A$1,0,MATCH(T23,Data!$1:$1,0)-1,1000,1),"Yes")</f>
        <v>33</v>
      </c>
      <c r="V23" s="9">
        <f ca="1">COUNTIFS(OFFSET(Data!$A$1,0,MATCH($T23&amp;" qualify",Data!$1:$1,0)-1,1000,1),1)</f>
        <v>2</v>
      </c>
      <c r="W23" s="14">
        <f t="shared" ref="W23:W72" si="18">VLOOKUP(T23,Service_DB,3,0)</f>
        <v>25</v>
      </c>
      <c r="X23" s="9">
        <f ca="1">IF(OR(A23="1a2a",AD23=""),COUNTIFS(OFFSET(Data!$A$1,0,MATCH(T23&amp;" qualify",Data!$1:$1,0)-1,1000,1),2),IF(A23="12aa",COUNTIFS(OFFSET(Data!$A$1,0,MATCH(T23&amp;" qualify",Data!$1:$1,0)-1,1000,1),2,OFFSET(Data!$A$1,0,MATCH(AD23&amp;" qualify",Data!$1:$1,0)-1,1000,1),"&lt;&gt;1"),""))</f>
        <v>0</v>
      </c>
      <c r="Y23" s="9">
        <f t="shared" ca="1" si="2"/>
        <v>0</v>
      </c>
      <c r="Z23" s="25">
        <f t="shared" ca="1" si="3"/>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70">
        <f t="array" aca="1" ref="AB23" ca="1">SUM(IF(OFFSET(Service_DB,,,,1)=T23,IF(ISNUMBER(SEARCH(OFFSET(Service_DB,,1,,1),AA23)),OFFSET(Service_DB,,2,,1),0),0))</f>
        <v>0</v>
      </c>
      <c r="AC23" s="9">
        <f t="array" aca="1" ref="AC23" ca="1">IF(SUM(C23:S23)=0,0,MIN(IF(IF(C23:S23=MAX(C23:S23),(C$20:S$20))=MIN(IF(C23:S23=MAX(C23:S23),(C$20:S$20))),COLUMN(C$20:S$20))))</f>
        <v>13</v>
      </c>
      <c r="AD23" s="9" t="str">
        <f ca="1">IF(AC23=0,"",INDEX(C$21:S$21,AC23-2))</f>
        <v>YouTube TV</v>
      </c>
      <c r="AE23" s="9">
        <f ca="1">IF(AD23="",0,COUNTIFS(OFFSET(Data!$A$1,0,MATCH(T23,Data!$1:$1,0)-1,1000,1),"&lt;&gt;Yes",OFFSET(Data!$A$1,0,MATCH(AD23,Data!$1:$1,0)-1,1000,1),"Yes"))</f>
        <v>63</v>
      </c>
      <c r="AF23" s="9">
        <f ca="1">IF(AD23="",0,INDEX(C23:S23,AC23-2))</f>
        <v>7</v>
      </c>
      <c r="AG23" s="14">
        <f t="shared" ca="1" si="4"/>
        <v>50</v>
      </c>
      <c r="AH23" s="9">
        <f ca="1">IF(AD23="",0,COUNTIFS(OFFSET(Data!$A$1,0,MATCH(T23&amp;" qualify",Data!$1:$1,0)-1,1000,1),"",OFFSET(Data!$A$1,0,MATCH(AD23&amp;" qualify",Data!$1:$1,0)-1,1000,1),2))</f>
        <v>0</v>
      </c>
      <c r="AI23" s="9">
        <f t="shared" ca="1" si="5"/>
        <v>0</v>
      </c>
      <c r="AJ23" s="25">
        <f t="shared" ca="1" si="6"/>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19">T23&amp;AD23&amp;V23+X23+AF23+AH23&amp;W23+AB23+AG23+AL23</f>
        <v>Sling OrangeYouTube TV975</v>
      </c>
      <c r="AN23" s="25" t="str">
        <f t="shared" ref="AN23:AN72" ca="1" si="20">AD23&amp;T23&amp;V23+X23+AF23+AH23&amp;W23+AB23+AG23+AL23</f>
        <v>YouTube TVSling Orange975</v>
      </c>
      <c r="AO23" s="9" t="str">
        <f ca="1">IF(AND(V23=0,X23=0),"",IF(A23="1a",T23,IF(AD23="","",IF(OR(ISNUMBER(MATCH(AM23,AM$21:AM22,0)),ISNUMBER(MATCH(AN23,AM$21:AM22,0))),"",T23&amp;"/"&amp;AD23))))</f>
        <v>Sling Orange/YouTube TV</v>
      </c>
      <c r="AP23" s="9">
        <f t="shared" ca="1" si="7"/>
        <v>96</v>
      </c>
      <c r="AQ23" s="9">
        <f t="shared" ca="1" si="8"/>
        <v>9</v>
      </c>
      <c r="AR23" s="14">
        <f t="shared" ca="1" si="9"/>
        <v>75</v>
      </c>
      <c r="AS23" s="25">
        <f t="shared" ca="1" si="10"/>
        <v>1</v>
      </c>
      <c r="AT23" s="76">
        <f t="shared" ca="1" si="11"/>
        <v>8.3333333333333339</v>
      </c>
      <c r="AU23" s="8">
        <f t="shared" ref="AU23:AU72" ca="1" si="21">Y23+AH23</f>
        <v>0</v>
      </c>
      <c r="AV23" s="125">
        <f t="shared" ca="1" si="12"/>
        <v>60</v>
      </c>
      <c r="AW23" s="126">
        <f t="shared" ca="1" si="13"/>
        <v>0</v>
      </c>
      <c r="AX23" s="126">
        <f t="shared" ca="1" si="14"/>
        <v>0.44444444444444442</v>
      </c>
      <c r="AY23" s="126">
        <f t="shared" ca="1" si="15"/>
        <v>0</v>
      </c>
      <c r="AZ23" s="126">
        <f t="shared" ca="1" si="16"/>
        <v>0.22222222222222221</v>
      </c>
      <c r="BA23" s="9">
        <f ca="1">IF($AO23="","",RANK(AZ23,AZ$22:AZ$72,1)+COUNTIF(AZ$22:AZ23,AZ23)-1)</f>
        <v>11</v>
      </c>
      <c r="BB23" s="126">
        <f t="shared" ca="1" si="17"/>
        <v>0.22222222222222221</v>
      </c>
      <c r="BC23" s="9">
        <f ca="1">IF($AO23="","",RANK(BB23,BB$22:BB$72,1)+COUNTIF(BB$22:BB23,BB23)-1)</f>
        <v>11</v>
      </c>
    </row>
    <row r="24" spans="1:61" x14ac:dyDescent="0.4">
      <c r="A24" s="25" t="s">
        <v>841</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B24</f>
        <v>Sling Blue</v>
      </c>
      <c r="U24" s="9">
        <f ca="1">COUNTIFS(OFFSET(Data!$A$1,0,MATCH(T24,Data!$1:$1,0)-1,1000,1),"Yes")</f>
        <v>48</v>
      </c>
      <c r="V24" s="9">
        <f ca="1">COUNTIFS(OFFSET(Data!$A$1,0,MATCH($T24&amp;" qualify",Data!$1:$1,0)-1,1000,1),1)</f>
        <v>6</v>
      </c>
      <c r="W24" s="14">
        <f t="shared" si="18"/>
        <v>25</v>
      </c>
      <c r="X24" s="9">
        <f ca="1">IF(OR(A24="1a2a",AD24=""),COUNTIFS(OFFSET(Data!$A$1,0,MATCH(T24&amp;" qualify",Data!$1:$1,0)-1,1000,1),2),IF(A24="12aa",COUNTIFS(OFFSET(Data!$A$1,0,MATCH(T24&amp;" qualify",Data!$1:$1,0)-1,1000,1),2,OFFSET(Data!$A$1,0,MATCH(AD24&amp;" qualify",Data!$1:$1,0)-1,1000,1),"&lt;&gt;1"),""))</f>
        <v>0</v>
      </c>
      <c r="Y24" s="9">
        <f t="shared" ca="1" si="2"/>
        <v>0</v>
      </c>
      <c r="Z24" s="25">
        <f t="shared" ca="1" si="3"/>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70">
        <f t="array" aca="1" ref="AB24" ca="1">SUM(IF(OFFSET(Service_DB,,,,1)=T24,IF(ISNUMBER(SEARCH(OFFSET(Service_DB,,1,,1),AA24)),OFFSET(Service_DB,,2,,1),0),0))</f>
        <v>0</v>
      </c>
      <c r="AC24" s="9">
        <f t="array" aca="1" ref="AC24" ca="1">IF(SUM(C24:S24)=0,0,MIN(IF(IF(C24:S24=MAX(C24:S24),(C$20:S$20))=MIN(IF(C24:S24=MAX(C24:S24),(C$20:S$20))),COLUMN(C$20:S$20))))</f>
        <v>14</v>
      </c>
      <c r="AD24" s="9" t="str">
        <f ca="1">IF(AC24=0,"",INDEX(C$21:S$21,AC24-2))</f>
        <v>Hulu with Live TV</v>
      </c>
      <c r="AE24" s="9">
        <f ca="1">IF(AD24="",0,COUNTIFS(OFFSET(Data!$A$1,0,MATCH(T24,Data!$1:$1,0)-1,1000,1),"&lt;&gt;Yes",OFFSET(Data!$A$1,0,MATCH(AD24,Data!$1:$1,0)-1,1000,1),"Yes"))</f>
        <v>38</v>
      </c>
      <c r="AF24" s="9">
        <f ca="1">IF(AD24="",0,INDEX(C24:S24,AC24-2))</f>
        <v>3</v>
      </c>
      <c r="AG24" s="14">
        <f t="shared" ca="1" si="4"/>
        <v>45</v>
      </c>
      <c r="AH24" s="9">
        <f ca="1">IF(AD24="",0,COUNTIFS(OFFSET(Data!$A$1,0,MATCH(T24&amp;" qualify",Data!$1:$1,0)-1,1000,1),"",OFFSET(Data!$A$1,0,MATCH(AD24&amp;" qualify",Data!$1:$1,0)-1,1000,1),2))</f>
        <v>0</v>
      </c>
      <c r="AI24" s="9">
        <f t="shared" ca="1" si="5"/>
        <v>0</v>
      </c>
      <c r="AJ24" s="25">
        <f t="shared" ca="1" si="6"/>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19"/>
        <v>Sling BlueHulu with Live TV970</v>
      </c>
      <c r="AN24" s="25" t="str">
        <f t="shared" ca="1" si="20"/>
        <v>Hulu with Live TVSling Blue970</v>
      </c>
      <c r="AO24" s="9" t="str">
        <f ca="1">IF(AND(V24=0,X24=0),"",IF(A24="1a",T24,IF(AD24="","",IF(OR(ISNUMBER(MATCH(AM24,AM$21:AM23,0)),ISNUMBER(MATCH(AN24,AM$21:AM23,0))),"",T24&amp;"/"&amp;AD24))))</f>
        <v>Sling Blue/Hulu with Live TV</v>
      </c>
      <c r="AP24" s="9">
        <f t="shared" ca="1" si="7"/>
        <v>86</v>
      </c>
      <c r="AQ24" s="9">
        <f t="shared" ca="1" si="8"/>
        <v>9</v>
      </c>
      <c r="AR24" s="14">
        <f t="shared" ca="1" si="9"/>
        <v>70</v>
      </c>
      <c r="AS24" s="25">
        <f t="shared" ca="1" si="10"/>
        <v>1</v>
      </c>
      <c r="AT24" s="76">
        <f t="shared" ca="1" si="11"/>
        <v>7.7777777777777777</v>
      </c>
      <c r="AU24" s="8">
        <f t="shared" ca="1" si="21"/>
        <v>0</v>
      </c>
      <c r="AV24" s="125">
        <f t="shared" ca="1" si="12"/>
        <v>55</v>
      </c>
      <c r="AW24" s="126">
        <f t="shared" ca="1" si="13"/>
        <v>0</v>
      </c>
      <c r="AX24" s="126">
        <f t="shared" ca="1" si="14"/>
        <v>0.40740740740740738</v>
      </c>
      <c r="AY24" s="126">
        <f t="shared" ca="1" si="15"/>
        <v>0</v>
      </c>
      <c r="AZ24" s="126">
        <f t="shared" ca="1" si="16"/>
        <v>0.20370370370370369</v>
      </c>
      <c r="BA24" s="9">
        <f ca="1">IF($AO24="","",RANK(AZ24,AZ$22:AZ$72,1)+COUNTIF(AZ$22:AZ24,AZ24)-1)</f>
        <v>8</v>
      </c>
      <c r="BB24" s="126">
        <f t="shared" ca="1" si="17"/>
        <v>0.20370370370370369</v>
      </c>
      <c r="BC24" s="9">
        <f ca="1">IF($AO24="","",RANK(BB24,BB$22:BB$72,1)+COUNTIF(BB$22:BB24,BB24)-1)</f>
        <v>8</v>
      </c>
    </row>
    <row r="25" spans="1:61" x14ac:dyDescent="0.4">
      <c r="A25" s="25" t="s">
        <v>841</v>
      </c>
      <c r="B25" s="124"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B25</f>
        <v>DirecTV Now Plus</v>
      </c>
      <c r="U25" s="9">
        <f ca="1">COUNTIFS(OFFSET(Data!$A$1,0,MATCH(T25,Data!$1:$1,0)-1,1000,1),"Yes")</f>
        <v>55</v>
      </c>
      <c r="V25" s="9">
        <f ca="1">COUNTIFS(OFFSET(Data!$A$1,0,MATCH($T25&amp;" qualify",Data!$1:$1,0)-1,1000,1),1)</f>
        <v>7</v>
      </c>
      <c r="W25" s="14">
        <f t="shared" si="18"/>
        <v>50</v>
      </c>
      <c r="X25" s="9">
        <f ca="1">IF(OR(A25="1a2a",AD25=""),COUNTIFS(OFFSET(Data!$A$1,0,MATCH(T25&amp;" qualify",Data!$1:$1,0)-1,1000,1),2),IF(A25="12aa",COUNTIFS(OFFSET(Data!$A$1,0,MATCH(T25&amp;" qualify",Data!$1:$1,0)-1,1000,1),2,OFFSET(Data!$A$1,0,MATCH(AD25&amp;" qualify",Data!$1:$1,0)-1,1000,1),"&lt;&gt;1"),""))</f>
        <v>0</v>
      </c>
      <c r="Y25" s="9">
        <f t="shared" ca="1" si="2"/>
        <v>0</v>
      </c>
      <c r="Z25" s="25">
        <f t="shared" ca="1" si="3"/>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17</v>
      </c>
      <c r="AD25" s="9" t="str">
        <f ca="1">IF(AC25=0,"",INDEX(C$21:S$21,AC25-2))</f>
        <v>AT&amp;T Watch TV</v>
      </c>
      <c r="AE25" s="9">
        <f ca="1">IF(AD25="",0,COUNTIFS(OFFSET(Data!$A$1,0,MATCH(T25,Data!$1:$1,0)-1,1000,1),"&lt;&gt;Yes",OFFSET(Data!$A$1,0,MATCH(AD25,Data!$1:$1,0)-1,1000,1),"Yes"))</f>
        <v>24</v>
      </c>
      <c r="AF25" s="9">
        <f ca="1">IF(AD25="",0,INDEX(C25:S25,AC25-2))</f>
        <v>2</v>
      </c>
      <c r="AG25" s="14">
        <f t="shared" ca="1" si="4"/>
        <v>15</v>
      </c>
      <c r="AH25" s="9">
        <f ca="1">IF(AD25="",0,COUNTIFS(OFFSET(Data!$A$1,0,MATCH(T25&amp;" qualify",Data!$1:$1,0)-1,1000,1),"",OFFSET(Data!$A$1,0,MATCH(AD25&amp;" qualify",Data!$1:$1,0)-1,1000,1),2))</f>
        <v>0</v>
      </c>
      <c r="AI25" s="9">
        <f t="shared" ca="1" si="5"/>
        <v>0</v>
      </c>
      <c r="AJ25" s="25">
        <f t="shared" ca="1" si="6"/>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19"/>
        <v>DirecTV Now PlusAT&amp;T Watch TV965</v>
      </c>
      <c r="AN25" s="25" t="str">
        <f t="shared" ca="1" si="20"/>
        <v>AT&amp;T Watch TVDirecTV Now Plus965</v>
      </c>
      <c r="AO25" s="9" t="str">
        <f ca="1">IF(AND(V25=0,X25=0),"",IF(A25="1a",T25,IF(AD25="","",IF(OR(ISNUMBER(MATCH(AM25,AM$21:AM24,0)),ISNUMBER(MATCH(AN25,AM$21:AM24,0))),"",T25&amp;"/"&amp;AD25))))</f>
        <v>DirecTV Now Plus/AT&amp;T Watch TV</v>
      </c>
      <c r="AP25" s="9">
        <f t="shared" ca="1" si="7"/>
        <v>79</v>
      </c>
      <c r="AQ25" s="9">
        <f t="shared" ca="1" si="8"/>
        <v>9</v>
      </c>
      <c r="AR25" s="14">
        <f t="shared" ca="1" si="9"/>
        <v>65</v>
      </c>
      <c r="AS25" s="25">
        <f t="shared" ca="1" si="10"/>
        <v>1</v>
      </c>
      <c r="AT25" s="76">
        <f t="shared" ca="1" si="11"/>
        <v>7.2222222222222223</v>
      </c>
      <c r="AU25" s="8">
        <f t="shared" ca="1" si="21"/>
        <v>0</v>
      </c>
      <c r="AV25" s="125">
        <f t="shared" ca="1" si="12"/>
        <v>50</v>
      </c>
      <c r="AW25" s="126">
        <f t="shared" ca="1" si="13"/>
        <v>0</v>
      </c>
      <c r="AX25" s="126">
        <f t="shared" ca="1" si="14"/>
        <v>0.37037037037037035</v>
      </c>
      <c r="AY25" s="126">
        <f t="shared" ca="1" si="15"/>
        <v>0</v>
      </c>
      <c r="AZ25" s="126">
        <f t="shared" ca="1" si="16"/>
        <v>0.18518518518518517</v>
      </c>
      <c r="BA25" s="9">
        <f ca="1">IF($AO25="","",RANK(AZ25,AZ$22:AZ$72,1)+COUNTIF(AZ$22:AZ25,AZ25)-1)</f>
        <v>2</v>
      </c>
      <c r="BB25" s="126">
        <f t="shared" ca="1" si="17"/>
        <v>0.18518518518518517</v>
      </c>
      <c r="BC25" s="9">
        <f ca="1">IF($AO25="","",RANK(BB25,BB$22:BB$72,1)+COUNTIF(BB$22:BB25,BB25)-1)</f>
        <v>2</v>
      </c>
    </row>
    <row r="26" spans="1:61" x14ac:dyDescent="0.4">
      <c r="A26" s="25" t="s">
        <v>841</v>
      </c>
      <c r="B26" s="124"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B26</f>
        <v>DirecTV Now Max</v>
      </c>
      <c r="U26" s="9">
        <f ca="1">COUNTIFS(OFFSET(Data!$A$1,0,MATCH(T26,Data!$1:$1,0)-1,1000,1),"Yes")</f>
        <v>71</v>
      </c>
      <c r="V26" s="9">
        <f ca="1">COUNTIFS(OFFSET(Data!$A$1,0,MATCH($T26&amp;" qualify",Data!$1:$1,0)-1,1000,1),1)</f>
        <v>7</v>
      </c>
      <c r="W26" s="14">
        <f t="shared" si="18"/>
        <v>70</v>
      </c>
      <c r="X26" s="9">
        <f ca="1">IF(OR(A26="1a2a",AD26=""),COUNTIFS(OFFSET(Data!$A$1,0,MATCH(T26&amp;" qualify",Data!$1:$1,0)-1,1000,1),2),IF(A26="12aa",COUNTIFS(OFFSET(Data!$A$1,0,MATCH(T26&amp;" qualify",Data!$1:$1,0)-1,1000,1),2,OFFSET(Data!$A$1,0,MATCH(AD26&amp;" qualify",Data!$1:$1,0)-1,1000,1),"&lt;&gt;1"),""))</f>
        <v>0</v>
      </c>
      <c r="Y26" s="9">
        <f t="shared" ca="1" si="2"/>
        <v>0</v>
      </c>
      <c r="Z26" s="25">
        <f t="shared" ca="1" si="3"/>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17</v>
      </c>
      <c r="AD26" s="9" t="str">
        <f ca="1">IF(AC26=0,"",INDEX(C$21:S$21,AC26-2))</f>
        <v>AT&amp;T Watch TV</v>
      </c>
      <c r="AE26" s="9">
        <f ca="1">IF(AD26="",0,COUNTIFS(OFFSET(Data!$A$1,0,MATCH(T26,Data!$1:$1,0)-1,1000,1),"&lt;&gt;Yes",OFFSET(Data!$A$1,0,MATCH(AD26,Data!$1:$1,0)-1,1000,1),"Yes"))</f>
        <v>23</v>
      </c>
      <c r="AF26" s="9">
        <f ca="1">IF(AD26="",0,INDEX(C26:S26,AC26-2))</f>
        <v>2</v>
      </c>
      <c r="AG26" s="14">
        <f t="shared" ca="1" si="4"/>
        <v>15</v>
      </c>
      <c r="AH26" s="9">
        <f ca="1">IF(AD26="",0,COUNTIFS(OFFSET(Data!$A$1,0,MATCH(T26&amp;" qualify",Data!$1:$1,0)-1,1000,1),"",OFFSET(Data!$A$1,0,MATCH(AD26&amp;" qualify",Data!$1:$1,0)-1,1000,1),2))</f>
        <v>0</v>
      </c>
      <c r="AI26" s="9">
        <f t="shared" ca="1" si="5"/>
        <v>0</v>
      </c>
      <c r="AJ26" s="25">
        <f t="shared" ca="1" si="6"/>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19"/>
        <v>DirecTV Now MaxAT&amp;T Watch TV985</v>
      </c>
      <c r="AN26" s="25" t="str">
        <f t="shared" ca="1" si="20"/>
        <v>AT&amp;T Watch TVDirecTV Now Max985</v>
      </c>
      <c r="AO26" s="9" t="str">
        <f ca="1">IF(AND(V26=0,X26=0),"",IF(A26="1a",T26,IF(AD26="","",IF(OR(ISNUMBER(MATCH(AM26,AM$21:AM25,0)),ISNUMBER(MATCH(AN26,AM$21:AM25,0))),"",T26&amp;"/"&amp;AD26))))</f>
        <v>DirecTV Now Max/AT&amp;T Watch TV</v>
      </c>
      <c r="AP26" s="9">
        <f t="shared" ca="1" si="7"/>
        <v>94</v>
      </c>
      <c r="AQ26" s="9">
        <f t="shared" ca="1" si="8"/>
        <v>9</v>
      </c>
      <c r="AR26" s="14">
        <f t="shared" ca="1" si="9"/>
        <v>85</v>
      </c>
      <c r="AS26" s="25">
        <f t="shared" ca="1" si="10"/>
        <v>1</v>
      </c>
      <c r="AT26" s="76">
        <f t="shared" ca="1" si="11"/>
        <v>9.4444444444444446</v>
      </c>
      <c r="AU26" s="8">
        <f t="shared" ca="1" si="21"/>
        <v>0</v>
      </c>
      <c r="AV26" s="125">
        <f t="shared" ca="1" si="12"/>
        <v>70</v>
      </c>
      <c r="AW26" s="126">
        <f t="shared" ca="1" si="13"/>
        <v>0</v>
      </c>
      <c r="AX26" s="126">
        <f t="shared" ca="1" si="14"/>
        <v>0.51851851851851849</v>
      </c>
      <c r="AY26" s="126">
        <f t="shared" ca="1" si="15"/>
        <v>0</v>
      </c>
      <c r="AZ26" s="126">
        <f t="shared" ca="1" si="16"/>
        <v>0.25925925925925924</v>
      </c>
      <c r="BA26" s="9">
        <f ca="1">IF($AO26="","",RANK(AZ26,AZ$22:AZ$72,1)+COUNTIF(AZ$22:AZ26,AZ26)-1)</f>
        <v>13</v>
      </c>
      <c r="BB26" s="126">
        <f t="shared" ca="1" si="17"/>
        <v>0.25925925925925924</v>
      </c>
      <c r="BC26" s="9">
        <f ca="1">IF($AO26="","",RANK(BB26,BB$22:BB$72,1)+COUNTIF(BB$22:BB26,BB26)-1)</f>
        <v>13</v>
      </c>
    </row>
    <row r="27" spans="1:61" x14ac:dyDescent="0.4">
      <c r="A27" s="25" t="s">
        <v>841</v>
      </c>
      <c r="B27" s="124"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B27</f>
        <v>DirecTV Now Entertainment</v>
      </c>
      <c r="U27" s="9">
        <f ca="1">COUNTIFS(OFFSET(Data!$A$1,0,MATCH(T27,Data!$1:$1,0)-1,1000,1),"Yes")</f>
        <v>72</v>
      </c>
      <c r="V27" s="9">
        <f ca="1">COUNTIFS(OFFSET(Data!$A$1,0,MATCH($T27&amp;" qualify",Data!$1:$1,0)-1,1000,1),1)</f>
        <v>9</v>
      </c>
      <c r="W27" s="14">
        <f t="shared" si="18"/>
        <v>93</v>
      </c>
      <c r="X27" s="9">
        <f ca="1">IF(OR(A27="1a2a",AD27=""),COUNTIFS(OFFSET(Data!$A$1,0,MATCH(T27&amp;" qualify",Data!$1:$1,0)-1,1000,1),2),IF(A27="12aa",COUNTIFS(OFFSET(Data!$A$1,0,MATCH(T27&amp;" qualify",Data!$1:$1,0)-1,1000,1),2,OFFSET(Data!$A$1,0,MATCH(AD27&amp;" qualify",Data!$1:$1,0)-1,1000,1),"&lt;&gt;1"),""))</f>
        <v>0</v>
      </c>
      <c r="Y27" s="9">
        <f t="shared" ca="1" si="2"/>
        <v>0</v>
      </c>
      <c r="Z27" s="25">
        <f t="shared" ca="1" si="3"/>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0</v>
      </c>
      <c r="AD27" s="9" t="str">
        <f ca="1">IF(AC27=0,"",INDEX(C$21:S$21,AC27-2))</f>
        <v/>
      </c>
      <c r="AE27" s="9">
        <f ca="1">IF(AD27="",0,COUNTIFS(OFFSET(Data!$A$1,0,MATCH(T27,Data!$1:$1,0)-1,1000,1),"&lt;&gt;Yes",OFFSET(Data!$A$1,0,MATCH(AD27,Data!$1:$1,0)-1,1000,1),"Yes"))</f>
        <v>0</v>
      </c>
      <c r="AF27" s="9">
        <f ca="1">IF(AD27="",0,INDEX(C27:S27,AC27-2))</f>
        <v>0</v>
      </c>
      <c r="AG27" s="14">
        <f t="shared" ca="1" si="4"/>
        <v>0</v>
      </c>
      <c r="AH27" s="9">
        <f ca="1">IF(AD27="",0,COUNTIFS(OFFSET(Data!$A$1,0,MATCH(T27&amp;" qualify",Data!$1:$1,0)-1,1000,1),"",OFFSET(Data!$A$1,0,MATCH(AD27&amp;" qualify",Data!$1:$1,0)-1,1000,1),2))</f>
        <v>0</v>
      </c>
      <c r="AI27" s="9">
        <f t="shared" ca="1" si="5"/>
        <v>0</v>
      </c>
      <c r="AJ27" s="25" t="str">
        <f t="shared" ca="1" si="6"/>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19"/>
        <v>DirecTV Now Entertainment993</v>
      </c>
      <c r="AN27" s="25" t="str">
        <f t="shared" ca="1" si="20"/>
        <v>DirecTV Now Entertainment993</v>
      </c>
      <c r="AO27" s="9" t="str">
        <f ca="1">IF(AND(V27=0,X27=0),"",IF(A27="1a",T27,IF(AD27="","",IF(OR(ISNUMBER(MATCH(AM27,AM$21:AM26,0)),ISNUMBER(MATCH(AN27,AM$21:AM26,0))),"",T27&amp;"/"&amp;AD27))))</f>
        <v/>
      </c>
      <c r="AP27" s="9" t="str">
        <f t="shared" ca="1" si="7"/>
        <v/>
      </c>
      <c r="AQ27" s="9" t="str">
        <f t="shared" ca="1" si="8"/>
        <v/>
      </c>
      <c r="AR27" s="14" t="str">
        <f t="shared" ca="1" si="9"/>
        <v/>
      </c>
      <c r="AS27" s="25" t="str">
        <f t="shared" ca="1" si="10"/>
        <v/>
      </c>
      <c r="AT27" s="76" t="str">
        <f t="shared" ca="1" si="11"/>
        <v/>
      </c>
      <c r="AU27" s="8">
        <f t="shared" ca="1" si="21"/>
        <v>0</v>
      </c>
      <c r="AV27" s="125" t="str">
        <f t="shared" ca="1" si="12"/>
        <v/>
      </c>
      <c r="AW27" s="126" t="str">
        <f t="shared" ca="1" si="13"/>
        <v/>
      </c>
      <c r="AX27" s="126" t="str">
        <f t="shared" ca="1" si="14"/>
        <v/>
      </c>
      <c r="AY27" s="126" t="str">
        <f t="shared" ca="1" si="15"/>
        <v/>
      </c>
      <c r="AZ27" s="126" t="str">
        <f t="shared" ca="1" si="16"/>
        <v/>
      </c>
      <c r="BA27" s="9" t="str">
        <f ca="1">IF($AO27="","",RANK(AZ27,AZ$22:AZ$72,1)+COUNTIF(AZ$22:AZ27,AZ27)-1)</f>
        <v/>
      </c>
      <c r="BB27" s="126" t="str">
        <f t="shared" ca="1" si="17"/>
        <v/>
      </c>
      <c r="BC27" s="9" t="str">
        <f ca="1">IF($AO27="","",RANK(BB27,BB$22:BB$72,1)+COUNTIF(BB$22:BB27,BB27)-1)</f>
        <v/>
      </c>
    </row>
    <row r="28" spans="1:61" x14ac:dyDescent="0.4">
      <c r="A28" s="25" t="s">
        <v>841</v>
      </c>
      <c r="B28" s="124"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B28</f>
        <v>DirecTV Now Choice</v>
      </c>
      <c r="U28" s="9">
        <f ca="1">COUNTIFS(OFFSET(Data!$A$1,0,MATCH(T28,Data!$1:$1,0)-1,1000,1),"Yes")</f>
        <v>97</v>
      </c>
      <c r="V28" s="9">
        <f ca="1">COUNTIFS(OFFSET(Data!$A$1,0,MATCH($T28&amp;" qualify",Data!$1:$1,0)-1,1000,1),1)</f>
        <v>9</v>
      </c>
      <c r="W28" s="14">
        <f t="shared" si="18"/>
        <v>110</v>
      </c>
      <c r="X28" s="9">
        <f ca="1">IF(OR(A28="1a2a",AD28=""),COUNTIFS(OFFSET(Data!$A$1,0,MATCH(T28&amp;" qualify",Data!$1:$1,0)-1,1000,1),2),IF(A28="12aa",COUNTIFS(OFFSET(Data!$A$1,0,MATCH(T28&amp;" qualify",Data!$1:$1,0)-1,1000,1),2,OFFSET(Data!$A$1,0,MATCH(AD28&amp;" qualify",Data!$1:$1,0)-1,1000,1),"&lt;&gt;1"),""))</f>
        <v>0</v>
      </c>
      <c r="Y28" s="9">
        <f t="shared" ca="1" si="2"/>
        <v>0</v>
      </c>
      <c r="Z28" s="25">
        <f t="shared" ca="1" si="3"/>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0</v>
      </c>
      <c r="AD28" s="9" t="str">
        <f ca="1">IF(AC28=0,"",INDEX(C$21:S$21,AC28-2))</f>
        <v/>
      </c>
      <c r="AE28" s="9">
        <f ca="1">IF(AD28="",0,COUNTIFS(OFFSET(Data!$A$1,0,MATCH(T28,Data!$1:$1,0)-1,1000,1),"&lt;&gt;Yes",OFFSET(Data!$A$1,0,MATCH(AD28,Data!$1:$1,0)-1,1000,1),"Yes"))</f>
        <v>0</v>
      </c>
      <c r="AF28" s="9">
        <f ca="1">IF(AD28="",0,INDEX(C28:S28,AC28-2))</f>
        <v>0</v>
      </c>
      <c r="AG28" s="14">
        <f t="shared" ca="1" si="4"/>
        <v>0</v>
      </c>
      <c r="AH28" s="9">
        <f ca="1">IF(AD28="",0,COUNTIFS(OFFSET(Data!$A$1,0,MATCH(T28&amp;" qualify",Data!$1:$1,0)-1,1000,1),"",OFFSET(Data!$A$1,0,MATCH(AD28&amp;" qualify",Data!$1:$1,0)-1,1000,1),2))</f>
        <v>0</v>
      </c>
      <c r="AI28" s="9">
        <f t="shared" ca="1" si="5"/>
        <v>0</v>
      </c>
      <c r="AJ28" s="25" t="str">
        <f t="shared" ca="1" si="6"/>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19"/>
        <v>DirecTV Now Choice9110</v>
      </c>
      <c r="AN28" s="25" t="str">
        <f t="shared" ca="1" si="20"/>
        <v>DirecTV Now Choice9110</v>
      </c>
      <c r="AO28" s="9" t="str">
        <f ca="1">IF(AND(V28=0,X28=0),"",IF(A28="1a",T28,IF(AD28="","",IF(OR(ISNUMBER(MATCH(AM28,AM$21:AM27,0)),ISNUMBER(MATCH(AN28,AM$21:AM27,0))),"",T28&amp;"/"&amp;AD28))))</f>
        <v/>
      </c>
      <c r="AP28" s="9" t="str">
        <f t="shared" ca="1" si="7"/>
        <v/>
      </c>
      <c r="AQ28" s="9" t="str">
        <f t="shared" ca="1" si="8"/>
        <v/>
      </c>
      <c r="AR28" s="14" t="str">
        <f t="shared" ca="1" si="9"/>
        <v/>
      </c>
      <c r="AS28" s="25" t="str">
        <f t="shared" ca="1" si="10"/>
        <v/>
      </c>
      <c r="AT28" s="76" t="str">
        <f t="shared" ca="1" si="11"/>
        <v/>
      </c>
      <c r="AU28" s="8">
        <f t="shared" ca="1" si="21"/>
        <v>0</v>
      </c>
      <c r="AV28" s="125" t="str">
        <f t="shared" ca="1" si="12"/>
        <v/>
      </c>
      <c r="AW28" s="126" t="str">
        <f t="shared" ca="1" si="13"/>
        <v/>
      </c>
      <c r="AX28" s="126" t="str">
        <f t="shared" ca="1" si="14"/>
        <v/>
      </c>
      <c r="AY28" s="126" t="str">
        <f t="shared" ca="1" si="15"/>
        <v/>
      </c>
      <c r="AZ28" s="126" t="str">
        <f t="shared" ca="1" si="16"/>
        <v/>
      </c>
      <c r="BA28" s="9" t="str">
        <f ca="1">IF($AO28="","",RANK(AZ28,AZ$22:AZ$72,1)+COUNTIF(AZ$22:AZ28,AZ28)-1)</f>
        <v/>
      </c>
      <c r="BB28" s="126" t="str">
        <f t="shared" ca="1" si="17"/>
        <v/>
      </c>
      <c r="BC28" s="9" t="str">
        <f ca="1">IF($AO28="","",RANK(BB28,BB$22:BB$72,1)+COUNTIF(BB$22:BB28,BB28)-1)</f>
        <v/>
      </c>
    </row>
    <row r="29" spans="1:61" x14ac:dyDescent="0.4">
      <c r="A29" s="25" t="s">
        <v>841</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B29</f>
        <v>DirecTV Now Xtra</v>
      </c>
      <c r="U29" s="9">
        <f ca="1">COUNTIFS(OFFSET(Data!$A$1,0,MATCH(T29,Data!$1:$1,0)-1,1000,1),"Yes")</f>
        <v>125</v>
      </c>
      <c r="V29" s="9">
        <f ca="1">COUNTIFS(OFFSET(Data!$A$1,0,MATCH($T29&amp;" qualify",Data!$1:$1,0)-1,1000,1),1)</f>
        <v>9</v>
      </c>
      <c r="W29" s="14">
        <f t="shared" si="18"/>
        <v>124</v>
      </c>
      <c r="X29" s="9">
        <f ca="1">IF(OR(A29="1a2a",AD29=""),COUNTIFS(OFFSET(Data!$A$1,0,MATCH(T29&amp;" qualify",Data!$1:$1,0)-1,1000,1),2),IF(A29="12aa",COUNTIFS(OFFSET(Data!$A$1,0,MATCH(T29&amp;" qualify",Data!$1:$1,0)-1,1000,1),2,OFFSET(Data!$A$1,0,MATCH(AD29&amp;" qualify",Data!$1:$1,0)-1,1000,1),"&lt;&gt;1"),""))</f>
        <v>0</v>
      </c>
      <c r="Y29" s="9">
        <f t="shared" ca="1" si="2"/>
        <v>0</v>
      </c>
      <c r="Z29" s="25">
        <f t="shared" ca="1" si="3"/>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ca="1">IF(AC29=0,"",INDEX(C$21:S$21,AC29-2))</f>
        <v/>
      </c>
      <c r="AE29" s="9">
        <f ca="1">IF(AD29="",0,COUNTIFS(OFFSET(Data!$A$1,0,MATCH(T29,Data!$1:$1,0)-1,1000,1),"&lt;&gt;Yes",OFFSET(Data!$A$1,0,MATCH(AD29,Data!$1:$1,0)-1,1000,1),"Yes"))</f>
        <v>0</v>
      </c>
      <c r="AF29" s="9">
        <f ca="1">IF(AD29="",0,INDEX(C29:S29,AC29-2))</f>
        <v>0</v>
      </c>
      <c r="AG29" s="14">
        <f t="shared" ca="1" si="4"/>
        <v>0</v>
      </c>
      <c r="AH29" s="9">
        <f ca="1">IF(AD29="",0,COUNTIFS(OFFSET(Data!$A$1,0,MATCH(T29&amp;" qualify",Data!$1:$1,0)-1,1000,1),"",OFFSET(Data!$A$1,0,MATCH(AD29&amp;" qualify",Data!$1:$1,0)-1,1000,1),2))</f>
        <v>0</v>
      </c>
      <c r="AI29" s="9">
        <f t="shared" ca="1" si="5"/>
        <v>0</v>
      </c>
      <c r="AJ29" s="25" t="str">
        <f t="shared" ca="1" si="6"/>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19"/>
        <v>DirecTV Now Xtra9124</v>
      </c>
      <c r="AN29" s="25" t="str">
        <f t="shared" ca="1" si="20"/>
        <v>DirecTV Now Xtra9124</v>
      </c>
      <c r="AO29" s="9" t="str">
        <f ca="1">IF(AND(V29=0,X29=0),"",IF(A29="1a",T29,IF(AD29="","",IF(OR(ISNUMBER(MATCH(AM29,AM$21:AM28,0)),ISNUMBER(MATCH(AN29,AM$21:AM28,0))),"",T29&amp;"/"&amp;AD29))))</f>
        <v/>
      </c>
      <c r="AP29" s="9" t="str">
        <f t="shared" ca="1" si="7"/>
        <v/>
      </c>
      <c r="AQ29" s="9" t="str">
        <f t="shared" ca="1" si="8"/>
        <v/>
      </c>
      <c r="AR29" s="14" t="str">
        <f t="shared" ca="1" si="9"/>
        <v/>
      </c>
      <c r="AS29" s="25" t="str">
        <f t="shared" ca="1" si="10"/>
        <v/>
      </c>
      <c r="AT29" s="76" t="str">
        <f t="shared" ca="1" si="11"/>
        <v/>
      </c>
      <c r="AU29" s="8">
        <f t="shared" ca="1" si="21"/>
        <v>0</v>
      </c>
      <c r="AV29" s="125" t="str">
        <f t="shared" ca="1" si="12"/>
        <v/>
      </c>
      <c r="AW29" s="126" t="str">
        <f t="shared" ca="1" si="13"/>
        <v/>
      </c>
      <c r="AX29" s="126" t="str">
        <f t="shared" ca="1" si="14"/>
        <v/>
      </c>
      <c r="AY29" s="126" t="str">
        <f t="shared" ca="1" si="15"/>
        <v/>
      </c>
      <c r="AZ29" s="126" t="str">
        <f t="shared" ca="1" si="16"/>
        <v/>
      </c>
      <c r="BA29" s="9" t="str">
        <f ca="1">IF($AO29="","",RANK(AZ29,AZ$22:AZ$72,1)+COUNTIF(AZ$22:AZ29,AZ29)-1)</f>
        <v/>
      </c>
      <c r="BB29" s="126" t="str">
        <f t="shared" ca="1" si="17"/>
        <v/>
      </c>
      <c r="BC29" s="9" t="str">
        <f ca="1">IF($AO29="","",RANK(BB29,BB$22:BB$72,1)+COUNTIF(BB$22:BB29,BB29)-1)</f>
        <v/>
      </c>
    </row>
    <row r="30" spans="1:61" x14ac:dyDescent="0.4">
      <c r="A30" s="25" t="s">
        <v>841</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B30</f>
        <v>DirecTV Now Ultimate</v>
      </c>
      <c r="U30" s="9">
        <f ca="1">COUNTIFS(OFFSET(Data!$A$1,0,MATCH(T30,Data!$1:$1,0)-1,1000,1),"Yes")</f>
        <v>136</v>
      </c>
      <c r="V30" s="9">
        <f ca="1">COUNTIFS(OFFSET(Data!$A$1,0,MATCH($T30&amp;" qualify",Data!$1:$1,0)-1,1000,1),1)</f>
        <v>9</v>
      </c>
      <c r="W30" s="14">
        <f t="shared" si="18"/>
        <v>135</v>
      </c>
      <c r="X30" s="9">
        <f ca="1">IF(OR(A30="1a2a",AD30=""),COUNTIFS(OFFSET(Data!$A$1,0,MATCH(T30&amp;" qualify",Data!$1:$1,0)-1,1000,1),2),IF(A30="12aa",COUNTIFS(OFFSET(Data!$A$1,0,MATCH(T30&amp;" qualify",Data!$1:$1,0)-1,1000,1),2,OFFSET(Data!$A$1,0,MATCH(AD30&amp;" qualify",Data!$1:$1,0)-1,1000,1),"&lt;&gt;1"),""))</f>
        <v>0</v>
      </c>
      <c r="Y30" s="9">
        <f t="shared" ca="1" si="2"/>
        <v>0</v>
      </c>
      <c r="Z30" s="25">
        <f t="shared" ca="1" si="3"/>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ca="1">IF(AC30=0,"",INDEX(C$21:S$21,AC30-2))</f>
        <v/>
      </c>
      <c r="AE30" s="9">
        <f ca="1">IF(AD30="",0,COUNTIFS(OFFSET(Data!$A$1,0,MATCH(T30,Data!$1:$1,0)-1,1000,1),"&lt;&gt;Yes",OFFSET(Data!$A$1,0,MATCH(AD30,Data!$1:$1,0)-1,1000,1),"Yes"))</f>
        <v>0</v>
      </c>
      <c r="AF30" s="9">
        <f ca="1">IF(AD30="",0,INDEX(C30:S30,AC30-2))</f>
        <v>0</v>
      </c>
      <c r="AG30" s="14">
        <f t="shared" ca="1" si="4"/>
        <v>0</v>
      </c>
      <c r="AH30" s="9">
        <f ca="1">IF(AD30="",0,COUNTIFS(OFFSET(Data!$A$1,0,MATCH(T30&amp;" qualify",Data!$1:$1,0)-1,1000,1),"",OFFSET(Data!$A$1,0,MATCH(AD30&amp;" qualify",Data!$1:$1,0)-1,1000,1),2))</f>
        <v>0</v>
      </c>
      <c r="AI30" s="9">
        <f t="shared" ca="1" si="5"/>
        <v>0</v>
      </c>
      <c r="AJ30" s="25" t="str">
        <f t="shared" ca="1" si="6"/>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19"/>
        <v>DirecTV Now Ultimate9135</v>
      </c>
      <c r="AN30" s="25" t="str">
        <f t="shared" ca="1" si="20"/>
        <v>DirecTV Now Ultimate9135</v>
      </c>
      <c r="AO30" s="9" t="str">
        <f ca="1">IF(AND(V30=0,X30=0),"",IF(A30="1a",T30,IF(AD30="","",IF(OR(ISNUMBER(MATCH(AM30,AM$21:AM29,0)),ISNUMBER(MATCH(AN30,AM$21:AM29,0))),"",T30&amp;"/"&amp;AD30))))</f>
        <v/>
      </c>
      <c r="AP30" s="9" t="str">
        <f t="shared" ca="1" si="7"/>
        <v/>
      </c>
      <c r="AQ30" s="9" t="str">
        <f t="shared" ca="1" si="8"/>
        <v/>
      </c>
      <c r="AR30" s="14" t="str">
        <f t="shared" ca="1" si="9"/>
        <v/>
      </c>
      <c r="AS30" s="25" t="str">
        <f t="shared" ca="1" si="10"/>
        <v/>
      </c>
      <c r="AT30" s="76" t="str">
        <f t="shared" ca="1" si="11"/>
        <v/>
      </c>
      <c r="AU30" s="8">
        <f t="shared" ca="1" si="21"/>
        <v>0</v>
      </c>
      <c r="AV30" s="125" t="str">
        <f t="shared" ca="1" si="12"/>
        <v/>
      </c>
      <c r="AW30" s="126" t="str">
        <f t="shared" ca="1" si="13"/>
        <v/>
      </c>
      <c r="AX30" s="126" t="str">
        <f t="shared" ca="1" si="14"/>
        <v/>
      </c>
      <c r="AY30" s="126" t="str">
        <f t="shared" ca="1" si="15"/>
        <v/>
      </c>
      <c r="AZ30" s="126" t="str">
        <f t="shared" ca="1" si="16"/>
        <v/>
      </c>
      <c r="BA30" s="9" t="str">
        <f ca="1">IF($AO30="","",RANK(AZ30,AZ$22:AZ$72,1)+COUNTIF(AZ$22:AZ30,AZ30)-1)</f>
        <v/>
      </c>
      <c r="BB30" s="126" t="str">
        <f t="shared" ca="1" si="17"/>
        <v/>
      </c>
      <c r="BC30" s="9" t="str">
        <f ca="1">IF($AO30="","",RANK(BB30,BB$22:BB$72,1)+COUNTIF(BB$22:BB30,BB30)-1)</f>
        <v/>
      </c>
    </row>
    <row r="31" spans="1:61" x14ac:dyDescent="0.4">
      <c r="A31" s="25" t="s">
        <v>841</v>
      </c>
      <c r="B31" s="124"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B31</f>
        <v>DirecTV Now Optimo Mas</v>
      </c>
      <c r="U31" s="9">
        <f ca="1">COUNTIFS(OFFSET(Data!$A$1,0,MATCH(T31,Data!$1:$1,0)-1,1000,1),"Yes")</f>
        <v>107</v>
      </c>
      <c r="V31" s="9">
        <f ca="1">COUNTIFS(OFFSET(Data!$A$1,0,MATCH($T31&amp;" qualify",Data!$1:$1,0)-1,1000,1),1)</f>
        <v>8</v>
      </c>
      <c r="W31" s="14">
        <f t="shared" si="18"/>
        <v>86</v>
      </c>
      <c r="X31" s="9">
        <f ca="1">IF(OR(A31="1a2a",AD31=""),COUNTIFS(OFFSET(Data!$A$1,0,MATCH(T31&amp;" qualify",Data!$1:$1,0)-1,1000,1),2),IF(A31="12aa",COUNTIFS(OFFSET(Data!$A$1,0,MATCH(T31&amp;" qualify",Data!$1:$1,0)-1,1000,1),2,OFFSET(Data!$A$1,0,MATCH(AD31&amp;" qualify",Data!$1:$1,0)-1,1000,1),"&lt;&gt;1"),""))</f>
        <v>0</v>
      </c>
      <c r="Y31" s="9">
        <f t="shared" ca="1" si="2"/>
        <v>0</v>
      </c>
      <c r="Z31" s="25">
        <f t="shared" ca="1" si="3"/>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17</v>
      </c>
      <c r="AD31" s="9" t="str">
        <f ca="1">IF(AC31=0,"",INDEX(C$21:S$21,AC31-2))</f>
        <v>AT&amp;T Watch TV</v>
      </c>
      <c r="AE31" s="9">
        <f ca="1">IF(AD31="",0,COUNTIFS(OFFSET(Data!$A$1,0,MATCH(T31,Data!$1:$1,0)-1,1000,1),"&lt;&gt;Yes",OFFSET(Data!$A$1,0,MATCH(AD31,Data!$1:$1,0)-1,1000,1),"Yes"))</f>
        <v>23</v>
      </c>
      <c r="AF31" s="9">
        <f ca="1">IF(AD31="",0,INDEX(C31:S31,AC31-2))</f>
        <v>1</v>
      </c>
      <c r="AG31" s="14">
        <f t="shared" ca="1" si="4"/>
        <v>15</v>
      </c>
      <c r="AH31" s="9">
        <f ca="1">IF(AD31="",0,COUNTIFS(OFFSET(Data!$A$1,0,MATCH(T31&amp;" qualify",Data!$1:$1,0)-1,1000,1),"",OFFSET(Data!$A$1,0,MATCH(AD31&amp;" qualify",Data!$1:$1,0)-1,1000,1),2))</f>
        <v>0</v>
      </c>
      <c r="AI31" s="9">
        <f t="shared" ca="1" si="5"/>
        <v>0</v>
      </c>
      <c r="AJ31" s="25">
        <f t="shared" ca="1" si="6"/>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19"/>
        <v>DirecTV Now Optimo MasAT&amp;T Watch TV9101</v>
      </c>
      <c r="AN31" s="25" t="str">
        <f t="shared" ca="1" si="20"/>
        <v>AT&amp;T Watch TVDirecTV Now Optimo Mas9101</v>
      </c>
      <c r="AO31" s="9" t="str">
        <f ca="1">IF(AND(V31=0,X31=0),"",IF(A31="1a",T31,IF(AD31="","",IF(OR(ISNUMBER(MATCH(AM31,AM$21:AM30,0)),ISNUMBER(MATCH(AN31,AM$21:AM30,0))),"",T31&amp;"/"&amp;AD31))))</f>
        <v>DirecTV Now Optimo Mas/AT&amp;T Watch TV</v>
      </c>
      <c r="AP31" s="9">
        <f t="shared" ca="1" si="7"/>
        <v>130</v>
      </c>
      <c r="AQ31" s="9">
        <f t="shared" ca="1" si="8"/>
        <v>9</v>
      </c>
      <c r="AR31" s="14">
        <f t="shared" ca="1" si="9"/>
        <v>101</v>
      </c>
      <c r="AS31" s="25">
        <f t="shared" ca="1" si="10"/>
        <v>1</v>
      </c>
      <c r="AT31" s="76">
        <f t="shared" ca="1" si="11"/>
        <v>11.222222222222221</v>
      </c>
      <c r="AU31" s="8">
        <f t="shared" ca="1" si="21"/>
        <v>0</v>
      </c>
      <c r="AV31" s="125">
        <f t="shared" ca="1" si="12"/>
        <v>86</v>
      </c>
      <c r="AW31" s="126">
        <f t="shared" ca="1" si="13"/>
        <v>0</v>
      </c>
      <c r="AX31" s="126">
        <f t="shared" ca="1" si="14"/>
        <v>0.63703703703703707</v>
      </c>
      <c r="AY31" s="126">
        <f t="shared" ca="1" si="15"/>
        <v>0</v>
      </c>
      <c r="AZ31" s="126">
        <f t="shared" ca="1" si="16"/>
        <v>0.31851851851851853</v>
      </c>
      <c r="BA31" s="9">
        <f ca="1">IF($AO31="","",RANK(AZ31,AZ$22:AZ$72,1)+COUNTIF(AZ$22:AZ31,AZ31)-1)</f>
        <v>18</v>
      </c>
      <c r="BB31" s="126">
        <f t="shared" ca="1" si="17"/>
        <v>0.31851851851851853</v>
      </c>
      <c r="BC31" s="9">
        <f ca="1">IF($AO31="","",RANK(BB31,BB$22:BB$72,1)+COUNTIF(BB$22:BB31,BB31)-1)</f>
        <v>18</v>
      </c>
    </row>
    <row r="32" spans="1:61" x14ac:dyDescent="0.4">
      <c r="A32" s="25" t="s">
        <v>841</v>
      </c>
      <c r="B32" s="124"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B32</f>
        <v>YouTube TV</v>
      </c>
      <c r="U32" s="9">
        <f ca="1">COUNTIFS(OFFSET(Data!$A$1,0,MATCH(T32,Data!$1:$1,0)-1,1000,1),"Yes")</f>
        <v>83</v>
      </c>
      <c r="V32" s="9">
        <f ca="1">COUNTIFS(OFFSET(Data!$A$1,0,MATCH($T32&amp;" qualify",Data!$1:$1,0)-1,1000,1),1)</f>
        <v>8</v>
      </c>
      <c r="W32" s="14">
        <f t="shared" si="18"/>
        <v>50</v>
      </c>
      <c r="X32" s="9">
        <f ca="1">IF(OR(A32="1a2a",AD32=""),COUNTIFS(OFFSET(Data!$A$1,0,MATCH(T32&amp;" qualify",Data!$1:$1,0)-1,1000,1),2),IF(A32="12aa",COUNTIFS(OFFSET(Data!$A$1,0,MATCH(T32&amp;" qualify",Data!$1:$1,0)-1,1000,1),2,OFFSET(Data!$A$1,0,MATCH(AD32&amp;" qualify",Data!$1:$1,0)-1,1000,1),"&lt;&gt;1"),""))</f>
        <v>0</v>
      </c>
      <c r="Y32" s="9">
        <f t="shared" ca="1" si="2"/>
        <v>0</v>
      </c>
      <c r="Z32" s="25">
        <f t="shared" ca="1" si="3"/>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17</v>
      </c>
      <c r="AD32" s="9" t="str">
        <f ca="1">IF(AC32=0,"",INDEX(C$21:S$21,AC32-2))</f>
        <v>AT&amp;T Watch TV</v>
      </c>
      <c r="AE32" s="9">
        <f ca="1">IF(AD32="",0,COUNTIFS(OFFSET(Data!$A$1,0,MATCH(T32,Data!$1:$1,0)-1,1000,1),"&lt;&gt;Yes",OFFSET(Data!$A$1,0,MATCH(AD32,Data!$1:$1,0)-1,1000,1),"Yes"))</f>
        <v>21</v>
      </c>
      <c r="AF32" s="9">
        <f ca="1">IF(AD32="",0,INDEX(C32:S32,AC32-2))</f>
        <v>1</v>
      </c>
      <c r="AG32" s="14">
        <f t="shared" ca="1" si="4"/>
        <v>15</v>
      </c>
      <c r="AH32" s="9">
        <f ca="1">IF(AD32="",0,COUNTIFS(OFFSET(Data!$A$1,0,MATCH(T32&amp;" qualify",Data!$1:$1,0)-1,1000,1),"",OFFSET(Data!$A$1,0,MATCH(AD32&amp;" qualify",Data!$1:$1,0)-1,1000,1),2))</f>
        <v>0</v>
      </c>
      <c r="AI32" s="9">
        <f t="shared" ca="1" si="5"/>
        <v>0</v>
      </c>
      <c r="AJ32" s="25">
        <f t="shared" ca="1" si="6"/>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19"/>
        <v>YouTube TVAT&amp;T Watch TV965</v>
      </c>
      <c r="AN32" s="25" t="str">
        <f t="shared" ca="1" si="20"/>
        <v>AT&amp;T Watch TVYouTube TV965</v>
      </c>
      <c r="AO32" s="9" t="str">
        <f ca="1">IF(AND(V32=0,X32=0),"",IF(A32="1a",T32,IF(AD32="","",IF(OR(ISNUMBER(MATCH(AM32,AM$21:AM31,0)),ISNUMBER(MATCH(AN32,AM$21:AM31,0))),"",T32&amp;"/"&amp;AD32))))</f>
        <v>YouTube TV/AT&amp;T Watch TV</v>
      </c>
      <c r="AP32" s="9">
        <f t="shared" ca="1" si="7"/>
        <v>104</v>
      </c>
      <c r="AQ32" s="9">
        <f t="shared" ca="1" si="8"/>
        <v>9</v>
      </c>
      <c r="AR32" s="14">
        <f t="shared" ca="1" si="9"/>
        <v>65</v>
      </c>
      <c r="AS32" s="25">
        <f t="shared" ca="1" si="10"/>
        <v>1</v>
      </c>
      <c r="AT32" s="76">
        <f t="shared" ca="1" si="11"/>
        <v>7.2222222222222223</v>
      </c>
      <c r="AU32" s="8">
        <f t="shared" ca="1" si="21"/>
        <v>0</v>
      </c>
      <c r="AV32" s="125">
        <f t="shared" ca="1" si="12"/>
        <v>50</v>
      </c>
      <c r="AW32" s="126">
        <f t="shared" ca="1" si="13"/>
        <v>0</v>
      </c>
      <c r="AX32" s="126">
        <f t="shared" ca="1" si="14"/>
        <v>0.37037037037037035</v>
      </c>
      <c r="AY32" s="126">
        <f t="shared" ca="1" si="15"/>
        <v>0</v>
      </c>
      <c r="AZ32" s="126">
        <f t="shared" ca="1" si="16"/>
        <v>0.18518518518518517</v>
      </c>
      <c r="BA32" s="9">
        <f ca="1">IF($AO32="","",RANK(AZ32,AZ$22:AZ$72,1)+COUNTIF(AZ$22:AZ32,AZ32)-1)</f>
        <v>3</v>
      </c>
      <c r="BB32" s="126">
        <f t="shared" ca="1" si="17"/>
        <v>0.18518518518518517</v>
      </c>
      <c r="BC32" s="9">
        <f ca="1">IF($AO32="","",RANK(BB32,BB$22:BB$72,1)+COUNTIF(BB$22:BB32,BB32)-1)</f>
        <v>3</v>
      </c>
    </row>
    <row r="33" spans="1:55" x14ac:dyDescent="0.4">
      <c r="A33" s="25" t="s">
        <v>841</v>
      </c>
      <c r="B33" s="124"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B33</f>
        <v>Hulu with Live TV</v>
      </c>
      <c r="U33" s="9">
        <f ca="1">COUNTIFS(OFFSET(Data!$A$1,0,MATCH(T33,Data!$1:$1,0)-1,1000,1),"Yes")</f>
        <v>66</v>
      </c>
      <c r="V33" s="9">
        <f ca="1">COUNTIFS(OFFSET(Data!$A$1,0,MATCH($T33&amp;" qualify",Data!$1:$1,0)-1,1000,1),1)</f>
        <v>8</v>
      </c>
      <c r="W33" s="14">
        <f t="shared" si="18"/>
        <v>45</v>
      </c>
      <c r="X33" s="9">
        <f ca="1">IF(OR(A33="1a2a",AD33=""),COUNTIFS(OFFSET(Data!$A$1,0,MATCH(T33&amp;" qualify",Data!$1:$1,0)-1,1000,1),2),IF(A33="12aa",COUNTIFS(OFFSET(Data!$A$1,0,MATCH(T33&amp;" qualify",Data!$1:$1,0)-1,1000,1),2,OFFSET(Data!$A$1,0,MATCH(AD33&amp;" qualify",Data!$1:$1,0)-1,1000,1),"&lt;&gt;1"),""))</f>
        <v>0</v>
      </c>
      <c r="Y33" s="9">
        <f t="shared" ca="1" si="2"/>
        <v>0</v>
      </c>
      <c r="Z33" s="25">
        <f t="shared" ca="1" si="3"/>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70">
        <f t="array" aca="1" ref="AB33" ca="1">SUM(IF(OFFSET(Service_DB,,,,1)=T33,IF(ISNUMBER(SEARCH(OFFSET(Service_DB,,1,,1),AA33)),OFFSET(Service_DB,,2,,1),0),0))</f>
        <v>0</v>
      </c>
      <c r="AC33" s="9">
        <f t="array" aca="1" ref="AC33" ca="1">IF(SUM(C33:S33)=0,0,MIN(IF(IF(C33:S33=MAX(C33:S33),(C$20:S$20))=MIN(IF(C33:S33=MAX(C33:S33),(C$20:S$20))),COLUMN(C$20:S$20))))</f>
        <v>5</v>
      </c>
      <c r="AD33" s="9" t="str">
        <f ca="1">IF(AC33=0,"",INDEX(C$21:S$21,AC33-2))</f>
        <v>Sling Blue</v>
      </c>
      <c r="AE33" s="9">
        <f ca="1">IF(AD33="",0,COUNTIFS(OFFSET(Data!$A$1,0,MATCH(T33,Data!$1:$1,0)-1,1000,1),"&lt;&gt;Yes",OFFSET(Data!$A$1,0,MATCH(AD33,Data!$1:$1,0)-1,1000,1),"Yes"))</f>
        <v>20</v>
      </c>
      <c r="AF33" s="9">
        <f ca="1">IF(AD33="",0,INDEX(C33:S33,AC33-2))</f>
        <v>1</v>
      </c>
      <c r="AG33" s="14">
        <f t="shared" ca="1" si="4"/>
        <v>25</v>
      </c>
      <c r="AH33" s="9">
        <f ca="1">IF(AD33="",0,COUNTIFS(OFFSET(Data!$A$1,0,MATCH(T33&amp;" qualify",Data!$1:$1,0)-1,1000,1),"",OFFSET(Data!$A$1,0,MATCH(AD33&amp;" qualify",Data!$1:$1,0)-1,1000,1),2))</f>
        <v>0</v>
      </c>
      <c r="AI33" s="9">
        <f t="shared" ca="1" si="5"/>
        <v>0</v>
      </c>
      <c r="AJ33" s="25">
        <f t="shared" ca="1" si="6"/>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19"/>
        <v>Hulu with Live TVSling Blue970</v>
      </c>
      <c r="AN33" s="25" t="str">
        <f t="shared" ca="1" si="20"/>
        <v>Sling BlueHulu with Live TV970</v>
      </c>
      <c r="AO33" s="9" t="str">
        <f ca="1">IF(AND(V33=0,X33=0),"",IF(A33="1a",T33,IF(AD33="","",IF(OR(ISNUMBER(MATCH(AM33,AM$21:AM32,0)),ISNUMBER(MATCH(AN33,AM$21:AM32,0))),"",T33&amp;"/"&amp;AD33))))</f>
        <v/>
      </c>
      <c r="AP33" s="9" t="str">
        <f t="shared" ca="1" si="7"/>
        <v/>
      </c>
      <c r="AQ33" s="9" t="str">
        <f t="shared" ca="1" si="8"/>
        <v/>
      </c>
      <c r="AR33" s="14" t="str">
        <f t="shared" ca="1" si="9"/>
        <v/>
      </c>
      <c r="AS33" s="25" t="str">
        <f t="shared" ca="1" si="10"/>
        <v/>
      </c>
      <c r="AT33" s="76" t="str">
        <f t="shared" ca="1" si="11"/>
        <v/>
      </c>
      <c r="AU33" s="8">
        <f t="shared" ca="1" si="21"/>
        <v>0</v>
      </c>
      <c r="AV33" s="125" t="str">
        <f t="shared" ca="1" si="12"/>
        <v/>
      </c>
      <c r="AW33" s="126" t="str">
        <f t="shared" ca="1" si="13"/>
        <v/>
      </c>
      <c r="AX33" s="126" t="str">
        <f t="shared" ca="1" si="14"/>
        <v/>
      </c>
      <c r="AY33" s="126" t="str">
        <f t="shared" ca="1" si="15"/>
        <v/>
      </c>
      <c r="AZ33" s="126" t="str">
        <f t="shared" ca="1" si="16"/>
        <v/>
      </c>
      <c r="BA33" s="9" t="str">
        <f ca="1">IF($AO33="","",RANK(AZ33,AZ$22:AZ$72,1)+COUNTIF(AZ$22:AZ33,AZ33)-1)</f>
        <v/>
      </c>
      <c r="BB33" s="126" t="str">
        <f t="shared" ca="1" si="17"/>
        <v/>
      </c>
      <c r="BC33" s="9" t="str">
        <f ca="1">IF($AO33="","",RANK(BB33,BB$22:BB$72,1)+COUNTIF(BB$22:BB33,BB33)-1)</f>
        <v/>
      </c>
    </row>
    <row r="34" spans="1:55" x14ac:dyDescent="0.4">
      <c r="A34" s="25" t="s">
        <v>841</v>
      </c>
      <c r="B34" s="124"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B34</f>
        <v>PS Vue</v>
      </c>
      <c r="U34" s="9">
        <f ca="1">COUNTIFS(OFFSET(Data!$A$1,0,MATCH(T34,Data!$1:$1,0)-1,1000,1),"Yes")</f>
        <v>51</v>
      </c>
      <c r="V34" s="9">
        <f ca="1">COUNTIFS(OFFSET(Data!$A$1,0,MATCH($T34&amp;" qualify",Data!$1:$1,0)-1,1000,1),1)</f>
        <v>7</v>
      </c>
      <c r="W34" s="14">
        <f t="shared" si="18"/>
        <v>45</v>
      </c>
      <c r="X34" s="9">
        <f ca="1">IF(OR(A34="1a2a",AD34=""),COUNTIFS(OFFSET(Data!$A$1,0,MATCH(T34&amp;" qualify",Data!$1:$1,0)-1,1000,1),2),IF(A34="12aa",COUNTIFS(OFFSET(Data!$A$1,0,MATCH(T34&amp;" qualify",Data!$1:$1,0)-1,1000,1),2,OFFSET(Data!$A$1,0,MATCH(AD34&amp;" qualify",Data!$1:$1,0)-1,1000,1),"&lt;&gt;1"),""))</f>
        <v>1</v>
      </c>
      <c r="Y34" s="9">
        <f t="shared" ca="1" si="2"/>
        <v>1</v>
      </c>
      <c r="Z34" s="25">
        <f t="shared" ca="1" si="3"/>
        <v>0.88888888888888884</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17</v>
      </c>
      <c r="AD34" s="9" t="str">
        <f ca="1">IF(AC34=0,"",INDEX(C$21:S$21,AC34-2))</f>
        <v>AT&amp;T Watch TV</v>
      </c>
      <c r="AE34" s="9">
        <f ca="1">IF(AD34="",0,COUNTIFS(OFFSET(Data!$A$1,0,MATCH(T34,Data!$1:$1,0)-1,1000,1),"&lt;&gt;Yes",OFFSET(Data!$A$1,0,MATCH(AD34,Data!$1:$1,0)-1,1000,1),"Yes"))</f>
        <v>24</v>
      </c>
      <c r="AF34" s="9">
        <f ca="1">IF(AD34="",0,INDEX(C34:S34,AC34-2))</f>
        <v>1</v>
      </c>
      <c r="AG34" s="14">
        <f t="shared" ca="1" si="4"/>
        <v>15</v>
      </c>
      <c r="AH34" s="9">
        <f ca="1">IF(AD34="",0,COUNTIFS(OFFSET(Data!$A$1,0,MATCH(T34&amp;" qualify",Data!$1:$1,0)-1,1000,1),"",OFFSET(Data!$A$1,0,MATCH(AD34&amp;" qualify",Data!$1:$1,0)-1,1000,1),2))</f>
        <v>0</v>
      </c>
      <c r="AI34" s="9">
        <f t="shared" ca="1" si="5"/>
        <v>0</v>
      </c>
      <c r="AJ34" s="25">
        <f t="shared" ca="1" si="6"/>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19"/>
        <v>PS VueAT&amp;T Watch TV965</v>
      </c>
      <c r="AN34" s="25" t="str">
        <f t="shared" ca="1" si="20"/>
        <v>AT&amp;T Watch TVPS Vue965</v>
      </c>
      <c r="AO34" s="9" t="str">
        <f ca="1">IF(AND(V34=0,X34=0),"",IF(A34="1a",T34,IF(AD34="","",IF(OR(ISNUMBER(MATCH(AM34,AM$21:AM33,0)),ISNUMBER(MATCH(AN34,AM$21:AM33,0))),"",T34&amp;"/"&amp;AD34))))</f>
        <v>PS Vue/AT&amp;T Watch TV</v>
      </c>
      <c r="AP34" s="9">
        <f t="shared" ca="1" si="7"/>
        <v>75</v>
      </c>
      <c r="AQ34" s="9">
        <f t="shared" ca="1" si="8"/>
        <v>9</v>
      </c>
      <c r="AR34" s="14">
        <f t="shared" ca="1" si="9"/>
        <v>65</v>
      </c>
      <c r="AS34" s="25">
        <f t="shared" ca="1" si="10"/>
        <v>1</v>
      </c>
      <c r="AT34" s="76">
        <f t="shared" ca="1" si="11"/>
        <v>7.2222222222222223</v>
      </c>
      <c r="AU34" s="8">
        <f t="shared" ca="1" si="21"/>
        <v>1</v>
      </c>
      <c r="AV34" s="125">
        <f t="shared" ca="1" si="12"/>
        <v>50</v>
      </c>
      <c r="AW34" s="126">
        <f t="shared" ca="1" si="13"/>
        <v>0</v>
      </c>
      <c r="AX34" s="126">
        <f t="shared" ca="1" si="14"/>
        <v>0.37037037037037035</v>
      </c>
      <c r="AY34" s="126">
        <f t="shared" ca="1" si="15"/>
        <v>0</v>
      </c>
      <c r="AZ34" s="126">
        <f t="shared" ca="1" si="16"/>
        <v>0.18518518518518517</v>
      </c>
      <c r="BA34" s="9">
        <f ca="1">IF($AO34="","",RANK(AZ34,AZ$22:AZ$72,1)+COUNTIF(AZ$22:AZ34,AZ34)-1)</f>
        <v>4</v>
      </c>
      <c r="BB34" s="126">
        <f t="shared" ca="1" si="17"/>
        <v>0.18518518518518517</v>
      </c>
      <c r="BC34" s="9">
        <f ca="1">IF($AO34="","",RANK(BB34,BB$22:BB$72,1)+COUNTIF(BB$22:BB34,BB34)-1)</f>
        <v>4</v>
      </c>
    </row>
    <row r="35" spans="1:55" x14ac:dyDescent="0.4">
      <c r="A35" s="25" t="s">
        <v>841</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B35</f>
        <v>Fubo TV</v>
      </c>
      <c r="U35" s="9">
        <f ca="1">COUNTIFS(OFFSET(Data!$A$1,0,MATCH(T35,Data!$1:$1,0)-1,1000,1),"Yes")</f>
        <v>88</v>
      </c>
      <c r="V35" s="9">
        <f ca="1">COUNTIFS(OFFSET(Data!$A$1,0,MATCH($T35&amp;" qualify",Data!$1:$1,0)-1,1000,1),1)</f>
        <v>7</v>
      </c>
      <c r="W35" s="14">
        <f t="shared" si="18"/>
        <v>55</v>
      </c>
      <c r="X35" s="9">
        <f ca="1">IF(OR(A35="1a2a",AD35=""),COUNTIFS(OFFSET(Data!$A$1,0,MATCH(T35&amp;" qualify",Data!$1:$1,0)-1,1000,1),2),IF(A35="12aa",COUNTIFS(OFFSET(Data!$A$1,0,MATCH(T35&amp;" qualify",Data!$1:$1,0)-1,1000,1),2,OFFSET(Data!$A$1,0,MATCH(AD35&amp;" qualify",Data!$1:$1,0)-1,1000,1),"&lt;&gt;1"),""))</f>
        <v>0</v>
      </c>
      <c r="Y35" s="9">
        <f t="shared" ca="1" si="2"/>
        <v>0</v>
      </c>
      <c r="Z35" s="25">
        <f t="shared" ca="1" si="3"/>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70">
        <f t="array" aca="1" ref="AB35" ca="1">SUM(IF(OFFSET(Service_DB,,,,1)=T35,IF(ISNUMBER(SEARCH(OFFSET(Service_DB,,1,,1),AA35)),OFFSET(Service_DB,,2,,1),0),0))</f>
        <v>0</v>
      </c>
      <c r="AC35" s="9">
        <f t="array" aca="1" ref="AC35" ca="1">IF(SUM(C35:S35)=0,0,MIN(IF(IF(C35:S35=MAX(C35:S35),(C$20:S$20))=MIN(IF(C35:S35=MAX(C35:S35),(C$20:S$20))),COLUMN(C$20:S$20))))</f>
        <v>14</v>
      </c>
      <c r="AD35" s="9" t="str">
        <f ca="1">IF(AC35=0,"",INDEX(C$21:S$21,AC35-2))</f>
        <v>Hulu with Live TV</v>
      </c>
      <c r="AE35" s="9">
        <f ca="1">IF(AD35="",0,COUNTIFS(OFFSET(Data!$A$1,0,MATCH(T35,Data!$1:$1,0)-1,1000,1),"&lt;&gt;Yes",OFFSET(Data!$A$1,0,MATCH(AD35,Data!$1:$1,0)-1,1000,1),"Yes"))</f>
        <v>24</v>
      </c>
      <c r="AF35" s="9">
        <f ca="1">IF(AD35="",0,INDEX(C35:S35,AC35-2))</f>
        <v>2</v>
      </c>
      <c r="AG35" s="14">
        <f t="shared" ca="1" si="4"/>
        <v>45</v>
      </c>
      <c r="AH35" s="9">
        <f ca="1">IF(AD35="",0,COUNTIFS(OFFSET(Data!$A$1,0,MATCH(T35&amp;" qualify",Data!$1:$1,0)-1,1000,1),"",OFFSET(Data!$A$1,0,MATCH(AD35&amp;" qualify",Data!$1:$1,0)-1,1000,1),2))</f>
        <v>0</v>
      </c>
      <c r="AI35" s="9">
        <f t="shared" ca="1" si="5"/>
        <v>0</v>
      </c>
      <c r="AJ35" s="25">
        <f t="shared" ca="1" si="6"/>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19"/>
        <v>Fubo TVHulu with Live TV9100</v>
      </c>
      <c r="AN35" s="25" t="str">
        <f t="shared" ca="1" si="20"/>
        <v>Hulu with Live TVFubo TV9100</v>
      </c>
      <c r="AO35" s="9" t="str">
        <f ca="1">IF(AND(V35=0,X35=0),"",IF(A35="1a",T35,IF(AD35="","",IF(OR(ISNUMBER(MATCH(AM35,AM$21:AM34,0)),ISNUMBER(MATCH(AN35,AM$21:AM34,0))),"",T35&amp;"/"&amp;AD35))))</f>
        <v>Fubo TV/Hulu with Live TV</v>
      </c>
      <c r="AP35" s="9">
        <f t="shared" ca="1" si="7"/>
        <v>112</v>
      </c>
      <c r="AQ35" s="9">
        <f t="shared" ca="1" si="8"/>
        <v>9</v>
      </c>
      <c r="AR35" s="14">
        <f t="shared" ca="1" si="9"/>
        <v>100</v>
      </c>
      <c r="AS35" s="25">
        <f t="shared" ca="1" si="10"/>
        <v>1</v>
      </c>
      <c r="AT35" s="76">
        <f t="shared" ca="1" si="11"/>
        <v>11.111111111111111</v>
      </c>
      <c r="AU35" s="8">
        <f t="shared" ca="1" si="21"/>
        <v>0</v>
      </c>
      <c r="AV35" s="125">
        <f t="shared" ca="1" si="12"/>
        <v>85</v>
      </c>
      <c r="AW35" s="126">
        <f t="shared" ca="1" si="13"/>
        <v>0</v>
      </c>
      <c r="AX35" s="126">
        <f t="shared" ca="1" si="14"/>
        <v>0.62962962962962965</v>
      </c>
      <c r="AY35" s="126">
        <f t="shared" ca="1" si="15"/>
        <v>0</v>
      </c>
      <c r="AZ35" s="126">
        <f t="shared" ca="1" si="16"/>
        <v>0.31481481481481483</v>
      </c>
      <c r="BA35" s="9">
        <f ca="1">IF($AO35="","",RANK(AZ35,AZ$22:AZ$72,1)+COUNTIF(AZ$22:AZ35,AZ35)-1)</f>
        <v>17</v>
      </c>
      <c r="BB35" s="126">
        <f t="shared" ca="1" si="17"/>
        <v>0.31481481481481483</v>
      </c>
      <c r="BC35" s="9">
        <f ca="1">IF($AO35="","",RANK(BB35,BB$22:BB$72,1)+COUNTIF(BB$22:BB35,BB35)-1)</f>
        <v>17</v>
      </c>
    </row>
    <row r="36" spans="1:55" x14ac:dyDescent="0.4">
      <c r="A36" s="25" t="s">
        <v>841</v>
      </c>
      <c r="B36" s="124"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B36</f>
        <v>AT&amp;T Watch TV</v>
      </c>
      <c r="U36" s="9">
        <f ca="1">COUNTIFS(OFFSET(Data!$A$1,0,MATCH(T36,Data!$1:$1,0)-1,1000,1),"Yes")</f>
        <v>40</v>
      </c>
      <c r="V36" s="9">
        <f ca="1">COUNTIFS(OFFSET(Data!$A$1,0,MATCH($T36&amp;" qualify",Data!$1:$1,0)-1,1000,1),1)</f>
        <v>3</v>
      </c>
      <c r="W36" s="14">
        <f t="shared" si="18"/>
        <v>15</v>
      </c>
      <c r="X36" s="9">
        <f ca="1">IF(OR(A36="1a2a",AD36=""),COUNTIFS(OFFSET(Data!$A$1,0,MATCH(T36&amp;" qualify",Data!$1:$1,0)-1,1000,1),2),IF(A36="12aa",COUNTIFS(OFFSET(Data!$A$1,0,MATCH(T36&amp;" qualify",Data!$1:$1,0)-1,1000,1),2,OFFSET(Data!$A$1,0,MATCH(AD36&amp;" qualify",Data!$1:$1,0)-1,1000,1),"&lt;&gt;1"),""))</f>
        <v>0</v>
      </c>
      <c r="Y36" s="9">
        <f t="shared" ca="1" si="2"/>
        <v>0</v>
      </c>
      <c r="Z36" s="25">
        <f t="shared" ca="1" si="3"/>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6</v>
      </c>
      <c r="AD36" s="9" t="str">
        <f ca="1">IF(AC36=0,"",INDEX(C$21:S$21,AC36-2))</f>
        <v>DirecTV Now Plus</v>
      </c>
      <c r="AE36" s="9">
        <f ca="1">IF(AD36="",0,COUNTIFS(OFFSET(Data!$A$1,0,MATCH(T36,Data!$1:$1,0)-1,1000,1),"&lt;&gt;Yes",OFFSET(Data!$A$1,0,MATCH(AD36,Data!$1:$1,0)-1,1000,1),"Yes"))</f>
        <v>39</v>
      </c>
      <c r="AF36" s="9">
        <f ca="1">IF(AD36="",0,INDEX(C36:S36,AC36-2))</f>
        <v>6</v>
      </c>
      <c r="AG36" s="14">
        <f t="shared" ca="1" si="4"/>
        <v>50</v>
      </c>
      <c r="AH36" s="9">
        <f ca="1">IF(AD36="",0,COUNTIFS(OFFSET(Data!$A$1,0,MATCH(T36&amp;" qualify",Data!$1:$1,0)-1,1000,1),"",OFFSET(Data!$A$1,0,MATCH(AD36&amp;" qualify",Data!$1:$1,0)-1,1000,1),2))</f>
        <v>0</v>
      </c>
      <c r="AI36" s="9">
        <f t="shared" ca="1" si="5"/>
        <v>0</v>
      </c>
      <c r="AJ36" s="25">
        <f t="shared" ca="1" si="6"/>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19"/>
        <v>AT&amp;T Watch TVDirecTV Now Plus965</v>
      </c>
      <c r="AN36" s="25" t="str">
        <f t="shared" ca="1" si="20"/>
        <v>DirecTV Now PlusAT&amp;T Watch TV965</v>
      </c>
      <c r="AO36" s="9" t="str">
        <f ca="1">IF(AND(V36=0,X36=0),"",IF(A36="1a",T36,IF(AD36="","",IF(OR(ISNUMBER(MATCH(AM36,AM$21:AM35,0)),ISNUMBER(MATCH(AN36,AM$21:AM35,0))),"",T36&amp;"/"&amp;AD36))))</f>
        <v/>
      </c>
      <c r="AP36" s="9" t="str">
        <f t="shared" ca="1" si="7"/>
        <v/>
      </c>
      <c r="AQ36" s="9" t="str">
        <f t="shared" ca="1" si="8"/>
        <v/>
      </c>
      <c r="AR36" s="14" t="str">
        <f t="shared" ca="1" si="9"/>
        <v/>
      </c>
      <c r="AS36" s="25" t="str">
        <f t="shared" ca="1" si="10"/>
        <v/>
      </c>
      <c r="AT36" s="76" t="str">
        <f t="shared" ca="1" si="11"/>
        <v/>
      </c>
      <c r="AU36" s="8">
        <f t="shared" ca="1" si="21"/>
        <v>0</v>
      </c>
      <c r="AV36" s="125" t="str">
        <f t="shared" ca="1" si="12"/>
        <v/>
      </c>
      <c r="AW36" s="126" t="str">
        <f t="shared" ca="1" si="13"/>
        <v/>
      </c>
      <c r="AX36" s="126" t="str">
        <f t="shared" ca="1" si="14"/>
        <v/>
      </c>
      <c r="AY36" s="126" t="str">
        <f t="shared" ca="1" si="15"/>
        <v/>
      </c>
      <c r="AZ36" s="126" t="str">
        <f t="shared" ca="1" si="16"/>
        <v/>
      </c>
      <c r="BA36" s="9" t="str">
        <f ca="1">IF($AO36="","",RANK(AZ36,AZ$22:AZ$72,1)+COUNTIF(AZ$22:AZ36,AZ36)-1)</f>
        <v/>
      </c>
      <c r="BB36" s="126" t="str">
        <f t="shared" ca="1" si="17"/>
        <v/>
      </c>
      <c r="BC36" s="9" t="str">
        <f ca="1">IF($AO36="","",RANK(BB36,BB$22:BB$72,1)+COUNTIF(BB$22:BB36,BB36)-1)</f>
        <v/>
      </c>
    </row>
    <row r="37" spans="1:55" x14ac:dyDescent="0.4">
      <c r="A37" s="25" t="s">
        <v>841</v>
      </c>
      <c r="B37" s="124"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B37</f>
        <v>KlowdTV</v>
      </c>
      <c r="U37" s="9">
        <f ca="1">COUNTIFS(OFFSET(Data!$A$1,0,MATCH(T37,Data!$1:$1,0)-1,1000,1),"Yes")</f>
        <v>7</v>
      </c>
      <c r="V37" s="9">
        <f ca="1">COUNTIFS(OFFSET(Data!$A$1,0,MATCH($T37&amp;" qualify",Data!$1:$1,0)-1,1000,1),1)</f>
        <v>0</v>
      </c>
      <c r="W37" s="14">
        <f t="shared" si="18"/>
        <v>5</v>
      </c>
      <c r="X37" s="9">
        <f ca="1">IF(OR(A37="1a2a",AD37=""),COUNTIFS(OFFSET(Data!$A$1,0,MATCH(T37&amp;" qualify",Data!$1:$1,0)-1,1000,1),2),IF(A37="12aa",COUNTIFS(OFFSET(Data!$A$1,0,MATCH(T37&amp;" qualify",Data!$1:$1,0)-1,1000,1),2,OFFSET(Data!$A$1,0,MATCH(AD37&amp;" qualify",Data!$1:$1,0)-1,1000,1),"&lt;&gt;1"),""))</f>
        <v>0</v>
      </c>
      <c r="Y37" s="9">
        <f t="shared" ca="1" si="2"/>
        <v>0</v>
      </c>
      <c r="Z37" s="25">
        <f t="shared" ca="1" si="3"/>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8</v>
      </c>
      <c r="AD37" s="9" t="str">
        <f ca="1">IF(AC37=0,"",INDEX(C$21:S$21,AC37-2))</f>
        <v>DirecTV Now Entertainment</v>
      </c>
      <c r="AE37" s="9">
        <f ca="1">IF(AD37="",0,COUNTIFS(OFFSET(Data!$A$1,0,MATCH(T37,Data!$1:$1,0)-1,1000,1),"&lt;&gt;Yes",OFFSET(Data!$A$1,0,MATCH(AD37,Data!$1:$1,0)-1,1000,1),"Yes"))</f>
        <v>71</v>
      </c>
      <c r="AF37" s="9">
        <f ca="1">IF(AD37="",0,INDEX(C37:S37,AC37-2))</f>
        <v>9</v>
      </c>
      <c r="AG37" s="14">
        <f t="shared" ca="1" si="4"/>
        <v>93</v>
      </c>
      <c r="AH37" s="9">
        <f ca="1">IF(AD37="",0,COUNTIFS(OFFSET(Data!$A$1,0,MATCH(T37&amp;" qualify",Data!$1:$1,0)-1,1000,1),"",OFFSET(Data!$A$1,0,MATCH(AD37&amp;" qualify",Data!$1:$1,0)-1,1000,1),2))</f>
        <v>0</v>
      </c>
      <c r="AI37" s="9">
        <f t="shared" ca="1" si="5"/>
        <v>0</v>
      </c>
      <c r="AJ37" s="25">
        <f t="shared" ca="1" si="6"/>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19"/>
        <v>KlowdTVDirecTV Now Entertainment998</v>
      </c>
      <c r="AN37" s="25" t="str">
        <f t="shared" ca="1" si="20"/>
        <v>DirecTV Now EntertainmentKlowdTV998</v>
      </c>
      <c r="AO37" s="9" t="str">
        <f ca="1">IF(AND(V37=0,X37=0),"",IF(A37="1a",T37,IF(AD37="","",IF(OR(ISNUMBER(MATCH(AM37,AM$21:AM36,0)),ISNUMBER(MATCH(AN37,AM$21:AM36,0))),"",T37&amp;"/"&amp;AD37))))</f>
        <v/>
      </c>
      <c r="AP37" s="9" t="str">
        <f t="shared" ca="1" si="7"/>
        <v/>
      </c>
      <c r="AQ37" s="9" t="str">
        <f t="shared" ca="1" si="8"/>
        <v/>
      </c>
      <c r="AR37" s="14" t="str">
        <f t="shared" ca="1" si="9"/>
        <v/>
      </c>
      <c r="AS37" s="25" t="str">
        <f t="shared" ca="1" si="10"/>
        <v/>
      </c>
      <c r="AT37" s="76" t="str">
        <f t="shared" ca="1" si="11"/>
        <v/>
      </c>
      <c r="AU37" s="8">
        <f t="shared" ca="1" si="21"/>
        <v>0</v>
      </c>
      <c r="AV37" s="125" t="str">
        <f t="shared" ca="1" si="12"/>
        <v/>
      </c>
      <c r="AW37" s="126" t="str">
        <f t="shared" ca="1" si="13"/>
        <v/>
      </c>
      <c r="AX37" s="126" t="str">
        <f t="shared" ca="1" si="14"/>
        <v/>
      </c>
      <c r="AY37" s="126" t="str">
        <f t="shared" ca="1" si="15"/>
        <v/>
      </c>
      <c r="AZ37" s="126" t="str">
        <f t="shared" ca="1" si="16"/>
        <v/>
      </c>
      <c r="BA37" s="9" t="str">
        <f ca="1">IF($AO37="","",RANK(AZ37,AZ$22:AZ$72,1)+COUNTIF(AZ$22:AZ37,AZ37)-1)</f>
        <v/>
      </c>
      <c r="BB37" s="126" t="str">
        <f t="shared" ca="1" si="17"/>
        <v/>
      </c>
      <c r="BC37" s="9" t="str">
        <f ca="1">IF($AO37="","",RANK(BB37,BB$22:BB$72,1)+COUNTIF(BB$22:BB37,BB37)-1)</f>
        <v/>
      </c>
    </row>
    <row r="38" spans="1:55" x14ac:dyDescent="0.4">
      <c r="A38" s="25" t="s">
        <v>841</v>
      </c>
      <c r="B38" s="124"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B38</f>
        <v>Spectrum TV Essentials</v>
      </c>
      <c r="U38" s="9">
        <f ca="1">COUNTIFS(OFFSET(Data!$A$1,0,MATCH(T38,Data!$1:$1,0)-1,1000,1),"Yes")</f>
        <v>64</v>
      </c>
      <c r="V38" s="9">
        <f ca="1">COUNTIFS(OFFSET(Data!$A$1,0,MATCH($T38&amp;" qualify",Data!$1:$1,0)-1,1000,1),1)</f>
        <v>0</v>
      </c>
      <c r="W38" s="14">
        <f t="shared" si="18"/>
        <v>15</v>
      </c>
      <c r="X38" s="9">
        <f ca="1">IF(OR(A38="1a2a",AD38=""),COUNTIFS(OFFSET(Data!$A$1,0,MATCH(T38&amp;" qualify",Data!$1:$1,0)-1,1000,1),2),IF(A38="12aa",COUNTIFS(OFFSET(Data!$A$1,0,MATCH(T38&amp;" qualify",Data!$1:$1,0)-1,1000,1),2,OFFSET(Data!$A$1,0,MATCH(AD38&amp;" qualify",Data!$1:$1,0)-1,1000,1),"&lt;&gt;1"),""))</f>
        <v>0</v>
      </c>
      <c r="Y38" s="9">
        <f t="shared" ca="1" si="2"/>
        <v>0</v>
      </c>
      <c r="Z38" s="25">
        <f t="shared" ca="1" si="3"/>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8</v>
      </c>
      <c r="AD38" s="9" t="str">
        <f ca="1">IF(AC38=0,"",INDEX(C$21:S$21,AC38-2))</f>
        <v>DirecTV Now Entertainment</v>
      </c>
      <c r="AE38" s="9">
        <f ca="1">IF(AD38="",0,COUNTIFS(OFFSET(Data!$A$1,0,MATCH(T38,Data!$1:$1,0)-1,1000,1),"&lt;&gt;Yes",OFFSET(Data!$A$1,0,MATCH(AD38,Data!$1:$1,0)-1,1000,1),"Yes"))</f>
        <v>44</v>
      </c>
      <c r="AF38" s="9">
        <f ca="1">IF(AD38="",0,INDEX(C38:S38,AC38-2))</f>
        <v>9</v>
      </c>
      <c r="AG38" s="14">
        <f t="shared" ca="1" si="4"/>
        <v>93</v>
      </c>
      <c r="AH38" s="9">
        <f ca="1">IF(AD38="",0,COUNTIFS(OFFSET(Data!$A$1,0,MATCH(T38&amp;" qualify",Data!$1:$1,0)-1,1000,1),"",OFFSET(Data!$A$1,0,MATCH(AD38&amp;" qualify",Data!$1:$1,0)-1,1000,1),2))</f>
        <v>0</v>
      </c>
      <c r="AI38" s="9">
        <f t="shared" ca="1" si="5"/>
        <v>0</v>
      </c>
      <c r="AJ38" s="25">
        <f t="shared" ca="1" si="6"/>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19"/>
        <v>Spectrum TV EssentialsDirecTV Now Entertainment9108</v>
      </c>
      <c r="AN38" s="25" t="str">
        <f t="shared" ca="1" si="20"/>
        <v>DirecTV Now EntertainmentSpectrum TV Essentials9108</v>
      </c>
      <c r="AO38" s="9" t="str">
        <f ca="1">IF(AND(V38=0,X38=0),"",IF(A38="1a",T38,IF(AD38="","",IF(OR(ISNUMBER(MATCH(AM38,AM$21:AM37,0)),ISNUMBER(MATCH(AN38,AM$21:AM37,0))),"",T38&amp;"/"&amp;AD38))))</f>
        <v/>
      </c>
      <c r="AP38" s="9" t="str">
        <f t="shared" ca="1" si="7"/>
        <v/>
      </c>
      <c r="AQ38" s="9" t="str">
        <f t="shared" ca="1" si="8"/>
        <v/>
      </c>
      <c r="AR38" s="14" t="str">
        <f t="shared" ca="1" si="9"/>
        <v/>
      </c>
      <c r="AS38" s="25" t="str">
        <f t="shared" ca="1" si="10"/>
        <v/>
      </c>
      <c r="AT38" s="76" t="str">
        <f t="shared" ca="1" si="11"/>
        <v/>
      </c>
      <c r="AU38" s="8">
        <f t="shared" ca="1" si="21"/>
        <v>0</v>
      </c>
      <c r="AV38" s="125" t="str">
        <f t="shared" ca="1" si="12"/>
        <v/>
      </c>
      <c r="AW38" s="126" t="str">
        <f t="shared" ca="1" si="13"/>
        <v/>
      </c>
      <c r="AX38" s="126" t="str">
        <f t="shared" ca="1" si="14"/>
        <v/>
      </c>
      <c r="AY38" s="126" t="str">
        <f t="shared" ca="1" si="15"/>
        <v/>
      </c>
      <c r="AZ38" s="126" t="str">
        <f t="shared" ca="1" si="16"/>
        <v/>
      </c>
      <c r="BA38" s="9" t="str">
        <f ca="1">IF($AO38="","",RANK(AZ38,AZ$22:AZ$72,1)+COUNTIF(AZ$22:AZ38,AZ38)-1)</f>
        <v/>
      </c>
      <c r="BB38" s="126" t="str">
        <f t="shared" ca="1" si="17"/>
        <v/>
      </c>
      <c r="BC38" s="9" t="str">
        <f ca="1">IF($AO38="","",RANK(BB38,BB$22:BB$72,1)+COUNTIF(BB$22:BB38,BB38)-1)</f>
        <v/>
      </c>
    </row>
    <row r="39" spans="1:55" x14ac:dyDescent="0.4">
      <c r="A39" s="169" t="s">
        <v>842</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B39</f>
        <v>Philo</v>
      </c>
      <c r="U39" s="9">
        <f ca="1">COUNTIFS(OFFSET(Data!$A$1,0,MATCH(T39,Data!$1:$1,0)-1,1000,1),"Yes")</f>
        <v>58</v>
      </c>
      <c r="V39" s="9">
        <f ca="1">COUNTIFS(OFFSET(Data!$A$1,0,MATCH($T39&amp;" qualify",Data!$1:$1,0)-1,1000,1),1)</f>
        <v>2</v>
      </c>
      <c r="W39" s="14">
        <f t="shared" si="18"/>
        <v>20</v>
      </c>
      <c r="X39" s="9">
        <f ca="1">IF(OR(A39="1a2a",AD39=""),COUNTIFS(OFFSET(Data!$A$1,0,MATCH(T39&amp;" qualify",Data!$1:$1,0)-1,1000,1),2),IF(A39="12aa",COUNTIFS(OFFSET(Data!$A$1,0,MATCH(T39&amp;" qualify",Data!$1:$1,0)-1,1000,1),2,OFFSET(Data!$A$1,0,MATCH(AD39&amp;" qualify",Data!$1:$1,0)-1,1000,1),"&lt;&gt;1"),""))</f>
        <v>0</v>
      </c>
      <c r="Y39" s="9">
        <f t="shared" ca="1" si="2"/>
        <v>0</v>
      </c>
      <c r="Z39" s="25">
        <f t="shared" ca="1" si="3"/>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6</v>
      </c>
      <c r="AD39" s="9" t="str">
        <f ca="1">IF(AC39=0,"",INDEX(C$21:S$21,AC39-2))</f>
        <v>DirecTV Now Plus</v>
      </c>
      <c r="AE39" s="9">
        <f ca="1">IF(AD39="",0,COUNTIFS(OFFSET(Data!$A$1,0,MATCH(T39,Data!$1:$1,0)-1,1000,1),"&lt;&gt;Yes",OFFSET(Data!$A$1,0,MATCH(AD39,Data!$1:$1,0)-1,1000,1),"Yes"))</f>
        <v>46</v>
      </c>
      <c r="AF39" s="9">
        <f ca="1">IF(AD39="",0,INDEX(C39:S39,AC39-2))</f>
        <v>7</v>
      </c>
      <c r="AG39" s="14">
        <f t="shared" ca="1" si="4"/>
        <v>50</v>
      </c>
      <c r="AH39" s="9">
        <f ca="1">IF(AD39="",0,COUNTIFS(OFFSET(Data!$A$1,0,MATCH(T39&amp;" qualify",Data!$1:$1,0)-1,1000,1),"",OFFSET(Data!$A$1,0,MATCH(AD39&amp;" qualify",Data!$1:$1,0)-1,1000,1),2))</f>
        <v>0</v>
      </c>
      <c r="AI39" s="9">
        <f t="shared" ca="1" si="5"/>
        <v>0</v>
      </c>
      <c r="AJ39" s="25">
        <f t="shared" ca="1" si="6"/>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19"/>
        <v>PhiloDirecTV Now Plus970</v>
      </c>
      <c r="AN39" s="25" t="str">
        <f t="shared" ca="1" si="20"/>
        <v>DirecTV Now PlusPhilo970</v>
      </c>
      <c r="AO39" s="9" t="str">
        <f ca="1">IF(AND(V39=0,X39=0),"",IF(A39="1a",T39,IF(AD39="","",IF(OR(ISNUMBER(MATCH(AM39,AM$21:AM38,0)),ISNUMBER(MATCH(AN39,AM$21:AM38,0))),"",T39&amp;"/"&amp;AD39))))</f>
        <v/>
      </c>
      <c r="AP39" s="9" t="str">
        <f t="shared" ca="1" si="7"/>
        <v/>
      </c>
      <c r="AQ39" s="9" t="str">
        <f t="shared" ca="1" si="8"/>
        <v/>
      </c>
      <c r="AR39" s="14" t="str">
        <f t="shared" ca="1" si="9"/>
        <v/>
      </c>
      <c r="AS39" s="25" t="str">
        <f t="shared" ca="1" si="10"/>
        <v/>
      </c>
      <c r="AT39" s="76" t="str">
        <f t="shared" ca="1" si="11"/>
        <v/>
      </c>
      <c r="AU39" s="8">
        <f t="shared" ca="1" si="21"/>
        <v>0</v>
      </c>
      <c r="AV39" s="125" t="str">
        <f t="shared" ca="1" si="12"/>
        <v/>
      </c>
      <c r="AW39" s="126" t="str">
        <f t="shared" ca="1" si="13"/>
        <v/>
      </c>
      <c r="AX39" s="126" t="str">
        <f t="shared" ca="1" si="14"/>
        <v/>
      </c>
      <c r="AY39" s="126" t="str">
        <f t="shared" ca="1" si="15"/>
        <v/>
      </c>
      <c r="AZ39" s="126" t="str">
        <f t="shared" ca="1" si="16"/>
        <v/>
      </c>
      <c r="BA39" s="9" t="str">
        <f ca="1">IF($AO39="","",RANK(AZ39,AZ$22:AZ$72,1)+COUNTIF(AZ$22:AZ39,AZ39)-1)</f>
        <v/>
      </c>
      <c r="BB39" s="126" t="str">
        <f t="shared" ca="1" si="17"/>
        <v/>
      </c>
      <c r="BC39" s="9" t="str">
        <f ca="1">IF($AO39="","",RANK(BB39,BB$22:BB$72,1)+COUNTIF(BB$22:BB39,BB39)-1)</f>
        <v/>
      </c>
    </row>
    <row r="40" spans="1:55" x14ac:dyDescent="0.4">
      <c r="A40" s="169" t="s">
        <v>842</v>
      </c>
      <c r="B40" s="136"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B40</f>
        <v>Sling Orange</v>
      </c>
      <c r="U40" s="9">
        <f ca="1">COUNTIFS(OFFSET(Data!$A$1,0,MATCH(T40,Data!$1:$1,0)-1,1000,1),"Yes")</f>
        <v>33</v>
      </c>
      <c r="V40" s="9">
        <f ca="1">COUNTIFS(OFFSET(Data!$A$1,0,MATCH($T40&amp;" qualify",Data!$1:$1,0)-1,1000,1),1)</f>
        <v>2</v>
      </c>
      <c r="W40" s="14">
        <f t="shared" si="18"/>
        <v>25</v>
      </c>
      <c r="X40" s="9">
        <f ca="1">IF(OR(A40="1a2a",AD40=""),COUNTIFS(OFFSET(Data!$A$1,0,MATCH(T40&amp;" qualify",Data!$1:$1,0)-1,1000,1),2),IF(A40="12aa",COUNTIFS(OFFSET(Data!$A$1,0,MATCH(T40&amp;" qualify",Data!$1:$1,0)-1,1000,1),2,OFFSET(Data!$A$1,0,MATCH(AD40&amp;" qualify",Data!$1:$1,0)-1,1000,1),"&lt;&gt;1"),""))</f>
        <v>0</v>
      </c>
      <c r="Y40" s="9">
        <f t="shared" ca="1" si="2"/>
        <v>0</v>
      </c>
      <c r="Z40" s="25">
        <f t="shared" ca="1" si="3"/>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13</v>
      </c>
      <c r="AD40" s="9" t="str">
        <f ca="1">IF(AC40=0,"",INDEX(C$21:S$21,AC40-2))</f>
        <v>YouTube TV</v>
      </c>
      <c r="AE40" s="9">
        <f ca="1">IF(AD40="",0,COUNTIFS(OFFSET(Data!$A$1,0,MATCH(T40,Data!$1:$1,0)-1,1000,1),"&lt;&gt;Yes",OFFSET(Data!$A$1,0,MATCH(AD40,Data!$1:$1,0)-1,1000,1),"Yes"))</f>
        <v>63</v>
      </c>
      <c r="AF40" s="9">
        <f ca="1">IF(AD40="",0,INDEX(C40:S40,AC40-2))</f>
        <v>7</v>
      </c>
      <c r="AG40" s="14">
        <f t="shared" ca="1" si="4"/>
        <v>50</v>
      </c>
      <c r="AH40" s="9">
        <f ca="1">IF(AD40="",0,COUNTIFS(OFFSET(Data!$A$1,0,MATCH(T40&amp;" qualify",Data!$1:$1,0)-1,1000,1),"",OFFSET(Data!$A$1,0,MATCH(AD40&amp;" qualify",Data!$1:$1,0)-1,1000,1),2))</f>
        <v>0</v>
      </c>
      <c r="AI40" s="9">
        <f t="shared" ca="1" si="5"/>
        <v>0</v>
      </c>
      <c r="AJ40" s="25">
        <f t="shared" ca="1" si="6"/>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19"/>
        <v>Sling OrangeYouTube TV975</v>
      </c>
      <c r="AN40" s="25" t="str">
        <f t="shared" ca="1" si="20"/>
        <v>YouTube TVSling Orange975</v>
      </c>
      <c r="AO40" s="9" t="str">
        <f ca="1">IF(AND(V40=0,X40=0),"",IF(A40="1a",T40,IF(AD40="","",IF(OR(ISNUMBER(MATCH(AM40,AM$21:AM39,0)),ISNUMBER(MATCH(AN40,AM$21:AM39,0))),"",T40&amp;"/"&amp;AD40))))</f>
        <v/>
      </c>
      <c r="AP40" s="9" t="str">
        <f t="shared" ca="1" si="7"/>
        <v/>
      </c>
      <c r="AQ40" s="9" t="str">
        <f t="shared" ca="1" si="8"/>
        <v/>
      </c>
      <c r="AR40" s="14" t="str">
        <f t="shared" ca="1" si="9"/>
        <v/>
      </c>
      <c r="AS40" s="25" t="str">
        <f t="shared" ca="1" si="10"/>
        <v/>
      </c>
      <c r="AT40" s="76" t="str">
        <f t="shared" ca="1" si="11"/>
        <v/>
      </c>
      <c r="AU40" s="8">
        <f t="shared" ca="1" si="21"/>
        <v>0</v>
      </c>
      <c r="AV40" s="125" t="str">
        <f t="shared" ca="1" si="12"/>
        <v/>
      </c>
      <c r="AW40" s="126" t="str">
        <f t="shared" ca="1" si="13"/>
        <v/>
      </c>
      <c r="AX40" s="126" t="str">
        <f t="shared" ca="1" si="14"/>
        <v/>
      </c>
      <c r="AY40" s="126" t="str">
        <f t="shared" ca="1" si="15"/>
        <v/>
      </c>
      <c r="AZ40" s="126" t="str">
        <f t="shared" ca="1" si="16"/>
        <v/>
      </c>
      <c r="BA40" s="9" t="str">
        <f ca="1">IF($AO40="","",RANK(AZ40,AZ$22:AZ$72,1)+COUNTIF(AZ$22:AZ40,AZ40)-1)</f>
        <v/>
      </c>
      <c r="BB40" s="126" t="str">
        <f t="shared" ca="1" si="17"/>
        <v/>
      </c>
      <c r="BC40" s="9" t="str">
        <f ca="1">IF($AO40="","",RANK(BB40,BB$22:BB$72,1)+COUNTIF(BB$22:BB40,BB40)-1)</f>
        <v/>
      </c>
    </row>
    <row r="41" spans="1:55" x14ac:dyDescent="0.4">
      <c r="A41" s="169" t="s">
        <v>842</v>
      </c>
      <c r="B41" s="136"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B41</f>
        <v>Sling Blue</v>
      </c>
      <c r="U41" s="9">
        <f ca="1">COUNTIFS(OFFSET(Data!$A$1,0,MATCH(T41,Data!$1:$1,0)-1,1000,1),"Yes")</f>
        <v>48</v>
      </c>
      <c r="V41" s="9">
        <f ca="1">COUNTIFS(OFFSET(Data!$A$1,0,MATCH($T41&amp;" qualify",Data!$1:$1,0)-1,1000,1),1)</f>
        <v>6</v>
      </c>
      <c r="W41" s="14">
        <f t="shared" si="18"/>
        <v>25</v>
      </c>
      <c r="X41" s="9">
        <f ca="1">IF(OR(A41="1a2a",AD41=""),COUNTIFS(OFFSET(Data!$A$1,0,MATCH(T41&amp;" qualify",Data!$1:$1,0)-1,1000,1),2),IF(A41="12aa",COUNTIFS(OFFSET(Data!$A$1,0,MATCH(T41&amp;" qualify",Data!$1:$1,0)-1,1000,1),2,OFFSET(Data!$A$1,0,MATCH(AD41&amp;" qualify",Data!$1:$1,0)-1,1000,1),"&lt;&gt;1"),""))</f>
        <v>0</v>
      </c>
      <c r="Y41" s="9">
        <f t="shared" ca="1" si="2"/>
        <v>0</v>
      </c>
      <c r="Z41" s="25">
        <f t="shared" ca="1" si="3"/>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14</v>
      </c>
      <c r="AD41" s="9" t="str">
        <f ca="1">IF(AC41=0,"",INDEX(C$21:S$21,AC41-2))</f>
        <v>Hulu with Live TV</v>
      </c>
      <c r="AE41" s="9">
        <f ca="1">IF(AD41="",0,COUNTIFS(OFFSET(Data!$A$1,0,MATCH(T41,Data!$1:$1,0)-1,1000,1),"&lt;&gt;Yes",OFFSET(Data!$A$1,0,MATCH(AD41,Data!$1:$1,0)-1,1000,1),"Yes"))</f>
        <v>38</v>
      </c>
      <c r="AF41" s="9">
        <f ca="1">IF(AD41="",0,INDEX(C41:S41,AC41-2))</f>
        <v>3</v>
      </c>
      <c r="AG41" s="14">
        <f t="shared" ca="1" si="4"/>
        <v>45</v>
      </c>
      <c r="AH41" s="9">
        <f ca="1">IF(AD41="",0,COUNTIFS(OFFSET(Data!$A$1,0,MATCH(T41&amp;" qualify",Data!$1:$1,0)-1,1000,1),"",OFFSET(Data!$A$1,0,MATCH(AD41&amp;" qualify",Data!$1:$1,0)-1,1000,1),2))</f>
        <v>0</v>
      </c>
      <c r="AI41" s="9">
        <f t="shared" ca="1" si="5"/>
        <v>0</v>
      </c>
      <c r="AJ41" s="25">
        <f t="shared" ca="1" si="6"/>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19"/>
        <v>Sling BlueHulu with Live TV970</v>
      </c>
      <c r="AN41" s="25" t="str">
        <f t="shared" ca="1" si="20"/>
        <v>Hulu with Live TVSling Blue970</v>
      </c>
      <c r="AO41" s="9" t="str">
        <f ca="1">IF(AND(V41=0,X41=0),"",IF(A41="1a",T41,IF(AD41="","",IF(OR(ISNUMBER(MATCH(AM41,AM$21:AM40,0)),ISNUMBER(MATCH(AN41,AM$21:AM40,0))),"",T41&amp;"/"&amp;AD41))))</f>
        <v/>
      </c>
      <c r="AP41" s="9" t="str">
        <f t="shared" ca="1" si="7"/>
        <v/>
      </c>
      <c r="AQ41" s="9" t="str">
        <f t="shared" ca="1" si="8"/>
        <v/>
      </c>
      <c r="AR41" s="14" t="str">
        <f t="shared" ca="1" si="9"/>
        <v/>
      </c>
      <c r="AS41" s="25" t="str">
        <f t="shared" ca="1" si="10"/>
        <v/>
      </c>
      <c r="AT41" s="76" t="str">
        <f t="shared" ca="1" si="11"/>
        <v/>
      </c>
      <c r="AU41" s="8">
        <f t="shared" ca="1" si="21"/>
        <v>0</v>
      </c>
      <c r="AV41" s="125" t="str">
        <f t="shared" ca="1" si="12"/>
        <v/>
      </c>
      <c r="AW41" s="126" t="str">
        <f t="shared" ca="1" si="13"/>
        <v/>
      </c>
      <c r="AX41" s="126" t="str">
        <f t="shared" ca="1" si="14"/>
        <v/>
      </c>
      <c r="AY41" s="126" t="str">
        <f t="shared" ca="1" si="15"/>
        <v/>
      </c>
      <c r="AZ41" s="126" t="str">
        <f t="shared" ca="1" si="16"/>
        <v/>
      </c>
      <c r="BA41" s="9" t="str">
        <f ca="1">IF($AO41="","",RANK(AZ41,AZ$22:AZ$72,1)+COUNTIF(AZ$22:AZ41,AZ41)-1)</f>
        <v/>
      </c>
      <c r="BB41" s="126" t="str">
        <f t="shared" ca="1" si="17"/>
        <v/>
      </c>
      <c r="BC41" s="9" t="str">
        <f ca="1">IF($AO41="","",RANK(BB41,BB$22:BB$72,1)+COUNTIF(BB$22:BB41,BB41)-1)</f>
        <v/>
      </c>
    </row>
    <row r="42" spans="1:55" x14ac:dyDescent="0.4">
      <c r="A42" s="169" t="s">
        <v>842</v>
      </c>
      <c r="B42" s="136"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B42</f>
        <v>DirecTV Now Plus</v>
      </c>
      <c r="U42" s="9">
        <f ca="1">COUNTIFS(OFFSET(Data!$A$1,0,MATCH(T42,Data!$1:$1,0)-1,1000,1),"Yes")</f>
        <v>55</v>
      </c>
      <c r="V42" s="9">
        <f ca="1">COUNTIFS(OFFSET(Data!$A$1,0,MATCH($T42&amp;" qualify",Data!$1:$1,0)-1,1000,1),1)</f>
        <v>7</v>
      </c>
      <c r="W42" s="14">
        <f t="shared" si="18"/>
        <v>50</v>
      </c>
      <c r="X42" s="9">
        <f ca="1">IF(OR(A42="1a2a",AD42=""),COUNTIFS(OFFSET(Data!$A$1,0,MATCH(T42&amp;" qualify",Data!$1:$1,0)-1,1000,1),2),IF(A42="12aa",COUNTIFS(OFFSET(Data!$A$1,0,MATCH(T42&amp;" qualify",Data!$1:$1,0)-1,1000,1),2,OFFSET(Data!$A$1,0,MATCH(AD42&amp;" qualify",Data!$1:$1,0)-1,1000,1),"&lt;&gt;1"),""))</f>
        <v>0</v>
      </c>
      <c r="Y42" s="9">
        <f t="shared" ca="1" si="2"/>
        <v>0</v>
      </c>
      <c r="Z42" s="25">
        <f t="shared" ca="1" si="3"/>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17</v>
      </c>
      <c r="AD42" s="9" t="str">
        <f ca="1">IF(AC42=0,"",INDEX(C$21:S$21,AC42-2))</f>
        <v>AT&amp;T Watch TV</v>
      </c>
      <c r="AE42" s="9">
        <f ca="1">IF(AD42="",0,COUNTIFS(OFFSET(Data!$A$1,0,MATCH(T42,Data!$1:$1,0)-1,1000,1),"&lt;&gt;Yes",OFFSET(Data!$A$1,0,MATCH(AD42,Data!$1:$1,0)-1,1000,1),"Yes"))</f>
        <v>24</v>
      </c>
      <c r="AF42" s="9">
        <f ca="1">IF(AD42="",0,INDEX(C42:S42,AC42-2))</f>
        <v>2</v>
      </c>
      <c r="AG42" s="14">
        <f t="shared" ca="1" si="4"/>
        <v>15</v>
      </c>
      <c r="AH42" s="9">
        <f ca="1">IF(AD42="",0,COUNTIFS(OFFSET(Data!$A$1,0,MATCH(T42&amp;" qualify",Data!$1:$1,0)-1,1000,1),"",OFFSET(Data!$A$1,0,MATCH(AD42&amp;" qualify",Data!$1:$1,0)-1,1000,1),2))</f>
        <v>0</v>
      </c>
      <c r="AI42" s="9">
        <f t="shared" ca="1" si="5"/>
        <v>0</v>
      </c>
      <c r="AJ42" s="25">
        <f t="shared" ca="1" si="6"/>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19"/>
        <v>DirecTV Now PlusAT&amp;T Watch TV965</v>
      </c>
      <c r="AN42" s="25" t="str">
        <f t="shared" ca="1" si="20"/>
        <v>AT&amp;T Watch TVDirecTV Now Plus965</v>
      </c>
      <c r="AO42" s="9" t="str">
        <f ca="1">IF(AND(V42=0,X42=0),"",IF(A42="1a",T42,IF(AD42="","",IF(OR(ISNUMBER(MATCH(AM42,AM$21:AM41,0)),ISNUMBER(MATCH(AN42,AM$21:AM41,0))),"",T42&amp;"/"&amp;AD42))))</f>
        <v/>
      </c>
      <c r="AP42" s="9" t="str">
        <f t="shared" ca="1" si="7"/>
        <v/>
      </c>
      <c r="AQ42" s="9" t="str">
        <f t="shared" ca="1" si="8"/>
        <v/>
      </c>
      <c r="AR42" s="14" t="str">
        <f t="shared" ca="1" si="9"/>
        <v/>
      </c>
      <c r="AS42" s="25" t="str">
        <f t="shared" ca="1" si="10"/>
        <v/>
      </c>
      <c r="AT42" s="76" t="str">
        <f t="shared" ca="1" si="11"/>
        <v/>
      </c>
      <c r="AU42" s="8">
        <f t="shared" ca="1" si="21"/>
        <v>0</v>
      </c>
      <c r="AV42" s="125" t="str">
        <f t="shared" ca="1" si="12"/>
        <v/>
      </c>
      <c r="AW42" s="126" t="str">
        <f t="shared" ca="1" si="13"/>
        <v/>
      </c>
      <c r="AX42" s="126" t="str">
        <f t="shared" ca="1" si="14"/>
        <v/>
      </c>
      <c r="AY42" s="126" t="str">
        <f t="shared" ca="1" si="15"/>
        <v/>
      </c>
      <c r="AZ42" s="126" t="str">
        <f t="shared" ca="1" si="16"/>
        <v/>
      </c>
      <c r="BA42" s="9" t="str">
        <f ca="1">IF($AO42="","",RANK(AZ42,AZ$22:AZ$72,1)+COUNTIF(AZ$22:AZ42,AZ42)-1)</f>
        <v/>
      </c>
      <c r="BB42" s="126" t="str">
        <f t="shared" ca="1" si="17"/>
        <v/>
      </c>
      <c r="BC42" s="9" t="str">
        <f ca="1">IF($AO42="","",RANK(BB42,BB$22:BB$72,1)+COUNTIF(BB$22:BB42,BB42)-1)</f>
        <v/>
      </c>
    </row>
    <row r="43" spans="1:55" x14ac:dyDescent="0.4">
      <c r="A43" s="169" t="s">
        <v>842</v>
      </c>
      <c r="B43" s="136"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B43</f>
        <v>DirecTV Now Max</v>
      </c>
      <c r="U43" s="9">
        <f ca="1">COUNTIFS(OFFSET(Data!$A$1,0,MATCH(T43,Data!$1:$1,0)-1,1000,1),"Yes")</f>
        <v>71</v>
      </c>
      <c r="V43" s="9">
        <f ca="1">COUNTIFS(OFFSET(Data!$A$1,0,MATCH($T43&amp;" qualify",Data!$1:$1,0)-1,1000,1),1)</f>
        <v>7</v>
      </c>
      <c r="W43" s="14">
        <f t="shared" si="18"/>
        <v>70</v>
      </c>
      <c r="X43" s="9">
        <f ca="1">IF(OR(A43="1a2a",AD43=""),COUNTIFS(OFFSET(Data!$A$1,0,MATCH(T43&amp;" qualify",Data!$1:$1,0)-1,1000,1),2),IF(A43="12aa",COUNTIFS(OFFSET(Data!$A$1,0,MATCH(T43&amp;" qualify",Data!$1:$1,0)-1,1000,1),2,OFFSET(Data!$A$1,0,MATCH(AD43&amp;" qualify",Data!$1:$1,0)-1,1000,1),"&lt;&gt;1"),""))</f>
        <v>0</v>
      </c>
      <c r="Y43" s="9">
        <f t="shared" ca="1" si="2"/>
        <v>0</v>
      </c>
      <c r="Z43" s="25">
        <f t="shared" ca="1" si="3"/>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17</v>
      </c>
      <c r="AD43" s="9" t="str">
        <f ca="1">IF(AC43=0,"",INDEX(C$21:S$21,AC43-2))</f>
        <v>AT&amp;T Watch TV</v>
      </c>
      <c r="AE43" s="9">
        <f ca="1">IF(AD43="",0,COUNTIFS(OFFSET(Data!$A$1,0,MATCH(T43,Data!$1:$1,0)-1,1000,1),"&lt;&gt;Yes",OFFSET(Data!$A$1,0,MATCH(AD43,Data!$1:$1,0)-1,1000,1),"Yes"))</f>
        <v>23</v>
      </c>
      <c r="AF43" s="9">
        <f ca="1">IF(AD43="",0,INDEX(C43:S43,AC43-2))</f>
        <v>2</v>
      </c>
      <c r="AG43" s="14">
        <f t="shared" ca="1" si="4"/>
        <v>15</v>
      </c>
      <c r="AH43" s="9">
        <f ca="1">IF(AD43="",0,COUNTIFS(OFFSET(Data!$A$1,0,MATCH(T43&amp;" qualify",Data!$1:$1,0)-1,1000,1),"",OFFSET(Data!$A$1,0,MATCH(AD43&amp;" qualify",Data!$1:$1,0)-1,1000,1),2))</f>
        <v>0</v>
      </c>
      <c r="AI43" s="9">
        <f t="shared" ca="1" si="5"/>
        <v>0</v>
      </c>
      <c r="AJ43" s="25">
        <f t="shared" ca="1" si="6"/>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19"/>
        <v>DirecTV Now MaxAT&amp;T Watch TV985</v>
      </c>
      <c r="AN43" s="25" t="str">
        <f t="shared" ca="1" si="20"/>
        <v>AT&amp;T Watch TVDirecTV Now Max985</v>
      </c>
      <c r="AO43" s="9" t="str">
        <f ca="1">IF(AND(V43=0,X43=0),"",IF(A43="1a",T43,IF(AD43="","",IF(OR(ISNUMBER(MATCH(AM43,AM$21:AM42,0)),ISNUMBER(MATCH(AN43,AM$21:AM42,0))),"",T43&amp;"/"&amp;AD43))))</f>
        <v/>
      </c>
      <c r="AP43" s="9" t="str">
        <f t="shared" ca="1" si="7"/>
        <v/>
      </c>
      <c r="AQ43" s="9" t="str">
        <f t="shared" ca="1" si="8"/>
        <v/>
      </c>
      <c r="AR43" s="14" t="str">
        <f t="shared" ca="1" si="9"/>
        <v/>
      </c>
      <c r="AS43" s="25" t="str">
        <f t="shared" ca="1" si="10"/>
        <v/>
      </c>
      <c r="AT43" s="76" t="str">
        <f t="shared" ca="1" si="11"/>
        <v/>
      </c>
      <c r="AU43" s="8">
        <f t="shared" ca="1" si="21"/>
        <v>0</v>
      </c>
      <c r="AV43" s="125" t="str">
        <f t="shared" ca="1" si="12"/>
        <v/>
      </c>
      <c r="AW43" s="126" t="str">
        <f t="shared" ca="1" si="13"/>
        <v/>
      </c>
      <c r="AX43" s="126" t="str">
        <f t="shared" ca="1" si="14"/>
        <v/>
      </c>
      <c r="AY43" s="126" t="str">
        <f t="shared" ca="1" si="15"/>
        <v/>
      </c>
      <c r="AZ43" s="126" t="str">
        <f t="shared" ca="1" si="16"/>
        <v/>
      </c>
      <c r="BA43" s="9" t="str">
        <f ca="1">IF($AO43="","",RANK(AZ43,AZ$22:AZ$72,1)+COUNTIF(AZ$22:AZ43,AZ43)-1)</f>
        <v/>
      </c>
      <c r="BB43" s="126" t="str">
        <f t="shared" ca="1" si="17"/>
        <v/>
      </c>
      <c r="BC43" s="9" t="str">
        <f ca="1">IF($AO43="","",RANK(BB43,BB$22:BB$72,1)+COUNTIF(BB$22:BB43,BB43)-1)</f>
        <v/>
      </c>
    </row>
    <row r="44" spans="1:55" x14ac:dyDescent="0.4">
      <c r="A44" s="169" t="s">
        <v>842</v>
      </c>
      <c r="B44" s="136"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B44</f>
        <v>DirecTV Now Entertainment</v>
      </c>
      <c r="U44" s="9">
        <f ca="1">COUNTIFS(OFFSET(Data!$A$1,0,MATCH(T44,Data!$1:$1,0)-1,1000,1),"Yes")</f>
        <v>72</v>
      </c>
      <c r="V44" s="9">
        <f ca="1">COUNTIFS(OFFSET(Data!$A$1,0,MATCH($T44&amp;" qualify",Data!$1:$1,0)-1,1000,1),1)</f>
        <v>9</v>
      </c>
      <c r="W44" s="14">
        <f t="shared" si="18"/>
        <v>93</v>
      </c>
      <c r="X44" s="9">
        <f ca="1">IF(OR(A44="1a2a",AD44=""),COUNTIFS(OFFSET(Data!$A$1,0,MATCH(T44&amp;" qualify",Data!$1:$1,0)-1,1000,1),2),IF(A44="12aa",COUNTIFS(OFFSET(Data!$A$1,0,MATCH(T44&amp;" qualify",Data!$1:$1,0)-1,1000,1),2,OFFSET(Data!$A$1,0,MATCH(AD44&amp;" qualify",Data!$1:$1,0)-1,1000,1),"&lt;&gt;1"),""))</f>
        <v>0</v>
      </c>
      <c r="Y44" s="9">
        <f t="shared" ca="1" si="2"/>
        <v>0</v>
      </c>
      <c r="Z44" s="25">
        <f t="shared" ca="1" si="3"/>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0</v>
      </c>
      <c r="AD44" s="9" t="str">
        <f ca="1">IF(AC44=0,"",INDEX(C$21:S$21,AC44-2))</f>
        <v/>
      </c>
      <c r="AE44" s="9">
        <f ca="1">IF(AD44="",0,COUNTIFS(OFFSET(Data!$A$1,0,MATCH(T44,Data!$1:$1,0)-1,1000,1),"&lt;&gt;Yes",OFFSET(Data!$A$1,0,MATCH(AD44,Data!$1:$1,0)-1,1000,1),"Yes"))</f>
        <v>0</v>
      </c>
      <c r="AF44" s="9">
        <f ca="1">IF(AD44="",0,INDEX(C44:S44,AC44-2))</f>
        <v>0</v>
      </c>
      <c r="AG44" s="14">
        <f t="shared" ca="1" si="4"/>
        <v>0</v>
      </c>
      <c r="AH44" s="9">
        <f ca="1">IF(AD44="",0,COUNTIFS(OFFSET(Data!$A$1,0,MATCH(T44&amp;" qualify",Data!$1:$1,0)-1,1000,1),"",OFFSET(Data!$A$1,0,MATCH(AD44&amp;" qualify",Data!$1:$1,0)-1,1000,1),2))</f>
        <v>0</v>
      </c>
      <c r="AI44" s="9">
        <f t="shared" ca="1" si="5"/>
        <v>0</v>
      </c>
      <c r="AJ44" s="25" t="str">
        <f t="shared" ca="1" si="6"/>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19"/>
        <v>DirecTV Now Entertainment993</v>
      </c>
      <c r="AN44" s="25" t="str">
        <f t="shared" ca="1" si="20"/>
        <v>DirecTV Now Entertainment993</v>
      </c>
      <c r="AO44" s="9" t="str">
        <f ca="1">IF(AND(V44=0,X44=0),"",IF(A44="1a",T44,IF(AD44="","",IF(OR(ISNUMBER(MATCH(AM44,AM$21:AM43,0)),ISNUMBER(MATCH(AN44,AM$21:AM43,0))),"",T44&amp;"/"&amp;AD44))))</f>
        <v/>
      </c>
      <c r="AP44" s="9" t="str">
        <f t="shared" ca="1" si="7"/>
        <v/>
      </c>
      <c r="AQ44" s="9" t="str">
        <f t="shared" ca="1" si="8"/>
        <v/>
      </c>
      <c r="AR44" s="14" t="str">
        <f t="shared" ca="1" si="9"/>
        <v/>
      </c>
      <c r="AS44" s="25" t="str">
        <f t="shared" ca="1" si="10"/>
        <v/>
      </c>
      <c r="AT44" s="76" t="str">
        <f t="shared" ca="1" si="11"/>
        <v/>
      </c>
      <c r="AU44" s="8">
        <f t="shared" ca="1" si="21"/>
        <v>0</v>
      </c>
      <c r="AV44" s="125" t="str">
        <f t="shared" ca="1" si="12"/>
        <v/>
      </c>
      <c r="AW44" s="126" t="str">
        <f t="shared" ca="1" si="13"/>
        <v/>
      </c>
      <c r="AX44" s="126" t="str">
        <f t="shared" ca="1" si="14"/>
        <v/>
      </c>
      <c r="AY44" s="126" t="str">
        <f t="shared" ca="1" si="15"/>
        <v/>
      </c>
      <c r="AZ44" s="126" t="str">
        <f t="shared" ca="1" si="16"/>
        <v/>
      </c>
      <c r="BA44" s="9" t="str">
        <f ca="1">IF($AO44="","",RANK(AZ44,AZ$22:AZ$72,1)+COUNTIF(AZ$22:AZ44,AZ44)-1)</f>
        <v/>
      </c>
      <c r="BB44" s="126" t="str">
        <f t="shared" ca="1" si="17"/>
        <v/>
      </c>
      <c r="BC44" s="9" t="str">
        <f ca="1">IF($AO44="","",RANK(BB44,BB$22:BB$72,1)+COUNTIF(BB$22:BB44,BB44)-1)</f>
        <v/>
      </c>
    </row>
    <row r="45" spans="1:55" x14ac:dyDescent="0.4">
      <c r="A45" s="169" t="s">
        <v>842</v>
      </c>
      <c r="B45" s="136"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B45</f>
        <v>DirecTV Now Choice</v>
      </c>
      <c r="U45" s="9">
        <f ca="1">COUNTIFS(OFFSET(Data!$A$1,0,MATCH(T45,Data!$1:$1,0)-1,1000,1),"Yes")</f>
        <v>97</v>
      </c>
      <c r="V45" s="9">
        <f ca="1">COUNTIFS(OFFSET(Data!$A$1,0,MATCH($T45&amp;" qualify",Data!$1:$1,0)-1,1000,1),1)</f>
        <v>9</v>
      </c>
      <c r="W45" s="14">
        <f t="shared" si="18"/>
        <v>110</v>
      </c>
      <c r="X45" s="9">
        <f ca="1">IF(OR(A45="1a2a",AD45=""),COUNTIFS(OFFSET(Data!$A$1,0,MATCH(T45&amp;" qualify",Data!$1:$1,0)-1,1000,1),2),IF(A45="12aa",COUNTIFS(OFFSET(Data!$A$1,0,MATCH(T45&amp;" qualify",Data!$1:$1,0)-1,1000,1),2,OFFSET(Data!$A$1,0,MATCH(AD45&amp;" qualify",Data!$1:$1,0)-1,1000,1),"&lt;&gt;1"),""))</f>
        <v>0</v>
      </c>
      <c r="Y45" s="9">
        <f t="shared" ca="1" si="2"/>
        <v>0</v>
      </c>
      <c r="Z45" s="25">
        <f t="shared" ca="1" si="3"/>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0</v>
      </c>
      <c r="AD45" s="9" t="str">
        <f ca="1">IF(AC45=0,"",INDEX(C$21:S$21,AC45-2))</f>
        <v/>
      </c>
      <c r="AE45" s="9">
        <f ca="1">IF(AD45="",0,COUNTIFS(OFFSET(Data!$A$1,0,MATCH(T45,Data!$1:$1,0)-1,1000,1),"&lt;&gt;Yes",OFFSET(Data!$A$1,0,MATCH(AD45,Data!$1:$1,0)-1,1000,1),"Yes"))</f>
        <v>0</v>
      </c>
      <c r="AF45" s="9">
        <f ca="1">IF(AD45="",0,INDEX(C45:S45,AC45-2))</f>
        <v>0</v>
      </c>
      <c r="AG45" s="14">
        <f t="shared" ca="1" si="4"/>
        <v>0</v>
      </c>
      <c r="AH45" s="9">
        <f ca="1">IF(AD45="",0,COUNTIFS(OFFSET(Data!$A$1,0,MATCH(T45&amp;" qualify",Data!$1:$1,0)-1,1000,1),"",OFFSET(Data!$A$1,0,MATCH(AD45&amp;" qualify",Data!$1:$1,0)-1,1000,1),2))</f>
        <v>0</v>
      </c>
      <c r="AI45" s="9">
        <f t="shared" ca="1" si="5"/>
        <v>0</v>
      </c>
      <c r="AJ45" s="25" t="str">
        <f t="shared" ca="1" si="6"/>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19"/>
        <v>DirecTV Now Choice9110</v>
      </c>
      <c r="AN45" s="25" t="str">
        <f t="shared" ca="1" si="20"/>
        <v>DirecTV Now Choice9110</v>
      </c>
      <c r="AO45" s="9" t="str">
        <f ca="1">IF(AND(V45=0,X45=0),"",IF(A45="1a",T45,IF(AD45="","",IF(OR(ISNUMBER(MATCH(AM45,AM$21:AM44,0)),ISNUMBER(MATCH(AN45,AM$21:AM44,0))),"",T45&amp;"/"&amp;AD45))))</f>
        <v/>
      </c>
      <c r="AP45" s="9" t="str">
        <f t="shared" ca="1" si="7"/>
        <v/>
      </c>
      <c r="AQ45" s="9" t="str">
        <f t="shared" ca="1" si="8"/>
        <v/>
      </c>
      <c r="AR45" s="14" t="str">
        <f t="shared" ca="1" si="9"/>
        <v/>
      </c>
      <c r="AS45" s="25" t="str">
        <f t="shared" ca="1" si="10"/>
        <v/>
      </c>
      <c r="AT45" s="76" t="str">
        <f t="shared" ca="1" si="11"/>
        <v/>
      </c>
      <c r="AU45" s="8">
        <f t="shared" ca="1" si="21"/>
        <v>0</v>
      </c>
      <c r="AV45" s="125" t="str">
        <f t="shared" ca="1" si="12"/>
        <v/>
      </c>
      <c r="AW45" s="126" t="str">
        <f t="shared" ca="1" si="13"/>
        <v/>
      </c>
      <c r="AX45" s="126" t="str">
        <f t="shared" ca="1" si="14"/>
        <v/>
      </c>
      <c r="AY45" s="126" t="str">
        <f t="shared" ca="1" si="15"/>
        <v/>
      </c>
      <c r="AZ45" s="126" t="str">
        <f t="shared" ca="1" si="16"/>
        <v/>
      </c>
      <c r="BA45" s="9" t="str">
        <f ca="1">IF($AO45="","",RANK(AZ45,AZ$22:AZ$72,1)+COUNTIF(AZ$22:AZ45,AZ45)-1)</f>
        <v/>
      </c>
      <c r="BB45" s="126" t="str">
        <f t="shared" ca="1" si="17"/>
        <v/>
      </c>
      <c r="BC45" s="9" t="str">
        <f ca="1">IF($AO45="","",RANK(BB45,BB$22:BB$72,1)+COUNTIF(BB$22:BB45,BB45)-1)</f>
        <v/>
      </c>
    </row>
    <row r="46" spans="1:55" x14ac:dyDescent="0.4">
      <c r="A46" s="169" t="s">
        <v>842</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B46</f>
        <v>DirecTV Now Xtra</v>
      </c>
      <c r="U46" s="9">
        <f ca="1">COUNTIFS(OFFSET(Data!$A$1,0,MATCH(T46,Data!$1:$1,0)-1,1000,1),"Yes")</f>
        <v>125</v>
      </c>
      <c r="V46" s="9">
        <f ca="1">COUNTIFS(OFFSET(Data!$A$1,0,MATCH($T46&amp;" qualify",Data!$1:$1,0)-1,1000,1),1)</f>
        <v>9</v>
      </c>
      <c r="W46" s="14">
        <f t="shared" si="18"/>
        <v>124</v>
      </c>
      <c r="X46" s="9">
        <f ca="1">IF(OR(A46="1a2a",AD46=""),COUNTIFS(OFFSET(Data!$A$1,0,MATCH(T46&amp;" qualify",Data!$1:$1,0)-1,1000,1),2),IF(A46="12aa",COUNTIFS(OFFSET(Data!$A$1,0,MATCH(T46&amp;" qualify",Data!$1:$1,0)-1,1000,1),2,OFFSET(Data!$A$1,0,MATCH(AD46&amp;" qualify",Data!$1:$1,0)-1,1000,1),"&lt;&gt;1"),""))</f>
        <v>0</v>
      </c>
      <c r="Y46" s="9">
        <f t="shared" ca="1" si="2"/>
        <v>0</v>
      </c>
      <c r="Z46" s="25">
        <f t="shared" ca="1" si="3"/>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ca="1">IF(AC46=0,"",INDEX(C$21:S$21,AC46-2))</f>
        <v/>
      </c>
      <c r="AE46" s="9">
        <f ca="1">IF(AD46="",0,COUNTIFS(OFFSET(Data!$A$1,0,MATCH(T46,Data!$1:$1,0)-1,1000,1),"&lt;&gt;Yes",OFFSET(Data!$A$1,0,MATCH(AD46,Data!$1:$1,0)-1,1000,1),"Yes"))</f>
        <v>0</v>
      </c>
      <c r="AF46" s="9">
        <f ca="1">IF(AD46="",0,INDEX(C46:S46,AC46-2))</f>
        <v>0</v>
      </c>
      <c r="AG46" s="14">
        <f t="shared" ca="1" si="4"/>
        <v>0</v>
      </c>
      <c r="AH46" s="9">
        <f ca="1">IF(AD46="",0,COUNTIFS(OFFSET(Data!$A$1,0,MATCH(T46&amp;" qualify",Data!$1:$1,0)-1,1000,1),"",OFFSET(Data!$A$1,0,MATCH(AD46&amp;" qualify",Data!$1:$1,0)-1,1000,1),2))</f>
        <v>0</v>
      </c>
      <c r="AI46" s="9">
        <f t="shared" ca="1" si="5"/>
        <v>0</v>
      </c>
      <c r="AJ46" s="25" t="str">
        <f t="shared" ca="1" si="6"/>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19"/>
        <v>DirecTV Now Xtra9124</v>
      </c>
      <c r="AN46" s="25" t="str">
        <f t="shared" ca="1" si="20"/>
        <v>DirecTV Now Xtra9124</v>
      </c>
      <c r="AO46" s="9" t="str">
        <f ca="1">IF(AND(V46=0,X46=0),"",IF(A46="1a",T46,IF(AD46="","",IF(OR(ISNUMBER(MATCH(AM46,AM$21:AM45,0)),ISNUMBER(MATCH(AN46,AM$21:AM45,0))),"",T46&amp;"/"&amp;AD46))))</f>
        <v/>
      </c>
      <c r="AP46" s="9" t="str">
        <f t="shared" ca="1" si="7"/>
        <v/>
      </c>
      <c r="AQ46" s="9" t="str">
        <f t="shared" ca="1" si="8"/>
        <v/>
      </c>
      <c r="AR46" s="14" t="str">
        <f t="shared" ca="1" si="9"/>
        <v/>
      </c>
      <c r="AS46" s="25" t="str">
        <f t="shared" ca="1" si="10"/>
        <v/>
      </c>
      <c r="AT46" s="76" t="str">
        <f t="shared" ca="1" si="11"/>
        <v/>
      </c>
      <c r="AU46" s="8">
        <f t="shared" ca="1" si="21"/>
        <v>0</v>
      </c>
      <c r="AV46" s="125" t="str">
        <f t="shared" ca="1" si="12"/>
        <v/>
      </c>
      <c r="AW46" s="126" t="str">
        <f t="shared" ca="1" si="13"/>
        <v/>
      </c>
      <c r="AX46" s="126" t="str">
        <f t="shared" ca="1" si="14"/>
        <v/>
      </c>
      <c r="AY46" s="126" t="str">
        <f t="shared" ca="1" si="15"/>
        <v/>
      </c>
      <c r="AZ46" s="126" t="str">
        <f t="shared" ca="1" si="16"/>
        <v/>
      </c>
      <c r="BA46" s="9" t="str">
        <f ca="1">IF($AO46="","",RANK(AZ46,AZ$22:AZ$72,1)+COUNTIF(AZ$22:AZ46,AZ46)-1)</f>
        <v/>
      </c>
      <c r="BB46" s="126" t="str">
        <f t="shared" ca="1" si="17"/>
        <v/>
      </c>
      <c r="BC46" s="9" t="str">
        <f ca="1">IF($AO46="","",RANK(BB46,BB$22:BB$72,1)+COUNTIF(BB$22:BB46,BB46)-1)</f>
        <v/>
      </c>
    </row>
    <row r="47" spans="1:55" x14ac:dyDescent="0.4">
      <c r="A47" s="169" t="s">
        <v>842</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B47</f>
        <v>DirecTV Now Ultimate</v>
      </c>
      <c r="U47" s="9">
        <f ca="1">COUNTIFS(OFFSET(Data!$A$1,0,MATCH(T47,Data!$1:$1,0)-1,1000,1),"Yes")</f>
        <v>136</v>
      </c>
      <c r="V47" s="9">
        <f ca="1">COUNTIFS(OFFSET(Data!$A$1,0,MATCH($T47&amp;" qualify",Data!$1:$1,0)-1,1000,1),1)</f>
        <v>9</v>
      </c>
      <c r="W47" s="14">
        <f t="shared" si="18"/>
        <v>135</v>
      </c>
      <c r="X47" s="9">
        <f ca="1">IF(OR(A47="1a2a",AD47=""),COUNTIFS(OFFSET(Data!$A$1,0,MATCH(T47&amp;" qualify",Data!$1:$1,0)-1,1000,1),2),IF(A47="12aa",COUNTIFS(OFFSET(Data!$A$1,0,MATCH(T47&amp;" qualify",Data!$1:$1,0)-1,1000,1),2,OFFSET(Data!$A$1,0,MATCH(AD47&amp;" qualify",Data!$1:$1,0)-1,1000,1),"&lt;&gt;1"),""))</f>
        <v>0</v>
      </c>
      <c r="Y47" s="9">
        <f t="shared" ca="1" si="2"/>
        <v>0</v>
      </c>
      <c r="Z47" s="25">
        <f t="shared" ca="1" si="3"/>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ca="1">IF(AC47=0,"",INDEX(C$21:S$21,AC47-2))</f>
        <v/>
      </c>
      <c r="AE47" s="9">
        <f ca="1">IF(AD47="",0,COUNTIFS(OFFSET(Data!$A$1,0,MATCH(T47,Data!$1:$1,0)-1,1000,1),"&lt;&gt;Yes",OFFSET(Data!$A$1,0,MATCH(AD47,Data!$1:$1,0)-1,1000,1),"Yes"))</f>
        <v>0</v>
      </c>
      <c r="AF47" s="9">
        <f ca="1">IF(AD47="",0,INDEX(C47:S47,AC47-2))</f>
        <v>0</v>
      </c>
      <c r="AG47" s="14">
        <f t="shared" ca="1" si="4"/>
        <v>0</v>
      </c>
      <c r="AH47" s="9">
        <f ca="1">IF(AD47="",0,COUNTIFS(OFFSET(Data!$A$1,0,MATCH(T47&amp;" qualify",Data!$1:$1,0)-1,1000,1),"",OFFSET(Data!$A$1,0,MATCH(AD47&amp;" qualify",Data!$1:$1,0)-1,1000,1),2))</f>
        <v>0</v>
      </c>
      <c r="AI47" s="9">
        <f t="shared" ca="1" si="5"/>
        <v>0</v>
      </c>
      <c r="AJ47" s="25" t="str">
        <f t="shared" ca="1" si="6"/>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19"/>
        <v>DirecTV Now Ultimate9135</v>
      </c>
      <c r="AN47" s="25" t="str">
        <f t="shared" ca="1" si="20"/>
        <v>DirecTV Now Ultimate9135</v>
      </c>
      <c r="AO47" s="9" t="str">
        <f ca="1">IF(AND(V47=0,X47=0),"",IF(A47="1a",T47,IF(AD47="","",IF(OR(ISNUMBER(MATCH(AM47,AM$21:AM46,0)),ISNUMBER(MATCH(AN47,AM$21:AM46,0))),"",T47&amp;"/"&amp;AD47))))</f>
        <v/>
      </c>
      <c r="AP47" s="9" t="str">
        <f t="shared" ca="1" si="7"/>
        <v/>
      </c>
      <c r="AQ47" s="9" t="str">
        <f t="shared" ca="1" si="8"/>
        <v/>
      </c>
      <c r="AR47" s="14" t="str">
        <f t="shared" ca="1" si="9"/>
        <v/>
      </c>
      <c r="AS47" s="25" t="str">
        <f t="shared" ca="1" si="10"/>
        <v/>
      </c>
      <c r="AT47" s="76" t="str">
        <f t="shared" ca="1" si="11"/>
        <v/>
      </c>
      <c r="AU47" s="8">
        <f t="shared" ca="1" si="21"/>
        <v>0</v>
      </c>
      <c r="AV47" s="125" t="str">
        <f t="shared" ca="1" si="12"/>
        <v/>
      </c>
      <c r="AW47" s="126" t="str">
        <f t="shared" ca="1" si="13"/>
        <v/>
      </c>
      <c r="AX47" s="126" t="str">
        <f t="shared" ca="1" si="14"/>
        <v/>
      </c>
      <c r="AY47" s="126" t="str">
        <f t="shared" ca="1" si="15"/>
        <v/>
      </c>
      <c r="AZ47" s="126" t="str">
        <f t="shared" ca="1" si="16"/>
        <v/>
      </c>
      <c r="BA47" s="9" t="str">
        <f ca="1">IF($AO47="","",RANK(AZ47,AZ$22:AZ$72,1)+COUNTIF(AZ$22:AZ47,AZ47)-1)</f>
        <v/>
      </c>
      <c r="BB47" s="126" t="str">
        <f t="shared" ca="1" si="17"/>
        <v/>
      </c>
      <c r="BC47" s="9" t="str">
        <f ca="1">IF($AO47="","",RANK(BB47,BB$22:BB$72,1)+COUNTIF(BB$22:BB47,BB47)-1)</f>
        <v/>
      </c>
    </row>
    <row r="48" spans="1:55" x14ac:dyDescent="0.4">
      <c r="A48" s="169" t="s">
        <v>842</v>
      </c>
      <c r="B48" s="136"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B48</f>
        <v>DirecTV Now Optimo Mas</v>
      </c>
      <c r="U48" s="9">
        <f ca="1">COUNTIFS(OFFSET(Data!$A$1,0,MATCH(T48,Data!$1:$1,0)-1,1000,1),"Yes")</f>
        <v>107</v>
      </c>
      <c r="V48" s="9">
        <f ca="1">COUNTIFS(OFFSET(Data!$A$1,0,MATCH($T48&amp;" qualify",Data!$1:$1,0)-1,1000,1),1)</f>
        <v>8</v>
      </c>
      <c r="W48" s="14">
        <f t="shared" si="18"/>
        <v>86</v>
      </c>
      <c r="X48" s="9">
        <f ca="1">IF(OR(A48="1a2a",AD48=""),COUNTIFS(OFFSET(Data!$A$1,0,MATCH(T48&amp;" qualify",Data!$1:$1,0)-1,1000,1),2),IF(A48="12aa",COUNTIFS(OFFSET(Data!$A$1,0,MATCH(T48&amp;" qualify",Data!$1:$1,0)-1,1000,1),2,OFFSET(Data!$A$1,0,MATCH(AD48&amp;" qualify",Data!$1:$1,0)-1,1000,1),"&lt;&gt;1"),""))</f>
        <v>0</v>
      </c>
      <c r="Y48" s="9">
        <f t="shared" ca="1" si="2"/>
        <v>0</v>
      </c>
      <c r="Z48" s="25">
        <f t="shared" ca="1" si="3"/>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17</v>
      </c>
      <c r="AD48" s="9" t="str">
        <f ca="1">IF(AC48=0,"",INDEX(C$21:S$21,AC48-2))</f>
        <v>AT&amp;T Watch TV</v>
      </c>
      <c r="AE48" s="9">
        <f ca="1">IF(AD48="",0,COUNTIFS(OFFSET(Data!$A$1,0,MATCH(T48,Data!$1:$1,0)-1,1000,1),"&lt;&gt;Yes",OFFSET(Data!$A$1,0,MATCH(AD48,Data!$1:$1,0)-1,1000,1),"Yes"))</f>
        <v>23</v>
      </c>
      <c r="AF48" s="9">
        <f ca="1">IF(AD48="",0,INDEX(C48:S48,AC48-2))</f>
        <v>1</v>
      </c>
      <c r="AG48" s="14">
        <f t="shared" ca="1" si="4"/>
        <v>15</v>
      </c>
      <c r="AH48" s="9">
        <f ca="1">IF(AD48="",0,COUNTIFS(OFFSET(Data!$A$1,0,MATCH(T48&amp;" qualify",Data!$1:$1,0)-1,1000,1),"",OFFSET(Data!$A$1,0,MATCH(AD48&amp;" qualify",Data!$1:$1,0)-1,1000,1),2))</f>
        <v>0</v>
      </c>
      <c r="AI48" s="9">
        <f t="shared" ca="1" si="5"/>
        <v>0</v>
      </c>
      <c r="AJ48" s="25">
        <f t="shared" ca="1" si="6"/>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19"/>
        <v>DirecTV Now Optimo MasAT&amp;T Watch TV9101</v>
      </c>
      <c r="AN48" s="25" t="str">
        <f t="shared" ca="1" si="20"/>
        <v>AT&amp;T Watch TVDirecTV Now Optimo Mas9101</v>
      </c>
      <c r="AO48" s="9" t="str">
        <f ca="1">IF(AND(V48=0,X48=0),"",IF(A48="1a",T48,IF(AD48="","",IF(OR(ISNUMBER(MATCH(AM48,AM$21:AM47,0)),ISNUMBER(MATCH(AN48,AM$21:AM47,0))),"",T48&amp;"/"&amp;AD48))))</f>
        <v/>
      </c>
      <c r="AP48" s="9" t="str">
        <f t="shared" ca="1" si="7"/>
        <v/>
      </c>
      <c r="AQ48" s="9" t="str">
        <f t="shared" ca="1" si="8"/>
        <v/>
      </c>
      <c r="AR48" s="14" t="str">
        <f t="shared" ca="1" si="9"/>
        <v/>
      </c>
      <c r="AS48" s="25" t="str">
        <f t="shared" ca="1" si="10"/>
        <v/>
      </c>
      <c r="AT48" s="76" t="str">
        <f t="shared" ca="1" si="11"/>
        <v/>
      </c>
      <c r="AU48" s="8">
        <f t="shared" ca="1" si="21"/>
        <v>0</v>
      </c>
      <c r="AV48" s="125" t="str">
        <f t="shared" ca="1" si="12"/>
        <v/>
      </c>
      <c r="AW48" s="126" t="str">
        <f t="shared" ca="1" si="13"/>
        <v/>
      </c>
      <c r="AX48" s="126" t="str">
        <f t="shared" ca="1" si="14"/>
        <v/>
      </c>
      <c r="AY48" s="126" t="str">
        <f t="shared" ca="1" si="15"/>
        <v/>
      </c>
      <c r="AZ48" s="126" t="str">
        <f t="shared" ca="1" si="16"/>
        <v/>
      </c>
      <c r="BA48" s="9" t="str">
        <f ca="1">IF($AO48="","",RANK(AZ48,AZ$22:AZ$72,1)+COUNTIF(AZ$22:AZ48,AZ48)-1)</f>
        <v/>
      </c>
      <c r="BB48" s="126" t="str">
        <f t="shared" ca="1" si="17"/>
        <v/>
      </c>
      <c r="BC48" s="9" t="str">
        <f ca="1">IF($AO48="","",RANK(BB48,BB$22:BB$72,1)+COUNTIF(BB$22:BB48,BB48)-1)</f>
        <v/>
      </c>
    </row>
    <row r="49" spans="1:55" x14ac:dyDescent="0.4">
      <c r="A49" s="169" t="s">
        <v>842</v>
      </c>
      <c r="B49" s="136"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B49</f>
        <v>YouTube TV</v>
      </c>
      <c r="U49" s="9">
        <f ca="1">COUNTIFS(OFFSET(Data!$A$1,0,MATCH(T49,Data!$1:$1,0)-1,1000,1),"Yes")</f>
        <v>83</v>
      </c>
      <c r="V49" s="9">
        <f ca="1">COUNTIFS(OFFSET(Data!$A$1,0,MATCH($T49&amp;" qualify",Data!$1:$1,0)-1,1000,1),1)</f>
        <v>8</v>
      </c>
      <c r="W49" s="14">
        <f t="shared" si="18"/>
        <v>50</v>
      </c>
      <c r="X49" s="9">
        <f ca="1">IF(OR(A49="1a2a",AD49=""),COUNTIFS(OFFSET(Data!$A$1,0,MATCH(T49&amp;" qualify",Data!$1:$1,0)-1,1000,1),2),IF(A49="12aa",COUNTIFS(OFFSET(Data!$A$1,0,MATCH(T49&amp;" qualify",Data!$1:$1,0)-1,1000,1),2,OFFSET(Data!$A$1,0,MATCH(AD49&amp;" qualify",Data!$1:$1,0)-1,1000,1),"&lt;&gt;1"),""))</f>
        <v>0</v>
      </c>
      <c r="Y49" s="9">
        <f t="shared" ca="1" si="2"/>
        <v>0</v>
      </c>
      <c r="Z49" s="25">
        <f t="shared" ca="1" si="3"/>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17</v>
      </c>
      <c r="AD49" s="9" t="str">
        <f ca="1">IF(AC49=0,"",INDEX(C$21:S$21,AC49-2))</f>
        <v>AT&amp;T Watch TV</v>
      </c>
      <c r="AE49" s="9">
        <f ca="1">IF(AD49="",0,COUNTIFS(OFFSET(Data!$A$1,0,MATCH(T49,Data!$1:$1,0)-1,1000,1),"&lt;&gt;Yes",OFFSET(Data!$A$1,0,MATCH(AD49,Data!$1:$1,0)-1,1000,1),"Yes"))</f>
        <v>21</v>
      </c>
      <c r="AF49" s="9">
        <f ca="1">IF(AD49="",0,INDEX(C49:S49,AC49-2))</f>
        <v>1</v>
      </c>
      <c r="AG49" s="14">
        <f t="shared" ca="1" si="4"/>
        <v>15</v>
      </c>
      <c r="AH49" s="9">
        <f ca="1">IF(AD49="",0,COUNTIFS(OFFSET(Data!$A$1,0,MATCH(T49&amp;" qualify",Data!$1:$1,0)-1,1000,1),"",OFFSET(Data!$A$1,0,MATCH(AD49&amp;" qualify",Data!$1:$1,0)-1,1000,1),2))</f>
        <v>0</v>
      </c>
      <c r="AI49" s="9">
        <f t="shared" ca="1" si="5"/>
        <v>0</v>
      </c>
      <c r="AJ49" s="25">
        <f t="shared" ca="1" si="6"/>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19"/>
        <v>YouTube TVAT&amp;T Watch TV965</v>
      </c>
      <c r="AN49" s="25" t="str">
        <f t="shared" ca="1" si="20"/>
        <v>AT&amp;T Watch TVYouTube TV965</v>
      </c>
      <c r="AO49" s="9" t="str">
        <f ca="1">IF(AND(V49=0,X49=0),"",IF(A49="1a",T49,IF(AD49="","",IF(OR(ISNUMBER(MATCH(AM49,AM$21:AM48,0)),ISNUMBER(MATCH(AN49,AM$21:AM48,0))),"",T49&amp;"/"&amp;AD49))))</f>
        <v/>
      </c>
      <c r="AP49" s="9" t="str">
        <f t="shared" ca="1" si="7"/>
        <v/>
      </c>
      <c r="AQ49" s="9" t="str">
        <f t="shared" ca="1" si="8"/>
        <v/>
      </c>
      <c r="AR49" s="14" t="str">
        <f t="shared" ca="1" si="9"/>
        <v/>
      </c>
      <c r="AS49" s="25" t="str">
        <f t="shared" ca="1" si="10"/>
        <v/>
      </c>
      <c r="AT49" s="76" t="str">
        <f t="shared" ca="1" si="11"/>
        <v/>
      </c>
      <c r="AU49" s="8">
        <f t="shared" ca="1" si="21"/>
        <v>0</v>
      </c>
      <c r="AV49" s="125" t="str">
        <f t="shared" ca="1" si="12"/>
        <v/>
      </c>
      <c r="AW49" s="126" t="str">
        <f t="shared" ca="1" si="13"/>
        <v/>
      </c>
      <c r="AX49" s="126" t="str">
        <f t="shared" ca="1" si="14"/>
        <v/>
      </c>
      <c r="AY49" s="126" t="str">
        <f t="shared" ca="1" si="15"/>
        <v/>
      </c>
      <c r="AZ49" s="126" t="str">
        <f t="shared" ca="1" si="16"/>
        <v/>
      </c>
      <c r="BA49" s="9" t="str">
        <f ca="1">IF($AO49="","",RANK(AZ49,AZ$22:AZ$72,1)+COUNTIF(AZ$22:AZ49,AZ49)-1)</f>
        <v/>
      </c>
      <c r="BB49" s="126" t="str">
        <f t="shared" ca="1" si="17"/>
        <v/>
      </c>
      <c r="BC49" s="9" t="str">
        <f ca="1">IF($AO49="","",RANK(BB49,BB$22:BB$72,1)+COUNTIF(BB$22:BB49,BB49)-1)</f>
        <v/>
      </c>
    </row>
    <row r="50" spans="1:55" x14ac:dyDescent="0.4">
      <c r="A50" s="169" t="s">
        <v>842</v>
      </c>
      <c r="B50" s="136"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B50</f>
        <v>Hulu with Live TV</v>
      </c>
      <c r="U50" s="9">
        <f ca="1">COUNTIFS(OFFSET(Data!$A$1,0,MATCH(T50,Data!$1:$1,0)-1,1000,1),"Yes")</f>
        <v>66</v>
      </c>
      <c r="V50" s="9">
        <f ca="1">COUNTIFS(OFFSET(Data!$A$1,0,MATCH($T50&amp;" qualify",Data!$1:$1,0)-1,1000,1),1)</f>
        <v>8</v>
      </c>
      <c r="W50" s="14">
        <f t="shared" si="18"/>
        <v>45</v>
      </c>
      <c r="X50" s="9">
        <f ca="1">IF(OR(A50="1a2a",AD50=""),COUNTIFS(OFFSET(Data!$A$1,0,MATCH(T50&amp;" qualify",Data!$1:$1,0)-1,1000,1),2),IF(A50="12aa",COUNTIFS(OFFSET(Data!$A$1,0,MATCH(T50&amp;" qualify",Data!$1:$1,0)-1,1000,1),2,OFFSET(Data!$A$1,0,MATCH(AD50&amp;" qualify",Data!$1:$1,0)-1,1000,1),"&lt;&gt;1"),""))</f>
        <v>0</v>
      </c>
      <c r="Y50" s="9">
        <f t="shared" ca="1" si="2"/>
        <v>0</v>
      </c>
      <c r="Z50" s="25">
        <f t="shared" ca="1" si="3"/>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5</v>
      </c>
      <c r="AD50" s="9" t="str">
        <f ca="1">IF(AC50=0,"",INDEX(C$21:S$21,AC50-2))</f>
        <v>Sling Blue</v>
      </c>
      <c r="AE50" s="9">
        <f ca="1">IF(AD50="",0,COUNTIFS(OFFSET(Data!$A$1,0,MATCH(T50,Data!$1:$1,0)-1,1000,1),"&lt;&gt;Yes",OFFSET(Data!$A$1,0,MATCH(AD50,Data!$1:$1,0)-1,1000,1),"Yes"))</f>
        <v>20</v>
      </c>
      <c r="AF50" s="9">
        <f ca="1">IF(AD50="",0,INDEX(C50:S50,AC50-2))</f>
        <v>1</v>
      </c>
      <c r="AG50" s="14">
        <f t="shared" ca="1" si="4"/>
        <v>25</v>
      </c>
      <c r="AH50" s="9">
        <f ca="1">IF(AD50="",0,COUNTIFS(OFFSET(Data!$A$1,0,MATCH(T50&amp;" qualify",Data!$1:$1,0)-1,1000,1),"",OFFSET(Data!$A$1,0,MATCH(AD50&amp;" qualify",Data!$1:$1,0)-1,1000,1),2))</f>
        <v>0</v>
      </c>
      <c r="AI50" s="9">
        <f t="shared" ca="1" si="5"/>
        <v>0</v>
      </c>
      <c r="AJ50" s="25">
        <f t="shared" ca="1" si="6"/>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19"/>
        <v>Hulu with Live TVSling Blue970</v>
      </c>
      <c r="AN50" s="25" t="str">
        <f t="shared" ca="1" si="20"/>
        <v>Sling BlueHulu with Live TV970</v>
      </c>
      <c r="AO50" s="9" t="str">
        <f ca="1">IF(AND(V50=0,X50=0),"",IF(A50="1a",T50,IF(AD50="","",IF(OR(ISNUMBER(MATCH(AM50,AM$21:AM49,0)),ISNUMBER(MATCH(AN50,AM$21:AM49,0))),"",T50&amp;"/"&amp;AD50))))</f>
        <v/>
      </c>
      <c r="AP50" s="9" t="str">
        <f t="shared" ca="1" si="7"/>
        <v/>
      </c>
      <c r="AQ50" s="9" t="str">
        <f t="shared" ca="1" si="8"/>
        <v/>
      </c>
      <c r="AR50" s="14" t="str">
        <f t="shared" ca="1" si="9"/>
        <v/>
      </c>
      <c r="AS50" s="25" t="str">
        <f t="shared" ca="1" si="10"/>
        <v/>
      </c>
      <c r="AT50" s="76" t="str">
        <f t="shared" ca="1" si="11"/>
        <v/>
      </c>
      <c r="AU50" s="8">
        <f t="shared" ca="1" si="21"/>
        <v>0</v>
      </c>
      <c r="AV50" s="125" t="str">
        <f t="shared" ca="1" si="12"/>
        <v/>
      </c>
      <c r="AW50" s="126" t="str">
        <f t="shared" ca="1" si="13"/>
        <v/>
      </c>
      <c r="AX50" s="126" t="str">
        <f t="shared" ca="1" si="14"/>
        <v/>
      </c>
      <c r="AY50" s="126" t="str">
        <f t="shared" ca="1" si="15"/>
        <v/>
      </c>
      <c r="AZ50" s="126" t="str">
        <f t="shared" ca="1" si="16"/>
        <v/>
      </c>
      <c r="BA50" s="9" t="str">
        <f ca="1">IF($AO50="","",RANK(AZ50,AZ$22:AZ$72,1)+COUNTIF(AZ$22:AZ50,AZ50)-1)</f>
        <v/>
      </c>
      <c r="BB50" s="126" t="str">
        <f t="shared" ca="1" si="17"/>
        <v/>
      </c>
      <c r="BC50" s="9" t="str">
        <f ca="1">IF($AO50="","",RANK(BB50,BB$22:BB$72,1)+COUNTIF(BB$22:BB50,BB50)-1)</f>
        <v/>
      </c>
    </row>
    <row r="51" spans="1:55" x14ac:dyDescent="0.4">
      <c r="A51" s="169" t="s">
        <v>842</v>
      </c>
      <c r="B51" s="136"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B51</f>
        <v>PS Vue</v>
      </c>
      <c r="U51" s="9">
        <f ca="1">COUNTIFS(OFFSET(Data!$A$1,0,MATCH(T51,Data!$1:$1,0)-1,1000,1),"Yes")</f>
        <v>51</v>
      </c>
      <c r="V51" s="9">
        <f ca="1">COUNTIFS(OFFSET(Data!$A$1,0,MATCH($T51&amp;" qualify",Data!$1:$1,0)-1,1000,1),1)</f>
        <v>7</v>
      </c>
      <c r="W51" s="14">
        <f t="shared" si="18"/>
        <v>45</v>
      </c>
      <c r="X51" s="9">
        <f ca="1">IF(OR(A51="1a2a",AD51=""),COUNTIFS(OFFSET(Data!$A$1,0,MATCH(T51&amp;" qualify",Data!$1:$1,0)-1,1000,1),2),IF(A51="12aa",COUNTIFS(OFFSET(Data!$A$1,0,MATCH(T51&amp;" qualify",Data!$1:$1,0)-1,1000,1),2,OFFSET(Data!$A$1,0,MATCH(AD51&amp;" qualify",Data!$1:$1,0)-1,1000,1),"&lt;&gt;1"),""))</f>
        <v>0</v>
      </c>
      <c r="Y51" s="9">
        <f t="shared" ca="1" si="2"/>
        <v>0</v>
      </c>
      <c r="Z51" s="25">
        <f t="shared" ca="1" si="3"/>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5</v>
      </c>
      <c r="AD51" s="9" t="str">
        <f ca="1">IF(AC51=0,"",INDEX(C$21:S$21,AC51-2))</f>
        <v>Sling Blue</v>
      </c>
      <c r="AE51" s="9">
        <f ca="1">IF(AD51="",0,COUNTIFS(OFFSET(Data!$A$1,0,MATCH(T51,Data!$1:$1,0)-1,1000,1),"&lt;&gt;Yes",OFFSET(Data!$A$1,0,MATCH(AD51,Data!$1:$1,0)-1,1000,1),"Yes"))</f>
        <v>22</v>
      </c>
      <c r="AF51" s="9">
        <f ca="1">IF(AD51="",0,INDEX(C51:S51,AC51-2))</f>
        <v>2</v>
      </c>
      <c r="AG51" s="14">
        <f t="shared" ca="1" si="4"/>
        <v>25</v>
      </c>
      <c r="AH51" s="9">
        <f ca="1">IF(AD51="",0,COUNTIFS(OFFSET(Data!$A$1,0,MATCH(T51&amp;" qualify",Data!$1:$1,0)-1,1000,1),"",OFFSET(Data!$A$1,0,MATCH(AD51&amp;" qualify",Data!$1:$1,0)-1,1000,1),2))</f>
        <v>0</v>
      </c>
      <c r="AI51" s="9">
        <f t="shared" ca="1" si="5"/>
        <v>0</v>
      </c>
      <c r="AJ51" s="25">
        <f t="shared" ca="1" si="6"/>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19"/>
        <v>PS VueSling Blue970</v>
      </c>
      <c r="AN51" s="25" t="str">
        <f t="shared" ca="1" si="20"/>
        <v>Sling BluePS Vue970</v>
      </c>
      <c r="AO51" s="9" t="str">
        <f ca="1">IF(AND(V51=0,X51=0),"",IF(A51="1a",T51,IF(AD51="","",IF(OR(ISNUMBER(MATCH(AM51,AM$21:AM50,0)),ISNUMBER(MATCH(AN51,AM$21:AM50,0))),"",T51&amp;"/"&amp;AD51))))</f>
        <v>PS Vue/Sling Blue</v>
      </c>
      <c r="AP51" s="9">
        <f t="shared" ca="1" si="7"/>
        <v>73</v>
      </c>
      <c r="AQ51" s="9">
        <f t="shared" ca="1" si="8"/>
        <v>9</v>
      </c>
      <c r="AR51" s="14">
        <f t="shared" ca="1" si="9"/>
        <v>70</v>
      </c>
      <c r="AS51" s="25">
        <f t="shared" ca="1" si="10"/>
        <v>1</v>
      </c>
      <c r="AT51" s="76">
        <f t="shared" ca="1" si="11"/>
        <v>7.7777777777777777</v>
      </c>
      <c r="AU51" s="8">
        <f t="shared" ca="1" si="21"/>
        <v>0</v>
      </c>
      <c r="AV51" s="125">
        <f t="shared" ca="1" si="12"/>
        <v>55</v>
      </c>
      <c r="AW51" s="126">
        <f t="shared" ca="1" si="13"/>
        <v>0</v>
      </c>
      <c r="AX51" s="126">
        <f t="shared" ca="1" si="14"/>
        <v>0.40740740740740738</v>
      </c>
      <c r="AY51" s="126">
        <f t="shared" ca="1" si="15"/>
        <v>0</v>
      </c>
      <c r="AZ51" s="126">
        <f t="shared" ca="1" si="16"/>
        <v>0.20370370370370369</v>
      </c>
      <c r="BA51" s="9">
        <f ca="1">IF($AO51="","",RANK(AZ51,AZ$22:AZ$72,1)+COUNTIF(AZ$22:AZ51,AZ51)-1)</f>
        <v>9</v>
      </c>
      <c r="BB51" s="126">
        <f t="shared" ca="1" si="17"/>
        <v>0.20370370370370369</v>
      </c>
      <c r="BC51" s="9">
        <f ca="1">IF($AO51="","",RANK(BB51,BB$22:BB$72,1)+COUNTIF(BB$22:BB51,BB51)-1)</f>
        <v>9</v>
      </c>
    </row>
    <row r="52" spans="1:55" x14ac:dyDescent="0.4">
      <c r="A52" s="169" t="s">
        <v>842</v>
      </c>
      <c r="B52" s="136"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B52</f>
        <v>Fubo TV</v>
      </c>
      <c r="U52" s="9">
        <f ca="1">COUNTIFS(OFFSET(Data!$A$1,0,MATCH(T52,Data!$1:$1,0)-1,1000,1),"Yes")</f>
        <v>88</v>
      </c>
      <c r="V52" s="9">
        <f ca="1">COUNTIFS(OFFSET(Data!$A$1,0,MATCH($T52&amp;" qualify",Data!$1:$1,0)-1,1000,1),1)</f>
        <v>7</v>
      </c>
      <c r="W52" s="14">
        <f t="shared" si="18"/>
        <v>55</v>
      </c>
      <c r="X52" s="9">
        <f ca="1">IF(OR(A52="1a2a",AD52=""),COUNTIFS(OFFSET(Data!$A$1,0,MATCH(T52&amp;" qualify",Data!$1:$1,0)-1,1000,1),2),IF(A52="12aa",COUNTIFS(OFFSET(Data!$A$1,0,MATCH(T52&amp;" qualify",Data!$1:$1,0)-1,1000,1),2,OFFSET(Data!$A$1,0,MATCH(AD52&amp;" qualify",Data!$1:$1,0)-1,1000,1),"&lt;&gt;1"),""))</f>
        <v>0</v>
      </c>
      <c r="Y52" s="9">
        <f t="shared" ca="1" si="2"/>
        <v>0</v>
      </c>
      <c r="Z52" s="25">
        <f t="shared" ca="1" si="3"/>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14</v>
      </c>
      <c r="AD52" s="9" t="str">
        <f ca="1">IF(AC52=0,"",INDEX(C$21:S$21,AC52-2))</f>
        <v>Hulu with Live TV</v>
      </c>
      <c r="AE52" s="9">
        <f ca="1">IF(AD52="",0,COUNTIFS(OFFSET(Data!$A$1,0,MATCH(T52,Data!$1:$1,0)-1,1000,1),"&lt;&gt;Yes",OFFSET(Data!$A$1,0,MATCH(AD52,Data!$1:$1,0)-1,1000,1),"Yes"))</f>
        <v>24</v>
      </c>
      <c r="AF52" s="9">
        <f ca="1">IF(AD52="",0,INDEX(C52:S52,AC52-2))</f>
        <v>2</v>
      </c>
      <c r="AG52" s="14">
        <f t="shared" ca="1" si="4"/>
        <v>45</v>
      </c>
      <c r="AH52" s="9">
        <f ca="1">IF(AD52="",0,COUNTIFS(OFFSET(Data!$A$1,0,MATCH(T52&amp;" qualify",Data!$1:$1,0)-1,1000,1),"",OFFSET(Data!$A$1,0,MATCH(AD52&amp;" qualify",Data!$1:$1,0)-1,1000,1),2))</f>
        <v>0</v>
      </c>
      <c r="AI52" s="9">
        <f t="shared" ca="1" si="5"/>
        <v>0</v>
      </c>
      <c r="AJ52" s="25">
        <f t="shared" ca="1" si="6"/>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19"/>
        <v>Fubo TVHulu with Live TV9100</v>
      </c>
      <c r="AN52" s="25" t="str">
        <f t="shared" ca="1" si="20"/>
        <v>Hulu with Live TVFubo TV9100</v>
      </c>
      <c r="AO52" s="9" t="str">
        <f ca="1">IF(AND(V52=0,X52=0),"",IF(A52="1a",T52,IF(AD52="","",IF(OR(ISNUMBER(MATCH(AM52,AM$21:AM51,0)),ISNUMBER(MATCH(AN52,AM$21:AM51,0))),"",T52&amp;"/"&amp;AD52))))</f>
        <v/>
      </c>
      <c r="AP52" s="9" t="str">
        <f t="shared" ca="1" si="7"/>
        <v/>
      </c>
      <c r="AQ52" s="9" t="str">
        <f t="shared" ca="1" si="8"/>
        <v/>
      </c>
      <c r="AR52" s="14" t="str">
        <f t="shared" ca="1" si="9"/>
        <v/>
      </c>
      <c r="AS52" s="25" t="str">
        <f t="shared" ca="1" si="10"/>
        <v/>
      </c>
      <c r="AT52" s="76" t="str">
        <f t="shared" ca="1" si="11"/>
        <v/>
      </c>
      <c r="AU52" s="8">
        <f t="shared" ca="1" si="21"/>
        <v>0</v>
      </c>
      <c r="AV52" s="125" t="str">
        <f t="shared" ca="1" si="12"/>
        <v/>
      </c>
      <c r="AW52" s="126" t="str">
        <f t="shared" ca="1" si="13"/>
        <v/>
      </c>
      <c r="AX52" s="126" t="str">
        <f t="shared" ca="1" si="14"/>
        <v/>
      </c>
      <c r="AY52" s="126" t="str">
        <f t="shared" ca="1" si="15"/>
        <v/>
      </c>
      <c r="AZ52" s="126" t="str">
        <f t="shared" ca="1" si="16"/>
        <v/>
      </c>
      <c r="BA52" s="9" t="str">
        <f ca="1">IF($AO52="","",RANK(AZ52,AZ$22:AZ$72,1)+COUNTIF(AZ$22:AZ52,AZ52)-1)</f>
        <v/>
      </c>
      <c r="BB52" s="126" t="str">
        <f t="shared" ca="1" si="17"/>
        <v/>
      </c>
      <c r="BC52" s="9" t="str">
        <f ca="1">IF($AO52="","",RANK(BB52,BB$22:BB$72,1)+COUNTIF(BB$22:BB52,BB52)-1)</f>
        <v/>
      </c>
    </row>
    <row r="53" spans="1:55" x14ac:dyDescent="0.4">
      <c r="A53" s="169" t="s">
        <v>842</v>
      </c>
      <c r="B53" s="136"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B53</f>
        <v>AT&amp;T Watch TV</v>
      </c>
      <c r="U53" s="9">
        <f ca="1">COUNTIFS(OFFSET(Data!$A$1,0,MATCH(T53,Data!$1:$1,0)-1,1000,1),"Yes")</f>
        <v>40</v>
      </c>
      <c r="V53" s="9">
        <f ca="1">COUNTIFS(OFFSET(Data!$A$1,0,MATCH($T53&amp;" qualify",Data!$1:$1,0)-1,1000,1),1)</f>
        <v>3</v>
      </c>
      <c r="W53" s="14">
        <f t="shared" si="18"/>
        <v>15</v>
      </c>
      <c r="X53" s="9">
        <f ca="1">IF(OR(A53="1a2a",AD53=""),COUNTIFS(OFFSET(Data!$A$1,0,MATCH(T53&amp;" qualify",Data!$1:$1,0)-1,1000,1),2),IF(A53="12aa",COUNTIFS(OFFSET(Data!$A$1,0,MATCH(T53&amp;" qualify",Data!$1:$1,0)-1,1000,1),2,OFFSET(Data!$A$1,0,MATCH(AD53&amp;" qualify",Data!$1:$1,0)-1,1000,1),"&lt;&gt;1"),""))</f>
        <v>0</v>
      </c>
      <c r="Y53" s="9">
        <f t="shared" ref="Y53:Y72" ca="1" si="22">IF(X53=0,0,SUMPRODUCT(LEN(AA53)-LEN(SUBSTITUTE(AA53,",","")))+1)</f>
        <v>0</v>
      </c>
      <c r="Z53" s="25">
        <f t="shared" ref="Z53:Z72" ca="1" si="23">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6</v>
      </c>
      <c r="AD53" s="9" t="str">
        <f ca="1">IF(AC53=0,"",INDEX(C$21:S$21,AC53-2))</f>
        <v>DirecTV Now Plus</v>
      </c>
      <c r="AE53" s="9">
        <f ca="1">IF(AD53="",0,COUNTIFS(OFFSET(Data!$A$1,0,MATCH(T53,Data!$1:$1,0)-1,1000,1),"&lt;&gt;Yes",OFFSET(Data!$A$1,0,MATCH(AD53,Data!$1:$1,0)-1,1000,1),"Yes"))</f>
        <v>39</v>
      </c>
      <c r="AF53" s="9">
        <f ca="1">IF(AD53="",0,INDEX(C53:S53,AC53-2))</f>
        <v>6</v>
      </c>
      <c r="AG53" s="14">
        <f t="shared" ref="AG53:AG72" ca="1" si="24">IF(AD53="",0,VLOOKUP(AD53,Service_DB,3,0))</f>
        <v>50</v>
      </c>
      <c r="AH53" s="9">
        <f ca="1">IF(AD53="",0,COUNTIFS(OFFSET(Data!$A$1,0,MATCH(T53&amp;" qualify",Data!$1:$1,0)-1,1000,1),"",OFFSET(Data!$A$1,0,MATCH(AD53&amp;" qualify",Data!$1:$1,0)-1,1000,1),2))</f>
        <v>0</v>
      </c>
      <c r="AI53" s="9">
        <f t="shared" ref="AI53:AI72" ca="1" si="25">IF(AH53=0,0,SUMPRODUCT(LEN(AK53)-LEN(SUBSTITUTE(AK53,",","")))+1)</f>
        <v>0</v>
      </c>
      <c r="AJ53" s="25">
        <f t="shared" ref="AJ53:AJ72" ca="1" si="26">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19"/>
        <v>AT&amp;T Watch TVDirecTV Now Plus965</v>
      </c>
      <c r="AN53" s="25" t="str">
        <f t="shared" ca="1" si="20"/>
        <v>DirecTV Now PlusAT&amp;T Watch TV965</v>
      </c>
      <c r="AO53" s="9" t="str">
        <f ca="1">IF(AND(V53=0,X53=0),"",IF(A53="1a",T53,IF(AD53="","",IF(OR(ISNUMBER(MATCH(AM53,AM$21:AM52,0)),ISNUMBER(MATCH(AN53,AM$21:AM52,0))),"",T53&amp;"/"&amp;AD53))))</f>
        <v/>
      </c>
      <c r="AP53" s="9" t="str">
        <f t="shared" ref="AP53:AP72" ca="1" si="27">IF(AO53="","",U53+AE53)</f>
        <v/>
      </c>
      <c r="AQ53" s="9" t="str">
        <f t="shared" ref="AQ53:AQ72" ca="1" si="28">IF(AO53="","",V53+X53+AF53+AH53)</f>
        <v/>
      </c>
      <c r="AR53" s="14" t="str">
        <f t="shared" ref="AR53:AR72" ca="1" si="29">IF(AO53="","",W53+AB53+AG53+AL53)</f>
        <v/>
      </c>
      <c r="AS53" s="25" t="str">
        <f t="shared" ref="AS53:AS72" ca="1" si="30">IF(AO53="","",IF($B$2=0,0,AQ53/$B$2))</f>
        <v/>
      </c>
      <c r="AT53" s="76" t="str">
        <f t="shared" ref="AT53:AT72" ca="1" si="31">IF(AQ53=0,"",IF(AQ53="","",AR53/AQ53))</f>
        <v/>
      </c>
      <c r="AU53" s="8">
        <f t="shared" ca="1" si="21"/>
        <v>0</v>
      </c>
      <c r="AV53" s="125" t="str">
        <f t="shared" ref="AV53:AV72" ca="1" si="32">IF($AO53="","",ABS(AR53-AV$20))</f>
        <v/>
      </c>
      <c r="AW53" s="126" t="str">
        <f t="shared" ref="AW53:AW72" ca="1" si="33">IF($AO53="","",ABS(AS53-AW$20))</f>
        <v/>
      </c>
      <c r="AX53" s="126" t="str">
        <f t="shared" ref="AX53:AX72" ca="1" si="34">IF($AO53="","",AV53/AX$20)</f>
        <v/>
      </c>
      <c r="AY53" s="126" t="str">
        <f t="shared" ref="AY53:AY72" ca="1" si="35">IF($AO53="","",AW53/AY$20)</f>
        <v/>
      </c>
      <c r="AZ53" s="126" t="str">
        <f t="shared" ref="AZ53:AZ72" ca="1" si="36">IF($AO53="","",AVERAGE(AX53:AY53))</f>
        <v/>
      </c>
      <c r="BA53" s="9" t="str">
        <f ca="1">IF($AO53="","",RANK(AZ53,AZ$22:AZ$72,1)+COUNTIF(AZ$22:AZ53,AZ53)-1)</f>
        <v/>
      </c>
      <c r="BB53" s="126" t="str">
        <f t="shared" ref="BB53:BB72" ca="1" si="37">IF($AO53="","",(AX53*(price_weight_used/100))+(AY53*(100-price_weight_used)/100))</f>
        <v/>
      </c>
      <c r="BC53" s="9" t="str">
        <f ca="1">IF($AO53="","",RANK(BB53,BB$22:BB$72,1)+COUNTIF(BB$22:BB53,BB53)-1)</f>
        <v/>
      </c>
    </row>
    <row r="54" spans="1:55" x14ac:dyDescent="0.4">
      <c r="A54" s="169" t="s">
        <v>842</v>
      </c>
      <c r="B54" s="136"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B54</f>
        <v>KlowdTV</v>
      </c>
      <c r="U54" s="9">
        <f ca="1">COUNTIFS(OFFSET(Data!$A$1,0,MATCH(T54,Data!$1:$1,0)-1,1000,1),"Yes")</f>
        <v>7</v>
      </c>
      <c r="V54" s="9">
        <f ca="1">COUNTIFS(OFFSET(Data!$A$1,0,MATCH($T54&amp;" qualify",Data!$1:$1,0)-1,1000,1),1)</f>
        <v>0</v>
      </c>
      <c r="W54" s="14">
        <f t="shared" si="18"/>
        <v>5</v>
      </c>
      <c r="X54" s="9">
        <f ca="1">IF(OR(A54="1a2a",AD54=""),COUNTIFS(OFFSET(Data!$A$1,0,MATCH(T54&amp;" qualify",Data!$1:$1,0)-1,1000,1),2),IF(A54="12aa",COUNTIFS(OFFSET(Data!$A$1,0,MATCH(T54&amp;" qualify",Data!$1:$1,0)-1,1000,1),2,OFFSET(Data!$A$1,0,MATCH(AD54&amp;" qualify",Data!$1:$1,0)-1,1000,1),"&lt;&gt;1"),""))</f>
        <v>0</v>
      </c>
      <c r="Y54" s="9">
        <f t="shared" ca="1" si="22"/>
        <v>0</v>
      </c>
      <c r="Z54" s="25">
        <f t="shared" ca="1" si="23"/>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8</v>
      </c>
      <c r="AD54" s="9" t="str">
        <f ca="1">IF(AC54=0,"",INDEX(C$21:S$21,AC54-2))</f>
        <v>DirecTV Now Entertainment</v>
      </c>
      <c r="AE54" s="9">
        <f ca="1">IF(AD54="",0,COUNTIFS(OFFSET(Data!$A$1,0,MATCH(T54,Data!$1:$1,0)-1,1000,1),"&lt;&gt;Yes",OFFSET(Data!$A$1,0,MATCH(AD54,Data!$1:$1,0)-1,1000,1),"Yes"))</f>
        <v>71</v>
      </c>
      <c r="AF54" s="9">
        <f ca="1">IF(AD54="",0,INDEX(C54:S54,AC54-2))</f>
        <v>9</v>
      </c>
      <c r="AG54" s="14">
        <f t="shared" ca="1" si="24"/>
        <v>93</v>
      </c>
      <c r="AH54" s="9">
        <f ca="1">IF(AD54="",0,COUNTIFS(OFFSET(Data!$A$1,0,MATCH(T54&amp;" qualify",Data!$1:$1,0)-1,1000,1),"",OFFSET(Data!$A$1,0,MATCH(AD54&amp;" qualify",Data!$1:$1,0)-1,1000,1),2))</f>
        <v>0</v>
      </c>
      <c r="AI54" s="9">
        <f t="shared" ca="1" si="25"/>
        <v>0</v>
      </c>
      <c r="AJ54" s="25">
        <f t="shared" ca="1" si="26"/>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19"/>
        <v>KlowdTVDirecTV Now Entertainment998</v>
      </c>
      <c r="AN54" s="25" t="str">
        <f t="shared" ca="1" si="20"/>
        <v>DirecTV Now EntertainmentKlowdTV998</v>
      </c>
      <c r="AO54" s="9" t="str">
        <f ca="1">IF(AND(V54=0,X54=0),"",IF(A54="1a",T54,IF(AD54="","",IF(OR(ISNUMBER(MATCH(AM54,AM$21:AM53,0)),ISNUMBER(MATCH(AN54,AM$21:AM53,0))),"",T54&amp;"/"&amp;AD54))))</f>
        <v/>
      </c>
      <c r="AP54" s="9" t="str">
        <f t="shared" ca="1" si="27"/>
        <v/>
      </c>
      <c r="AQ54" s="9" t="str">
        <f t="shared" ca="1" si="28"/>
        <v/>
      </c>
      <c r="AR54" s="14" t="str">
        <f t="shared" ca="1" si="29"/>
        <v/>
      </c>
      <c r="AS54" s="25" t="str">
        <f t="shared" ca="1" si="30"/>
        <v/>
      </c>
      <c r="AT54" s="76" t="str">
        <f t="shared" ca="1" si="31"/>
        <v/>
      </c>
      <c r="AU54" s="8">
        <f t="shared" ca="1" si="21"/>
        <v>0</v>
      </c>
      <c r="AV54" s="125" t="str">
        <f t="shared" ca="1" si="32"/>
        <v/>
      </c>
      <c r="AW54" s="126" t="str">
        <f t="shared" ca="1" si="33"/>
        <v/>
      </c>
      <c r="AX54" s="126" t="str">
        <f t="shared" ca="1" si="34"/>
        <v/>
      </c>
      <c r="AY54" s="126" t="str">
        <f t="shared" ca="1" si="35"/>
        <v/>
      </c>
      <c r="AZ54" s="126" t="str">
        <f t="shared" ca="1" si="36"/>
        <v/>
      </c>
      <c r="BA54" s="9" t="str">
        <f ca="1">IF($AO54="","",RANK(AZ54,AZ$22:AZ$72,1)+COUNTIF(AZ$22:AZ54,AZ54)-1)</f>
        <v/>
      </c>
      <c r="BB54" s="126" t="str">
        <f t="shared" ca="1" si="37"/>
        <v/>
      </c>
      <c r="BC54" s="9" t="str">
        <f ca="1">IF($AO54="","",RANK(BB54,BB$22:BB$72,1)+COUNTIF(BB$22:BB54,BB54)-1)</f>
        <v/>
      </c>
    </row>
    <row r="55" spans="1:55" x14ac:dyDescent="0.4">
      <c r="A55" s="169" t="s">
        <v>842</v>
      </c>
      <c r="B55" s="136"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B55</f>
        <v>Spectrum TV Essentials</v>
      </c>
      <c r="U55" s="9">
        <f ca="1">COUNTIFS(OFFSET(Data!$A$1,0,MATCH(T55,Data!$1:$1,0)-1,1000,1),"Yes")</f>
        <v>64</v>
      </c>
      <c r="V55" s="9">
        <f ca="1">COUNTIFS(OFFSET(Data!$A$1,0,MATCH($T55&amp;" qualify",Data!$1:$1,0)-1,1000,1),1)</f>
        <v>0</v>
      </c>
      <c r="W55" s="14">
        <f t="shared" si="18"/>
        <v>15</v>
      </c>
      <c r="X55" s="9">
        <f ca="1">IF(OR(A55="1a2a",AD55=""),COUNTIFS(OFFSET(Data!$A$1,0,MATCH(T55&amp;" qualify",Data!$1:$1,0)-1,1000,1),2),IF(A55="12aa",COUNTIFS(OFFSET(Data!$A$1,0,MATCH(T55&amp;" qualify",Data!$1:$1,0)-1,1000,1),2,OFFSET(Data!$A$1,0,MATCH(AD55&amp;" qualify",Data!$1:$1,0)-1,1000,1),"&lt;&gt;1"),""))</f>
        <v>0</v>
      </c>
      <c r="Y55" s="9">
        <f t="shared" ca="1" si="22"/>
        <v>0</v>
      </c>
      <c r="Z55" s="25">
        <f t="shared" ca="1" si="23"/>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8</v>
      </c>
      <c r="AD55" s="9" t="str">
        <f ca="1">IF(AC55=0,"",INDEX(C$21:S$21,AC55-2))</f>
        <v>DirecTV Now Entertainment</v>
      </c>
      <c r="AE55" s="9">
        <f ca="1">IF(AD55="",0,COUNTIFS(OFFSET(Data!$A$1,0,MATCH(T55,Data!$1:$1,0)-1,1000,1),"&lt;&gt;Yes",OFFSET(Data!$A$1,0,MATCH(AD55,Data!$1:$1,0)-1,1000,1),"Yes"))</f>
        <v>44</v>
      </c>
      <c r="AF55" s="9">
        <f ca="1">IF(AD55="",0,INDEX(C55:S55,AC55-2))</f>
        <v>9</v>
      </c>
      <c r="AG55" s="14">
        <f t="shared" ca="1" si="24"/>
        <v>93</v>
      </c>
      <c r="AH55" s="9">
        <f ca="1">IF(AD55="",0,COUNTIFS(OFFSET(Data!$A$1,0,MATCH(T55&amp;" qualify",Data!$1:$1,0)-1,1000,1),"",OFFSET(Data!$A$1,0,MATCH(AD55&amp;" qualify",Data!$1:$1,0)-1,1000,1),2))</f>
        <v>0</v>
      </c>
      <c r="AI55" s="9">
        <f t="shared" ca="1" si="25"/>
        <v>0</v>
      </c>
      <c r="AJ55" s="25">
        <f t="shared" ca="1" si="26"/>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19"/>
        <v>Spectrum TV EssentialsDirecTV Now Entertainment9108</v>
      </c>
      <c r="AN55" s="25" t="str">
        <f t="shared" ca="1" si="20"/>
        <v>DirecTV Now EntertainmentSpectrum TV Essentials9108</v>
      </c>
      <c r="AO55" s="9" t="str">
        <f ca="1">IF(AND(V55=0,X55=0),"",IF(A55="1a",T55,IF(AD55="","",IF(OR(ISNUMBER(MATCH(AM55,AM$21:AM54,0)),ISNUMBER(MATCH(AN55,AM$21:AM54,0))),"",T55&amp;"/"&amp;AD55))))</f>
        <v/>
      </c>
      <c r="AP55" s="9" t="str">
        <f t="shared" ca="1" si="27"/>
        <v/>
      </c>
      <c r="AQ55" s="9" t="str">
        <f t="shared" ca="1" si="28"/>
        <v/>
      </c>
      <c r="AR55" s="14" t="str">
        <f t="shared" ca="1" si="29"/>
        <v/>
      </c>
      <c r="AS55" s="25" t="str">
        <f t="shared" ca="1" si="30"/>
        <v/>
      </c>
      <c r="AT55" s="76" t="str">
        <f t="shared" ca="1" si="31"/>
        <v/>
      </c>
      <c r="AU55" s="8">
        <f t="shared" ca="1" si="21"/>
        <v>0</v>
      </c>
      <c r="AV55" s="125" t="str">
        <f t="shared" ca="1" si="32"/>
        <v/>
      </c>
      <c r="AW55" s="126" t="str">
        <f t="shared" ca="1" si="33"/>
        <v/>
      </c>
      <c r="AX55" s="126" t="str">
        <f t="shared" ca="1" si="34"/>
        <v/>
      </c>
      <c r="AY55" s="126" t="str">
        <f t="shared" ca="1" si="35"/>
        <v/>
      </c>
      <c r="AZ55" s="126" t="str">
        <f t="shared" ca="1" si="36"/>
        <v/>
      </c>
      <c r="BA55" s="9" t="str">
        <f ca="1">IF($AO55="","",RANK(AZ55,AZ$22:AZ$72,1)+COUNTIF(AZ$22:AZ55,AZ55)-1)</f>
        <v/>
      </c>
      <c r="BB55" s="126" t="str">
        <f t="shared" ca="1" si="37"/>
        <v/>
      </c>
      <c r="BC55" s="9" t="str">
        <f ca="1">IF($AO55="","",RANK(BB55,BB$22:BB$72,1)+COUNTIF(BB$22:BB55,BB55)-1)</f>
        <v/>
      </c>
    </row>
    <row r="56" spans="1:55" x14ac:dyDescent="0.4">
      <c r="A56" s="71" t="s">
        <v>843</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B56</f>
        <v>Philo</v>
      </c>
      <c r="U56" s="9">
        <f ca="1">COUNTIFS(OFFSET(Data!$A$1,0,MATCH(T56,Data!$1:$1,0)-1,1000,1),"Yes")</f>
        <v>58</v>
      </c>
      <c r="V56" s="9">
        <f ca="1">COUNTIFS(OFFSET(Data!$A$1,0,MATCH($T56&amp;" qualify",Data!$1:$1,0)-1,1000,1),1)</f>
        <v>2</v>
      </c>
      <c r="W56" s="14">
        <f t="shared" si="18"/>
        <v>20</v>
      </c>
      <c r="X56" s="9">
        <f ca="1">IF(OR(A56="1a2a",AD56=""),COUNTIFS(OFFSET(Data!$A$1,0,MATCH(T56&amp;" qualify",Data!$1:$1,0)-1,1000,1),2),IF(A56="12aa",COUNTIFS(OFFSET(Data!$A$1,0,MATCH(T56&amp;" qualify",Data!$1:$1,0)-1,1000,1),2,OFFSET(Data!$A$1,0,MATCH(AD56&amp;" qualify",Data!$1:$1,0)-1,1000,1),"&lt;&gt;1"),""))</f>
        <v>0</v>
      </c>
      <c r="Y56" s="9">
        <f t="shared" ca="1" si="22"/>
        <v>0</v>
      </c>
      <c r="Z56" s="25">
        <f t="shared" ca="1" si="23"/>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ca="1">IF(AC56=0,"",INDEX(C$21:S$21,AC56-2))</f>
        <v/>
      </c>
      <c r="AE56" s="9">
        <f ca="1">IF(AD56="",0,COUNTIFS(OFFSET(Data!$A$1,0,MATCH(T56,Data!$1:$1,0)-1,1000,1),"&lt;&gt;Yes",OFFSET(Data!$A$1,0,MATCH(AD56,Data!$1:$1,0)-1,1000,1),"Yes"))</f>
        <v>0</v>
      </c>
      <c r="AF56" s="9">
        <f ca="1">IF(AD56="",0,INDEX(C56:S56,AC56-2))</f>
        <v>0</v>
      </c>
      <c r="AG56" s="14">
        <f t="shared" ca="1" si="24"/>
        <v>0</v>
      </c>
      <c r="AH56" s="9">
        <f ca="1">IF(AD56="",0,COUNTIFS(OFFSET(Data!$A$1,0,MATCH(T56&amp;" qualify",Data!$1:$1,0)-1,1000,1),"",OFFSET(Data!$A$1,0,MATCH(AD56&amp;" qualify",Data!$1:$1,0)-1,1000,1),2))</f>
        <v>0</v>
      </c>
      <c r="AI56" s="9">
        <f t="shared" ca="1" si="25"/>
        <v>0</v>
      </c>
      <c r="AJ56" s="25" t="str">
        <f t="shared" ca="1" si="26"/>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19"/>
        <v>Philo220</v>
      </c>
      <c r="AN56" s="25" t="str">
        <f t="shared" ca="1" si="20"/>
        <v>Philo220</v>
      </c>
      <c r="AO56" s="9" t="str">
        <f ca="1">IF(AND(V56=0,X56=0),"",IF(A56="1a",T56,IF(AD56="","",IF(OR(ISNUMBER(MATCH(AM56,AM$21:AM55,0)),ISNUMBER(MATCH(AN56,AM$21:AM55,0))),"",T56&amp;"/"&amp;AD56))))</f>
        <v>Philo</v>
      </c>
      <c r="AP56" s="9">
        <f t="shared" ca="1" si="27"/>
        <v>58</v>
      </c>
      <c r="AQ56" s="9">
        <f t="shared" ca="1" si="28"/>
        <v>2</v>
      </c>
      <c r="AR56" s="14">
        <f t="shared" ca="1" si="29"/>
        <v>20</v>
      </c>
      <c r="AS56" s="25">
        <f t="shared" ca="1" si="30"/>
        <v>0.22222222222222221</v>
      </c>
      <c r="AT56" s="76">
        <f t="shared" ca="1" si="31"/>
        <v>10</v>
      </c>
      <c r="AU56" s="8">
        <f t="shared" ca="1" si="21"/>
        <v>0</v>
      </c>
      <c r="AV56" s="125">
        <f t="shared" ca="1" si="32"/>
        <v>5</v>
      </c>
      <c r="AW56" s="126">
        <f t="shared" ca="1" si="33"/>
        <v>0.77777777777777779</v>
      </c>
      <c r="AX56" s="126">
        <f t="shared" ca="1" si="34"/>
        <v>3.7037037037037035E-2</v>
      </c>
      <c r="AY56" s="126">
        <f t="shared" ca="1" si="35"/>
        <v>0.77777777777777779</v>
      </c>
      <c r="AZ56" s="126">
        <f t="shared" ca="1" si="36"/>
        <v>0.40740740740740744</v>
      </c>
      <c r="BA56" s="9">
        <f ca="1">IF($AO56="","",RANK(AZ56,AZ$22:AZ$72,1)+COUNTIF(AZ$22:AZ56,AZ56)-1)</f>
        <v>23</v>
      </c>
      <c r="BB56" s="126">
        <f t="shared" ca="1" si="37"/>
        <v>0.40740740740740744</v>
      </c>
      <c r="BC56" s="9">
        <f ca="1">IF($AO56="","",RANK(BB56,BB$22:BB$72,1)+COUNTIF(BB$22:BB56,BB56)-1)</f>
        <v>23</v>
      </c>
    </row>
    <row r="57" spans="1:55" x14ac:dyDescent="0.4">
      <c r="A57" s="71" t="s">
        <v>843</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B57</f>
        <v>Sling Orange</v>
      </c>
      <c r="U57" s="9">
        <f ca="1">COUNTIFS(OFFSET(Data!$A$1,0,MATCH(T57,Data!$1:$1,0)-1,1000,1),"Yes")</f>
        <v>33</v>
      </c>
      <c r="V57" s="9">
        <f ca="1">COUNTIFS(OFFSET(Data!$A$1,0,MATCH($T57&amp;" qualify",Data!$1:$1,0)-1,1000,1),1)</f>
        <v>2</v>
      </c>
      <c r="W57" s="14">
        <f t="shared" si="18"/>
        <v>25</v>
      </c>
      <c r="X57" s="9">
        <f ca="1">IF(OR(A57="1a2a",AD57=""),COUNTIFS(OFFSET(Data!$A$1,0,MATCH(T57&amp;" qualify",Data!$1:$1,0)-1,1000,1),2),IF(A57="12aa",COUNTIFS(OFFSET(Data!$A$1,0,MATCH(T57&amp;" qualify",Data!$1:$1,0)-1,1000,1),2,OFFSET(Data!$A$1,0,MATCH(AD57&amp;" qualify",Data!$1:$1,0)-1,1000,1),"&lt;&gt;1"),""))</f>
        <v>0</v>
      </c>
      <c r="Y57" s="9">
        <f t="shared" ca="1" si="22"/>
        <v>0</v>
      </c>
      <c r="Z57" s="25">
        <f t="shared" ca="1" si="23"/>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70">
        <f t="array" aca="1" ref="AB57" ca="1">SUM(IF(OFFSET(Service_DB,,,,1)=T57,IF(ISNUMBER(SEARCH(OFFSET(Service_DB,,1,,1),AA57)),OFFSET(Service_DB,,2,,1),0),0))</f>
        <v>0</v>
      </c>
      <c r="AC57" s="9">
        <f t="array" aca="1" ref="AC57" ca="1">IF(SUM(C57:S57)=0,0,MIN(IF(IF(C57:S57=MAX(C57:S57),(C$20:S$20))=MIN(IF(C57:S57=MAX(C57:S57),(C$20:S$20))),COLUMN(C$20:S$20))))</f>
        <v>0</v>
      </c>
      <c r="AD57" s="9" t="str">
        <f ca="1">IF(AC57=0,"",INDEX(C$21:S$21,AC57-2))</f>
        <v/>
      </c>
      <c r="AE57" s="9">
        <f ca="1">IF(AD57="",0,COUNTIFS(OFFSET(Data!$A$1,0,MATCH(T57,Data!$1:$1,0)-1,1000,1),"&lt;&gt;Yes",OFFSET(Data!$A$1,0,MATCH(AD57,Data!$1:$1,0)-1,1000,1),"Yes"))</f>
        <v>0</v>
      </c>
      <c r="AF57" s="9">
        <f ca="1">IF(AD57="",0,INDEX(C57:S57,AC57-2))</f>
        <v>0</v>
      </c>
      <c r="AG57" s="14">
        <f t="shared" ca="1" si="24"/>
        <v>0</v>
      </c>
      <c r="AH57" s="9">
        <f ca="1">IF(AD57="",0,COUNTIFS(OFFSET(Data!$A$1,0,MATCH(T57&amp;" qualify",Data!$1:$1,0)-1,1000,1),"",OFFSET(Data!$A$1,0,MATCH(AD57&amp;" qualify",Data!$1:$1,0)-1,1000,1),2))</f>
        <v>0</v>
      </c>
      <c r="AI57" s="9">
        <f t="shared" ca="1" si="25"/>
        <v>0</v>
      </c>
      <c r="AJ57" s="25" t="str">
        <f t="shared" ca="1" si="26"/>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19"/>
        <v>Sling Orange225</v>
      </c>
      <c r="AN57" s="25" t="str">
        <f t="shared" ca="1" si="20"/>
        <v>Sling Orange225</v>
      </c>
      <c r="AO57" s="9" t="str">
        <f ca="1">IF(AND(V57=0,X57=0),"",IF(A57="1a",T57,IF(AD57="","",IF(OR(ISNUMBER(MATCH(AM57,AM$21:AM56,0)),ISNUMBER(MATCH(AN57,AM$21:AM56,0))),"",T57&amp;"/"&amp;AD57))))</f>
        <v>Sling Orange</v>
      </c>
      <c r="AP57" s="9">
        <f t="shared" ca="1" si="27"/>
        <v>33</v>
      </c>
      <c r="AQ57" s="9">
        <f t="shared" ca="1" si="28"/>
        <v>2</v>
      </c>
      <c r="AR57" s="14">
        <f t="shared" ca="1" si="29"/>
        <v>25</v>
      </c>
      <c r="AS57" s="25">
        <f t="shared" ca="1" si="30"/>
        <v>0.22222222222222221</v>
      </c>
      <c r="AT57" s="76">
        <f t="shared" ca="1" si="31"/>
        <v>12.5</v>
      </c>
      <c r="AU57" s="8">
        <f t="shared" ca="1" si="21"/>
        <v>0</v>
      </c>
      <c r="AV57" s="125">
        <f t="shared" ca="1" si="32"/>
        <v>10</v>
      </c>
      <c r="AW57" s="126">
        <f t="shared" ca="1" si="33"/>
        <v>0.77777777777777779</v>
      </c>
      <c r="AX57" s="126">
        <f t="shared" ca="1" si="34"/>
        <v>7.407407407407407E-2</v>
      </c>
      <c r="AY57" s="126">
        <f t="shared" ca="1" si="35"/>
        <v>0.77777777777777779</v>
      </c>
      <c r="AZ57" s="126">
        <f t="shared" ca="1" si="36"/>
        <v>0.42592592592592593</v>
      </c>
      <c r="BA57" s="9">
        <f ca="1">IF($AO57="","",RANK(AZ57,AZ$22:AZ$72,1)+COUNTIF(AZ$22:AZ57,AZ57)-1)</f>
        <v>24</v>
      </c>
      <c r="BB57" s="126">
        <f t="shared" ca="1" si="37"/>
        <v>0.42592592592592599</v>
      </c>
      <c r="BC57" s="9">
        <f ca="1">IF($AO57="","",RANK(BB57,BB$22:BB$72,1)+COUNTIF(BB$22:BB57,BB57)-1)</f>
        <v>24</v>
      </c>
    </row>
    <row r="58" spans="1:55" x14ac:dyDescent="0.4">
      <c r="A58" s="71" t="s">
        <v>843</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B58</f>
        <v>Sling Blue</v>
      </c>
      <c r="U58" s="9">
        <f ca="1">COUNTIFS(OFFSET(Data!$A$1,0,MATCH(T58,Data!$1:$1,0)-1,1000,1),"Yes")</f>
        <v>48</v>
      </c>
      <c r="V58" s="9">
        <f ca="1">COUNTIFS(OFFSET(Data!$A$1,0,MATCH($T58&amp;" qualify",Data!$1:$1,0)-1,1000,1),1)</f>
        <v>6</v>
      </c>
      <c r="W58" s="14">
        <f t="shared" si="18"/>
        <v>25</v>
      </c>
      <c r="X58" s="9">
        <f ca="1">IF(OR(A58="1a2a",AD58=""),COUNTIFS(OFFSET(Data!$A$1,0,MATCH(T58&amp;" qualify",Data!$1:$1,0)-1,1000,1),2),IF(A58="12aa",COUNTIFS(OFFSET(Data!$A$1,0,MATCH(T58&amp;" qualify",Data!$1:$1,0)-1,1000,1),2,OFFSET(Data!$A$1,0,MATCH(AD58&amp;" qualify",Data!$1:$1,0)-1,1000,1),"&lt;&gt;1"),""))</f>
        <v>0</v>
      </c>
      <c r="Y58" s="9">
        <f t="shared" ca="1" si="22"/>
        <v>0</v>
      </c>
      <c r="Z58" s="25">
        <f t="shared" ca="1" si="23"/>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70">
        <f t="array" aca="1" ref="AB58" ca="1">SUM(IF(OFFSET(Service_DB,,,,1)=T58,IF(ISNUMBER(SEARCH(OFFSET(Service_DB,,1,,1),AA58)),OFFSET(Service_DB,,2,,1),0),0))</f>
        <v>0</v>
      </c>
      <c r="AC58" s="9">
        <f t="array" aca="1" ref="AC58" ca="1">IF(SUM(C58:S58)=0,0,MIN(IF(IF(C58:S58=MAX(C58:S58),(C$20:S$20))=MIN(IF(C58:S58=MAX(C58:S58),(C$20:S$20))),COLUMN(C$20:S$20))))</f>
        <v>0</v>
      </c>
      <c r="AD58" s="9" t="str">
        <f ca="1">IF(AC58=0,"",INDEX(C$21:S$21,AC58-2))</f>
        <v/>
      </c>
      <c r="AE58" s="9">
        <f ca="1">IF(AD58="",0,COUNTIFS(OFFSET(Data!$A$1,0,MATCH(T58,Data!$1:$1,0)-1,1000,1),"&lt;&gt;Yes",OFFSET(Data!$A$1,0,MATCH(AD58,Data!$1:$1,0)-1,1000,1),"Yes"))</f>
        <v>0</v>
      </c>
      <c r="AF58" s="9">
        <f ca="1">IF(AD58="",0,INDEX(C58:S58,AC58-2))</f>
        <v>0</v>
      </c>
      <c r="AG58" s="14">
        <f t="shared" ca="1" si="24"/>
        <v>0</v>
      </c>
      <c r="AH58" s="9">
        <f ca="1">IF(AD58="",0,COUNTIFS(OFFSET(Data!$A$1,0,MATCH(T58&amp;" qualify",Data!$1:$1,0)-1,1000,1),"",OFFSET(Data!$A$1,0,MATCH(AD58&amp;" qualify",Data!$1:$1,0)-1,1000,1),2))</f>
        <v>0</v>
      </c>
      <c r="AI58" s="9">
        <f t="shared" ca="1" si="25"/>
        <v>0</v>
      </c>
      <c r="AJ58" s="25" t="str">
        <f t="shared" ca="1" si="26"/>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19"/>
        <v>Sling Blue625</v>
      </c>
      <c r="AN58" s="25" t="str">
        <f t="shared" ca="1" si="20"/>
        <v>Sling Blue625</v>
      </c>
      <c r="AO58" s="9" t="str">
        <f ca="1">IF(AND(V58=0,X58=0),"",IF(A58="1a",T58,IF(AD58="","",IF(OR(ISNUMBER(MATCH(AM58,AM$21:AM57,0)),ISNUMBER(MATCH(AN58,AM$21:AM57,0))),"",T58&amp;"/"&amp;AD58))))</f>
        <v>Sling Blue</v>
      </c>
      <c r="AP58" s="9">
        <f t="shared" ca="1" si="27"/>
        <v>48</v>
      </c>
      <c r="AQ58" s="9">
        <f t="shared" ca="1" si="28"/>
        <v>6</v>
      </c>
      <c r="AR58" s="14">
        <f t="shared" ca="1" si="29"/>
        <v>25</v>
      </c>
      <c r="AS58" s="25">
        <f t="shared" ca="1" si="30"/>
        <v>0.66666666666666663</v>
      </c>
      <c r="AT58" s="76">
        <f t="shared" ca="1" si="31"/>
        <v>4.166666666666667</v>
      </c>
      <c r="AU58" s="8">
        <f t="shared" ca="1" si="21"/>
        <v>0</v>
      </c>
      <c r="AV58" s="125">
        <f t="shared" ca="1" si="32"/>
        <v>10</v>
      </c>
      <c r="AW58" s="126">
        <f t="shared" ca="1" si="33"/>
        <v>0.33333333333333337</v>
      </c>
      <c r="AX58" s="126">
        <f t="shared" ca="1" si="34"/>
        <v>7.407407407407407E-2</v>
      </c>
      <c r="AY58" s="126">
        <f t="shared" ca="1" si="35"/>
        <v>0.33333333333333337</v>
      </c>
      <c r="AZ58" s="126">
        <f t="shared" ca="1" si="36"/>
        <v>0.20370370370370372</v>
      </c>
      <c r="BA58" s="9">
        <f ca="1">IF($AO58="","",RANK(AZ58,AZ$22:AZ$72,1)+COUNTIF(AZ$22:AZ58,AZ58)-1)</f>
        <v>13</v>
      </c>
      <c r="BB58" s="126">
        <f t="shared" ca="1" si="37"/>
        <v>0.20370370370370372</v>
      </c>
      <c r="BC58" s="9">
        <f ca="1">IF($AO58="","",RANK(BB58,BB$22:BB$72,1)+COUNTIF(BB$22:BB58,BB58)-1)</f>
        <v>13</v>
      </c>
    </row>
    <row r="59" spans="1:55" x14ac:dyDescent="0.4">
      <c r="A59" s="71" t="s">
        <v>843</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B59</f>
        <v>DirecTV Now Plus</v>
      </c>
      <c r="U59" s="9">
        <f ca="1">COUNTIFS(OFFSET(Data!$A$1,0,MATCH(T59,Data!$1:$1,0)-1,1000,1),"Yes")</f>
        <v>55</v>
      </c>
      <c r="V59" s="9">
        <f ca="1">COUNTIFS(OFFSET(Data!$A$1,0,MATCH($T59&amp;" qualify",Data!$1:$1,0)-1,1000,1),1)</f>
        <v>7</v>
      </c>
      <c r="W59" s="14">
        <f t="shared" si="18"/>
        <v>50</v>
      </c>
      <c r="X59" s="9">
        <f ca="1">IF(OR(A59="1a2a",AD59=""),COUNTIFS(OFFSET(Data!$A$1,0,MATCH(T59&amp;" qualify",Data!$1:$1,0)-1,1000,1),2),IF(A59="12aa",COUNTIFS(OFFSET(Data!$A$1,0,MATCH(T59&amp;" qualify",Data!$1:$1,0)-1,1000,1),2,OFFSET(Data!$A$1,0,MATCH(AD59&amp;" qualify",Data!$1:$1,0)-1,1000,1),"&lt;&gt;1"),""))</f>
        <v>0</v>
      </c>
      <c r="Y59" s="9">
        <f t="shared" ca="1" si="22"/>
        <v>0</v>
      </c>
      <c r="Z59" s="25">
        <f t="shared" ca="1" si="23"/>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ca="1">IF(AC59=0,"",INDEX(C$21:S$21,AC59-2))</f>
        <v/>
      </c>
      <c r="AE59" s="9">
        <f ca="1">IF(AD59="",0,COUNTIFS(OFFSET(Data!$A$1,0,MATCH(T59,Data!$1:$1,0)-1,1000,1),"&lt;&gt;Yes",OFFSET(Data!$A$1,0,MATCH(AD59,Data!$1:$1,0)-1,1000,1),"Yes"))</f>
        <v>0</v>
      </c>
      <c r="AF59" s="9">
        <f ca="1">IF(AD59="",0,INDEX(C59:S59,AC59-2))</f>
        <v>0</v>
      </c>
      <c r="AG59" s="14">
        <f t="shared" ca="1" si="24"/>
        <v>0</v>
      </c>
      <c r="AH59" s="9">
        <f ca="1">IF(AD59="",0,COUNTIFS(OFFSET(Data!$A$1,0,MATCH(T59&amp;" qualify",Data!$1:$1,0)-1,1000,1),"",OFFSET(Data!$A$1,0,MATCH(AD59&amp;" qualify",Data!$1:$1,0)-1,1000,1),2))</f>
        <v>0</v>
      </c>
      <c r="AI59" s="9">
        <f t="shared" ca="1" si="25"/>
        <v>0</v>
      </c>
      <c r="AJ59" s="25" t="str">
        <f t="shared" ca="1" si="26"/>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19"/>
        <v>DirecTV Now Plus750</v>
      </c>
      <c r="AN59" s="25" t="str">
        <f t="shared" ca="1" si="20"/>
        <v>DirecTV Now Plus750</v>
      </c>
      <c r="AO59" s="9" t="str">
        <f ca="1">IF(AND(V59=0,X59=0),"",IF(A59="1a",T59,IF(AD59="","",IF(OR(ISNUMBER(MATCH(AM59,AM$21:AM58,0)),ISNUMBER(MATCH(AN59,AM$21:AM58,0))),"",T59&amp;"/"&amp;AD59))))</f>
        <v>DirecTV Now Plus</v>
      </c>
      <c r="AP59" s="9">
        <f t="shared" ca="1" si="27"/>
        <v>55</v>
      </c>
      <c r="AQ59" s="9">
        <f t="shared" ca="1" si="28"/>
        <v>7</v>
      </c>
      <c r="AR59" s="14">
        <f t="shared" ca="1" si="29"/>
        <v>50</v>
      </c>
      <c r="AS59" s="25">
        <f t="shared" ca="1" si="30"/>
        <v>0.77777777777777779</v>
      </c>
      <c r="AT59" s="76">
        <f t="shared" ca="1" si="31"/>
        <v>7.1428571428571432</v>
      </c>
      <c r="AU59" s="8">
        <f t="shared" ca="1" si="21"/>
        <v>0</v>
      </c>
      <c r="AV59" s="125">
        <f t="shared" ca="1" si="32"/>
        <v>35</v>
      </c>
      <c r="AW59" s="126">
        <f t="shared" ca="1" si="33"/>
        <v>0.22222222222222221</v>
      </c>
      <c r="AX59" s="126">
        <f t="shared" ca="1" si="34"/>
        <v>0.25925925925925924</v>
      </c>
      <c r="AY59" s="126">
        <f t="shared" ca="1" si="35"/>
        <v>0.22222222222222221</v>
      </c>
      <c r="AZ59" s="126">
        <f t="shared" ca="1" si="36"/>
        <v>0.24074074074074073</v>
      </c>
      <c r="BA59" s="9">
        <f ca="1">IF($AO59="","",RANK(AZ59,AZ$22:AZ$72,1)+COUNTIF(AZ$22:AZ59,AZ59)-1)</f>
        <v>12</v>
      </c>
      <c r="BB59" s="126">
        <f t="shared" ca="1" si="37"/>
        <v>0.24074074074074073</v>
      </c>
      <c r="BC59" s="9">
        <f ca="1">IF($AO59="","",RANK(BB59,BB$22:BB$72,1)+COUNTIF(BB$22:BB59,BB59)-1)</f>
        <v>12</v>
      </c>
    </row>
    <row r="60" spans="1:55" x14ac:dyDescent="0.4">
      <c r="A60" s="71" t="s">
        <v>843</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B60</f>
        <v>DirecTV Now Max</v>
      </c>
      <c r="U60" s="9">
        <f ca="1">COUNTIFS(OFFSET(Data!$A$1,0,MATCH(T60,Data!$1:$1,0)-1,1000,1),"Yes")</f>
        <v>71</v>
      </c>
      <c r="V60" s="9">
        <f ca="1">COUNTIFS(OFFSET(Data!$A$1,0,MATCH($T60&amp;" qualify",Data!$1:$1,0)-1,1000,1),1)</f>
        <v>7</v>
      </c>
      <c r="W60" s="14">
        <f t="shared" si="18"/>
        <v>70</v>
      </c>
      <c r="X60" s="9">
        <f ca="1">IF(OR(A60="1a2a",AD60=""),COUNTIFS(OFFSET(Data!$A$1,0,MATCH(T60&amp;" qualify",Data!$1:$1,0)-1,1000,1),2),IF(A60="12aa",COUNTIFS(OFFSET(Data!$A$1,0,MATCH(T60&amp;" qualify",Data!$1:$1,0)-1,1000,1),2,OFFSET(Data!$A$1,0,MATCH(AD60&amp;" qualify",Data!$1:$1,0)-1,1000,1),"&lt;&gt;1"),""))</f>
        <v>0</v>
      </c>
      <c r="Y60" s="9">
        <f t="shared" ca="1" si="22"/>
        <v>0</v>
      </c>
      <c r="Z60" s="25">
        <f t="shared" ca="1" si="23"/>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ca="1">IF(AC60=0,"",INDEX(C$21:S$21,AC60-2))</f>
        <v/>
      </c>
      <c r="AE60" s="9">
        <f ca="1">IF(AD60="",0,COUNTIFS(OFFSET(Data!$A$1,0,MATCH(T60,Data!$1:$1,0)-1,1000,1),"&lt;&gt;Yes",OFFSET(Data!$A$1,0,MATCH(AD60,Data!$1:$1,0)-1,1000,1),"Yes"))</f>
        <v>0</v>
      </c>
      <c r="AF60" s="9">
        <f ca="1">IF(AD60="",0,INDEX(C60:S60,AC60-2))</f>
        <v>0</v>
      </c>
      <c r="AG60" s="14">
        <f t="shared" ca="1" si="24"/>
        <v>0</v>
      </c>
      <c r="AH60" s="9">
        <f ca="1">IF(AD60="",0,COUNTIFS(OFFSET(Data!$A$1,0,MATCH(T60&amp;" qualify",Data!$1:$1,0)-1,1000,1),"",OFFSET(Data!$A$1,0,MATCH(AD60&amp;" qualify",Data!$1:$1,0)-1,1000,1),2))</f>
        <v>0</v>
      </c>
      <c r="AI60" s="9">
        <f t="shared" ca="1" si="25"/>
        <v>0</v>
      </c>
      <c r="AJ60" s="25" t="str">
        <f t="shared" ca="1" si="26"/>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19"/>
        <v>DirecTV Now Max770</v>
      </c>
      <c r="AN60" s="25" t="str">
        <f t="shared" ca="1" si="20"/>
        <v>DirecTV Now Max770</v>
      </c>
      <c r="AO60" s="9" t="str">
        <f ca="1">IF(AND(V60=0,X60=0),"",IF(A60="1a",T60,IF(AD60="","",IF(OR(ISNUMBER(MATCH(AM60,AM$21:AM59,0)),ISNUMBER(MATCH(AN60,AM$21:AM59,0))),"",T60&amp;"/"&amp;AD60))))</f>
        <v>DirecTV Now Max</v>
      </c>
      <c r="AP60" s="9">
        <f t="shared" ca="1" si="27"/>
        <v>71</v>
      </c>
      <c r="AQ60" s="9">
        <f t="shared" ca="1" si="28"/>
        <v>7</v>
      </c>
      <c r="AR60" s="14">
        <f t="shared" ca="1" si="29"/>
        <v>70</v>
      </c>
      <c r="AS60" s="25">
        <f t="shared" ca="1" si="30"/>
        <v>0.77777777777777779</v>
      </c>
      <c r="AT60" s="76">
        <f t="shared" ca="1" si="31"/>
        <v>10</v>
      </c>
      <c r="AU60" s="8">
        <f t="shared" ca="1" si="21"/>
        <v>0</v>
      </c>
      <c r="AV60" s="125">
        <f t="shared" ca="1" si="32"/>
        <v>55</v>
      </c>
      <c r="AW60" s="126">
        <f t="shared" ca="1" si="33"/>
        <v>0.22222222222222221</v>
      </c>
      <c r="AX60" s="126">
        <f t="shared" ca="1" si="34"/>
        <v>0.40740740740740738</v>
      </c>
      <c r="AY60" s="126">
        <f t="shared" ca="1" si="35"/>
        <v>0.22222222222222221</v>
      </c>
      <c r="AZ60" s="126">
        <f t="shared" ca="1" si="36"/>
        <v>0.31481481481481477</v>
      </c>
      <c r="BA60" s="9">
        <f ca="1">IF($AO60="","",RANK(AZ60,AZ$22:AZ$72,1)+COUNTIF(AZ$22:AZ60,AZ60)-1)</f>
        <v>17</v>
      </c>
      <c r="BB60" s="126">
        <f t="shared" ca="1" si="37"/>
        <v>0.31481481481481477</v>
      </c>
      <c r="BC60" s="9">
        <f ca="1">IF($AO60="","",RANK(BB60,BB$22:BB$72,1)+COUNTIF(BB$22:BB60,BB60)-1)</f>
        <v>17</v>
      </c>
    </row>
    <row r="61" spans="1:55" x14ac:dyDescent="0.4">
      <c r="A61" s="71" t="s">
        <v>843</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B61</f>
        <v>DirecTV Now Entertainment</v>
      </c>
      <c r="U61" s="9">
        <f ca="1">COUNTIFS(OFFSET(Data!$A$1,0,MATCH(T61,Data!$1:$1,0)-1,1000,1),"Yes")</f>
        <v>72</v>
      </c>
      <c r="V61" s="9">
        <f ca="1">COUNTIFS(OFFSET(Data!$A$1,0,MATCH($T61&amp;" qualify",Data!$1:$1,0)-1,1000,1),1)</f>
        <v>9</v>
      </c>
      <c r="W61" s="14">
        <f t="shared" si="18"/>
        <v>93</v>
      </c>
      <c r="X61" s="9">
        <f ca="1">IF(OR(A61="1a2a",AD61=""),COUNTIFS(OFFSET(Data!$A$1,0,MATCH(T61&amp;" qualify",Data!$1:$1,0)-1,1000,1),2),IF(A61="12aa",COUNTIFS(OFFSET(Data!$A$1,0,MATCH(T61&amp;" qualify",Data!$1:$1,0)-1,1000,1),2,OFFSET(Data!$A$1,0,MATCH(AD61&amp;" qualify",Data!$1:$1,0)-1,1000,1),"&lt;&gt;1"),""))</f>
        <v>0</v>
      </c>
      <c r="Y61" s="9">
        <f t="shared" ca="1" si="22"/>
        <v>0</v>
      </c>
      <c r="Z61" s="25">
        <f t="shared" ca="1" si="23"/>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ca="1">IF(AC61=0,"",INDEX(C$21:S$21,AC61-2))</f>
        <v/>
      </c>
      <c r="AE61" s="9">
        <f ca="1">IF(AD61="",0,COUNTIFS(OFFSET(Data!$A$1,0,MATCH(T61,Data!$1:$1,0)-1,1000,1),"&lt;&gt;Yes",OFFSET(Data!$A$1,0,MATCH(AD61,Data!$1:$1,0)-1,1000,1),"Yes"))</f>
        <v>0</v>
      </c>
      <c r="AF61" s="9">
        <f ca="1">IF(AD61="",0,INDEX(C61:S61,AC61-2))</f>
        <v>0</v>
      </c>
      <c r="AG61" s="14">
        <f t="shared" ca="1" si="24"/>
        <v>0</v>
      </c>
      <c r="AH61" s="9">
        <f ca="1">IF(AD61="",0,COUNTIFS(OFFSET(Data!$A$1,0,MATCH(T61&amp;" qualify",Data!$1:$1,0)-1,1000,1),"",OFFSET(Data!$A$1,0,MATCH(AD61&amp;" qualify",Data!$1:$1,0)-1,1000,1),2))</f>
        <v>0</v>
      </c>
      <c r="AI61" s="9">
        <f t="shared" ca="1" si="25"/>
        <v>0</v>
      </c>
      <c r="AJ61" s="25" t="str">
        <f t="shared" ca="1" si="26"/>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19"/>
        <v>DirecTV Now Entertainment993</v>
      </c>
      <c r="AN61" s="25" t="str">
        <f t="shared" ca="1" si="20"/>
        <v>DirecTV Now Entertainment993</v>
      </c>
      <c r="AO61" s="9" t="str">
        <f ca="1">IF(AND(V61=0,X61=0),"",IF(A61="1a",T61,IF(AD61="","",IF(OR(ISNUMBER(MATCH(AM61,AM$21:AM60,0)),ISNUMBER(MATCH(AN61,AM$21:AM60,0))),"",T61&amp;"/"&amp;AD61))))</f>
        <v>DirecTV Now Entertainment</v>
      </c>
      <c r="AP61" s="9">
        <f t="shared" ca="1" si="27"/>
        <v>72</v>
      </c>
      <c r="AQ61" s="9">
        <f t="shared" ca="1" si="28"/>
        <v>9</v>
      </c>
      <c r="AR61" s="14">
        <f t="shared" ca="1" si="29"/>
        <v>93</v>
      </c>
      <c r="AS61" s="25">
        <f t="shared" ca="1" si="30"/>
        <v>1</v>
      </c>
      <c r="AT61" s="76">
        <f t="shared" ca="1" si="31"/>
        <v>10.333333333333334</v>
      </c>
      <c r="AU61" s="8">
        <f t="shared" ca="1" si="21"/>
        <v>0</v>
      </c>
      <c r="AV61" s="125">
        <f t="shared" ca="1" si="32"/>
        <v>78</v>
      </c>
      <c r="AW61" s="126">
        <f t="shared" ca="1" si="33"/>
        <v>0</v>
      </c>
      <c r="AX61" s="126">
        <f t="shared" ca="1" si="34"/>
        <v>0.57777777777777772</v>
      </c>
      <c r="AY61" s="126">
        <f t="shared" ca="1" si="35"/>
        <v>0</v>
      </c>
      <c r="AZ61" s="126">
        <f t="shared" ca="1" si="36"/>
        <v>0.28888888888888886</v>
      </c>
      <c r="BA61" s="9">
        <f ca="1">IF($AO61="","",RANK(AZ61,AZ$22:AZ$72,1)+COUNTIF(AZ$22:AZ61,AZ61)-1)</f>
        <v>15</v>
      </c>
      <c r="BB61" s="126">
        <f t="shared" ca="1" si="37"/>
        <v>0.28888888888888886</v>
      </c>
      <c r="BC61" s="9">
        <f ca="1">IF($AO61="","",RANK(BB61,BB$22:BB$72,1)+COUNTIF(BB$22:BB61,BB61)-1)</f>
        <v>15</v>
      </c>
    </row>
    <row r="62" spans="1:55" x14ac:dyDescent="0.4">
      <c r="A62" s="71" t="s">
        <v>843</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B62</f>
        <v>DirecTV Now Choice</v>
      </c>
      <c r="U62" s="9">
        <f ca="1">COUNTIFS(OFFSET(Data!$A$1,0,MATCH(T62,Data!$1:$1,0)-1,1000,1),"Yes")</f>
        <v>97</v>
      </c>
      <c r="V62" s="9">
        <f ca="1">COUNTIFS(OFFSET(Data!$A$1,0,MATCH($T62&amp;" qualify",Data!$1:$1,0)-1,1000,1),1)</f>
        <v>9</v>
      </c>
      <c r="W62" s="14">
        <f t="shared" si="18"/>
        <v>110</v>
      </c>
      <c r="X62" s="9">
        <f ca="1">IF(OR(A62="1a2a",AD62=""),COUNTIFS(OFFSET(Data!$A$1,0,MATCH(T62&amp;" qualify",Data!$1:$1,0)-1,1000,1),2),IF(A62="12aa",COUNTIFS(OFFSET(Data!$A$1,0,MATCH(T62&amp;" qualify",Data!$1:$1,0)-1,1000,1),2,OFFSET(Data!$A$1,0,MATCH(AD62&amp;" qualify",Data!$1:$1,0)-1,1000,1),"&lt;&gt;1"),""))</f>
        <v>0</v>
      </c>
      <c r="Y62" s="9">
        <f t="shared" ca="1" si="22"/>
        <v>0</v>
      </c>
      <c r="Z62" s="25">
        <f t="shared" ca="1" si="23"/>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ca="1">IF(AC62=0,"",INDEX(C$21:S$21,AC62-2))</f>
        <v/>
      </c>
      <c r="AE62" s="9">
        <f ca="1">IF(AD62="",0,COUNTIFS(OFFSET(Data!$A$1,0,MATCH(T62,Data!$1:$1,0)-1,1000,1),"&lt;&gt;Yes",OFFSET(Data!$A$1,0,MATCH(AD62,Data!$1:$1,0)-1,1000,1),"Yes"))</f>
        <v>0</v>
      </c>
      <c r="AF62" s="9">
        <f ca="1">IF(AD62="",0,INDEX(C62:S62,AC62-2))</f>
        <v>0</v>
      </c>
      <c r="AG62" s="14">
        <f t="shared" ca="1" si="24"/>
        <v>0</v>
      </c>
      <c r="AH62" s="9">
        <f ca="1">IF(AD62="",0,COUNTIFS(OFFSET(Data!$A$1,0,MATCH(T62&amp;" qualify",Data!$1:$1,0)-1,1000,1),"",OFFSET(Data!$A$1,0,MATCH(AD62&amp;" qualify",Data!$1:$1,0)-1,1000,1),2))</f>
        <v>0</v>
      </c>
      <c r="AI62" s="9">
        <f t="shared" ca="1" si="25"/>
        <v>0</v>
      </c>
      <c r="AJ62" s="25" t="str">
        <f t="shared" ca="1" si="26"/>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19"/>
        <v>DirecTV Now Choice9110</v>
      </c>
      <c r="AN62" s="25" t="str">
        <f t="shared" ca="1" si="20"/>
        <v>DirecTV Now Choice9110</v>
      </c>
      <c r="AO62" s="9" t="str">
        <f ca="1">IF(AND(V62=0,X62=0),"",IF(A62="1a",T62,IF(AD62="","",IF(OR(ISNUMBER(MATCH(AM62,AM$21:AM61,0)),ISNUMBER(MATCH(AN62,AM$21:AM61,0))),"",T62&amp;"/"&amp;AD62))))</f>
        <v>DirecTV Now Choice</v>
      </c>
      <c r="AP62" s="9">
        <f t="shared" ca="1" si="27"/>
        <v>97</v>
      </c>
      <c r="AQ62" s="9">
        <f t="shared" ca="1" si="28"/>
        <v>9</v>
      </c>
      <c r="AR62" s="14">
        <f t="shared" ca="1" si="29"/>
        <v>110</v>
      </c>
      <c r="AS62" s="25">
        <f t="shared" ca="1" si="30"/>
        <v>1</v>
      </c>
      <c r="AT62" s="76">
        <f t="shared" ca="1" si="31"/>
        <v>12.222222222222221</v>
      </c>
      <c r="AU62" s="8">
        <f t="shared" ca="1" si="21"/>
        <v>0</v>
      </c>
      <c r="AV62" s="125">
        <f t="shared" ca="1" si="32"/>
        <v>95</v>
      </c>
      <c r="AW62" s="126">
        <f t="shared" ca="1" si="33"/>
        <v>0</v>
      </c>
      <c r="AX62" s="126">
        <f t="shared" ca="1" si="34"/>
        <v>0.70370370370370372</v>
      </c>
      <c r="AY62" s="126">
        <f t="shared" ca="1" si="35"/>
        <v>0</v>
      </c>
      <c r="AZ62" s="126">
        <f t="shared" ca="1" si="36"/>
        <v>0.35185185185185186</v>
      </c>
      <c r="BA62" s="9">
        <f ca="1">IF($AO62="","",RANK(AZ62,AZ$22:AZ$72,1)+COUNTIF(AZ$22:AZ62,AZ62)-1)</f>
        <v>21</v>
      </c>
      <c r="BB62" s="126">
        <f t="shared" ca="1" si="37"/>
        <v>0.35185185185185186</v>
      </c>
      <c r="BC62" s="9">
        <f ca="1">IF($AO62="","",RANK(BB62,BB$22:BB$72,1)+COUNTIF(BB$22:BB62,BB62)-1)</f>
        <v>21</v>
      </c>
    </row>
    <row r="63" spans="1:55" x14ac:dyDescent="0.4">
      <c r="A63" s="71" t="s">
        <v>843</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B63</f>
        <v>DirecTV Now Xtra</v>
      </c>
      <c r="U63" s="9">
        <f ca="1">COUNTIFS(OFFSET(Data!$A$1,0,MATCH(T63,Data!$1:$1,0)-1,1000,1),"Yes")</f>
        <v>125</v>
      </c>
      <c r="V63" s="9">
        <f ca="1">COUNTIFS(OFFSET(Data!$A$1,0,MATCH($T63&amp;" qualify",Data!$1:$1,0)-1,1000,1),1)</f>
        <v>9</v>
      </c>
      <c r="W63" s="14">
        <f t="shared" si="18"/>
        <v>124</v>
      </c>
      <c r="X63" s="9">
        <f ca="1">IF(OR(A63="1a2a",AD63=""),COUNTIFS(OFFSET(Data!$A$1,0,MATCH(T63&amp;" qualify",Data!$1:$1,0)-1,1000,1),2),IF(A63="12aa",COUNTIFS(OFFSET(Data!$A$1,0,MATCH(T63&amp;" qualify",Data!$1:$1,0)-1,1000,1),2,OFFSET(Data!$A$1,0,MATCH(AD63&amp;" qualify",Data!$1:$1,0)-1,1000,1),"&lt;&gt;1"),""))</f>
        <v>0</v>
      </c>
      <c r="Y63" s="9">
        <f t="shared" ca="1" si="22"/>
        <v>0</v>
      </c>
      <c r="Z63" s="25">
        <f t="shared" ca="1" si="23"/>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ca="1">IF(AC63=0,"",INDEX(C$21:S$21,AC63-2))</f>
        <v/>
      </c>
      <c r="AE63" s="9">
        <f ca="1">IF(AD63="",0,COUNTIFS(OFFSET(Data!$A$1,0,MATCH(T63,Data!$1:$1,0)-1,1000,1),"&lt;&gt;Yes",OFFSET(Data!$A$1,0,MATCH(AD63,Data!$1:$1,0)-1,1000,1),"Yes"))</f>
        <v>0</v>
      </c>
      <c r="AF63" s="9">
        <f ca="1">IF(AD63="",0,INDEX(C63:S63,AC63-2))</f>
        <v>0</v>
      </c>
      <c r="AG63" s="14">
        <f t="shared" ca="1" si="24"/>
        <v>0</v>
      </c>
      <c r="AH63" s="9">
        <f ca="1">IF(AD63="",0,COUNTIFS(OFFSET(Data!$A$1,0,MATCH(T63&amp;" qualify",Data!$1:$1,0)-1,1000,1),"",OFFSET(Data!$A$1,0,MATCH(AD63&amp;" qualify",Data!$1:$1,0)-1,1000,1),2))</f>
        <v>0</v>
      </c>
      <c r="AI63" s="9">
        <f t="shared" ca="1" si="25"/>
        <v>0</v>
      </c>
      <c r="AJ63" s="25" t="str">
        <f t="shared" ca="1" si="26"/>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19"/>
        <v>DirecTV Now Xtra9124</v>
      </c>
      <c r="AN63" s="25" t="str">
        <f t="shared" ca="1" si="20"/>
        <v>DirecTV Now Xtra9124</v>
      </c>
      <c r="AO63" s="9" t="str">
        <f ca="1">IF(AND(V63=0,X63=0),"",IF(A63="1a",T63,IF(AD63="","",IF(OR(ISNUMBER(MATCH(AM63,AM$21:AM62,0)),ISNUMBER(MATCH(AN63,AM$21:AM62,0))),"",T63&amp;"/"&amp;AD63))))</f>
        <v>DirecTV Now Xtra</v>
      </c>
      <c r="AP63" s="9">
        <f t="shared" ca="1" si="27"/>
        <v>125</v>
      </c>
      <c r="AQ63" s="9">
        <f t="shared" ca="1" si="28"/>
        <v>9</v>
      </c>
      <c r="AR63" s="14">
        <f t="shared" ca="1" si="29"/>
        <v>124</v>
      </c>
      <c r="AS63" s="25">
        <f t="shared" ca="1" si="30"/>
        <v>1</v>
      </c>
      <c r="AT63" s="76">
        <f t="shared" ca="1" si="31"/>
        <v>13.777777777777779</v>
      </c>
      <c r="AU63" s="8">
        <f t="shared" ca="1" si="21"/>
        <v>0</v>
      </c>
      <c r="AV63" s="125">
        <f t="shared" ca="1" si="32"/>
        <v>109</v>
      </c>
      <c r="AW63" s="126">
        <f t="shared" ca="1" si="33"/>
        <v>0</v>
      </c>
      <c r="AX63" s="126">
        <f t="shared" ca="1" si="34"/>
        <v>0.80740740740740746</v>
      </c>
      <c r="AY63" s="126">
        <f t="shared" ca="1" si="35"/>
        <v>0</v>
      </c>
      <c r="AZ63" s="126">
        <f t="shared" ca="1" si="36"/>
        <v>0.40370370370370373</v>
      </c>
      <c r="BA63" s="9">
        <f ca="1">IF($AO63="","",RANK(AZ63,AZ$22:AZ$72,1)+COUNTIF(AZ$22:AZ63,AZ63)-1)</f>
        <v>22</v>
      </c>
      <c r="BB63" s="126">
        <f t="shared" ca="1" si="37"/>
        <v>0.40370370370370373</v>
      </c>
      <c r="BC63" s="9">
        <f ca="1">IF($AO63="","",RANK(BB63,BB$22:BB$72,1)+COUNTIF(BB$22:BB63,BB63)-1)</f>
        <v>22</v>
      </c>
    </row>
    <row r="64" spans="1:55" x14ac:dyDescent="0.4">
      <c r="A64" s="71" t="s">
        <v>843</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B64</f>
        <v>DirecTV Now Ultimate</v>
      </c>
      <c r="U64" s="9">
        <f ca="1">COUNTIFS(OFFSET(Data!$A$1,0,MATCH(T64,Data!$1:$1,0)-1,1000,1),"Yes")</f>
        <v>136</v>
      </c>
      <c r="V64" s="9">
        <f ca="1">COUNTIFS(OFFSET(Data!$A$1,0,MATCH($T64&amp;" qualify",Data!$1:$1,0)-1,1000,1),1)</f>
        <v>9</v>
      </c>
      <c r="W64" s="14">
        <f t="shared" si="18"/>
        <v>135</v>
      </c>
      <c r="X64" s="9">
        <f ca="1">IF(OR(A64="1a2a",AD64=""),COUNTIFS(OFFSET(Data!$A$1,0,MATCH(T64&amp;" qualify",Data!$1:$1,0)-1,1000,1),2),IF(A64="12aa",COUNTIFS(OFFSET(Data!$A$1,0,MATCH(T64&amp;" qualify",Data!$1:$1,0)-1,1000,1),2,OFFSET(Data!$A$1,0,MATCH(AD64&amp;" qualify",Data!$1:$1,0)-1,1000,1),"&lt;&gt;1"),""))</f>
        <v>0</v>
      </c>
      <c r="Y64" s="9">
        <f t="shared" ca="1" si="22"/>
        <v>0</v>
      </c>
      <c r="Z64" s="25">
        <f t="shared" ca="1" si="23"/>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ca="1">IF(AC64=0,"",INDEX(C$21:S$21,AC64-2))</f>
        <v/>
      </c>
      <c r="AE64" s="9">
        <f ca="1">IF(AD64="",0,COUNTIFS(OFFSET(Data!$A$1,0,MATCH(T64,Data!$1:$1,0)-1,1000,1),"&lt;&gt;Yes",OFFSET(Data!$A$1,0,MATCH(AD64,Data!$1:$1,0)-1,1000,1),"Yes"))</f>
        <v>0</v>
      </c>
      <c r="AF64" s="9">
        <f ca="1">IF(AD64="",0,INDEX(C64:S64,AC64-2))</f>
        <v>0</v>
      </c>
      <c r="AG64" s="14">
        <f t="shared" ca="1" si="24"/>
        <v>0</v>
      </c>
      <c r="AH64" s="9">
        <f ca="1">IF(AD64="",0,COUNTIFS(OFFSET(Data!$A$1,0,MATCH(T64&amp;" qualify",Data!$1:$1,0)-1,1000,1),"",OFFSET(Data!$A$1,0,MATCH(AD64&amp;" qualify",Data!$1:$1,0)-1,1000,1),2))</f>
        <v>0</v>
      </c>
      <c r="AI64" s="9">
        <f t="shared" ca="1" si="25"/>
        <v>0</v>
      </c>
      <c r="AJ64" s="25" t="str">
        <f t="shared" ca="1" si="26"/>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19"/>
        <v>DirecTV Now Ultimate9135</v>
      </c>
      <c r="AN64" s="25" t="str">
        <f t="shared" ca="1" si="20"/>
        <v>DirecTV Now Ultimate9135</v>
      </c>
      <c r="AO64" s="9" t="str">
        <f ca="1">IF(AND(V64=0,X64=0),"",IF(A64="1a",T64,IF(AD64="","",IF(OR(ISNUMBER(MATCH(AM64,AM$21:AM63,0)),ISNUMBER(MATCH(AN64,AM$21:AM63,0))),"",T64&amp;"/"&amp;AD64))))</f>
        <v>DirecTV Now Ultimate</v>
      </c>
      <c r="AP64" s="9">
        <f t="shared" ca="1" si="27"/>
        <v>136</v>
      </c>
      <c r="AQ64" s="9">
        <f t="shared" ca="1" si="28"/>
        <v>9</v>
      </c>
      <c r="AR64" s="14">
        <f t="shared" ca="1" si="29"/>
        <v>135</v>
      </c>
      <c r="AS64" s="25">
        <f t="shared" ca="1" si="30"/>
        <v>1</v>
      </c>
      <c r="AT64" s="76">
        <f t="shared" ca="1" si="31"/>
        <v>15</v>
      </c>
      <c r="AU64" s="8">
        <f t="shared" ca="1" si="21"/>
        <v>0</v>
      </c>
      <c r="AV64" s="125">
        <f t="shared" ca="1" si="32"/>
        <v>120</v>
      </c>
      <c r="AW64" s="126">
        <f t="shared" ca="1" si="33"/>
        <v>0</v>
      </c>
      <c r="AX64" s="126">
        <f t="shared" ca="1" si="34"/>
        <v>0.88888888888888884</v>
      </c>
      <c r="AY64" s="126">
        <f t="shared" ca="1" si="35"/>
        <v>0</v>
      </c>
      <c r="AZ64" s="126">
        <f t="shared" ca="1" si="36"/>
        <v>0.44444444444444442</v>
      </c>
      <c r="BA64" s="9">
        <f ca="1">IF($AO64="","",RANK(AZ64,AZ$22:AZ$72,1)+COUNTIF(AZ$22:AZ64,AZ64)-1)</f>
        <v>25</v>
      </c>
      <c r="BB64" s="126">
        <f t="shared" ca="1" si="37"/>
        <v>0.44444444444444442</v>
      </c>
      <c r="BC64" s="9">
        <f ca="1">IF($AO64="","",RANK(BB64,BB$22:BB$72,1)+COUNTIF(BB$22:BB64,BB64)-1)</f>
        <v>25</v>
      </c>
    </row>
    <row r="65" spans="1:55" x14ac:dyDescent="0.4">
      <c r="A65" s="71" t="s">
        <v>843</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B65</f>
        <v>DirecTV Now Optimo Mas</v>
      </c>
      <c r="U65" s="9">
        <f ca="1">COUNTIFS(OFFSET(Data!$A$1,0,MATCH(T65,Data!$1:$1,0)-1,1000,1),"Yes")</f>
        <v>107</v>
      </c>
      <c r="V65" s="9">
        <f ca="1">COUNTIFS(OFFSET(Data!$A$1,0,MATCH($T65&amp;" qualify",Data!$1:$1,0)-1,1000,1),1)</f>
        <v>8</v>
      </c>
      <c r="W65" s="14">
        <f t="shared" si="18"/>
        <v>86</v>
      </c>
      <c r="X65" s="9">
        <f ca="1">IF(OR(A65="1a2a",AD65=""),COUNTIFS(OFFSET(Data!$A$1,0,MATCH(T65&amp;" qualify",Data!$1:$1,0)-1,1000,1),2),IF(A65="12aa",COUNTIFS(OFFSET(Data!$A$1,0,MATCH(T65&amp;" qualify",Data!$1:$1,0)-1,1000,1),2,OFFSET(Data!$A$1,0,MATCH(AD65&amp;" qualify",Data!$1:$1,0)-1,1000,1),"&lt;&gt;1"),""))</f>
        <v>0</v>
      </c>
      <c r="Y65" s="9">
        <f t="shared" ca="1" si="22"/>
        <v>0</v>
      </c>
      <c r="Z65" s="25">
        <f t="shared" ca="1" si="23"/>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ca="1">IF(AC65=0,"",INDEX(C$21:S$21,AC65-2))</f>
        <v/>
      </c>
      <c r="AE65" s="9">
        <f ca="1">IF(AD65="",0,COUNTIFS(OFFSET(Data!$A$1,0,MATCH(T65,Data!$1:$1,0)-1,1000,1),"&lt;&gt;Yes",OFFSET(Data!$A$1,0,MATCH(AD65,Data!$1:$1,0)-1,1000,1),"Yes"))</f>
        <v>0</v>
      </c>
      <c r="AF65" s="9">
        <f ca="1">IF(AD65="",0,INDEX(C65:S65,AC65-2))</f>
        <v>0</v>
      </c>
      <c r="AG65" s="14">
        <f t="shared" ca="1" si="24"/>
        <v>0</v>
      </c>
      <c r="AH65" s="9">
        <f ca="1">IF(AD65="",0,COUNTIFS(OFFSET(Data!$A$1,0,MATCH(T65&amp;" qualify",Data!$1:$1,0)-1,1000,1),"",OFFSET(Data!$A$1,0,MATCH(AD65&amp;" qualify",Data!$1:$1,0)-1,1000,1),2))</f>
        <v>0</v>
      </c>
      <c r="AI65" s="9">
        <f t="shared" ca="1" si="25"/>
        <v>0</v>
      </c>
      <c r="AJ65" s="25" t="str">
        <f t="shared" ca="1" si="26"/>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19"/>
        <v>DirecTV Now Optimo Mas886</v>
      </c>
      <c r="AN65" s="25" t="str">
        <f t="shared" ca="1" si="20"/>
        <v>DirecTV Now Optimo Mas886</v>
      </c>
      <c r="AO65" s="9" t="str">
        <f ca="1">IF(AND(V65=0,X65=0),"",IF(A65="1a",T65,IF(AD65="","",IF(OR(ISNUMBER(MATCH(AM65,AM$21:AM64,0)),ISNUMBER(MATCH(AN65,AM$21:AM64,0))),"",T65&amp;"/"&amp;AD65))))</f>
        <v>DirecTV Now Optimo Mas</v>
      </c>
      <c r="AP65" s="9">
        <f t="shared" ca="1" si="27"/>
        <v>107</v>
      </c>
      <c r="AQ65" s="9">
        <f t="shared" ca="1" si="28"/>
        <v>8</v>
      </c>
      <c r="AR65" s="14">
        <f t="shared" ca="1" si="29"/>
        <v>86</v>
      </c>
      <c r="AS65" s="25">
        <f t="shared" ca="1" si="30"/>
        <v>0.88888888888888884</v>
      </c>
      <c r="AT65" s="76">
        <f t="shared" ca="1" si="31"/>
        <v>10.75</v>
      </c>
      <c r="AU65" s="8">
        <f t="shared" ca="1" si="21"/>
        <v>0</v>
      </c>
      <c r="AV65" s="125">
        <f t="shared" ca="1" si="32"/>
        <v>71</v>
      </c>
      <c r="AW65" s="126">
        <f t="shared" ca="1" si="33"/>
        <v>0.11111111111111116</v>
      </c>
      <c r="AX65" s="126">
        <f t="shared" ca="1" si="34"/>
        <v>0.52592592592592591</v>
      </c>
      <c r="AY65" s="126">
        <f t="shared" ca="1" si="35"/>
        <v>0.11111111111111116</v>
      </c>
      <c r="AZ65" s="126">
        <f t="shared" ca="1" si="36"/>
        <v>0.31851851851851853</v>
      </c>
      <c r="BA65" s="9">
        <f ca="1">IF($AO65="","",RANK(AZ65,AZ$22:AZ$72,1)+COUNTIF(AZ$22:AZ65,AZ65)-1)</f>
        <v>19</v>
      </c>
      <c r="BB65" s="126">
        <f t="shared" ca="1" si="37"/>
        <v>0.31851851851851853</v>
      </c>
      <c r="BC65" s="9">
        <f ca="1">IF($AO65="","",RANK(BB65,BB$22:BB$72,1)+COUNTIF(BB$22:BB65,BB65)-1)</f>
        <v>19</v>
      </c>
    </row>
    <row r="66" spans="1:55" x14ac:dyDescent="0.4">
      <c r="A66" s="71" t="s">
        <v>843</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B66</f>
        <v>YouTube TV</v>
      </c>
      <c r="U66" s="9">
        <f ca="1">COUNTIFS(OFFSET(Data!$A$1,0,MATCH(T66,Data!$1:$1,0)-1,1000,1),"Yes")</f>
        <v>83</v>
      </c>
      <c r="V66" s="9">
        <f ca="1">COUNTIFS(OFFSET(Data!$A$1,0,MATCH($T66&amp;" qualify",Data!$1:$1,0)-1,1000,1),1)</f>
        <v>8</v>
      </c>
      <c r="W66" s="14">
        <f t="shared" si="18"/>
        <v>50</v>
      </c>
      <c r="X66" s="9">
        <f ca="1">IF(OR(A66="1a2a",AD66=""),COUNTIFS(OFFSET(Data!$A$1,0,MATCH(T66&amp;" qualify",Data!$1:$1,0)-1,1000,1),2),IF(A66="12aa",COUNTIFS(OFFSET(Data!$A$1,0,MATCH(T66&amp;" qualify",Data!$1:$1,0)-1,1000,1),2,OFFSET(Data!$A$1,0,MATCH(AD66&amp;" qualify",Data!$1:$1,0)-1,1000,1),"&lt;&gt;1"),""))</f>
        <v>0</v>
      </c>
      <c r="Y66" s="9">
        <f t="shared" ca="1" si="22"/>
        <v>0</v>
      </c>
      <c r="Z66" s="25">
        <f t="shared" ca="1" si="23"/>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ca="1">IF(AC66=0,"",INDEX(C$21:S$21,AC66-2))</f>
        <v/>
      </c>
      <c r="AE66" s="9">
        <f ca="1">IF(AD66="",0,COUNTIFS(OFFSET(Data!$A$1,0,MATCH(T66,Data!$1:$1,0)-1,1000,1),"&lt;&gt;Yes",OFFSET(Data!$A$1,0,MATCH(AD66,Data!$1:$1,0)-1,1000,1),"Yes"))</f>
        <v>0</v>
      </c>
      <c r="AF66" s="9">
        <f ca="1">IF(AD66="",0,INDEX(C66:S66,AC66-2))</f>
        <v>0</v>
      </c>
      <c r="AG66" s="14">
        <f t="shared" ca="1" si="24"/>
        <v>0</v>
      </c>
      <c r="AH66" s="9">
        <f ca="1">IF(AD66="",0,COUNTIFS(OFFSET(Data!$A$1,0,MATCH(T66&amp;" qualify",Data!$1:$1,0)-1,1000,1),"",OFFSET(Data!$A$1,0,MATCH(AD66&amp;" qualify",Data!$1:$1,0)-1,1000,1),2))</f>
        <v>0</v>
      </c>
      <c r="AI66" s="9">
        <f t="shared" ca="1" si="25"/>
        <v>0</v>
      </c>
      <c r="AJ66" s="25" t="str">
        <f t="shared" ca="1" si="26"/>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19"/>
        <v>YouTube TV850</v>
      </c>
      <c r="AN66" s="25" t="str">
        <f t="shared" ca="1" si="20"/>
        <v>YouTube TV850</v>
      </c>
      <c r="AO66" s="9" t="str">
        <f ca="1">IF(AND(V66=0,X66=0),"",IF(A66="1a",T66,IF(AD66="","",IF(OR(ISNUMBER(MATCH(AM66,AM$21:AM65,0)),ISNUMBER(MATCH(AN66,AM$21:AM65,0))),"",T66&amp;"/"&amp;AD66))))</f>
        <v>YouTube TV</v>
      </c>
      <c r="AP66" s="9">
        <f t="shared" ca="1" si="27"/>
        <v>83</v>
      </c>
      <c r="AQ66" s="9">
        <f t="shared" ca="1" si="28"/>
        <v>8</v>
      </c>
      <c r="AR66" s="14">
        <f t="shared" ca="1" si="29"/>
        <v>50</v>
      </c>
      <c r="AS66" s="25">
        <f t="shared" ca="1" si="30"/>
        <v>0.88888888888888884</v>
      </c>
      <c r="AT66" s="76">
        <f t="shared" ca="1" si="31"/>
        <v>6.25</v>
      </c>
      <c r="AU66" s="8">
        <f t="shared" ca="1" si="21"/>
        <v>0</v>
      </c>
      <c r="AV66" s="125">
        <f t="shared" ca="1" si="32"/>
        <v>35</v>
      </c>
      <c r="AW66" s="126">
        <f t="shared" ca="1" si="33"/>
        <v>0.11111111111111116</v>
      </c>
      <c r="AX66" s="126">
        <f t="shared" ca="1" si="34"/>
        <v>0.25925925925925924</v>
      </c>
      <c r="AY66" s="126">
        <f t="shared" ca="1" si="35"/>
        <v>0.11111111111111116</v>
      </c>
      <c r="AZ66" s="126">
        <f t="shared" ca="1" si="36"/>
        <v>0.1851851851851852</v>
      </c>
      <c r="BA66" s="9">
        <f ca="1">IF($AO66="","",RANK(AZ66,AZ$22:AZ$72,1)+COUNTIF(AZ$22:AZ66,AZ66)-1)</f>
        <v>8</v>
      </c>
      <c r="BB66" s="126">
        <f t="shared" ca="1" si="37"/>
        <v>0.1851851851851852</v>
      </c>
      <c r="BC66" s="9">
        <f ca="1">IF($AO66="","",RANK(BB66,BB$22:BB$72,1)+COUNTIF(BB$22:BB66,BB66)-1)</f>
        <v>8</v>
      </c>
    </row>
    <row r="67" spans="1:55" x14ac:dyDescent="0.4">
      <c r="A67" s="71" t="s">
        <v>843</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B67</f>
        <v>Hulu with Live TV</v>
      </c>
      <c r="U67" s="9">
        <f ca="1">COUNTIFS(OFFSET(Data!$A$1,0,MATCH(T67,Data!$1:$1,0)-1,1000,1),"Yes")</f>
        <v>66</v>
      </c>
      <c r="V67" s="9">
        <f ca="1">COUNTIFS(OFFSET(Data!$A$1,0,MATCH($T67&amp;" qualify",Data!$1:$1,0)-1,1000,1),1)</f>
        <v>8</v>
      </c>
      <c r="W67" s="14">
        <f t="shared" si="18"/>
        <v>45</v>
      </c>
      <c r="X67" s="9">
        <f ca="1">IF(OR(A67="1a2a",AD67=""),COUNTIFS(OFFSET(Data!$A$1,0,MATCH(T67&amp;" qualify",Data!$1:$1,0)-1,1000,1),2),IF(A67="12aa",COUNTIFS(OFFSET(Data!$A$1,0,MATCH(T67&amp;" qualify",Data!$1:$1,0)-1,1000,1),2,OFFSET(Data!$A$1,0,MATCH(AD67&amp;" qualify",Data!$1:$1,0)-1,1000,1),"&lt;&gt;1"),""))</f>
        <v>0</v>
      </c>
      <c r="Y67" s="9">
        <f t="shared" ca="1" si="22"/>
        <v>0</v>
      </c>
      <c r="Z67" s="25">
        <f t="shared" ca="1" si="23"/>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70">
        <f t="array" aca="1" ref="AB67" ca="1">SUM(IF(OFFSET(Service_DB,,,,1)=T67,IF(ISNUMBER(SEARCH(OFFSET(Service_DB,,1,,1),AA67)),OFFSET(Service_DB,,2,,1),0),0))</f>
        <v>0</v>
      </c>
      <c r="AC67" s="9">
        <f t="array" aca="1" ref="AC67" ca="1">IF(SUM(C67:S67)=0,0,MIN(IF(IF(C67:S67=MAX(C67:S67),(C$20:S$20))=MIN(IF(C67:S67=MAX(C67:S67),(C$20:S$20))),COLUMN(C$20:S$20))))</f>
        <v>0</v>
      </c>
      <c r="AD67" s="9" t="str">
        <f ca="1">IF(AC67=0,"",INDEX(C$21:S$21,AC67-2))</f>
        <v/>
      </c>
      <c r="AE67" s="9">
        <f ca="1">IF(AD67="",0,COUNTIFS(OFFSET(Data!$A$1,0,MATCH(T67,Data!$1:$1,0)-1,1000,1),"&lt;&gt;Yes",OFFSET(Data!$A$1,0,MATCH(AD67,Data!$1:$1,0)-1,1000,1),"Yes"))</f>
        <v>0</v>
      </c>
      <c r="AF67" s="9">
        <f ca="1">IF(AD67="",0,INDEX(C67:S67,AC67-2))</f>
        <v>0</v>
      </c>
      <c r="AG67" s="14">
        <f t="shared" ca="1" si="24"/>
        <v>0</v>
      </c>
      <c r="AH67" s="9">
        <f ca="1">IF(AD67="",0,COUNTIFS(OFFSET(Data!$A$1,0,MATCH(T67&amp;" qualify",Data!$1:$1,0)-1,1000,1),"",OFFSET(Data!$A$1,0,MATCH(AD67&amp;" qualify",Data!$1:$1,0)-1,1000,1),2))</f>
        <v>0</v>
      </c>
      <c r="AI67" s="9">
        <f t="shared" ca="1" si="25"/>
        <v>0</v>
      </c>
      <c r="AJ67" s="25" t="str">
        <f t="shared" ca="1" si="26"/>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19"/>
        <v>Hulu with Live TV845</v>
      </c>
      <c r="AN67" s="25" t="str">
        <f t="shared" ca="1" si="20"/>
        <v>Hulu with Live TV845</v>
      </c>
      <c r="AO67" s="9" t="str">
        <f ca="1">IF(AND(V67=0,X67=0),"",IF(A67="1a",T67,IF(AD67="","",IF(OR(ISNUMBER(MATCH(AM67,AM$21:AM66,0)),ISNUMBER(MATCH(AN67,AM$21:AM66,0))),"",T67&amp;"/"&amp;AD67))))</f>
        <v>Hulu with Live TV</v>
      </c>
      <c r="AP67" s="9">
        <f t="shared" ca="1" si="27"/>
        <v>66</v>
      </c>
      <c r="AQ67" s="9">
        <f t="shared" ca="1" si="28"/>
        <v>8</v>
      </c>
      <c r="AR67" s="14">
        <f t="shared" ca="1" si="29"/>
        <v>45</v>
      </c>
      <c r="AS67" s="25">
        <f t="shared" ca="1" si="30"/>
        <v>0.88888888888888884</v>
      </c>
      <c r="AT67" s="76">
        <f t="shared" ca="1" si="31"/>
        <v>5.625</v>
      </c>
      <c r="AU67" s="8">
        <f t="shared" ca="1" si="21"/>
        <v>0</v>
      </c>
      <c r="AV67" s="125">
        <f t="shared" ca="1" si="32"/>
        <v>30</v>
      </c>
      <c r="AW67" s="126">
        <f t="shared" ca="1" si="33"/>
        <v>0.11111111111111116</v>
      </c>
      <c r="AX67" s="126">
        <f t="shared" ca="1" si="34"/>
        <v>0.22222222222222221</v>
      </c>
      <c r="AY67" s="126">
        <f t="shared" ca="1" si="35"/>
        <v>0.11111111111111116</v>
      </c>
      <c r="AZ67" s="126">
        <f t="shared" ca="1" si="36"/>
        <v>0.16666666666666669</v>
      </c>
      <c r="BA67" s="9">
        <f ca="1">IF($AO67="","",RANK(AZ67,AZ$22:AZ$72,1)+COUNTIF(AZ$22:AZ67,AZ67)-1)</f>
        <v>1</v>
      </c>
      <c r="BB67" s="126">
        <f t="shared" ca="1" si="37"/>
        <v>0.16666666666666669</v>
      </c>
      <c r="BC67" s="9">
        <f ca="1">IF($AO67="","",RANK(BB67,BB$22:BB$72,1)+COUNTIF(BB$22:BB67,BB67)-1)</f>
        <v>1</v>
      </c>
    </row>
    <row r="68" spans="1:55" x14ac:dyDescent="0.4">
      <c r="A68" s="71" t="s">
        <v>843</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B68</f>
        <v>PS Vue</v>
      </c>
      <c r="U68" s="9">
        <f ca="1">COUNTIFS(OFFSET(Data!$A$1,0,MATCH(T68,Data!$1:$1,0)-1,1000,1),"Yes")</f>
        <v>51</v>
      </c>
      <c r="V68" s="9">
        <f ca="1">COUNTIFS(OFFSET(Data!$A$1,0,MATCH($T68&amp;" qualify",Data!$1:$1,0)-1,1000,1),1)</f>
        <v>7</v>
      </c>
      <c r="W68" s="14">
        <f t="shared" si="18"/>
        <v>45</v>
      </c>
      <c r="X68" s="9">
        <f ca="1">IF(OR(A68="1a2a",AD68=""),COUNTIFS(OFFSET(Data!$A$1,0,MATCH(T68&amp;" qualify",Data!$1:$1,0)-1,1000,1),2),IF(A68="12aa",COUNTIFS(OFFSET(Data!$A$1,0,MATCH(T68&amp;" qualify",Data!$1:$1,0)-1,1000,1),2,OFFSET(Data!$A$1,0,MATCH(AD68&amp;" qualify",Data!$1:$1,0)-1,1000,1),"&lt;&gt;1"),""))</f>
        <v>1</v>
      </c>
      <c r="Y68" s="9">
        <f t="shared" ca="1" si="22"/>
        <v>1</v>
      </c>
      <c r="Z68" s="25">
        <f t="shared" ca="1" si="23"/>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ca="1">IF(AC68=0,"",INDEX(C$21:S$21,AC68-2))</f>
        <v/>
      </c>
      <c r="AE68" s="9">
        <f ca="1">IF(AD68="",0,COUNTIFS(OFFSET(Data!$A$1,0,MATCH(T68,Data!$1:$1,0)-1,1000,1),"&lt;&gt;Yes",OFFSET(Data!$A$1,0,MATCH(AD68,Data!$1:$1,0)-1,1000,1),"Yes"))</f>
        <v>0</v>
      </c>
      <c r="AF68" s="9">
        <f ca="1">IF(AD68="",0,INDEX(C68:S68,AC68-2))</f>
        <v>0</v>
      </c>
      <c r="AG68" s="14">
        <f t="shared" ca="1" si="24"/>
        <v>0</v>
      </c>
      <c r="AH68" s="9">
        <f ca="1">IF(AD68="",0,COUNTIFS(OFFSET(Data!$A$1,0,MATCH(T68&amp;" qualify",Data!$1:$1,0)-1,1000,1),"",OFFSET(Data!$A$1,0,MATCH(AD68&amp;" qualify",Data!$1:$1,0)-1,1000,1),2))</f>
        <v>0</v>
      </c>
      <c r="AI68" s="9">
        <f t="shared" ca="1" si="25"/>
        <v>0</v>
      </c>
      <c r="AJ68" s="25" t="str">
        <f t="shared" ca="1" si="26"/>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19"/>
        <v>PS Vue850</v>
      </c>
      <c r="AN68" s="25" t="str">
        <f t="shared" ca="1" si="20"/>
        <v>PS Vue850</v>
      </c>
      <c r="AO68" s="9" t="str">
        <f ca="1">IF(AND(V68=0,X68=0),"",IF(A68="1a",T68,IF(AD68="","",IF(OR(ISNUMBER(MATCH(AM68,AM$21:AM67,0)),ISNUMBER(MATCH(AN68,AM$21:AM67,0))),"",T68&amp;"/"&amp;AD68))))</f>
        <v>PS Vue</v>
      </c>
      <c r="AP68" s="9">
        <f t="shared" ca="1" si="27"/>
        <v>51</v>
      </c>
      <c r="AQ68" s="9">
        <f t="shared" ca="1" si="28"/>
        <v>8</v>
      </c>
      <c r="AR68" s="14">
        <f t="shared" ca="1" si="29"/>
        <v>50</v>
      </c>
      <c r="AS68" s="25">
        <f t="shared" ca="1" si="30"/>
        <v>0.88888888888888884</v>
      </c>
      <c r="AT68" s="76">
        <f t="shared" ca="1" si="31"/>
        <v>6.25</v>
      </c>
      <c r="AU68" s="8">
        <f t="shared" ca="1" si="21"/>
        <v>1</v>
      </c>
      <c r="AV68" s="125">
        <f t="shared" ca="1" si="32"/>
        <v>35</v>
      </c>
      <c r="AW68" s="126">
        <f t="shared" ca="1" si="33"/>
        <v>0.11111111111111116</v>
      </c>
      <c r="AX68" s="126">
        <f t="shared" ca="1" si="34"/>
        <v>0.25925925925925924</v>
      </c>
      <c r="AY68" s="126">
        <f t="shared" ca="1" si="35"/>
        <v>0.11111111111111116</v>
      </c>
      <c r="AZ68" s="126">
        <f t="shared" ca="1" si="36"/>
        <v>0.1851851851851852</v>
      </c>
      <c r="BA68" s="9">
        <f ca="1">IF($AO68="","",RANK(AZ68,AZ$22:AZ$72,1)+COUNTIF(AZ$22:AZ68,AZ68)-1)</f>
        <v>9</v>
      </c>
      <c r="BB68" s="126">
        <f t="shared" ca="1" si="37"/>
        <v>0.1851851851851852</v>
      </c>
      <c r="BC68" s="9">
        <f ca="1">IF($AO68="","",RANK(BB68,BB$22:BB$72,1)+COUNTIF(BB$22:BB68,BB68)-1)</f>
        <v>9</v>
      </c>
    </row>
    <row r="69" spans="1:55" x14ac:dyDescent="0.4">
      <c r="A69" s="71" t="s">
        <v>843</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B69</f>
        <v>Fubo TV</v>
      </c>
      <c r="U69" s="9">
        <f ca="1">COUNTIFS(OFFSET(Data!$A$1,0,MATCH(T69,Data!$1:$1,0)-1,1000,1),"Yes")</f>
        <v>88</v>
      </c>
      <c r="V69" s="9">
        <f ca="1">COUNTIFS(OFFSET(Data!$A$1,0,MATCH($T69&amp;" qualify",Data!$1:$1,0)-1,1000,1),1)</f>
        <v>7</v>
      </c>
      <c r="W69" s="14">
        <f t="shared" si="18"/>
        <v>55</v>
      </c>
      <c r="X69" s="9">
        <f ca="1">IF(OR(A69="1a2a",AD69=""),COUNTIFS(OFFSET(Data!$A$1,0,MATCH(T69&amp;" qualify",Data!$1:$1,0)-1,1000,1),2),IF(A69="12aa",COUNTIFS(OFFSET(Data!$A$1,0,MATCH(T69&amp;" qualify",Data!$1:$1,0)-1,1000,1),2,OFFSET(Data!$A$1,0,MATCH(AD69&amp;" qualify",Data!$1:$1,0)-1,1000,1),"&lt;&gt;1"),""))</f>
        <v>0</v>
      </c>
      <c r="Y69" s="9">
        <f t="shared" ca="1" si="22"/>
        <v>0</v>
      </c>
      <c r="Z69" s="25">
        <f t="shared" ca="1" si="23"/>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70">
        <f t="array" aca="1" ref="AB69" ca="1">SUM(IF(OFFSET(Service_DB,,,,1)=T69,IF(ISNUMBER(SEARCH(OFFSET(Service_DB,,1,,1),AA69)),OFFSET(Service_DB,,2,,1),0),0))</f>
        <v>0</v>
      </c>
      <c r="AC69" s="9">
        <f t="array" aca="1" ref="AC69" ca="1">IF(SUM(C69:S69)=0,0,MIN(IF(IF(C69:S69=MAX(C69:S69),(C$20:S$20))=MIN(IF(C69:S69=MAX(C69:S69),(C$20:S$20))),COLUMN(C$20:S$20))))</f>
        <v>0</v>
      </c>
      <c r="AD69" s="9" t="str">
        <f ca="1">IF(AC69=0,"",INDEX(C$21:S$21,AC69-2))</f>
        <v/>
      </c>
      <c r="AE69" s="9">
        <f ca="1">IF(AD69="",0,COUNTIFS(OFFSET(Data!$A$1,0,MATCH(T69,Data!$1:$1,0)-1,1000,1),"&lt;&gt;Yes",OFFSET(Data!$A$1,0,MATCH(AD69,Data!$1:$1,0)-1,1000,1),"Yes"))</f>
        <v>0</v>
      </c>
      <c r="AF69" s="9">
        <f ca="1">IF(AD69="",0,INDEX(C69:S69,AC69-2))</f>
        <v>0</v>
      </c>
      <c r="AG69" s="14">
        <f t="shared" ca="1" si="24"/>
        <v>0</v>
      </c>
      <c r="AH69" s="9">
        <f ca="1">IF(AD69="",0,COUNTIFS(OFFSET(Data!$A$1,0,MATCH(T69&amp;" qualify",Data!$1:$1,0)-1,1000,1),"",OFFSET(Data!$A$1,0,MATCH(AD69&amp;" qualify",Data!$1:$1,0)-1,1000,1),2))</f>
        <v>0</v>
      </c>
      <c r="AI69" s="9">
        <f t="shared" ca="1" si="25"/>
        <v>0</v>
      </c>
      <c r="AJ69" s="25" t="str">
        <f t="shared" ca="1" si="26"/>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19"/>
        <v>Fubo TV755</v>
      </c>
      <c r="AN69" s="25" t="str">
        <f t="shared" ca="1" si="20"/>
        <v>Fubo TV755</v>
      </c>
      <c r="AO69" s="9" t="str">
        <f ca="1">IF(AND(V69=0,X69=0),"",IF(A69="1a",T69,IF(AD69="","",IF(OR(ISNUMBER(MATCH(AM69,AM$21:AM68,0)),ISNUMBER(MATCH(AN69,AM$21:AM68,0))),"",T69&amp;"/"&amp;AD69))))</f>
        <v>Fubo TV</v>
      </c>
      <c r="AP69" s="9">
        <f t="shared" ca="1" si="27"/>
        <v>88</v>
      </c>
      <c r="AQ69" s="9">
        <f t="shared" ca="1" si="28"/>
        <v>7</v>
      </c>
      <c r="AR69" s="14">
        <f t="shared" ca="1" si="29"/>
        <v>55</v>
      </c>
      <c r="AS69" s="25">
        <f t="shared" ca="1" si="30"/>
        <v>0.77777777777777779</v>
      </c>
      <c r="AT69" s="76">
        <f t="shared" ca="1" si="31"/>
        <v>7.8571428571428568</v>
      </c>
      <c r="AU69" s="8">
        <f t="shared" ca="1" si="21"/>
        <v>0</v>
      </c>
      <c r="AV69" s="125">
        <f t="shared" ca="1" si="32"/>
        <v>40</v>
      </c>
      <c r="AW69" s="126">
        <f t="shared" ca="1" si="33"/>
        <v>0.22222222222222221</v>
      </c>
      <c r="AX69" s="126">
        <f t="shared" ca="1" si="34"/>
        <v>0.29629629629629628</v>
      </c>
      <c r="AY69" s="126">
        <f t="shared" ca="1" si="35"/>
        <v>0.22222222222222221</v>
      </c>
      <c r="AZ69" s="126">
        <f t="shared" ca="1" si="36"/>
        <v>0.25925925925925924</v>
      </c>
      <c r="BA69" s="9">
        <f ca="1">IF($AO69="","",RANK(AZ69,AZ$22:AZ$72,1)+COUNTIF(AZ$22:AZ69,AZ69)-1)</f>
        <v>14</v>
      </c>
      <c r="BB69" s="126">
        <f t="shared" ca="1" si="37"/>
        <v>0.25925925925925924</v>
      </c>
      <c r="BC69" s="9">
        <f ca="1">IF($AO69="","",RANK(BB69,BB$22:BB$72,1)+COUNTIF(BB$22:BB69,BB69)-1)</f>
        <v>14</v>
      </c>
    </row>
    <row r="70" spans="1:55" x14ac:dyDescent="0.4">
      <c r="A70" s="71" t="s">
        <v>843</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B70</f>
        <v>AT&amp;T Watch TV</v>
      </c>
      <c r="U70" s="9">
        <f ca="1">COUNTIFS(OFFSET(Data!$A$1,0,MATCH(T70,Data!$1:$1,0)-1,1000,1),"Yes")</f>
        <v>40</v>
      </c>
      <c r="V70" s="9">
        <f ca="1">COUNTIFS(OFFSET(Data!$A$1,0,MATCH($T70&amp;" qualify",Data!$1:$1,0)-1,1000,1),1)</f>
        <v>3</v>
      </c>
      <c r="W70" s="14">
        <f t="shared" si="18"/>
        <v>15</v>
      </c>
      <c r="X70" s="9">
        <f ca="1">IF(OR(A70="1a2a",AD70=""),COUNTIFS(OFFSET(Data!$A$1,0,MATCH(T70&amp;" qualify",Data!$1:$1,0)-1,1000,1),2),IF(A70="12aa",COUNTIFS(OFFSET(Data!$A$1,0,MATCH(T70&amp;" qualify",Data!$1:$1,0)-1,1000,1),2,OFFSET(Data!$A$1,0,MATCH(AD70&amp;" qualify",Data!$1:$1,0)-1,1000,1),"&lt;&gt;1"),""))</f>
        <v>0</v>
      </c>
      <c r="Y70" s="9">
        <f t="shared" ca="1" si="22"/>
        <v>0</v>
      </c>
      <c r="Z70" s="25">
        <f t="shared" ca="1" si="23"/>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ca="1">IF(AC70=0,"",INDEX(C$21:S$21,AC70-2))</f>
        <v/>
      </c>
      <c r="AE70" s="9">
        <f ca="1">IF(AD70="",0,COUNTIFS(OFFSET(Data!$A$1,0,MATCH(T70,Data!$1:$1,0)-1,1000,1),"&lt;&gt;Yes",OFFSET(Data!$A$1,0,MATCH(AD70,Data!$1:$1,0)-1,1000,1),"Yes"))</f>
        <v>0</v>
      </c>
      <c r="AF70" s="9">
        <f ca="1">IF(AD70="",0,INDEX(C70:S70,AC70-2))</f>
        <v>0</v>
      </c>
      <c r="AG70" s="14">
        <f t="shared" ca="1" si="24"/>
        <v>0</v>
      </c>
      <c r="AH70" s="9">
        <f ca="1">IF(AD70="",0,COUNTIFS(OFFSET(Data!$A$1,0,MATCH(T70&amp;" qualify",Data!$1:$1,0)-1,1000,1),"",OFFSET(Data!$A$1,0,MATCH(AD70&amp;" qualify",Data!$1:$1,0)-1,1000,1),2))</f>
        <v>0</v>
      </c>
      <c r="AI70" s="9">
        <f t="shared" ca="1" si="25"/>
        <v>0</v>
      </c>
      <c r="AJ70" s="25" t="str">
        <f t="shared" ca="1" si="26"/>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19"/>
        <v>AT&amp;T Watch TV315</v>
      </c>
      <c r="AN70" s="25" t="str">
        <f t="shared" ca="1" si="20"/>
        <v>AT&amp;T Watch TV315</v>
      </c>
      <c r="AO70" s="9" t="str">
        <f ca="1">IF(AND(V70=0,X70=0),"",IF(A70="1a",T70,IF(AD70="","",IF(OR(ISNUMBER(MATCH(AM70,AM$21:AM69,0)),ISNUMBER(MATCH(AN70,AM$21:AM69,0))),"",T70&amp;"/"&amp;AD70))))</f>
        <v>AT&amp;T Watch TV</v>
      </c>
      <c r="AP70" s="9">
        <f t="shared" ca="1" si="27"/>
        <v>40</v>
      </c>
      <c r="AQ70" s="9">
        <f t="shared" ca="1" si="28"/>
        <v>3</v>
      </c>
      <c r="AR70" s="14">
        <f t="shared" ca="1" si="29"/>
        <v>15</v>
      </c>
      <c r="AS70" s="25">
        <f t="shared" ca="1" si="30"/>
        <v>0.33333333333333331</v>
      </c>
      <c r="AT70" s="76">
        <f t="shared" ca="1" si="31"/>
        <v>5</v>
      </c>
      <c r="AU70" s="8">
        <f t="shared" ca="1" si="21"/>
        <v>0</v>
      </c>
      <c r="AV70" s="125">
        <f t="shared" ca="1" si="32"/>
        <v>0</v>
      </c>
      <c r="AW70" s="126">
        <f t="shared" ca="1" si="33"/>
        <v>0.66666666666666674</v>
      </c>
      <c r="AX70" s="126">
        <f t="shared" ca="1" si="34"/>
        <v>0</v>
      </c>
      <c r="AY70" s="126">
        <f t="shared" ca="1" si="35"/>
        <v>0.66666666666666674</v>
      </c>
      <c r="AZ70" s="126">
        <f t="shared" ca="1" si="36"/>
        <v>0.33333333333333337</v>
      </c>
      <c r="BA70" s="9">
        <f ca="1">IF($AO70="","",RANK(AZ70,AZ$22:AZ$72,1)+COUNTIF(AZ$22:AZ70,AZ70)-1)</f>
        <v>20</v>
      </c>
      <c r="BB70" s="126">
        <f t="shared" ca="1" si="37"/>
        <v>0.33333333333333337</v>
      </c>
      <c r="BC70" s="9">
        <f ca="1">IF($AO70="","",RANK(BB70,BB$22:BB$72,1)+COUNTIF(BB$22:BB70,BB70)-1)</f>
        <v>20</v>
      </c>
    </row>
    <row r="71" spans="1:55" x14ac:dyDescent="0.4">
      <c r="A71" s="71" t="s">
        <v>843</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B71</f>
        <v>KlowdTV</v>
      </c>
      <c r="U71" s="9">
        <f ca="1">COUNTIFS(OFFSET(Data!$A$1,0,MATCH(T71,Data!$1:$1,0)-1,1000,1),"Yes")</f>
        <v>7</v>
      </c>
      <c r="V71" s="9">
        <f ca="1">COUNTIFS(OFFSET(Data!$A$1,0,MATCH($T71&amp;" qualify",Data!$1:$1,0)-1,1000,1),1)</f>
        <v>0</v>
      </c>
      <c r="W71" s="14">
        <f t="shared" si="18"/>
        <v>5</v>
      </c>
      <c r="X71" s="9">
        <f ca="1">IF(OR(A71="1a2a",AD71=""),COUNTIFS(OFFSET(Data!$A$1,0,MATCH(T71&amp;" qualify",Data!$1:$1,0)-1,1000,1),2),IF(A71="12aa",COUNTIFS(OFFSET(Data!$A$1,0,MATCH(T71&amp;" qualify",Data!$1:$1,0)-1,1000,1),2,OFFSET(Data!$A$1,0,MATCH(AD71&amp;" qualify",Data!$1:$1,0)-1,1000,1),"&lt;&gt;1"),""))</f>
        <v>0</v>
      </c>
      <c r="Y71" s="9">
        <f t="shared" ca="1" si="22"/>
        <v>0</v>
      </c>
      <c r="Z71" s="25">
        <f t="shared" ca="1" si="23"/>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ca="1">IF(AC71=0,"",INDEX(C$21:S$21,AC71-2))</f>
        <v/>
      </c>
      <c r="AE71" s="9">
        <f ca="1">IF(AD71="",0,COUNTIFS(OFFSET(Data!$A$1,0,MATCH(T71,Data!$1:$1,0)-1,1000,1),"&lt;&gt;Yes",OFFSET(Data!$A$1,0,MATCH(AD71,Data!$1:$1,0)-1,1000,1),"Yes"))</f>
        <v>0</v>
      </c>
      <c r="AF71" s="9">
        <f ca="1">IF(AD71="",0,INDEX(C71:S71,AC71-2))</f>
        <v>0</v>
      </c>
      <c r="AG71" s="14">
        <f t="shared" ca="1" si="24"/>
        <v>0</v>
      </c>
      <c r="AH71" s="9">
        <f ca="1">IF(AD71="",0,COUNTIFS(OFFSET(Data!$A$1,0,MATCH(T71&amp;" qualify",Data!$1:$1,0)-1,1000,1),"",OFFSET(Data!$A$1,0,MATCH(AD71&amp;" qualify",Data!$1:$1,0)-1,1000,1),2))</f>
        <v>0</v>
      </c>
      <c r="AI71" s="9">
        <f t="shared" ca="1" si="25"/>
        <v>0</v>
      </c>
      <c r="AJ71" s="25" t="str">
        <f t="shared" ca="1" si="26"/>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19"/>
        <v>KlowdTV05</v>
      </c>
      <c r="AN71" s="25" t="str">
        <f t="shared" ca="1" si="20"/>
        <v>KlowdTV05</v>
      </c>
      <c r="AO71" s="9" t="str">
        <f ca="1">IF(AND(V71=0,X71=0),"",IF(A71="1a",T71,IF(AD71="","",IF(OR(ISNUMBER(MATCH(AM71,AM$21:AM70,0)),ISNUMBER(MATCH(AN71,AM$21:AM70,0))),"",T71&amp;"/"&amp;AD71))))</f>
        <v/>
      </c>
      <c r="AP71" s="9" t="str">
        <f t="shared" ca="1" si="27"/>
        <v/>
      </c>
      <c r="AQ71" s="9" t="str">
        <f t="shared" ca="1" si="28"/>
        <v/>
      </c>
      <c r="AR71" s="14" t="str">
        <f t="shared" ca="1" si="29"/>
        <v/>
      </c>
      <c r="AS71" s="25" t="str">
        <f t="shared" ca="1" si="30"/>
        <v/>
      </c>
      <c r="AT71" s="76" t="str">
        <f t="shared" ca="1" si="31"/>
        <v/>
      </c>
      <c r="AU71" s="8">
        <f t="shared" ca="1" si="21"/>
        <v>0</v>
      </c>
      <c r="AV71" s="125" t="str">
        <f t="shared" ca="1" si="32"/>
        <v/>
      </c>
      <c r="AW71" s="126" t="str">
        <f t="shared" ca="1" si="33"/>
        <v/>
      </c>
      <c r="AX71" s="126" t="str">
        <f t="shared" ca="1" si="34"/>
        <v/>
      </c>
      <c r="AY71" s="126" t="str">
        <f t="shared" ca="1" si="35"/>
        <v/>
      </c>
      <c r="AZ71" s="126" t="str">
        <f t="shared" ca="1" si="36"/>
        <v/>
      </c>
      <c r="BA71" s="9" t="str">
        <f ca="1">IF($AO71="","",RANK(AZ71,AZ$22:AZ$72,1)+COUNTIF(AZ$22:AZ71,AZ71)-1)</f>
        <v/>
      </c>
      <c r="BB71" s="126" t="str">
        <f t="shared" ca="1" si="37"/>
        <v/>
      </c>
      <c r="BC71" s="9" t="str">
        <f ca="1">IF($AO71="","",RANK(BB71,BB$22:BB$72,1)+COUNTIF(BB$22:BB71,BB71)-1)</f>
        <v/>
      </c>
    </row>
    <row r="72" spans="1:55" x14ac:dyDescent="0.4">
      <c r="A72" s="71" t="s">
        <v>843</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B72</f>
        <v>Spectrum TV Essentials</v>
      </c>
      <c r="U72" s="9">
        <f ca="1">COUNTIFS(OFFSET(Data!$A$1,0,MATCH(T72,Data!$1:$1,0)-1,1000,1),"Yes")</f>
        <v>64</v>
      </c>
      <c r="V72" s="9">
        <f ca="1">COUNTIFS(OFFSET(Data!$A$1,0,MATCH($T72&amp;" qualify",Data!$1:$1,0)-1,1000,1),1)</f>
        <v>0</v>
      </c>
      <c r="W72" s="14">
        <f t="shared" si="18"/>
        <v>15</v>
      </c>
      <c r="X72" s="9">
        <f ca="1">IF(OR(A72="1a2a",AD72=""),COUNTIFS(OFFSET(Data!$A$1,0,MATCH(T72&amp;" qualify",Data!$1:$1,0)-1,1000,1),2),IF(A72="12aa",COUNTIFS(OFFSET(Data!$A$1,0,MATCH(T72&amp;" qualify",Data!$1:$1,0)-1,1000,1),2,OFFSET(Data!$A$1,0,MATCH(AD72&amp;" qualify",Data!$1:$1,0)-1,1000,1),"&lt;&gt;1"),""))</f>
        <v>0</v>
      </c>
      <c r="Y72" s="9">
        <f t="shared" ca="1" si="22"/>
        <v>0</v>
      </c>
      <c r="Z72" s="25">
        <f t="shared" ca="1" si="23"/>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ca="1">IF(AC72=0,"",INDEX(C$21:S$21,AC72-2))</f>
        <v/>
      </c>
      <c r="AE72" s="9">
        <f ca="1">IF(AD72="",0,COUNTIFS(OFFSET(Data!$A$1,0,MATCH(T72,Data!$1:$1,0)-1,1000,1),"&lt;&gt;Yes",OFFSET(Data!$A$1,0,MATCH(AD72,Data!$1:$1,0)-1,1000,1),"Yes"))</f>
        <v>0</v>
      </c>
      <c r="AF72" s="9">
        <f ca="1">IF(AD72="",0,INDEX(C72:S72,AC72-2))</f>
        <v>0</v>
      </c>
      <c r="AG72" s="14">
        <f t="shared" ca="1" si="24"/>
        <v>0</v>
      </c>
      <c r="AH72" s="9">
        <f ca="1">IF(AD72="",0,COUNTIFS(OFFSET(Data!$A$1,0,MATCH(T72&amp;" qualify",Data!$1:$1,0)-1,1000,1),"",OFFSET(Data!$A$1,0,MATCH(AD72&amp;" qualify",Data!$1:$1,0)-1,1000,1),2))</f>
        <v>0</v>
      </c>
      <c r="AI72" s="9">
        <f t="shared" ca="1" si="25"/>
        <v>0</v>
      </c>
      <c r="AJ72" s="25" t="str">
        <f t="shared" ca="1" si="26"/>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19"/>
        <v>Spectrum TV Essentials015</v>
      </c>
      <c r="AN72" s="25" t="str">
        <f t="shared" ca="1" si="20"/>
        <v>Spectrum TV Essentials015</v>
      </c>
      <c r="AO72" s="9" t="str">
        <f ca="1">IF(AND(V72=0,X72=0),"",IF(A72="1a",T72,IF(AD72="","",IF(OR(ISNUMBER(MATCH(AM72,AM$21:AM71,0)),ISNUMBER(MATCH(AN72,AM$21:AM71,0))),"",T72&amp;"/"&amp;AD72))))</f>
        <v/>
      </c>
      <c r="AP72" s="9" t="str">
        <f t="shared" ca="1" si="27"/>
        <v/>
      </c>
      <c r="AQ72" s="9" t="str">
        <f t="shared" ca="1" si="28"/>
        <v/>
      </c>
      <c r="AR72" s="14" t="str">
        <f t="shared" ca="1" si="29"/>
        <v/>
      </c>
      <c r="AS72" s="25" t="str">
        <f t="shared" ca="1" si="30"/>
        <v/>
      </c>
      <c r="AT72" s="76" t="str">
        <f t="shared" ca="1" si="31"/>
        <v/>
      </c>
      <c r="AU72" s="8">
        <f t="shared" ca="1" si="21"/>
        <v>0</v>
      </c>
      <c r="AV72" s="125" t="str">
        <f t="shared" ca="1" si="32"/>
        <v/>
      </c>
      <c r="AW72" s="126" t="str">
        <f t="shared" ca="1" si="33"/>
        <v/>
      </c>
      <c r="AX72" s="126" t="str">
        <f t="shared" ca="1" si="34"/>
        <v/>
      </c>
      <c r="AY72" s="126" t="str">
        <f t="shared" ca="1" si="35"/>
        <v/>
      </c>
      <c r="AZ72" s="126" t="str">
        <f t="shared" ca="1" si="36"/>
        <v/>
      </c>
      <c r="BA72" s="9" t="str">
        <f ca="1">IF($AO72="","",RANK(AZ72,AZ$22:AZ$72,1)+COUNTIF(AZ$22:AZ72,AZ72)-1)</f>
        <v/>
      </c>
      <c r="BB72" s="126" t="str">
        <f t="shared" ca="1" si="37"/>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4"/>
  <sheetViews>
    <sheetView zoomScale="90" zoomScaleNormal="90" workbookViewId="0">
      <selection activeCell="N1" sqref="N1"/>
    </sheetView>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525</v>
      </c>
      <c r="B1" s="114" t="s">
        <v>447</v>
      </c>
      <c r="C1" s="114" t="s">
        <v>194</v>
      </c>
      <c r="D1" s="133" t="s">
        <v>527</v>
      </c>
      <c r="E1" s="114" t="s">
        <v>452</v>
      </c>
      <c r="F1" s="114" t="s">
        <v>446</v>
      </c>
      <c r="G1" s="114" t="s">
        <v>767</v>
      </c>
      <c r="H1" s="27" t="s">
        <v>252</v>
      </c>
      <c r="I1" s="28"/>
      <c r="K1" s="78" t="s">
        <v>526</v>
      </c>
      <c r="L1" s="27" t="s">
        <v>86</v>
      </c>
      <c r="N1" s="47"/>
    </row>
    <row r="2" spans="1:15" ht="13.3" thickBot="1" x14ac:dyDescent="0.4">
      <c r="A2" s="79" t="str">
        <f>Services!A2</f>
        <v>Philo</v>
      </c>
      <c r="B2" s="31" t="s">
        <v>1</v>
      </c>
      <c r="C2" s="36">
        <f>Services!C2</f>
        <v>20</v>
      </c>
      <c r="D2" s="134"/>
      <c r="E2" s="132">
        <f ca="1">COUNTIFS(Data!$D$1:$D$1000,1,OFFSET(Data!$A$1,0,MATCH($A2,Data!$1:$1,0)-1,1000,1),B2)</f>
        <v>2</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10</v>
      </c>
      <c r="H2" s="31" t="str">
        <f>A2&amp;B2&amp;D2</f>
        <v>PhiloYes</v>
      </c>
      <c r="I2" s="32" t="s">
        <v>255</v>
      </c>
      <c r="J2" s="33"/>
      <c r="K2" s="31" t="s">
        <v>445</v>
      </c>
      <c r="L2" s="65">
        <f>SUMIF(D$2:D$98,"x",C$2:C$98)</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255</v>
      </c>
      <c r="K3" s="31" t="s">
        <v>452</v>
      </c>
      <c r="L3" s="123">
        <f ca="1">SUMIF(Data!D:D,1)</f>
        <v>9</v>
      </c>
      <c r="M3" s="42" t="s">
        <v>451</v>
      </c>
      <c r="N3" s="43">
        <f>COUNTA(Data!A:A,1)</f>
        <v>463</v>
      </c>
      <c r="O3" s="29" t="s">
        <v>453</v>
      </c>
    </row>
    <row r="4" spans="1:15" ht="13.3" thickBot="1" x14ac:dyDescent="0.4">
      <c r="A4" s="79" t="str">
        <f>Services!A4</f>
        <v>Sling Blue</v>
      </c>
      <c r="B4" s="31" t="s">
        <v>1</v>
      </c>
      <c r="C4" s="36">
        <f>Services!C4</f>
        <v>25</v>
      </c>
      <c r="D4" s="134"/>
      <c r="E4" s="132">
        <f ca="1">COUNTIFS(Data!$D$1:$D$1000,1,OFFSET(Data!$A$1,0,MATCH($A4,Data!$1:$1,0)-1,1000,1),B4)</f>
        <v>6</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4.166666666666667</v>
      </c>
      <c r="H4" s="31" t="str">
        <f t="shared" si="1"/>
        <v>Sling BlueYes</v>
      </c>
      <c r="I4" s="32" t="s">
        <v>255</v>
      </c>
      <c r="K4" s="31" t="s">
        <v>462</v>
      </c>
      <c r="L4" s="66">
        <f ca="1">SUMIF(Data!AM:AM,1)</f>
        <v>9</v>
      </c>
      <c r="M4" s="42" t="s">
        <v>451</v>
      </c>
      <c r="N4" s="123">
        <f ca="1">COUNTIFS(Data!D:D,1)</f>
        <v>9</v>
      </c>
      <c r="O4" s="29" t="s">
        <v>454</v>
      </c>
    </row>
    <row r="5" spans="1:15" ht="13.3" thickBot="1" x14ac:dyDescent="0.4">
      <c r="A5" s="79" t="str">
        <f>Services!A5</f>
        <v>DirecTV Now Plus</v>
      </c>
      <c r="B5" s="31" t="s">
        <v>1</v>
      </c>
      <c r="C5" s="36">
        <f>Services!C5</f>
        <v>50</v>
      </c>
      <c r="D5" s="134"/>
      <c r="E5" s="132">
        <f ca="1">COUNTIFS(Data!$D$1:$D$1000,1,OFFSET(Data!$A$1,0,MATCH($A5,Data!$1:$1,0)-1,1000,1),B5)</f>
        <v>7</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7.1428571428571432</v>
      </c>
      <c r="H5" s="31" t="str">
        <f t="shared" si="1"/>
        <v>DirecTV Now PlusYes</v>
      </c>
      <c r="I5" s="32" t="s">
        <v>255</v>
      </c>
      <c r="K5" s="31" t="s">
        <v>543</v>
      </c>
      <c r="L5" s="67">
        <f ca="1">IF(N4=0,0,L4/N4)</f>
        <v>1</v>
      </c>
    </row>
    <row r="6" spans="1:15" ht="13.3" thickBot="1" x14ac:dyDescent="0.4">
      <c r="A6" s="79" t="str">
        <f>Services!A6</f>
        <v>DirecTV Now Max</v>
      </c>
      <c r="B6" s="31" t="s">
        <v>1</v>
      </c>
      <c r="C6" s="36">
        <f>Services!C6</f>
        <v>70</v>
      </c>
      <c r="D6" s="134"/>
      <c r="E6" s="132">
        <f ca="1">COUNTIFS(Data!$D$1:$D$1000,1,OFFSET(Data!$A$1,0,MATCH($A6,Data!$1:$1,0)-1,1000,1),B6)</f>
        <v>7</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10</v>
      </c>
      <c r="H6" s="31" t="str">
        <f t="shared" si="1"/>
        <v>DirecTV Now MaxYes</v>
      </c>
      <c r="I6" s="32" t="s">
        <v>255</v>
      </c>
      <c r="K6" s="31" t="s">
        <v>449</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9</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10.333333333333334</v>
      </c>
      <c r="H7" s="31" t="str">
        <f t="shared" si="1"/>
        <v>DirecTV Now EntertainmentYes</v>
      </c>
      <c r="I7" s="32" t="s">
        <v>255</v>
      </c>
      <c r="K7" s="31" t="s">
        <v>450</v>
      </c>
      <c r="L7" s="44">
        <f>COUNTIF($D:$D,"x")-L6</f>
        <v>0</v>
      </c>
    </row>
    <row r="8" spans="1:15" ht="13.3" thickBot="1" x14ac:dyDescent="0.4">
      <c r="A8" s="79" t="str">
        <f>Services!A8</f>
        <v>DirecTV Now Choice</v>
      </c>
      <c r="B8" s="31" t="s">
        <v>1</v>
      </c>
      <c r="C8" s="36">
        <f>Services!C8</f>
        <v>110</v>
      </c>
      <c r="D8" s="134"/>
      <c r="E8" s="132">
        <f ca="1">COUNTIFS(Data!$D$1:$D$1000,1,OFFSET(Data!$A$1,0,MATCH($A8,Data!$1:$1,0)-1,1000,1),B8)</f>
        <v>9</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12.222222222222221</v>
      </c>
      <c r="H8" s="31" t="str">
        <f t="shared" si="1"/>
        <v>DirecTV Now ChoiceYes</v>
      </c>
      <c r="I8" s="32" t="s">
        <v>255</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255</v>
      </c>
      <c r="K9" s="182" t="s">
        <v>512</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255</v>
      </c>
      <c r="K10" s="29" t="str">
        <f ca="1">Analysis!C18</f>
        <v>(#1) Hulu with Live TV by itself (+0 Add-Ons) [%89 of marked] for $45</v>
      </c>
    </row>
    <row r="11" spans="1:15" ht="13.3" thickBot="1" x14ac:dyDescent="0.4">
      <c r="A11" s="79" t="str">
        <f>Services!A11</f>
        <v>DirecTV Now Optimo Mas</v>
      </c>
      <c r="B11" s="31" t="s">
        <v>1</v>
      </c>
      <c r="C11" s="36">
        <f>Services!C11</f>
        <v>86</v>
      </c>
      <c r="D11" s="134"/>
      <c r="E11" s="132">
        <f ca="1">COUNTIFS(Data!$D$1:$D$1000,1,OFFSET(Data!$A$1,0,MATCH($A11,Data!$1:$1,0)-1,1000,1),B11)</f>
        <v>8</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10.75</v>
      </c>
      <c r="H11" s="31" t="str">
        <f t="shared" si="1"/>
        <v>DirecTV Now Optimo MasYes</v>
      </c>
      <c r="I11" s="32" t="s">
        <v>255</v>
      </c>
      <c r="K11" s="29" t="str">
        <f ca="1">Analysis!D18</f>
        <v>(#2) DirecTV Now Plus with (+0 Add-Ons) / AT&amp;T Watch TV (+0 Add-Ons)  [%100 of marked] for $65</v>
      </c>
    </row>
    <row r="12" spans="1:15" ht="13.3" thickBot="1" x14ac:dyDescent="0.4">
      <c r="A12" s="79" t="str">
        <f>Services!A12</f>
        <v>YouTube TV</v>
      </c>
      <c r="B12" s="31" t="s">
        <v>1</v>
      </c>
      <c r="C12" s="36">
        <f>Services!C12</f>
        <v>50</v>
      </c>
      <c r="D12" s="134" t="s">
        <v>444</v>
      </c>
      <c r="E12" s="132">
        <f ca="1">COUNTIFS(Data!$D$1:$D$1000,1,OFFSET(Data!$A$1,0,MATCH($A12,Data!$1:$1,0)-1,1000,1),B12)</f>
        <v>8</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6.25</v>
      </c>
      <c r="H12" s="31" t="str">
        <f t="shared" si="1"/>
        <v>YouTube TVYesx</v>
      </c>
      <c r="I12" s="32" t="s">
        <v>255</v>
      </c>
      <c r="K12" s="29" t="str">
        <f ca="1">Analysis!E18</f>
        <v>(#3) YouTube TV with (+0 Add-Ons) / AT&amp;T Watch TV (+0 Add-Ons)  [%100 of marked] for $65</v>
      </c>
    </row>
    <row r="13" spans="1:15" ht="13.3" thickBot="1" x14ac:dyDescent="0.4">
      <c r="A13" s="79" t="str">
        <f>Services!A13</f>
        <v>Hulu with Live TV</v>
      </c>
      <c r="B13" s="31" t="s">
        <v>1</v>
      </c>
      <c r="C13" s="36">
        <f>Services!C13</f>
        <v>45</v>
      </c>
      <c r="D13" s="134"/>
      <c r="E13" s="132">
        <f ca="1">COUNTIFS(Data!$D$1:$D$1000,1,OFFSET(Data!$A$1,0,MATCH($A13,Data!$1:$1,0)-1,1000,1),B13)</f>
        <v>8</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5.625</v>
      </c>
      <c r="H13" s="31" t="str">
        <f t="shared" si="1"/>
        <v>Hulu with Live TVYes</v>
      </c>
      <c r="I13" s="32" t="s">
        <v>255</v>
      </c>
    </row>
    <row r="14" spans="1:15" ht="13.3" thickBot="1" x14ac:dyDescent="0.4">
      <c r="A14" s="79" t="str">
        <f>Services!A14</f>
        <v>PS Vue</v>
      </c>
      <c r="B14" s="31" t="s">
        <v>1</v>
      </c>
      <c r="C14" s="36">
        <f>Services!C14</f>
        <v>45</v>
      </c>
      <c r="D14" s="134"/>
      <c r="E14" s="132">
        <f ca="1">COUNTIFS(Data!$D$1:$D$1000,1,OFFSET(Data!$A$1,0,MATCH($A14,Data!$1:$1,0)-1,1000,1),B14)</f>
        <v>7</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6.4285714285714288</v>
      </c>
      <c r="H14" s="31" t="str">
        <f t="shared" si="1"/>
        <v>PS VueYes</v>
      </c>
      <c r="I14" s="32" t="s">
        <v>255</v>
      </c>
    </row>
    <row r="15" spans="1:15" ht="13.3" thickBot="1" x14ac:dyDescent="0.4">
      <c r="A15" s="79" t="str">
        <f>Services!A15</f>
        <v>Fubo TV</v>
      </c>
      <c r="B15" s="31" t="s">
        <v>1</v>
      </c>
      <c r="C15" s="36">
        <f>Services!C15</f>
        <v>55</v>
      </c>
      <c r="D15" s="134"/>
      <c r="E15" s="132">
        <f ca="1">COUNTIFS(Data!$D$1:$D$1000,1,OFFSET(Data!$A$1,0,MATCH($A15,Data!$1:$1,0)-1,1000,1),B15)</f>
        <v>7</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7.8571428571428568</v>
      </c>
      <c r="H15" s="31" t="str">
        <f t="shared" si="1"/>
        <v>Fubo TVYes</v>
      </c>
      <c r="I15" s="32" t="s">
        <v>255</v>
      </c>
    </row>
    <row r="16" spans="1:15" ht="13.3" thickBot="1" x14ac:dyDescent="0.4">
      <c r="A16" s="79" t="str">
        <f>Services!A16</f>
        <v>AT&amp;T Watch TV</v>
      </c>
      <c r="B16" s="31" t="s">
        <v>1</v>
      </c>
      <c r="C16" s="36">
        <f>Services!C16</f>
        <v>15</v>
      </c>
      <c r="D16" s="134" t="s">
        <v>444</v>
      </c>
      <c r="E16" s="132">
        <f ca="1">COUNTIFS(Data!$D$1:$D$1000,1,OFFSET(Data!$A$1,0,MATCH($A16,Data!$1:$1,0)-1,1000,1),B16)</f>
        <v>3</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5</v>
      </c>
      <c r="H16" s="31" t="str">
        <f t="shared" si="1"/>
        <v>AT&amp;T Watch TVYesx</v>
      </c>
      <c r="I16" s="32" t="s">
        <v>255</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255</v>
      </c>
    </row>
    <row r="18" spans="1:31" ht="13.3" thickBot="1" x14ac:dyDescent="0.4">
      <c r="A18" s="79" t="str">
        <f>Services!A18</f>
        <v>Spectrum TV Essentials</v>
      </c>
      <c r="B18" s="31" t="s">
        <v>1</v>
      </c>
      <c r="C18" s="36">
        <f>Services!C18</f>
        <v>15</v>
      </c>
      <c r="D18" s="134"/>
      <c r="E18" s="132">
        <f ca="1">COUNTIFS(Data!$D$1:$D$1000,1,OFFSET(Data!$A$1,0,MATCH($A18,Data!$1:$1,0)-1,1000,1),B18)</f>
        <v>2</v>
      </c>
      <c r="F18" s="44"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9">
        <f t="shared" ca="1" si="0"/>
        <v>7.5</v>
      </c>
      <c r="H18" s="31" t="str">
        <f t="shared" si="1"/>
        <v>Spectrum TV EssentialsYes</v>
      </c>
      <c r="I18" s="32" t="s">
        <v>255</v>
      </c>
      <c r="L18" s="29"/>
    </row>
    <row r="19" spans="1:31" ht="26.15" thickBot="1" x14ac:dyDescent="0.4">
      <c r="A19" s="38" t="s">
        <v>488</v>
      </c>
      <c r="B19" s="35"/>
      <c r="C19" s="39"/>
      <c r="D19" s="135"/>
      <c r="E19" s="35"/>
      <c r="F19" s="43"/>
      <c r="G19" s="43"/>
      <c r="H19" s="35"/>
      <c r="I19" s="32" t="s">
        <v>255</v>
      </c>
      <c r="J19" s="40"/>
      <c r="K19" s="41" t="s">
        <v>862</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251</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255</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251</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255</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251</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255</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251</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255</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723</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255</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723</v>
      </c>
      <c r="B25" s="80" t="s">
        <v>536</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255</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723</v>
      </c>
      <c r="B26" s="80" t="s">
        <v>303</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255</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723</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255</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723</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255</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722</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255</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722</v>
      </c>
      <c r="B30" s="80" t="s">
        <v>536</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255</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722</v>
      </c>
      <c r="B31" s="80" t="s">
        <v>303</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255</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722</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255</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722</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255</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531</v>
      </c>
      <c r="B34" s="80" t="s">
        <v>536</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255</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531</v>
      </c>
      <c r="B35" s="80" t="s">
        <v>303</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255</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531</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255</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531</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255</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726</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255</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726</v>
      </c>
      <c r="B39" s="80" t="s">
        <v>536</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255</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726</v>
      </c>
      <c r="B40" s="80" t="s">
        <v>303</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255</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726</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255</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726</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255</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530</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255</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530</v>
      </c>
      <c r="B44" s="80" t="s">
        <v>536</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255</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530</v>
      </c>
      <c r="B45" s="80" t="s">
        <v>303</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255</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530</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255</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530</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255</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724</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255</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724</v>
      </c>
      <c r="B49" s="80" t="s">
        <v>536</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255</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724</v>
      </c>
      <c r="B50" s="80" t="s">
        <v>303</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255</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724</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255</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724</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73" ca="1" si="7">IF(E52=0,"",C52/E52)</f>
        <v/>
      </c>
      <c r="H52" s="31" t="str">
        <f t="shared" ref="H52:H73" si="8">A52&amp;B52&amp;D52</f>
        <v>DirecTV Now UltimateStarz</v>
      </c>
      <c r="I52" s="32" t="s">
        <v>255</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725</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255</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725</v>
      </c>
      <c r="B54" s="80" t="s">
        <v>536</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255</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725</v>
      </c>
      <c r="B55" s="80" t="s">
        <v>303</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255</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725</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255</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725</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255</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337</v>
      </c>
      <c r="B58" s="80" t="s">
        <v>895</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255</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337</v>
      </c>
      <c r="B59" s="80" t="s">
        <v>262</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255</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337</v>
      </c>
      <c r="B60" s="80" t="s">
        <v>343</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255</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337</v>
      </c>
      <c r="B61" s="80" t="s">
        <v>892</v>
      </c>
      <c r="C61" s="36">
        <v>6</v>
      </c>
      <c r="D61" s="134"/>
      <c r="E61" s="132">
        <f ca="1">COUNTIFS(Data!$D$1:$D$1000,1,OFFSET(Data!$A$1,0,MATCH($A61,Data!$1:$1,0)-1,1000,1),B61)</f>
        <v>0</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t="str">
        <f t="shared" ref="G61" ca="1" si="10">IF(E61=0,"",C61/E61)</f>
        <v/>
      </c>
      <c r="H61" s="31" t="str">
        <f t="shared" ref="H61" si="11">A61&amp;B61&amp;D61</f>
        <v>FUBO TVExtra</v>
      </c>
      <c r="I61" s="32" t="s">
        <v>255</v>
      </c>
      <c r="K61" s="29" t="str">
        <f t="shared" ref="K61" si="12">A61&amp;"/"&amp;B61</f>
        <v>FUBO TV/Extra</v>
      </c>
      <c r="L61" s="47" t="str">
        <f t="array" aca="1" ref="L61" ca="1">_xlfn.TEXTJOIN(", ",TRUE,IF((Data!$D$1:$D$1000=1)*(OFFSET(Data!$A$1,0,MATCH($A61,Data!$1:$1,0)-1,1000,1)=$B61),Data!$A$1:$A$1000,""))</f>
        <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337</v>
      </c>
      <c r="B62" s="80" t="s">
        <v>896</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255</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337</v>
      </c>
      <c r="B63" s="80" t="s">
        <v>893</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255</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337</v>
      </c>
      <c r="B64" s="80" t="s">
        <v>897</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255</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337</v>
      </c>
      <c r="B65" s="80" t="s">
        <v>170</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255</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337</v>
      </c>
      <c r="B66" s="80" t="s">
        <v>898</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255</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337</v>
      </c>
      <c r="B67" s="80" t="s">
        <v>344</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255</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337</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255</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337</v>
      </c>
      <c r="B69" s="80" t="s">
        <v>894</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255</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180</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255</v>
      </c>
      <c r="K70" s="29" t="str">
        <f t="shared" ref="K70:K89" si="13">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180</v>
      </c>
      <c r="B71" s="80" t="s">
        <v>301</v>
      </c>
      <c r="C71" s="36">
        <v>8</v>
      </c>
      <c r="D71" s="134"/>
      <c r="E71" s="132">
        <f ca="1">COUNTIFS(Data!$D$1:$D$1000,1,OFFSET(Data!$A$1,0,MATCH($A71,Data!$1:$1,0)-1,1000,1),B71)</f>
        <v>0</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t="str">
        <f t="shared" ca="1" si="7"/>
        <v/>
      </c>
      <c r="H71" s="31" t="str">
        <f t="shared" si="8"/>
        <v>Hulu with Live TVEntertainment</v>
      </c>
      <c r="I71" s="32" t="s">
        <v>255</v>
      </c>
      <c r="K71" s="29" t="str">
        <f t="shared" si="13"/>
        <v>Hulu with Live TV/Entertainment</v>
      </c>
      <c r="L71" s="47" t="str">
        <f t="array" aca="1" ref="L71" ca="1">_xlfn.TEXTJOIN(", ",TRUE,IF((Data!$D$1:$D$1000=1)*(OFFSET(Data!$A$1,0,MATCH($A71,Data!$1:$1,0)-1,1000,1)=$B71),Data!$A$1:$A$1000,""))</f>
        <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180</v>
      </c>
      <c r="B72" s="80" t="s">
        <v>303</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255</v>
      </c>
      <c r="K72" s="29" t="str">
        <f t="shared" si="13"/>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180</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255</v>
      </c>
      <c r="K73" s="29" t="str">
        <f t="shared" si="13"/>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180</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ref="G74:G105" ca="1" si="14">IF(E74=0,"",C74/E74)</f>
        <v/>
      </c>
      <c r="H74" s="31" t="str">
        <f t="shared" ref="H74:H105" si="15">A74&amp;B74&amp;D74</f>
        <v>Hulu with Live TVShowtime</v>
      </c>
      <c r="I74" s="32" t="s">
        <v>255</v>
      </c>
      <c r="K74" s="29" t="str">
        <f t="shared" si="13"/>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180</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14"/>
        <v/>
      </c>
      <c r="H75" s="31" t="str">
        <f t="shared" si="15"/>
        <v>Hulu with Live TVStarz</v>
      </c>
      <c r="I75" s="32" t="s">
        <v>255</v>
      </c>
      <c r="K75" s="29" t="str">
        <f t="shared" si="13"/>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795</v>
      </c>
      <c r="B76" s="80" t="s">
        <v>263</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14"/>
        <v/>
      </c>
      <c r="H76" s="31" t="str">
        <f t="shared" si="15"/>
        <v>KlowdTVPremium</v>
      </c>
      <c r="I76" s="32" t="s">
        <v>255</v>
      </c>
      <c r="K76" s="29" t="str">
        <f t="shared" ref="K76" si="16">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198</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14"/>
        <v/>
      </c>
      <c r="H77" s="31" t="str">
        <f t="shared" si="15"/>
        <v>PS VueCinemax</v>
      </c>
      <c r="I77" s="32" t="s">
        <v>255</v>
      </c>
      <c r="K77" s="29" t="str">
        <f t="shared" si="13"/>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198</v>
      </c>
      <c r="B78" s="80" t="s">
        <v>327</v>
      </c>
      <c r="C78" s="36">
        <v>5</v>
      </c>
      <c r="D78" s="134"/>
      <c r="E78" s="132">
        <f ca="1">COUNTIFS(Data!$D$1:$D$1000,1,OFFSET(Data!$A$1,0,MATCH($A78,Data!$1:$1,0)-1,1000,1),B78)</f>
        <v>1</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14"/>
        <v>5</v>
      </c>
      <c r="H78" s="31" t="str">
        <f t="shared" si="15"/>
        <v>PS VueCore</v>
      </c>
      <c r="I78" s="32" t="s">
        <v>255</v>
      </c>
      <c r="K78" s="29" t="str">
        <f t="shared" si="13"/>
        <v>PS Vue/Core</v>
      </c>
      <c r="L78" s="47" t="str">
        <f t="array" aca="1" ref="L78" ca="1">_xlfn.TEXTJOIN(", ",TRUE,IF((Data!$D$1:$D$1000=1)*(OFFSET(Data!$A$1,0,MATCH($A78,Data!$1:$1,0)-1,1000,1)=$B78),Data!$A$1:$A$1000,""))</f>
        <v>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198</v>
      </c>
      <c r="B79" s="80" t="s">
        <v>328</v>
      </c>
      <c r="C79" s="36">
        <v>15</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14"/>
        <v/>
      </c>
      <c r="H79" s="31" t="str">
        <f t="shared" si="15"/>
        <v>PS VueElite</v>
      </c>
      <c r="I79" s="32" t="s">
        <v>255</v>
      </c>
      <c r="K79" s="29" t="str">
        <f t="shared" si="13"/>
        <v>PS Vue/Elite</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198</v>
      </c>
      <c r="B80" s="80" t="s">
        <v>209</v>
      </c>
      <c r="C80" s="36">
        <v>4</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14"/>
        <v/>
      </c>
      <c r="H80" s="31" t="str">
        <f t="shared" si="15"/>
        <v>PS VueEPIX Hits</v>
      </c>
      <c r="I80" s="32" t="s">
        <v>255</v>
      </c>
      <c r="K80" s="29" t="str">
        <f t="shared" si="13"/>
        <v>PS Vue/EPIX Hits</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198</v>
      </c>
      <c r="B81" s="80" t="s">
        <v>303</v>
      </c>
      <c r="C81" s="36">
        <v>5</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14"/>
        <v/>
      </c>
      <c r="H81" s="31" t="str">
        <f t="shared" si="15"/>
        <v>PS VueEspanol</v>
      </c>
      <c r="I81" s="32" t="s">
        <v>255</v>
      </c>
      <c r="K81" s="29" t="str">
        <f t="shared" si="13"/>
        <v>PS Vue/Espanol</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198</v>
      </c>
      <c r="B82" s="80" t="s">
        <v>793</v>
      </c>
      <c r="C82" s="36">
        <v>15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14"/>
        <v/>
      </c>
      <c r="H82" s="31" t="str">
        <f t="shared" si="15"/>
        <v>PS VueFox-Soccer</v>
      </c>
      <c r="I82" s="32" t="s">
        <v>255</v>
      </c>
      <c r="K82" s="29" t="str">
        <f t="shared" si="13"/>
        <v>PS Vue/Fox-Soccer</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198</v>
      </c>
      <c r="B83" s="80" t="s">
        <v>790</v>
      </c>
      <c r="C83" s="36">
        <v>6</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14"/>
        <v/>
      </c>
      <c r="H83" s="31" t="str">
        <f t="shared" si="15"/>
        <v>PS VueFX-Plus</v>
      </c>
      <c r="I83" s="32" t="s">
        <v>255</v>
      </c>
      <c r="K83" s="29" t="str">
        <f t="shared" si="13"/>
        <v>PS Vue/FX-Plus</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198</v>
      </c>
      <c r="B84" s="80" t="s">
        <v>41</v>
      </c>
      <c r="C84" s="36">
        <v>15</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ca="1" si="14"/>
        <v/>
      </c>
      <c r="H84" s="31" t="str">
        <f t="shared" si="15"/>
        <v>PS VueHBO</v>
      </c>
      <c r="I84" s="32" t="s">
        <v>255</v>
      </c>
      <c r="K84" s="29" t="str">
        <f t="shared" si="13"/>
        <v>PS Vue/HBO</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198</v>
      </c>
      <c r="B85" s="80" t="s">
        <v>794</v>
      </c>
      <c r="C85" s="36">
        <v>22</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VueHBO-Cinemax</v>
      </c>
      <c r="I85" s="32" t="s">
        <v>255</v>
      </c>
      <c r="K85" s="29" t="str">
        <f t="shared" si="13"/>
        <v>PS Vue/HBO-Cinemax</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198</v>
      </c>
      <c r="B86" s="80" t="s">
        <v>792</v>
      </c>
      <c r="C86" s="36">
        <v>14</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VuePremium Active</v>
      </c>
      <c r="I86" s="32" t="s">
        <v>255</v>
      </c>
      <c r="K86" s="29" t="str">
        <f t="shared" si="13"/>
        <v>PS Vue/Premium Active</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198</v>
      </c>
      <c r="B87" s="80" t="s">
        <v>66</v>
      </c>
      <c r="C87" s="36">
        <v>11</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VueShowtime</v>
      </c>
      <c r="I87" s="32" t="s">
        <v>255</v>
      </c>
      <c r="K87" s="29" t="str">
        <f t="shared" si="13"/>
        <v>PS Vue/Showtime</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198</v>
      </c>
      <c r="B88" s="80" t="s">
        <v>223</v>
      </c>
      <c r="C88" s="36">
        <v>10</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VueSports</v>
      </c>
      <c r="I88" s="32" t="s">
        <v>255</v>
      </c>
      <c r="K88" s="29" t="str">
        <f t="shared" si="13"/>
        <v>PS Vue/Sports</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198</v>
      </c>
      <c r="B89" s="80" t="s">
        <v>329</v>
      </c>
      <c r="C89" s="36">
        <v>35</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VueUltra</v>
      </c>
      <c r="I89" s="32" t="s">
        <v>255</v>
      </c>
      <c r="K89" s="29" t="str">
        <f t="shared" si="13"/>
        <v>PS Vue/Ultra</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197</v>
      </c>
      <c r="B90" s="80" t="s">
        <v>579</v>
      </c>
      <c r="C90" s="116">
        <v>10</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Sling BlueArabic Mini</v>
      </c>
      <c r="I90" s="32" t="s">
        <v>255</v>
      </c>
      <c r="K90" s="29" t="str">
        <f t="shared" ref="K90:K98" si="17">A90&amp;"/"&amp;B90</f>
        <v>Sling Blue/Arabic Mini</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197</v>
      </c>
      <c r="B91" s="80" t="s">
        <v>566</v>
      </c>
      <c r="C91" s="116">
        <v>5</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BlueBest of Spanish TV</v>
      </c>
      <c r="I91" s="32" t="s">
        <v>255</v>
      </c>
      <c r="K91" s="29" t="str">
        <f t="shared" si="17"/>
        <v>Sling Blue/Best of Spanish TV</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197</v>
      </c>
      <c r="B92" s="80" t="s">
        <v>582</v>
      </c>
      <c r="C92" s="116">
        <v>15</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BlueBrazilian Mini</v>
      </c>
      <c r="I92" s="32" t="s">
        <v>255</v>
      </c>
      <c r="K92" s="29" t="str">
        <f t="shared" si="17"/>
        <v>Sling Blue/Brazilian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197</v>
      </c>
      <c r="B93" s="80" t="s">
        <v>570</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BlueCaribe</v>
      </c>
      <c r="I93" s="32" t="s">
        <v>255</v>
      </c>
      <c r="K93" s="29" t="str">
        <f t="shared" si="17"/>
        <v>Sling Blue/Caribe</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197</v>
      </c>
      <c r="B94" s="80" t="s">
        <v>569</v>
      </c>
      <c r="C94" s="116">
        <v>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BlueCentroamérica</v>
      </c>
      <c r="I94" s="32" t="s">
        <v>255</v>
      </c>
      <c r="K94" s="29" t="str">
        <f t="shared" si="17"/>
        <v>Sling Blue/Centroamérica</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197</v>
      </c>
      <c r="B95" s="80" t="s">
        <v>576</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BlueChinese Mini</v>
      </c>
      <c r="I95" s="32" t="s">
        <v>255</v>
      </c>
      <c r="K95" s="29" t="str">
        <f t="shared" si="17"/>
        <v>Sling Blue/Chinese Mini</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197</v>
      </c>
      <c r="B96" s="80" t="s">
        <v>552</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BlueCineFest</v>
      </c>
      <c r="I96" s="32" t="s">
        <v>255</v>
      </c>
      <c r="K96" s="29" t="str">
        <f t="shared" si="17"/>
        <v>Sling Blue/CineFest</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197</v>
      </c>
      <c r="B97" s="80" t="s">
        <v>876</v>
      </c>
      <c r="C97" s="116">
        <v>3</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ref="G97" ca="1" si="18">IF(E97=0,"",C97/E97)</f>
        <v/>
      </c>
      <c r="H97" s="31" t="str">
        <f t="shared" ref="H97" si="19">A97&amp;B97&amp;D97</f>
        <v>Sling BlueCineMoi</v>
      </c>
      <c r="I97" s="32" t="s">
        <v>255</v>
      </c>
      <c r="K97" s="29" t="str">
        <f t="shared" ref="K97" si="20">A97&amp;"/"&amp;B97</f>
        <v>Sling Blue/CineMoi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197</v>
      </c>
      <c r="B98" s="80" t="s">
        <v>544</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BlueCloud DVR</v>
      </c>
      <c r="I98" s="32" t="s">
        <v>255</v>
      </c>
      <c r="K98" s="29" t="str">
        <f t="shared" si="17"/>
        <v>Sling Blue/Cloud DVR</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197</v>
      </c>
      <c r="B99" s="80" t="s">
        <v>553</v>
      </c>
      <c r="C99" s="116">
        <v>5</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BlueComedy Dynamics</v>
      </c>
      <c r="I99" s="32" t="s">
        <v>255</v>
      </c>
      <c r="K99" s="29" t="str">
        <f t="shared" ref="K99:K166" si="21">A99&amp;"/"&amp;B99</f>
        <v>Sling Blue/Comedy Dynamics</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197</v>
      </c>
      <c r="B100" s="80" t="s">
        <v>546</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BlueComedy Extra</v>
      </c>
      <c r="I100" s="32" t="s">
        <v>255</v>
      </c>
      <c r="K100" s="29" t="str">
        <f t="shared" si="21"/>
        <v>Sling Blue/Comedy Extra</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197</v>
      </c>
      <c r="B101" s="80" t="s">
        <v>554</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BlueCONtv</v>
      </c>
      <c r="I101" s="32" t="s">
        <v>255</v>
      </c>
      <c r="K101" s="29" t="str">
        <f t="shared" si="21"/>
        <v>Sling Blue/CONtv</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197</v>
      </c>
      <c r="B102" s="80" t="s">
        <v>555</v>
      </c>
      <c r="C102" s="116">
        <v>3</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BlueCuriosityStream</v>
      </c>
      <c r="I102" s="32" t="s">
        <v>255</v>
      </c>
      <c r="K102" s="29" t="str">
        <f t="shared" si="21"/>
        <v>Sling Blue/CuriosityStream</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197</v>
      </c>
      <c r="B103" s="80" t="s">
        <v>578</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BlueDeutsch Mini</v>
      </c>
      <c r="I103" s="32" t="s">
        <v>255</v>
      </c>
      <c r="K103" s="29" t="str">
        <f t="shared" si="21"/>
        <v>Sling Blue/Deutsch Mini</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197</v>
      </c>
      <c r="B104" s="80" t="s">
        <v>556</v>
      </c>
      <c r="C104" s="116">
        <v>5</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BlueDocurama</v>
      </c>
      <c r="I104" s="32" t="s">
        <v>255</v>
      </c>
      <c r="K104" s="29" t="str">
        <f t="shared" si="21"/>
        <v>Sling Blue/Docurama</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197</v>
      </c>
      <c r="B105" s="80" t="s">
        <v>557</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BlueDOGTV</v>
      </c>
      <c r="I105" s="32" t="s">
        <v>255</v>
      </c>
      <c r="K105" s="29" t="str">
        <f t="shared" si="21"/>
        <v>Sling Blue/DOGTV</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197</v>
      </c>
      <c r="B106" s="80" t="s">
        <v>558</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ref="G106:G139" ca="1" si="22">IF(E106=0,"",C106/E106)</f>
        <v/>
      </c>
      <c r="H106" s="31" t="str">
        <f t="shared" ref="H106:H139" si="23">A106&amp;B106&amp;D106</f>
        <v>Sling BlueDove Channel</v>
      </c>
      <c r="I106" s="32" t="s">
        <v>255</v>
      </c>
      <c r="K106" s="29" t="str">
        <f t="shared" si="21"/>
        <v>Sling Blue/Dove Channel</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197</v>
      </c>
      <c r="B107" s="80" t="s">
        <v>32</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22"/>
        <v/>
      </c>
      <c r="H107" s="31" t="str">
        <f t="shared" si="23"/>
        <v>Sling BlueEPIX</v>
      </c>
      <c r="I107" s="32" t="s">
        <v>255</v>
      </c>
      <c r="K107" s="29" t="str">
        <f t="shared" si="21"/>
        <v>Sling Blue/EPIX</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197</v>
      </c>
      <c r="B108" s="80" t="s">
        <v>571</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22"/>
        <v/>
      </c>
      <c r="H108" s="31" t="str">
        <f t="shared" si="23"/>
        <v>Sling BlueEspaña</v>
      </c>
      <c r="I108" s="32" t="s">
        <v>255</v>
      </c>
      <c r="K108" s="29" t="str">
        <f t="shared" si="21"/>
        <v>Sling Blue/España</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197</v>
      </c>
      <c r="B109" s="80" t="s">
        <v>577</v>
      </c>
      <c r="C109" s="116">
        <v>5</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22"/>
        <v/>
      </c>
      <c r="H109" s="31" t="str">
        <f t="shared" si="23"/>
        <v>Sling BlueFrançais Mini</v>
      </c>
      <c r="I109" s="32" t="s">
        <v>255</v>
      </c>
      <c r="K109" s="29" t="str">
        <f t="shared" si="21"/>
        <v>Sling Blue/Français Mini</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197</v>
      </c>
      <c r="B110" s="80" t="s">
        <v>559</v>
      </c>
      <c r="C110" s="116">
        <v>7</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22"/>
        <v/>
      </c>
      <c r="H110" s="31" t="str">
        <f t="shared" si="23"/>
        <v>Sling BlueGrokker</v>
      </c>
      <c r="I110" s="32" t="s">
        <v>255</v>
      </c>
      <c r="K110" s="29" t="str">
        <f t="shared" si="21"/>
        <v>Sling Blue/Grokker</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197</v>
      </c>
      <c r="B111" s="80" t="s">
        <v>877</v>
      </c>
      <c r="C111" s="116">
        <v>6</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ca="1" si="22"/>
        <v/>
      </c>
      <c r="H111" s="31" t="str">
        <f t="shared" si="23"/>
        <v>Sling BlueHallmark Movies Now</v>
      </c>
      <c r="I111" s="32" t="s">
        <v>255</v>
      </c>
      <c r="K111" s="29" t="str">
        <f t="shared" si="21"/>
        <v>Sling Blue/Hallmark Movies Now</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197</v>
      </c>
      <c r="B112" s="80" t="s">
        <v>551</v>
      </c>
      <c r="C112" s="116">
        <v>5</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22"/>
        <v/>
      </c>
      <c r="H112" s="31" t="str">
        <f t="shared" si="23"/>
        <v>Sling BlueHeartland Extra</v>
      </c>
      <c r="I112" s="32" t="s">
        <v>255</v>
      </c>
      <c r="K112" s="29" t="str">
        <f t="shared" si="21"/>
        <v>Sling Blue/Heartland Extra</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197</v>
      </c>
      <c r="B113" s="80" t="s">
        <v>560</v>
      </c>
      <c r="C113" s="116">
        <v>8</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22"/>
        <v/>
      </c>
      <c r="H113" s="31" t="str">
        <f t="shared" si="23"/>
        <v>Sling BlueHere TV</v>
      </c>
      <c r="I113" s="32" t="s">
        <v>255</v>
      </c>
      <c r="K113" s="29" t="str">
        <f t="shared" si="21"/>
        <v>Sling Blue/Here TV</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197</v>
      </c>
      <c r="B114" s="80" t="s">
        <v>573</v>
      </c>
      <c r="C114" s="116">
        <v>5</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22"/>
        <v/>
      </c>
      <c r="H114" s="31" t="str">
        <f t="shared" si="23"/>
        <v>Sling BlueHindi Mini</v>
      </c>
      <c r="I114" s="32" t="s">
        <v>255</v>
      </c>
      <c r="K114" s="29" t="str">
        <f t="shared" si="21"/>
        <v>Sling Blue/Hindi Mini</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197</v>
      </c>
      <c r="B115" s="80" t="s">
        <v>550</v>
      </c>
      <c r="C115" s="116">
        <v>5</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22"/>
        <v/>
      </c>
      <c r="H115" s="31" t="str">
        <f t="shared" si="23"/>
        <v>Sling BlueHollywood Extra</v>
      </c>
      <c r="I115" s="32" t="s">
        <v>255</v>
      </c>
      <c r="K115" s="29" t="str">
        <f t="shared" si="21"/>
        <v>Sling Blue/Hollywood Extra</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197</v>
      </c>
      <c r="B116" s="80" t="s">
        <v>561</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ca="1" si="22"/>
        <v/>
      </c>
      <c r="H116" s="31" t="str">
        <f t="shared" si="23"/>
        <v>Sling BlueHopster</v>
      </c>
      <c r="I116" s="32" t="s">
        <v>255</v>
      </c>
      <c r="K116" s="29" t="str">
        <f t="shared" si="21"/>
        <v>Sling Blue/Hopster</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197</v>
      </c>
      <c r="B117" s="80" t="s">
        <v>580</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2"/>
        <v/>
      </c>
      <c r="H117" s="31" t="str">
        <f t="shared" si="23"/>
        <v>Sling BlueItaliano Mini</v>
      </c>
      <c r="I117" s="32" t="s">
        <v>255</v>
      </c>
      <c r="K117" s="29" t="str">
        <f t="shared" si="21"/>
        <v>Sling Blue/Italiano Mini</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197</v>
      </c>
      <c r="B118" s="80" t="s">
        <v>547</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2"/>
        <v/>
      </c>
      <c r="H118" s="31" t="str">
        <f t="shared" si="23"/>
        <v>Sling BlueKids Extra</v>
      </c>
      <c r="I118" s="32" t="s">
        <v>255</v>
      </c>
      <c r="K118" s="29" t="str">
        <f t="shared" si="21"/>
        <v>Sling Blue/Kids Extra</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197</v>
      </c>
      <c r="B119" s="80" t="s">
        <v>549</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2"/>
        <v/>
      </c>
      <c r="H119" s="31" t="str">
        <f t="shared" si="23"/>
        <v>Sling BlueLifestyle Extra</v>
      </c>
      <c r="I119" s="32" t="s">
        <v>255</v>
      </c>
      <c r="K119" s="29" t="str">
        <f t="shared" si="21"/>
        <v>Sling Blue/Lifestyle Extra</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197</v>
      </c>
      <c r="B120" s="80" t="s">
        <v>567</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2"/>
        <v/>
      </c>
      <c r="H120" s="31" t="str">
        <f t="shared" si="23"/>
        <v>Sling BlueMéxico</v>
      </c>
      <c r="I120" s="32" t="s">
        <v>255</v>
      </c>
      <c r="K120" s="29" t="str">
        <f t="shared" si="21"/>
        <v>Sling Blue/México</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197</v>
      </c>
      <c r="B121" s="80" t="s">
        <v>170</v>
      </c>
      <c r="C121" s="116">
        <v>29</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2"/>
        <v/>
      </c>
      <c r="H121" s="31" t="str">
        <f t="shared" si="23"/>
        <v>Sling BlueNBA League Pass</v>
      </c>
      <c r="I121" s="32" t="s">
        <v>255</v>
      </c>
      <c r="K121" s="29" t="str">
        <f t="shared" si="21"/>
        <v>Sling Blue/NBA League Pass</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197</v>
      </c>
      <c r="B122" s="80" t="s">
        <v>548</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2"/>
        <v/>
      </c>
      <c r="H122" s="31" t="str">
        <f t="shared" si="23"/>
        <v>Sling BlueNews Extra</v>
      </c>
      <c r="I122" s="32" t="s">
        <v>255</v>
      </c>
      <c r="K122" s="29" t="str">
        <f t="shared" si="21"/>
        <v>Sling Blue/News Extra</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197</v>
      </c>
      <c r="B123" s="80" t="s">
        <v>562</v>
      </c>
      <c r="C123" s="116">
        <v>5</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2"/>
        <v/>
      </c>
      <c r="H123" s="31" t="str">
        <f t="shared" si="23"/>
        <v>Sling BlueOutside TV Features</v>
      </c>
      <c r="I123" s="32" t="s">
        <v>255</v>
      </c>
      <c r="K123" s="29" t="str">
        <f t="shared" si="21"/>
        <v>Sling Blue/Outside TV Features</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197</v>
      </c>
      <c r="B124" s="80" t="s">
        <v>563</v>
      </c>
      <c r="C124" s="116">
        <v>6</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2"/>
        <v/>
      </c>
      <c r="H124" s="31" t="str">
        <f t="shared" si="23"/>
        <v>Sling BluePantaya</v>
      </c>
      <c r="I124" s="32" t="s">
        <v>255</v>
      </c>
      <c r="K124" s="29" t="str">
        <f t="shared" si="21"/>
        <v>Sling Blue/Pantaya</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197</v>
      </c>
      <c r="B125" s="80" t="s">
        <v>581</v>
      </c>
      <c r="C125" s="116">
        <v>15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2"/>
        <v/>
      </c>
      <c r="H125" s="31" t="str">
        <f t="shared" si="23"/>
        <v>Sling BluePolish Mini</v>
      </c>
      <c r="I125" s="32" t="s">
        <v>255</v>
      </c>
      <c r="K125" s="29" t="str">
        <f t="shared" si="21"/>
        <v>Sling Blue/Polish Mini</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197</v>
      </c>
      <c r="B126" s="80" t="s">
        <v>66</v>
      </c>
      <c r="C126" s="116">
        <v>10</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2"/>
        <v/>
      </c>
      <c r="H126" s="31" t="str">
        <f t="shared" si="23"/>
        <v>Sling BlueShowtime</v>
      </c>
      <c r="I126" s="32" t="s">
        <v>255</v>
      </c>
      <c r="K126" s="29" t="str">
        <f t="shared" si="21"/>
        <v>Sling Blue/Showtime</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197</v>
      </c>
      <c r="B127" s="80" t="s">
        <v>545</v>
      </c>
      <c r="C127" s="116">
        <v>10</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2"/>
        <v/>
      </c>
      <c r="H127" s="31" t="str">
        <f t="shared" si="23"/>
        <v>Sling BlueSports Extra</v>
      </c>
      <c r="I127" s="32" t="s">
        <v>255</v>
      </c>
      <c r="K127" s="29" t="str">
        <f t="shared" si="21"/>
        <v>Sling Blue/Sports Extra</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197</v>
      </c>
      <c r="B128" s="80" t="s">
        <v>67</v>
      </c>
      <c r="C128" s="116">
        <v>9</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2"/>
        <v/>
      </c>
      <c r="H128" s="31" t="str">
        <f t="shared" si="23"/>
        <v>Sling BlueStarz</v>
      </c>
      <c r="I128" s="32" t="s">
        <v>255</v>
      </c>
      <c r="K128" s="29" t="str">
        <f t="shared" si="21"/>
        <v>Sling Blue/Starz</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197</v>
      </c>
      <c r="B129" s="80" t="s">
        <v>564</v>
      </c>
      <c r="C129" s="116">
        <v>7</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2"/>
        <v/>
      </c>
      <c r="H129" s="31" t="str">
        <f t="shared" si="23"/>
        <v>Sling BlueStingray Karaoke</v>
      </c>
      <c r="I129" s="32" t="s">
        <v>255</v>
      </c>
      <c r="K129" s="29" t="str">
        <f t="shared" si="21"/>
        <v>Sling Blue/Stingray Karaoke</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197</v>
      </c>
      <c r="B130" s="80" t="s">
        <v>568</v>
      </c>
      <c r="C130" s="116">
        <v>5</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2"/>
        <v/>
      </c>
      <c r="H130" s="31" t="str">
        <f t="shared" si="23"/>
        <v>Sling BlueSudamérica</v>
      </c>
      <c r="I130" s="32" t="s">
        <v>255</v>
      </c>
      <c r="K130" s="29" t="str">
        <f t="shared" si="21"/>
        <v>Sling Blue/Sudamérica</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197</v>
      </c>
      <c r="B131" s="80" t="s">
        <v>583</v>
      </c>
      <c r="C131" s="116">
        <v>10</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2"/>
        <v/>
      </c>
      <c r="H131" s="31" t="str">
        <f t="shared" si="23"/>
        <v>Sling BlueSun TV Mini</v>
      </c>
      <c r="I131" s="32" t="s">
        <v>255</v>
      </c>
      <c r="K131" s="29" t="str">
        <f t="shared" si="21"/>
        <v>Sling Blue/Sun TV Mini</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197</v>
      </c>
      <c r="B132" s="80" t="s">
        <v>575</v>
      </c>
      <c r="C132" s="116">
        <v>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2"/>
        <v/>
      </c>
      <c r="H132" s="31" t="str">
        <f t="shared" si="23"/>
        <v>Sling BlueTamil Mini</v>
      </c>
      <c r="I132" s="32" t="s">
        <v>255</v>
      </c>
      <c r="K132" s="29" t="str">
        <f t="shared" si="21"/>
        <v>Sling Blue/Tamil Mini</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197</v>
      </c>
      <c r="B133" s="80" t="s">
        <v>574</v>
      </c>
      <c r="C133" s="116">
        <v>5</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2"/>
        <v/>
      </c>
      <c r="H133" s="31" t="str">
        <f t="shared" si="23"/>
        <v>Sling BlueTelugu Mini</v>
      </c>
      <c r="I133" s="32" t="s">
        <v>255</v>
      </c>
      <c r="K133" s="29" t="str">
        <f t="shared" si="21"/>
        <v>Sling Blue/Telugu Mini</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197</v>
      </c>
      <c r="B134" s="80" t="s">
        <v>584</v>
      </c>
      <c r="C134" s="116">
        <v>3</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2"/>
        <v/>
      </c>
      <c r="H134" s="31" t="str">
        <f t="shared" si="23"/>
        <v>Sling BlueThe Country Network</v>
      </c>
      <c r="I134" s="32" t="s">
        <v>255</v>
      </c>
      <c r="K134" s="29" t="str">
        <f t="shared" si="21"/>
        <v>Sling Blue/The Country Network</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197</v>
      </c>
      <c r="B135" s="80" t="s">
        <v>340</v>
      </c>
      <c r="C135" s="116">
        <v>4</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2"/>
        <v/>
      </c>
      <c r="H135" s="31" t="str">
        <f t="shared" si="23"/>
        <v>Sling BlueVSIN</v>
      </c>
      <c r="I135" s="32" t="s">
        <v>255</v>
      </c>
      <c r="K135" s="29" t="str">
        <f t="shared" si="21"/>
        <v>Sling Blue/VSIN</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197</v>
      </c>
      <c r="B136" s="80" t="s">
        <v>565</v>
      </c>
      <c r="C136" s="116">
        <v>5</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2"/>
        <v/>
      </c>
      <c r="H136" s="31" t="str">
        <f t="shared" si="23"/>
        <v>Sling BlueUP Faith &amp; Family</v>
      </c>
      <c r="I136" s="32" t="s">
        <v>255</v>
      </c>
      <c r="K136" s="29" t="str">
        <f t="shared" si="21"/>
        <v>Sling Blue/UP Faith &amp; Family</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197</v>
      </c>
      <c r="B137" s="80" t="s">
        <v>572</v>
      </c>
      <c r="C137" s="116">
        <v>5</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2"/>
        <v/>
      </c>
      <c r="H137" s="31" t="str">
        <f t="shared" si="23"/>
        <v>Sling BlueWillow Cricket Mini</v>
      </c>
      <c r="I137" s="32" t="s">
        <v>255</v>
      </c>
      <c r="K137" s="29" t="str">
        <f t="shared" si="21"/>
        <v>Sling Blue/Willow Cricket Mini</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196</v>
      </c>
      <c r="B138" s="80" t="s">
        <v>579</v>
      </c>
      <c r="C138" s="116">
        <v>10</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2"/>
        <v/>
      </c>
      <c r="H138" s="31" t="str">
        <f t="shared" si="23"/>
        <v>Sling OrangeArabic Mini</v>
      </c>
      <c r="I138" s="32" t="s">
        <v>255</v>
      </c>
      <c r="K138" s="29" t="str">
        <f t="shared" si="21"/>
        <v>Sling Orange/Arabic Mini</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196</v>
      </c>
      <c r="B139" s="80" t="s">
        <v>566</v>
      </c>
      <c r="C139" s="116">
        <v>5</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2"/>
        <v/>
      </c>
      <c r="H139" s="31" t="str">
        <f t="shared" si="23"/>
        <v>Sling OrangeBest of Spanish TV</v>
      </c>
      <c r="I139" s="32" t="s">
        <v>255</v>
      </c>
      <c r="K139" s="29" t="str">
        <f t="shared" si="21"/>
        <v>Sling Orange/Best of Spanish TV</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196</v>
      </c>
      <c r="B140" s="80" t="s">
        <v>582</v>
      </c>
      <c r="C140" s="116">
        <v>15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ref="G140:G173" ca="1" si="24">IF(E140=0,"",C140/E140)</f>
        <v/>
      </c>
      <c r="H140" s="31" t="str">
        <f t="shared" ref="H140:H173" si="25">A140&amp;B140&amp;D140</f>
        <v>Sling OrangeBrazilian Mini</v>
      </c>
      <c r="I140" s="32" t="s">
        <v>255</v>
      </c>
      <c r="K140" s="29" t="str">
        <f t="shared" si="21"/>
        <v>Sling Orange/Brazilian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196</v>
      </c>
      <c r="B141" s="80" t="s">
        <v>570</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4"/>
        <v/>
      </c>
      <c r="H141" s="31" t="str">
        <f t="shared" si="25"/>
        <v>Sling OrangeCaribe</v>
      </c>
      <c r="I141" s="32" t="s">
        <v>255</v>
      </c>
      <c r="K141" s="29" t="str">
        <f t="shared" si="21"/>
        <v>Sling Orange/Caribe</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196</v>
      </c>
      <c r="B142" s="80" t="s">
        <v>569</v>
      </c>
      <c r="C142" s="116">
        <v>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ca="1" si="24"/>
        <v/>
      </c>
      <c r="H142" s="31" t="str">
        <f t="shared" si="25"/>
        <v>Sling OrangeCentroamérica</v>
      </c>
      <c r="I142" s="32" t="s">
        <v>255</v>
      </c>
      <c r="K142" s="29" t="str">
        <f t="shared" si="21"/>
        <v>Sling Orange/Centroamérica</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196</v>
      </c>
      <c r="B143" s="80" t="s">
        <v>576</v>
      </c>
      <c r="C143" s="116">
        <v>5</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4"/>
        <v/>
      </c>
      <c r="H143" s="31" t="str">
        <f t="shared" si="25"/>
        <v>Sling OrangeChinese Mini</v>
      </c>
      <c r="I143" s="32" t="s">
        <v>255</v>
      </c>
      <c r="K143" s="29" t="str">
        <f t="shared" si="21"/>
        <v>Sling Orange/Chinese Mini</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196</v>
      </c>
      <c r="B144" s="80" t="s">
        <v>552</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4"/>
        <v/>
      </c>
      <c r="H144" s="31" t="str">
        <f t="shared" si="25"/>
        <v>Sling OrangeCineFest</v>
      </c>
      <c r="I144" s="32" t="s">
        <v>255</v>
      </c>
      <c r="K144" s="29" t="str">
        <f t="shared" si="21"/>
        <v>Sling Orange/CineFest</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196</v>
      </c>
      <c r="B145" s="80" t="s">
        <v>876</v>
      </c>
      <c r="C145" s="116">
        <v>3</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4"/>
        <v/>
      </c>
      <c r="H145" s="31" t="str">
        <f t="shared" si="25"/>
        <v>Sling OrangeCineMoi</v>
      </c>
      <c r="I145" s="32" t="s">
        <v>255</v>
      </c>
      <c r="K145" s="29" t="str">
        <f t="shared" si="21"/>
        <v>Sling Orange/CineMoi</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196</v>
      </c>
      <c r="B146" s="80" t="s">
        <v>544</v>
      </c>
      <c r="C146" s="116">
        <v>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4"/>
        <v/>
      </c>
      <c r="H146" s="31" t="str">
        <f t="shared" si="25"/>
        <v>Sling OrangeCloud DVR</v>
      </c>
      <c r="I146" s="32" t="s">
        <v>255</v>
      </c>
      <c r="K146" s="29" t="str">
        <f t="shared" si="21"/>
        <v>Sling Orange/Cloud DVR</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196</v>
      </c>
      <c r="B147" s="80" t="s">
        <v>553</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4"/>
        <v/>
      </c>
      <c r="H147" s="31" t="str">
        <f t="shared" si="25"/>
        <v>Sling OrangeComedy Dynamics</v>
      </c>
      <c r="I147" s="32" t="s">
        <v>255</v>
      </c>
      <c r="K147" s="29" t="str">
        <f t="shared" si="21"/>
        <v>Sling Orange/Comedy Dynamics</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196</v>
      </c>
      <c r="B148" s="80" t="s">
        <v>546</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ca="1" si="24"/>
        <v/>
      </c>
      <c r="H148" s="31" t="str">
        <f t="shared" si="25"/>
        <v>Sling OrangeComedy Extra</v>
      </c>
      <c r="I148" s="32" t="s">
        <v>255</v>
      </c>
      <c r="K148" s="29" t="str">
        <f t="shared" si="21"/>
        <v>Sling Orange/Comedy Extra</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196</v>
      </c>
      <c r="B149" s="80" t="s">
        <v>554</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4"/>
        <v/>
      </c>
      <c r="H149" s="31" t="str">
        <f t="shared" si="25"/>
        <v>Sling OrangeCONtv</v>
      </c>
      <c r="I149" s="32" t="s">
        <v>255</v>
      </c>
      <c r="K149" s="29" t="str">
        <f t="shared" si="21"/>
        <v>Sling Orange/CONtv</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196</v>
      </c>
      <c r="B150" s="80" t="s">
        <v>555</v>
      </c>
      <c r="C150" s="116">
        <v>3</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4"/>
        <v/>
      </c>
      <c r="H150" s="31" t="str">
        <f t="shared" si="25"/>
        <v>Sling OrangeCuriosityStream</v>
      </c>
      <c r="I150" s="32" t="s">
        <v>255</v>
      </c>
      <c r="K150" s="29" t="str">
        <f t="shared" si="21"/>
        <v>Sling Orange/CuriosityStream</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196</v>
      </c>
      <c r="B151" s="80" t="s">
        <v>578</v>
      </c>
      <c r="C151" s="116">
        <v>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4"/>
        <v/>
      </c>
      <c r="H151" s="31" t="str">
        <f t="shared" si="25"/>
        <v>Sling OrangeDeutsch Mini</v>
      </c>
      <c r="I151" s="32" t="s">
        <v>255</v>
      </c>
      <c r="K151" s="29" t="str">
        <f t="shared" si="21"/>
        <v>Sling Orange/Deutsch Mini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196</v>
      </c>
      <c r="B152" s="80" t="s">
        <v>556</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4"/>
        <v/>
      </c>
      <c r="H152" s="31" t="str">
        <f t="shared" si="25"/>
        <v>Sling OrangeDocurama</v>
      </c>
      <c r="I152" s="32" t="s">
        <v>255</v>
      </c>
      <c r="K152" s="29" t="str">
        <f t="shared" si="21"/>
        <v>Sling Orange/Docurama</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196</v>
      </c>
      <c r="B153" s="80" t="s">
        <v>557</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4"/>
        <v/>
      </c>
      <c r="H153" s="31" t="str">
        <f t="shared" si="25"/>
        <v>Sling OrangeDOGTV</v>
      </c>
      <c r="I153" s="32" t="s">
        <v>255</v>
      </c>
      <c r="K153" s="29" t="str">
        <f t="shared" si="21"/>
        <v>Sling Orange/DOGTV</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196</v>
      </c>
      <c r="B154" s="80" t="s">
        <v>558</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4"/>
        <v/>
      </c>
      <c r="H154" s="31" t="str">
        <f t="shared" si="25"/>
        <v>Sling OrangeDove Channel</v>
      </c>
      <c r="I154" s="32" t="s">
        <v>255</v>
      </c>
      <c r="K154" s="29" t="str">
        <f t="shared" si="21"/>
        <v>Sling Orange/Dove Channel</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196</v>
      </c>
      <c r="B155" s="80" t="s">
        <v>32</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4"/>
        <v/>
      </c>
      <c r="H155" s="31" t="str">
        <f t="shared" si="25"/>
        <v>Sling OrangeEPIX</v>
      </c>
      <c r="I155" s="32" t="s">
        <v>255</v>
      </c>
      <c r="K155" s="29" t="str">
        <f t="shared" si="21"/>
        <v>Sling Orange/EPIX</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196</v>
      </c>
      <c r="B156" s="80" t="s">
        <v>571</v>
      </c>
      <c r="C156" s="116">
        <v>5</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4"/>
        <v/>
      </c>
      <c r="H156" s="31" t="str">
        <f t="shared" si="25"/>
        <v>Sling OrangeEspaña</v>
      </c>
      <c r="I156" s="32" t="s">
        <v>255</v>
      </c>
      <c r="K156" s="29" t="str">
        <f t="shared" si="21"/>
        <v>Sling Orange/España</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196</v>
      </c>
      <c r="B157" s="80" t="s">
        <v>577</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4"/>
        <v/>
      </c>
      <c r="H157" s="31" t="str">
        <f t="shared" si="25"/>
        <v>Sling OrangeFrançais Mini</v>
      </c>
      <c r="I157" s="32" t="s">
        <v>255</v>
      </c>
      <c r="K157" s="29" t="str">
        <f t="shared" si="21"/>
        <v>Sling Orange/Français Mini</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196</v>
      </c>
      <c r="B158" s="80" t="s">
        <v>559</v>
      </c>
      <c r="C158" s="116">
        <v>7</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4"/>
        <v/>
      </c>
      <c r="H158" s="31" t="str">
        <f t="shared" si="25"/>
        <v>Sling OrangeGrokker</v>
      </c>
      <c r="I158" s="32" t="s">
        <v>255</v>
      </c>
      <c r="K158" s="29" t="str">
        <f t="shared" si="21"/>
        <v>Sling Orange/Grokker</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196</v>
      </c>
      <c r="B159" s="80" t="s">
        <v>877</v>
      </c>
      <c r="C159" s="116">
        <v>6</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ref="G159" ca="1" si="26">IF(E159=0,"",C159/E159)</f>
        <v/>
      </c>
      <c r="H159" s="31" t="str">
        <f t="shared" ref="H159" si="27">A159&amp;B159&amp;D159</f>
        <v>Sling OrangeHallmark Movies Now</v>
      </c>
      <c r="I159" s="32" t="s">
        <v>255</v>
      </c>
      <c r="K159" s="29" t="str">
        <f t="shared" ref="K159" si="28">A159&amp;"/"&amp;B159</f>
        <v>Sling Orange/Hallmark Movies Now</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196</v>
      </c>
      <c r="B160" s="80" t="s">
        <v>551</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4"/>
        <v/>
      </c>
      <c r="H160" s="31" t="str">
        <f t="shared" si="25"/>
        <v>Sling OrangeHeartland Extra</v>
      </c>
      <c r="I160" s="32" t="s">
        <v>255</v>
      </c>
      <c r="K160" s="29" t="str">
        <f t="shared" si="21"/>
        <v>Sling Orange/Heartland Extra</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196</v>
      </c>
      <c r="B161" s="80" t="s">
        <v>560</v>
      </c>
      <c r="C161" s="116">
        <v>8</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4"/>
        <v/>
      </c>
      <c r="H161" s="31" t="str">
        <f t="shared" si="25"/>
        <v>Sling OrangeHere TV</v>
      </c>
      <c r="I161" s="32" t="s">
        <v>255</v>
      </c>
      <c r="K161" s="29" t="str">
        <f t="shared" si="21"/>
        <v>Sling Orange/Here TV</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196</v>
      </c>
      <c r="B162" s="80" t="s">
        <v>573</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4"/>
        <v/>
      </c>
      <c r="H162" s="31" t="str">
        <f t="shared" si="25"/>
        <v>Sling OrangeHindi Mini</v>
      </c>
      <c r="I162" s="32" t="s">
        <v>255</v>
      </c>
      <c r="K162" s="29" t="str">
        <f t="shared" si="21"/>
        <v>Sling Orange/Hindi Mini</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196</v>
      </c>
      <c r="B163" s="80" t="s">
        <v>550</v>
      </c>
      <c r="C163" s="116">
        <v>5</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ca="1" si="24"/>
        <v/>
      </c>
      <c r="H163" s="31" t="str">
        <f t="shared" si="25"/>
        <v>Sling OrangeHollywood Extra</v>
      </c>
      <c r="I163" s="32" t="s">
        <v>255</v>
      </c>
      <c r="K163" s="29" t="str">
        <f t="shared" si="21"/>
        <v>Sling Orange/Hollywood Extra</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196</v>
      </c>
      <c r="B164" s="80" t="s">
        <v>561</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4"/>
        <v/>
      </c>
      <c r="H164" s="31" t="str">
        <f t="shared" si="25"/>
        <v>Sling OrangeHopster</v>
      </c>
      <c r="I164" s="32" t="s">
        <v>255</v>
      </c>
      <c r="K164" s="29" t="str">
        <f t="shared" si="21"/>
        <v>Sling Orange/Hopster</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196</v>
      </c>
      <c r="B165" s="80" t="s">
        <v>580</v>
      </c>
      <c r="C165" s="116">
        <v>5</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4"/>
        <v/>
      </c>
      <c r="H165" s="31" t="str">
        <f t="shared" si="25"/>
        <v>Sling OrangeItaliano Mini</v>
      </c>
      <c r="I165" s="32" t="s">
        <v>255</v>
      </c>
      <c r="K165" s="29" t="str">
        <f t="shared" si="21"/>
        <v>Sling Orange/Italiano Mini</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196</v>
      </c>
      <c r="B166" s="80" t="s">
        <v>547</v>
      </c>
      <c r="C166" s="116">
        <v>5</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4"/>
        <v/>
      </c>
      <c r="H166" s="31" t="str">
        <f t="shared" si="25"/>
        <v>Sling OrangeKids Extra</v>
      </c>
      <c r="I166" s="32" t="s">
        <v>255</v>
      </c>
      <c r="K166" s="29" t="str">
        <f t="shared" si="21"/>
        <v>Sling Orange/Kids Extra</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196</v>
      </c>
      <c r="B167" s="80" t="s">
        <v>549</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4"/>
        <v/>
      </c>
      <c r="H167" s="31" t="str">
        <f t="shared" si="25"/>
        <v>Sling OrangeLifestyle Extra</v>
      </c>
      <c r="I167" s="32" t="s">
        <v>255</v>
      </c>
      <c r="K167" s="29" t="str">
        <f t="shared" ref="K167:K194" si="29">A167&amp;"/"&amp;B167</f>
        <v>Sling Orange/Lifestyle Extra</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196</v>
      </c>
      <c r="B168" s="80" t="s">
        <v>567</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4"/>
        <v/>
      </c>
      <c r="H168" s="31" t="str">
        <f t="shared" si="25"/>
        <v>Sling OrangeMéxico</v>
      </c>
      <c r="I168" s="32" t="s">
        <v>255</v>
      </c>
      <c r="K168" s="29" t="str">
        <f t="shared" si="29"/>
        <v>Sling Orange/México</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196</v>
      </c>
      <c r="B169" s="80" t="s">
        <v>170</v>
      </c>
      <c r="C169" s="116">
        <v>29</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4"/>
        <v/>
      </c>
      <c r="H169" s="31" t="str">
        <f t="shared" si="25"/>
        <v>Sling OrangeNBA League Pass</v>
      </c>
      <c r="I169" s="32" t="s">
        <v>255</v>
      </c>
      <c r="K169" s="29" t="str">
        <f t="shared" si="29"/>
        <v>Sling Orange/NBA League Pass</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196</v>
      </c>
      <c r="B170" s="80" t="s">
        <v>548</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4"/>
        <v/>
      </c>
      <c r="H170" s="31" t="str">
        <f t="shared" si="25"/>
        <v>Sling OrangeNews Extra</v>
      </c>
      <c r="I170" s="32" t="s">
        <v>255</v>
      </c>
      <c r="K170" s="29" t="str">
        <f t="shared" si="29"/>
        <v>Sling Orange/News Extra</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196</v>
      </c>
      <c r="B171" s="80" t="s">
        <v>562</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4"/>
        <v/>
      </c>
      <c r="H171" s="31" t="str">
        <f t="shared" si="25"/>
        <v>Sling OrangeOutside TV Features</v>
      </c>
      <c r="I171" s="32" t="s">
        <v>255</v>
      </c>
      <c r="K171" s="29" t="str">
        <f t="shared" si="29"/>
        <v>Sling Orange/Outside TV Features</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196</v>
      </c>
      <c r="B172" s="80" t="s">
        <v>563</v>
      </c>
      <c r="C172" s="116">
        <v>6</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4"/>
        <v/>
      </c>
      <c r="H172" s="31" t="str">
        <f t="shared" si="25"/>
        <v>Sling OrangePantaya</v>
      </c>
      <c r="I172" s="32" t="s">
        <v>255</v>
      </c>
      <c r="K172" s="29" t="str">
        <f t="shared" si="29"/>
        <v>Sling Orange/Pantaya</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196</v>
      </c>
      <c r="B173" s="80" t="s">
        <v>581</v>
      </c>
      <c r="C173" s="116">
        <v>15</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4"/>
        <v/>
      </c>
      <c r="H173" s="31" t="str">
        <f t="shared" si="25"/>
        <v>Sling OrangePolish Mini</v>
      </c>
      <c r="I173" s="32" t="s">
        <v>255</v>
      </c>
      <c r="K173" s="29" t="str">
        <f t="shared" si="29"/>
        <v>Sling Orange/Polish Mini</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196</v>
      </c>
      <c r="B174" s="80" t="s">
        <v>66</v>
      </c>
      <c r="C174" s="116">
        <v>10</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ref="G174:G194" ca="1" si="30">IF(E174=0,"",C174/E174)</f>
        <v/>
      </c>
      <c r="H174" s="31" t="str">
        <f t="shared" ref="H174:H194" si="31">A174&amp;B174&amp;D174</f>
        <v>Sling OrangeShowtime</v>
      </c>
      <c r="I174" s="32" t="s">
        <v>255</v>
      </c>
      <c r="K174" s="29" t="str">
        <f t="shared" si="29"/>
        <v>Sling Orange/Showtime</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196</v>
      </c>
      <c r="B175" s="80" t="s">
        <v>545</v>
      </c>
      <c r="C175" s="116">
        <v>5</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30"/>
        <v/>
      </c>
      <c r="H175" s="31" t="str">
        <f t="shared" si="31"/>
        <v>Sling OrangeSports Extra</v>
      </c>
      <c r="I175" s="32" t="s">
        <v>255</v>
      </c>
      <c r="K175" s="29" t="str">
        <f t="shared" si="29"/>
        <v>Sling Orange/Sports Extra</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196</v>
      </c>
      <c r="B176" s="80" t="s">
        <v>67</v>
      </c>
      <c r="C176" s="116">
        <v>9</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30"/>
        <v/>
      </c>
      <c r="H176" s="31" t="str">
        <f t="shared" si="31"/>
        <v>Sling OrangeStarz</v>
      </c>
      <c r="I176" s="32" t="s">
        <v>255</v>
      </c>
      <c r="K176" s="29" t="str">
        <f t="shared" si="29"/>
        <v>Sling Orange/Starz</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196</v>
      </c>
      <c r="B177" s="80" t="s">
        <v>564</v>
      </c>
      <c r="C177" s="116">
        <v>7</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30"/>
        <v/>
      </c>
      <c r="H177" s="31" t="str">
        <f t="shared" si="31"/>
        <v>Sling OrangeStingray Karaoke</v>
      </c>
      <c r="I177" s="32" t="s">
        <v>255</v>
      </c>
      <c r="K177" s="29" t="str">
        <f t="shared" si="29"/>
        <v>Sling Orange/Stingray Karaoke</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196</v>
      </c>
      <c r="B178" s="80" t="s">
        <v>568</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ca="1" si="30"/>
        <v/>
      </c>
      <c r="H178" s="31" t="str">
        <f t="shared" si="31"/>
        <v>Sling OrangeSudamérica</v>
      </c>
      <c r="I178" s="32" t="s">
        <v>255</v>
      </c>
      <c r="K178" s="29" t="str">
        <f t="shared" si="29"/>
        <v>Sling Orange/Sudamérica</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196</v>
      </c>
      <c r="B179" s="80" t="s">
        <v>583</v>
      </c>
      <c r="C179" s="116">
        <v>10</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30"/>
        <v/>
      </c>
      <c r="H179" s="31" t="str">
        <f t="shared" si="31"/>
        <v>Sling OrangeSun TV Mini</v>
      </c>
      <c r="I179" s="32" t="s">
        <v>255</v>
      </c>
      <c r="K179" s="29" t="str">
        <f t="shared" si="29"/>
        <v>Sling Orange/Sun TV Mini</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196</v>
      </c>
      <c r="B180" s="80" t="s">
        <v>575</v>
      </c>
      <c r="C180" s="116">
        <v>5</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ca="1" si="30"/>
        <v/>
      </c>
      <c r="H180" s="31" t="str">
        <f t="shared" si="31"/>
        <v>Sling OrangeTamil Mini</v>
      </c>
      <c r="I180" s="32" t="s">
        <v>255</v>
      </c>
      <c r="K180" s="29" t="str">
        <f t="shared" si="29"/>
        <v>Sling Orange/Tamil Mini</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196</v>
      </c>
      <c r="B181" s="80" t="s">
        <v>574</v>
      </c>
      <c r="C181" s="116">
        <v>5</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30"/>
        <v/>
      </c>
      <c r="H181" s="31" t="str">
        <f t="shared" si="31"/>
        <v>Sling OrangeTelugu Mini</v>
      </c>
      <c r="I181" s="32" t="s">
        <v>255</v>
      </c>
      <c r="K181" s="29" t="str">
        <f t="shared" si="29"/>
        <v>Sling Orange/Telugu Mini</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196</v>
      </c>
      <c r="B182" s="80" t="s">
        <v>584</v>
      </c>
      <c r="C182" s="116">
        <v>3</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30"/>
        <v/>
      </c>
      <c r="H182" s="31" t="str">
        <f t="shared" si="31"/>
        <v>Sling OrangeThe Country Network</v>
      </c>
      <c r="I182" s="32" t="s">
        <v>255</v>
      </c>
      <c r="K182" s="29" t="str">
        <f t="shared" si="29"/>
        <v>Sling Orange/The Country Network</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196</v>
      </c>
      <c r="B183" s="80" t="s">
        <v>565</v>
      </c>
      <c r="C183" s="116">
        <v>5</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30"/>
        <v/>
      </c>
      <c r="H183" s="31" t="str">
        <f t="shared" si="31"/>
        <v>Sling OrangeUP Faith &amp; Family</v>
      </c>
      <c r="I183" s="32" t="s">
        <v>255</v>
      </c>
      <c r="K183" s="29" t="str">
        <f t="shared" si="29"/>
        <v>Sling Orange/UP Faith &amp; Family</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196</v>
      </c>
      <c r="B184" s="80" t="s">
        <v>340</v>
      </c>
      <c r="C184" s="116">
        <v>4</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ref="G184" ca="1" si="32">IF(E184=0,"",C184/E184)</f>
        <v/>
      </c>
      <c r="H184" s="31" t="str">
        <f t="shared" ref="H184" si="33">A184&amp;B184&amp;D184</f>
        <v>Sling OrangeVSIN</v>
      </c>
      <c r="I184" s="32" t="s">
        <v>255</v>
      </c>
      <c r="K184" s="29" t="str">
        <f t="shared" ref="K184" si="34">A184&amp;"/"&amp;B184</f>
        <v>Sling Orange/VSIN</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196</v>
      </c>
      <c r="B185" s="80" t="s">
        <v>572</v>
      </c>
      <c r="C185" s="116">
        <v>5</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30"/>
        <v/>
      </c>
      <c r="H185" s="31" t="str">
        <f t="shared" si="31"/>
        <v>Sling OrangeWillow Cricket Mini</v>
      </c>
      <c r="I185" s="32" t="s">
        <v>255</v>
      </c>
      <c r="K185" s="29" t="str">
        <f t="shared" si="29"/>
        <v>Sling Orange/Willow Cricket Mini</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181</v>
      </c>
      <c r="B186" s="80" t="s">
        <v>262</v>
      </c>
      <c r="C186" s="3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30"/>
        <v/>
      </c>
      <c r="H186" s="31" t="str">
        <f t="shared" si="31"/>
        <v>YouTube TVAMC Premier</v>
      </c>
      <c r="I186" s="32" t="s">
        <v>255</v>
      </c>
      <c r="K186" s="29" t="str">
        <f t="shared" si="29"/>
        <v>YouTube TV/AMC Premier</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181</v>
      </c>
      <c r="B187" s="80" t="s">
        <v>169</v>
      </c>
      <c r="C187" s="36">
        <v>3</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30"/>
        <v/>
      </c>
      <c r="H187" s="31" t="str">
        <f t="shared" si="31"/>
        <v>YouTube TVCuriosity Stream</v>
      </c>
      <c r="I187" s="32" t="s">
        <v>255</v>
      </c>
      <c r="K187" s="29" t="str">
        <f t="shared" si="29"/>
        <v>YouTube TV/Curiosity Stream</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181</v>
      </c>
      <c r="B188" s="80" t="s">
        <v>32</v>
      </c>
      <c r="C188" s="36">
        <v>6</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ref="G188" ca="1" si="35">IF(E188=0,"",C188/E188)</f>
        <v/>
      </c>
      <c r="H188" s="31" t="str">
        <f t="shared" ref="H188" si="36">A188&amp;B188&amp;D188</f>
        <v>YouTube TVEPIX</v>
      </c>
      <c r="I188" s="32" t="s">
        <v>255</v>
      </c>
      <c r="K188" s="29" t="str">
        <f t="shared" ref="K188" si="37">A188&amp;"/"&amp;B188</f>
        <v>YouTube TV/EPIX</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181</v>
      </c>
      <c r="B189" s="80" t="s">
        <v>261</v>
      </c>
      <c r="C189" s="36">
        <v>15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30"/>
        <v/>
      </c>
      <c r="H189" s="31" t="str">
        <f t="shared" si="31"/>
        <v>YouTube TVFOX Soccer Plus</v>
      </c>
      <c r="I189" s="32" t="s">
        <v>255</v>
      </c>
      <c r="K189" s="29" t="str">
        <f t="shared" si="29"/>
        <v>YouTube TV/FOX Soccer Plus</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181</v>
      </c>
      <c r="B190" s="80" t="s">
        <v>170</v>
      </c>
      <c r="C190" s="36">
        <v>40</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30"/>
        <v/>
      </c>
      <c r="H190" s="31" t="str">
        <f t="shared" si="31"/>
        <v>YouTube TVNBA League Pass</v>
      </c>
      <c r="I190" s="32" t="s">
        <v>255</v>
      </c>
      <c r="K190" s="29" t="str">
        <f t="shared" si="29"/>
        <v>YouTube TV/NBA League Pass</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181</v>
      </c>
      <c r="B191" s="80" t="s">
        <v>66</v>
      </c>
      <c r="C191" s="36">
        <v>7</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30"/>
        <v/>
      </c>
      <c r="H191" s="31" t="str">
        <f t="shared" si="31"/>
        <v>YouTube TVShowtime</v>
      </c>
      <c r="I191" s="32" t="s">
        <v>255</v>
      </c>
      <c r="K191" s="29" t="str">
        <f t="shared" si="29"/>
        <v>YouTube TV/Showtime</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181</v>
      </c>
      <c r="B192" s="80" t="s">
        <v>171</v>
      </c>
      <c r="C192" s="36">
        <v>5</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ca="1" si="30"/>
        <v/>
      </c>
      <c r="H192" s="31" t="str">
        <f t="shared" si="31"/>
        <v>YouTube TVShudder</v>
      </c>
      <c r="I192" s="32" t="s">
        <v>255</v>
      </c>
      <c r="K192" s="29" t="str">
        <f t="shared" si="29"/>
        <v>YouTube TV/Shudder</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181</v>
      </c>
      <c r="B193" s="80" t="s">
        <v>67</v>
      </c>
      <c r="C193" s="36">
        <v>9</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30"/>
        <v/>
      </c>
      <c r="H193" s="31" t="str">
        <f t="shared" si="31"/>
        <v>YouTube TVStarz</v>
      </c>
      <c r="I193" s="32" t="s">
        <v>255</v>
      </c>
      <c r="K193" s="29" t="str">
        <f t="shared" si="29"/>
        <v>YouTube TV/Starz</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181</v>
      </c>
      <c r="B194" s="80" t="s">
        <v>172</v>
      </c>
      <c r="C194" s="36">
        <v>7</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30"/>
        <v/>
      </c>
      <c r="H194" s="31" t="str">
        <f t="shared" si="31"/>
        <v>YouTube TVSundance Now</v>
      </c>
      <c r="I194" s="32" t="s">
        <v>255</v>
      </c>
      <c r="K194" s="29" t="str">
        <f t="shared" si="29"/>
        <v>YouTube TV/Sundance Now</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sheetData>
  <autoFilter ref="A1:I101" xr:uid="{EBBEB83C-FFA8-4368-811C-6068DE51748D}"/>
  <sortState xmlns:xlrd2="http://schemas.microsoft.com/office/spreadsheetml/2017/richdata2" ref="A20:H194">
    <sortCondition ref="A20:A194"/>
    <sortCondition ref="B20:B194"/>
  </sortState>
  <mergeCells count="1">
    <mergeCell ref="K9:M9"/>
  </mergeCells>
  <conditionalFormatting sqref="D20:D194">
    <cfRule type="expression" dxfId="489" priority="1744">
      <formula>IF(ISNUMBER(MATCH(A20&amp;"Yesx",$H:$H,0)),FALSE,TRUE)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0" id="{4B752B0D-01CE-4809-8501-DB0A18F50CC8}">
            <xm:f>VLOOKUP(A2,Services!$A$1:$B$19,2,0)="Exclude"</xm:f>
            <x14:dxf>
              <font>
                <strike/>
                <color theme="0"/>
              </font>
              <fill>
                <patternFill>
                  <bgColor rgb="FFFF0000"/>
                </patternFill>
              </fill>
            </x14:dxf>
          </x14:cfRule>
          <xm:sqref>A18:A60 A189:A194 A160:A183 A112:A134 A185:A187 A136:A144 A98:A110 A146:A158 A77:A96 A62:A75 A2:A16</xm:sqref>
        </x14:conditionalFormatting>
        <x14:conditionalFormatting xmlns:xm="http://schemas.microsoft.com/office/excel/2006/main">
          <x14:cfRule type="expression" priority="19"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17"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15" id="{B8384930-7B48-4F9E-BED0-DCFAB99512D9}">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3" id="{0FABB777-DF2B-45BD-B82A-043A3F273755}">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1" id="{94FF4AE9-6290-4046-9C31-A6916C269356}">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9" id="{CEA3AE51-BD0D-4840-A296-9CDEC630DA67}">
            <xm:f>VLOOKUP(A184,Services!$A$1:$B$19,2,0)="Exclude"</xm:f>
            <x14:dxf>
              <font>
                <strike/>
                <color theme="0"/>
              </font>
              <fill>
                <patternFill>
                  <bgColor rgb="FFFF0000"/>
                </patternFill>
              </fill>
            </x14:dxf>
          </x14:cfRule>
          <xm:sqref>A184</xm:sqref>
        </x14:conditionalFormatting>
        <x14:conditionalFormatting xmlns:xm="http://schemas.microsoft.com/office/excel/2006/main">
          <x14:cfRule type="expression" priority="7" id="{2CD95AEC-DE51-46B2-899A-7B1A5D4E1C32}">
            <xm:f>VLOOKUP(A135,Services!$A$1:$B$19,2,0)="Exclude"</xm:f>
            <x14:dxf>
              <font>
                <strike/>
                <color theme="0"/>
              </font>
              <fill>
                <patternFill>
                  <bgColor rgb="FFFF0000"/>
                </patternFill>
              </fill>
            </x14:dxf>
          </x14:cfRule>
          <xm:sqref>A135</xm:sqref>
        </x14:conditionalFormatting>
        <x14:conditionalFormatting xmlns:xm="http://schemas.microsoft.com/office/excel/2006/main">
          <x14:cfRule type="expression" priority="5"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3" id="{3433BB74-A665-4EFE-B6EE-91496C00E0C9}">
            <xm:f>VLOOKUP(A145,Services!$A$1:$B$19,2,0)="Exclude"</xm:f>
            <x14:dxf>
              <font>
                <strike/>
                <color theme="0"/>
              </font>
              <fill>
                <patternFill>
                  <bgColor rgb="FFFF0000"/>
                </patternFill>
              </fill>
            </x14:dxf>
          </x14:cfRule>
          <xm:sqref>A145</xm:sqref>
        </x14:conditionalFormatting>
        <x14:conditionalFormatting xmlns:xm="http://schemas.microsoft.com/office/excel/2006/main">
          <x14:cfRule type="expression" priority="1" id="{363364AA-6D5D-4B49-B02A-F08361C3D832}">
            <xm:f>VLOOKUP(A61,Services!$A$1:$B$19,2,0)="Exclude"</xm:f>
            <x14:dxf>
              <font>
                <strike/>
                <color theme="0"/>
              </font>
              <fill>
                <patternFill>
                  <bgColor rgb="FFFF0000"/>
                </patternFill>
              </fill>
            </x14:dxf>
          </x14:cfRule>
          <xm:sqref>A61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2"/>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16384" width="9.23046875" style="3"/>
  </cols>
  <sheetData>
    <row r="1" spans="1:64" s="11" customFormat="1" ht="63" x14ac:dyDescent="0.4">
      <c r="A1" s="18" t="s">
        <v>345</v>
      </c>
      <c r="B1" s="15" t="s">
        <v>237</v>
      </c>
      <c r="C1" s="15" t="s">
        <v>497</v>
      </c>
      <c r="D1" s="16" t="s">
        <v>455</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E1&amp;" Chosen"</f>
        <v>Philo Chosen</v>
      </c>
      <c r="W1" s="26" t="str">
        <f>F1&amp;" Chosen"</f>
        <v>Sling Orange Chosen</v>
      </c>
      <c r="X1" s="26" t="str">
        <f>G1&amp;" Chosen"</f>
        <v>Sling Blue Chosen</v>
      </c>
      <c r="Y1" s="26" t="str">
        <f>H1&amp;" Chosen"</f>
        <v>DirecTV Now Plus Chosen</v>
      </c>
      <c r="Z1" s="26" t="str">
        <f>I1&amp;" Chosen"</f>
        <v>DirecTV Now Max Chosen</v>
      </c>
      <c r="AA1" s="26" t="str">
        <f>J1&amp;" Chosen"</f>
        <v>DirecTV Now Entertainment Chosen</v>
      </c>
      <c r="AB1" s="26" t="str">
        <f>K1&amp;" Chosen"</f>
        <v>DirecTV Now Choice Chosen</v>
      </c>
      <c r="AC1" s="26" t="str">
        <f>L1&amp;" Chosen"</f>
        <v>DirecTV Now Xtra Chosen</v>
      </c>
      <c r="AD1" s="26" t="str">
        <f>M1&amp;" Chosen"</f>
        <v>DirecTV Now Ultimate Chosen</v>
      </c>
      <c r="AE1" s="26" t="str">
        <f>N1&amp;" Chosen"</f>
        <v>DirecTV Now Optimo Mas Chosen</v>
      </c>
      <c r="AF1" s="26" t="str">
        <f>O1&amp;" Chosen"</f>
        <v>YouTube TV Chosen</v>
      </c>
      <c r="AG1" s="26" t="str">
        <f>P1&amp;" Chosen"</f>
        <v>Hulu with Live TV Chosen</v>
      </c>
      <c r="AH1" s="26" t="str">
        <f>Q1&amp;" Chosen"</f>
        <v>PS Vue Chosen</v>
      </c>
      <c r="AI1" s="26" t="str">
        <f>R1&amp;" Chosen"</f>
        <v>Fubo TV Chosen</v>
      </c>
      <c r="AJ1" s="26" t="str">
        <f>S1&amp;" Chosen"</f>
        <v>AT&amp;T Watch TV Chosen</v>
      </c>
      <c r="AK1" s="26" t="str">
        <f>T1&amp;" Chosen"</f>
        <v>KlowdTV Chosen</v>
      </c>
      <c r="AL1" s="26" t="str">
        <f>U1&amp;" Chosen"</f>
        <v>Spectrum TV Essentials Chosen</v>
      </c>
      <c r="AM1" s="26" t="s">
        <v>448</v>
      </c>
      <c r="AN1" s="70" t="str">
        <f>E1&amp;" qualify"</f>
        <v>Philo qualify</v>
      </c>
      <c r="AO1" s="70" t="str">
        <f>F1&amp;" qualify"</f>
        <v>Sling Orange qualify</v>
      </c>
      <c r="AP1" s="70" t="str">
        <f>G1&amp;" qualify"</f>
        <v>Sling Blue qualify</v>
      </c>
      <c r="AQ1" s="70" t="str">
        <f>H1&amp;" qualify"</f>
        <v>DirecTV Now Plus qualify</v>
      </c>
      <c r="AR1" s="70" t="str">
        <f>I1&amp;" qualify"</f>
        <v>DirecTV Now Max qualify</v>
      </c>
      <c r="AS1" s="70" t="str">
        <f>J1&amp;" qualify"</f>
        <v>DirecTV Now Entertainment qualify</v>
      </c>
      <c r="AT1" s="70" t="str">
        <f>K1&amp;" qualify"</f>
        <v>DirecTV Now Choice qualify</v>
      </c>
      <c r="AU1" s="70" t="str">
        <f>L1&amp;" qualify"</f>
        <v>DirecTV Now Xtra qualify</v>
      </c>
      <c r="AV1" s="70" t="str">
        <f>M1&amp;" qualify"</f>
        <v>DirecTV Now Ultimate qualify</v>
      </c>
      <c r="AW1" s="70" t="str">
        <f>N1&amp;" qualify"</f>
        <v>DirecTV Now Optimo Mas qualify</v>
      </c>
      <c r="AX1" s="70" t="str">
        <f>O1&amp;" qualify"</f>
        <v>YouTube TV qualify</v>
      </c>
      <c r="AY1" s="70" t="str">
        <f>P1&amp;" qualify"</f>
        <v>Hulu with Live TV qualify</v>
      </c>
      <c r="AZ1" s="70" t="str">
        <f>Q1&amp;" qualify"</f>
        <v>PS Vue qualify</v>
      </c>
      <c r="BA1" s="70" t="str">
        <f>R1&amp;" qualify"</f>
        <v>Fubo TV qualify</v>
      </c>
      <c r="BB1" s="70" t="str">
        <f>S1&amp;" qualify"</f>
        <v>AT&amp;T Watch TV qualify</v>
      </c>
      <c r="BC1" s="70" t="str">
        <f>T1&amp;" qualify"</f>
        <v>KlowdTV qualify</v>
      </c>
      <c r="BD1" s="70" t="str">
        <f>U1&amp;" qualify"</f>
        <v>Spectrum TV Essentials qualify</v>
      </c>
      <c r="BE1" s="122" t="s">
        <v>520</v>
      </c>
      <c r="BF1" s="122" t="s">
        <v>517</v>
      </c>
      <c r="BG1" s="122" t="s">
        <v>518</v>
      </c>
      <c r="BH1" s="122" t="s">
        <v>519</v>
      </c>
      <c r="BI1" s="122" t="s">
        <v>508</v>
      </c>
      <c r="BJ1" s="20" t="s">
        <v>501</v>
      </c>
      <c r="BK1" s="20" t="str">
        <f>E1&amp;" error"</f>
        <v>Philo error</v>
      </c>
      <c r="BL1" s="20" t="str">
        <f>F1&amp;" error"</f>
        <v>Sling Orange error</v>
      </c>
    </row>
    <row r="2" spans="1:64" x14ac:dyDescent="0.3">
      <c r="A2" s="19" t="s">
        <v>407</v>
      </c>
      <c r="B2" s="4" t="s">
        <v>284</v>
      </c>
      <c r="C2" s="4" t="s">
        <v>222</v>
      </c>
      <c r="D2" s="3" t="str">
        <f ca="1">IF(BI2=0,"",IF(BI2&lt;=VALUE(MID(marker_pick,1,1)),1,""))</f>
        <v/>
      </c>
      <c r="H2" s="5" t="s">
        <v>303</v>
      </c>
      <c r="I2" s="5" t="s">
        <v>303</v>
      </c>
      <c r="J2" s="5" t="s">
        <v>303</v>
      </c>
      <c r="K2" s="5" t="s">
        <v>303</v>
      </c>
      <c r="L2" s="5" t="s">
        <v>303</v>
      </c>
      <c r="M2" s="5" t="s">
        <v>303</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ca="1">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5" si="0">MAX(BF2:BH2)</f>
        <v>0</v>
      </c>
      <c r="BF2" s="3">
        <f>IF(highlight_pick="Select",0,IF(MID(highlight_pick,1,1)="#",0,IF(INDEX($A2:$BL2,1,MATCH(highlight_pick,$1:$1,0))="",0,IF(INDEX($A2:$BL2,1,MATCH(highlight_pick,$1:$1,0))="Yes",1,2))))</f>
        <v>0</v>
      </c>
      <c r="BG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H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row>
    <row r="3" spans="1:64" x14ac:dyDescent="0.3">
      <c r="A3" s="19" t="s">
        <v>727</v>
      </c>
      <c r="B3" s="4" t="s">
        <v>811</v>
      </c>
      <c r="C3" s="4" t="s">
        <v>301</v>
      </c>
      <c r="D3" s="3" t="str">
        <f ca="1">IF(BI3=0,"",IF(BI3&lt;=VALUE(MID(marker_pick,1,1)),1,""))</f>
        <v/>
      </c>
      <c r="K3" s="5" t="s">
        <v>1</v>
      </c>
      <c r="L3" s="5" t="s">
        <v>1</v>
      </c>
      <c r="M3" s="5" t="s">
        <v>1</v>
      </c>
      <c r="T3" s="5" t="s">
        <v>263</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ca="1">IF(SUM(V3:AL3)&gt;0,1,"")</f>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0"/>
        <v>0</v>
      </c>
      <c r="BF3" s="3">
        <f>IF(highlight_pick="Select",0,IF(MID(highlight_pick,1,1)="#",0,IF(INDEX($A3:$BL3,1,MATCH(highlight_pick,$1:$1,0))="",0,IF(INDEX($A3:$BL3,1,MATCH(highlight_pick,$1:$1,0))="Yes",1,2))))</f>
        <v>0</v>
      </c>
      <c r="BG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H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row>
    <row r="4" spans="1:64" ht="37.299999999999997" x14ac:dyDescent="0.3">
      <c r="A4" s="19" t="s">
        <v>5</v>
      </c>
      <c r="B4" s="4" t="s">
        <v>298</v>
      </c>
      <c r="C4" s="4" t="s">
        <v>301</v>
      </c>
      <c r="D4" s="3">
        <f ca="1">IF(BI4=0,"",IF(BI4&lt;=VALUE(MID(marker_pick,1,1)),1,""))</f>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ca="1">IF(SUM(V4:AL4)&gt;0,1,"")</f>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t="str">
        <f>IF(OR(U4="",VLOOKUP(U$1,Services!$A$1:$B$19,2,0)="Exclude"),"",IF($D4=1,IF(OR(price_limit="",price_limit="No Limit"),IF(U4="Yes",1,2),IF(SUMIFS(WhatIf!$G:$G,WhatIf!$A:$A,U$1,WhatIf!$B:$B,U4)&lt;=price_limit,IF(U4="Yes",1,2),"")),""))</f>
        <v/>
      </c>
      <c r="BE4" s="3">
        <f t="shared" si="0"/>
        <v>0</v>
      </c>
      <c r="BF4" s="3">
        <f>IF(highlight_pick="Select",0,IF(MID(highlight_pick,1,1)="#",0,IF(INDEX($A4:$BL4,1,MATCH(highlight_pick,$1:$1,0))="",0,IF(INDEX($A4:$BL4,1,MATCH(highlight_pick,$1:$1,0))="Yes",1,2))))</f>
        <v>0</v>
      </c>
      <c r="BG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H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row>
    <row r="5" spans="1:64" x14ac:dyDescent="0.3">
      <c r="A5" s="19" t="s">
        <v>629</v>
      </c>
      <c r="C5" s="4" t="s">
        <v>222</v>
      </c>
      <c r="D5" s="3" t="str">
        <f ca="1">IF(BI5=0,"",IF(BI5&lt;=VALUE(MID(marker_pick,1,1)),1,""))</f>
        <v/>
      </c>
      <c r="F5" s="5" t="s">
        <v>571</v>
      </c>
      <c r="G5" s="5" t="s">
        <v>571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ca="1">IF(SUM(V5:AL5)&gt;0,1,"")</f>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0"/>
        <v>0</v>
      </c>
      <c r="BF5" s="3">
        <f>IF(highlight_pick="Select",0,IF(MID(highlight_pick,1,1)="#",0,IF(INDEX($A5:$BL5,1,MATCH(highlight_pick,$1:$1,0))="",0,IF(INDEX($A5:$BL5,1,MATCH(highlight_pick,$1:$1,0))="Yes",1,2))))</f>
        <v>0</v>
      </c>
      <c r="BG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H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row>
    <row r="6" spans="1:64" ht="24.9" x14ac:dyDescent="0.3">
      <c r="A6" s="19" t="s">
        <v>0</v>
      </c>
      <c r="B6" s="4" t="s">
        <v>255</v>
      </c>
      <c r="C6" s="4" t="s">
        <v>490</v>
      </c>
      <c r="D6" s="3">
        <f ca="1">IF(BI6=0,"",IF(BI6&lt;=VALUE(MID(marker_pick,1,1)),1,""))</f>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ca="1">IF(SUM(V6:AL6)&gt;0,1,"")</f>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t="str">
        <f>IF(OR(U6="",VLOOKUP(U$1,Services!$A$1:$B$19,2,0)="Exclude"),"",IF($D6=1,IF(OR(price_limit="",price_limit="No Limit"),IF(U6="Yes",1,2),IF(SUMIFS(WhatIf!$G:$G,WhatIf!$A:$A,U$1,WhatIf!$B:$B,U6)&lt;=price_limit,IF(U6="Yes",1,2),"")),""))</f>
        <v/>
      </c>
      <c r="BE6" s="3">
        <f t="shared" si="0"/>
        <v>0</v>
      </c>
      <c r="BF6" s="3">
        <f>IF(highlight_pick="Select",0,IF(MID(highlight_pick,1,1)="#",0,IF(INDEX($A6:$BL6,1,MATCH(highlight_pick,$1:$1,0))="",0,IF(INDEX($A6:$BL6,1,MATCH(highlight_pick,$1:$1,0))="Yes",1,2))))</f>
        <v>0</v>
      </c>
      <c r="BG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H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row>
    <row r="7" spans="1:64" x14ac:dyDescent="0.3">
      <c r="A7" s="19" t="s">
        <v>406</v>
      </c>
      <c r="B7" s="4" t="s">
        <v>255</v>
      </c>
      <c r="C7" s="4" t="s">
        <v>231</v>
      </c>
      <c r="D7" s="3" t="str">
        <f ca="1">IF(BI7=0,"",IF(BI7&lt;=VALUE(MID(marker_pick,1,1)),1,""))</f>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ca="1">IF(SUM(V7:AL7)&gt;0,1,"")</f>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0"/>
        <v>0</v>
      </c>
      <c r="BF7" s="3">
        <f>IF(highlight_pick="Select",0,IF(MID(highlight_pick,1,1)="#",0,IF(INDEX($A7:$BL7,1,MATCH(highlight_pick,$1:$1,0))="",0,IF(INDEX($A7:$BL7,1,MATCH(highlight_pick,$1:$1,0))="Yes",1,2))))</f>
        <v>0</v>
      </c>
      <c r="BG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H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row>
    <row r="8" spans="1:64" x14ac:dyDescent="0.3">
      <c r="A8" s="19" t="s">
        <v>202</v>
      </c>
      <c r="B8" s="4" t="s">
        <v>255</v>
      </c>
      <c r="C8" s="4" t="s">
        <v>223</v>
      </c>
      <c r="D8" s="3" t="str">
        <f ca="1">IF(BI8=0,"",IF(BI8&lt;=VALUE(MID(marker_pick,1,1)),1,""))</f>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ca="1">IF(SUM(V8:AL8)&gt;0,1,"")</f>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0"/>
        <v>0</v>
      </c>
      <c r="BF8" s="3">
        <f>IF(highlight_pick="Select",0,IF(MID(highlight_pick,1,1)="#",0,IF(INDEX($A8:$BL8,1,MATCH(highlight_pick,$1:$1,0))="",0,IF(INDEX($A8:$BL8,1,MATCH(highlight_pick,$1:$1,0))="Yes",1,2))))</f>
        <v>0</v>
      </c>
      <c r="BG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H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row>
    <row r="9" spans="1:64" x14ac:dyDescent="0.3">
      <c r="A9" s="19" t="s">
        <v>179</v>
      </c>
      <c r="B9" s="4" t="s">
        <v>255</v>
      </c>
      <c r="C9" s="4" t="s">
        <v>231</v>
      </c>
      <c r="D9" s="3" t="str">
        <f ca="1">IF(BI9=0,"",IF(BI9&lt;=VALUE(MID(marker_pick,1,1)),1,""))</f>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ca="1">IF(SUM(V9:AL9)&gt;0,1,"")</f>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0"/>
        <v>0</v>
      </c>
      <c r="BF9" s="3">
        <f>IF(highlight_pick="Select",0,IF(MID(highlight_pick,1,1)="#",0,IF(INDEX($A9:$BL9,1,MATCH(highlight_pick,$1:$1,0))="",0,IF(INDEX($A9:$BL9,1,MATCH(highlight_pick,$1:$1,0))="Yes",1,2))))</f>
        <v>0</v>
      </c>
      <c r="BG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H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row>
    <row r="10" spans="1:64" ht="24.9" x14ac:dyDescent="0.3">
      <c r="A10" s="19" t="s">
        <v>211</v>
      </c>
      <c r="B10" s="4" t="s">
        <v>255</v>
      </c>
      <c r="C10" s="4" t="s">
        <v>212</v>
      </c>
      <c r="D10" s="3" t="str">
        <f ca="1">IF(BI10=0,"",IF(BI10&lt;=VALUE(MID(marker_pick,1,1)),1,""))</f>
        <v/>
      </c>
      <c r="F10" s="5" t="s">
        <v>549</v>
      </c>
      <c r="G10" s="5" t="s">
        <v>549</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ca="1">IF(SUM(V10:AL10)&gt;0,1,"")</f>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0"/>
        <v>0</v>
      </c>
      <c r="BF10" s="3">
        <f>IF(highlight_pick="Select",0,IF(MID(highlight_pick,1,1)="#",0,IF(INDEX($A10:$BL10,1,MATCH(highlight_pick,$1:$1,0))="",0,IF(INDEX($A10:$BL10,1,MATCH(highlight_pick,$1:$1,0))="Yes",1,2))))</f>
        <v>0</v>
      </c>
      <c r="BG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H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row>
    <row r="11" spans="1:64" x14ac:dyDescent="0.3">
      <c r="A11" s="19" t="s">
        <v>598</v>
      </c>
      <c r="C11" s="4" t="s">
        <v>496</v>
      </c>
      <c r="D11" s="3" t="str">
        <f ca="1">IF(BI11=0,"",IF(BI11&lt;=VALUE(MID(marker_pick,1,1)),1,""))</f>
        <v/>
      </c>
      <c r="F11" s="5" t="s">
        <v>579</v>
      </c>
      <c r="G11" s="5" t="s">
        <v>579</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ca="1">IF(SUM(V11:AL11)&gt;0,1,"")</f>
        <v/>
      </c>
      <c r="AN11" s="75" t="str">
        <f>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IF(OR(J11="",VLOOKUP(J$1,Services!$A$1:$B$19,2,0)="Exclude"),"",IF($D11=1,IF(OR(price_limit="",price_limit="No Limit"),IF(J11="Yes",1,2),IF(SUMIFS(WhatIf!$G:$G,WhatIf!$A:$A,J$1,WhatIf!$B:$B,J11)&lt;=price_limit,IF(J11="Yes",1,2),"")),""))</f>
        <v/>
      </c>
      <c r="AT11" s="75" t="str">
        <f>IF(OR(K11="",VLOOKUP(K$1,Services!$A$1:$B$19,2,0)="Exclude"),"",IF($D11=1,IF(OR(price_limit="",price_limit="No Limit"),IF(K11="Yes",1,2),IF(SUMIFS(WhatIf!$G:$G,WhatIf!$A:$A,K$1,WhatIf!$B:$B,K11)&lt;=price_limit,IF(K11="Yes",1,2),"")),""))</f>
        <v/>
      </c>
      <c r="AU11" s="75" t="str">
        <f>IF(OR(L11="",VLOOKUP(L$1,Services!$A$1:$B$19,2,0)="Exclude"),"",IF($D11=1,IF(OR(price_limit="",price_limit="No Limit"),IF(L11="Yes",1,2),IF(SUMIFS(WhatIf!$G:$G,WhatIf!$A:$A,L$1,WhatIf!$B:$B,L11)&lt;=price_limit,IF(L11="Yes",1,2),"")),""))</f>
        <v/>
      </c>
      <c r="AV11" s="75" t="str">
        <f>IF(OR(M11="",VLOOKUP(M$1,Services!$A$1:$B$19,2,0)="Exclude"),"",IF($D11=1,IF(OR(price_limit="",price_limit="No Limit"),IF(M11="Yes",1,2),IF(SUMIFS(WhatIf!$G:$G,WhatIf!$A:$A,M$1,WhatIf!$B:$B,M11)&lt;=price_limit,IF(M11="Yes",1,2),"")),""))</f>
        <v/>
      </c>
      <c r="AW11" s="75" t="str">
        <f>IF(OR(N11="",VLOOKUP(N$1,Services!$A$1:$B$19,2,0)="Exclude"),"",IF($D11=1,IF(OR(price_limit="",price_limit="No Limit"),IF(N11="Yes",1,2),IF(SUMIFS(WhatIf!$G:$G,WhatIf!$A:$A,N$1,WhatIf!$B:$B,N11)&lt;=price_limit,IF(N11="Yes",1,2),"")),""))</f>
        <v/>
      </c>
      <c r="AX11" s="75" t="str">
        <f>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IF(OR(Q11="",VLOOKUP(Q$1,Services!$A$1:$B$19,2,0)="Exclude"),"",IF($D11=1,IF(OR(price_limit="",price_limit="No Limit"),IF(Q11="Yes",1,2),IF(SUMIFS(WhatIf!$G:$G,WhatIf!$A:$A,Q$1,WhatIf!$B:$B,Q11)&lt;=price_limit,IF(Q11="Yes",1,2),"")),""))</f>
        <v/>
      </c>
      <c r="BA11" s="75" t="str">
        <f>IF(OR(R11="",VLOOKUP(R$1,Services!$A$1:$B$19,2,0)="Exclude"),"",IF($D11=1,IF(OR(price_limit="",price_limit="No Limit"),IF(R11="Yes",1,2),IF(SUMIFS(WhatIf!$G:$G,WhatIf!$A:$A,R$1,WhatIf!$B:$B,R11)&lt;=price_limit,IF(R11="Yes",1,2),"")),""))</f>
        <v/>
      </c>
      <c r="BB11" s="75" t="str">
        <f>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IF(OR(U11="",VLOOKUP(U$1,Services!$A$1:$B$19,2,0)="Exclude"),"",IF($D11=1,IF(OR(price_limit="",price_limit="No Limit"),IF(U11="Yes",1,2),IF(SUMIFS(WhatIf!$G:$G,WhatIf!$A:$A,U$1,WhatIf!$B:$B,U11)&lt;=price_limit,IF(U11="Yes",1,2),"")),""))</f>
        <v/>
      </c>
      <c r="BE11" s="3">
        <f t="shared" si="0"/>
        <v>0</v>
      </c>
      <c r="BF11" s="3">
        <f>IF(highlight_pick="Select",0,IF(MID(highlight_pick,1,1)="#",0,IF(INDEX($A11:$BL11,1,MATCH(highlight_pick,$1:$1,0))="",0,IF(INDEX($A11:$BL11,1,MATCH(highlight_pick,$1:$1,0))="Yes",1,2))))</f>
        <v>0</v>
      </c>
      <c r="BG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H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
      </c>
      <c r="BL11" s="3" t="str">
        <f>IF($A11&lt;&gt;"",IF(ISNUMBER(MATCH(ROW($A11),#REF!,0)),IF($F11="","Err1",""),IF($F11="","","Err2")),"")</f>
        <v>Err2</v>
      </c>
    </row>
    <row r="12" spans="1:64" x14ac:dyDescent="0.3">
      <c r="A12" s="19" t="s">
        <v>6</v>
      </c>
      <c r="B12" s="4" t="s">
        <v>255</v>
      </c>
      <c r="C12" s="4" t="s">
        <v>301</v>
      </c>
      <c r="D12" s="3" t="str">
        <f ca="1">IF(BI12=0,"",IF(BI12&lt;=VALUE(MID(marker_pick,1,1)),1,""))</f>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ca="1">IF(SUM(V12:AL12)&gt;0,1,"")</f>
        <v/>
      </c>
      <c r="AN12" s="75" t="str">
        <f ca="1">IF(OR(E12="",VLOOKUP(E$1,Services!$A$1:$B$19,2,0)="Exclude"),"",IF($D12=1,IF(OR(price_limit="",price_limit="No Limit"),IF(E12="Yes",1,2),IF(SUMIFS(WhatIf!$G:$G,WhatIf!$A:$A,E$1,WhatIf!$B:$B,E12)&lt;=price_limit,IF(E12="Yes",1,2),"")),""))</f>
        <v/>
      </c>
      <c r="AO12" s="75" t="str">
        <f ca="1">IF(OR(F12="",VLOOKUP(F$1,Services!$A$1:$B$19,2,0)="Exclude"),"",IF($D12=1,IF(OR(price_limit="",price_limit="No Limit"),IF(F12="Yes",1,2),IF(SUMIFS(WhatIf!$G:$G,WhatIf!$A:$A,F$1,WhatIf!$B:$B,F12)&lt;=price_limit,IF(F12="Yes",1,2),"")),""))</f>
        <v/>
      </c>
      <c r="AP12" s="75" t="str">
        <f ca="1">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 ca="1">IF(OR(J12="",VLOOKUP(J$1,Services!$A$1:$B$19,2,0)="Exclude"),"",IF($D12=1,IF(OR(price_limit="",price_limit="No Limit"),IF(J12="Yes",1,2),IF(SUMIFS(WhatIf!$G:$G,WhatIf!$A:$A,J$1,WhatIf!$B:$B,J12)&lt;=price_limit,IF(J12="Yes",1,2),"")),""))</f>
        <v/>
      </c>
      <c r="AT12" s="75" t="str">
        <f ca="1">IF(OR(K12="",VLOOKUP(K$1,Services!$A$1:$B$19,2,0)="Exclude"),"",IF($D12=1,IF(OR(price_limit="",price_limit="No Limit"),IF(K12="Yes",1,2),IF(SUMIFS(WhatIf!$G:$G,WhatIf!$A:$A,K$1,WhatIf!$B:$B,K12)&lt;=price_limit,IF(K12="Yes",1,2),"")),""))</f>
        <v/>
      </c>
      <c r="AU12" s="75" t="str">
        <f ca="1">IF(OR(L12="",VLOOKUP(L$1,Services!$A$1:$B$19,2,0)="Exclude"),"",IF($D12=1,IF(OR(price_limit="",price_limit="No Limit"),IF(L12="Yes",1,2),IF(SUMIFS(WhatIf!$G:$G,WhatIf!$A:$A,L$1,WhatIf!$B:$B,L12)&lt;=price_limit,IF(L12="Yes",1,2),"")),""))</f>
        <v/>
      </c>
      <c r="AV12" s="75" t="str">
        <f ca="1">IF(OR(M12="",VLOOKUP(M$1,Services!$A$1:$B$19,2,0)="Exclude"),"",IF($D12=1,IF(OR(price_limit="",price_limit="No Limit"),IF(M12="Yes",1,2),IF(SUMIFS(WhatIf!$G:$G,WhatIf!$A:$A,M$1,WhatIf!$B:$B,M12)&lt;=price_limit,IF(M12="Yes",1,2),"")),""))</f>
        <v/>
      </c>
      <c r="AW12" s="75" t="str">
        <f ca="1">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 ca="1">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 ca="1">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0"/>
        <v>0</v>
      </c>
      <c r="BF12" s="3">
        <f>IF(highlight_pick="Select",0,IF(MID(highlight_pick,1,1)="#",0,IF(INDEX($A12:$BL12,1,MATCH(highlight_pick,$1:$1,0))="",0,IF(INDEX($A12:$BL12,1,MATCH(highlight_pick,$1:$1,0))="Yes",1,2))))</f>
        <v>0</v>
      </c>
      <c r="BG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H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Err2</v>
      </c>
      <c r="BL12" s="3" t="str">
        <f>IF($A12&lt;&gt;"",IF(ISNUMBER(MATCH(ROW($A12),#REF!,0)),IF($F12="","Err1",""),IF($F12="","","Err2")),"")</f>
        <v>Err2</v>
      </c>
    </row>
    <row r="13" spans="1:64" ht="24.9" x14ac:dyDescent="0.3">
      <c r="A13" s="19" t="s">
        <v>168</v>
      </c>
      <c r="B13" s="4" t="s">
        <v>255</v>
      </c>
      <c r="C13" s="4" t="s">
        <v>492</v>
      </c>
      <c r="D13" s="3" t="str">
        <f ca="1">IF(BI13=0,"",IF(BI13&lt;=VALUE(MID(marker_pick,1,1)),1,""))</f>
        <v/>
      </c>
      <c r="O13" s="13" t="s">
        <v>262</v>
      </c>
      <c r="P13" s="6"/>
      <c r="Q13" s="6"/>
      <c r="R13" s="13" t="s">
        <v>262</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ca="1">IF(SUM(V13:AL13)&gt;0,1,"")</f>
        <v/>
      </c>
      <c r="AN13" s="75" t="str">
        <f>IF(OR(E13="",VLOOKUP(E$1,Services!$A$1:$B$19,2,0)="Exclude"),"",IF($D13=1,IF(OR(price_limit="",price_limit="No Limit"),IF(E13="Yes",1,2),IF(SUMIFS(WhatIf!$G:$G,WhatIf!$A:$A,E$1,WhatIf!$B:$B,E13)&lt;=price_limit,IF(E13="Yes",1,2),"")),""))</f>
        <v/>
      </c>
      <c r="AO13" s="75" t="str">
        <f>IF(OR(F13="",VLOOKUP(F$1,Services!$A$1:$B$19,2,0)="Exclude"),"",IF($D13=1,IF(OR(price_limit="",price_limit="No Limit"),IF(F13="Yes",1,2),IF(SUMIFS(WhatIf!$G:$G,WhatIf!$A:$A,F$1,WhatIf!$B:$B,F13)&lt;=price_limit,IF(F13="Yes",1,2),"")),""))</f>
        <v/>
      </c>
      <c r="AP13" s="75" t="str">
        <f>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IF(OR(L13="",VLOOKUP(L$1,Services!$A$1:$B$19,2,0)="Exclude"),"",IF($D13=1,IF(OR(price_limit="",price_limit="No Limit"),IF(L13="Yes",1,2),IF(SUMIFS(WhatIf!$G:$G,WhatIf!$A:$A,L$1,WhatIf!$B:$B,L13)&lt;=price_limit,IF(L13="Yes",1,2),"")),""))</f>
        <v/>
      </c>
      <c r="AV13" s="75" t="str">
        <f>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 ca="1">IF(OR(O13="",VLOOKUP(O$1,Services!$A$1:$B$19,2,0)="Exclude"),"",IF($D13=1,IF(OR(price_limit="",price_limit="No Limit"),IF(O13="Yes",1,2),IF(SUMIFS(WhatIf!$G:$G,WhatIf!$A:$A,O$1,WhatIf!$B:$B,O13)&lt;=price_limit,IF(O13="Yes",1,2),"")),""))</f>
        <v/>
      </c>
      <c r="AY13" s="75" t="str">
        <f>IF(OR(P13="",VLOOKUP(P$1,Services!$A$1:$B$19,2,0)="Exclude"),"",IF($D13=1,IF(OR(price_limit="",price_limit="No Limit"),IF(P13="Yes",1,2),IF(SUMIFS(WhatIf!$G:$G,WhatIf!$A:$A,P$1,WhatIf!$B:$B,P13)&lt;=price_limit,IF(P13="Yes",1,2),"")),""))</f>
        <v/>
      </c>
      <c r="AZ13" s="75" t="str">
        <f>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IF(OR(U13="",VLOOKUP(U$1,Services!$A$1:$B$19,2,0)="Exclude"),"",IF($D13=1,IF(OR(price_limit="",price_limit="No Limit"),IF(U13="Yes",1,2),IF(SUMIFS(WhatIf!$G:$G,WhatIf!$A:$A,U$1,WhatIf!$B:$B,U13)&lt;=price_limit,IF(U13="Yes",1,2),"")),""))</f>
        <v/>
      </c>
      <c r="BE13" s="3">
        <f t="shared" si="0"/>
        <v>0</v>
      </c>
      <c r="BF13" s="3">
        <f>IF(highlight_pick="Select",0,IF(MID(highlight_pick,1,1)="#",0,IF(INDEX($A13:$BL13,1,MATCH(highlight_pick,$1:$1,0))="",0,IF(INDEX($A13:$BL13,1,MATCH(highlight_pick,$1:$1,0))="Yes",1,2))))</f>
        <v>0</v>
      </c>
      <c r="BG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H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
      </c>
      <c r="BL13" s="3" t="str">
        <f>IF($A13&lt;&gt;"",IF(ISNUMBER(MATCH(ROW($A13),#REF!,0)),IF($F13="","Err1",""),IF($F13="","","Err2")),"")</f>
        <v/>
      </c>
    </row>
    <row r="14" spans="1:64" ht="49.75" x14ac:dyDescent="0.3">
      <c r="A14" s="19" t="s">
        <v>87</v>
      </c>
      <c r="B14" s="4" t="s">
        <v>257</v>
      </c>
      <c r="C14" s="4" t="s">
        <v>301</v>
      </c>
      <c r="D14" s="3" t="str">
        <f ca="1">IF(BI14=0,"",IF(BI14&lt;=VALUE(MID(marker_pick,1,1)),1,""))</f>
        <v/>
      </c>
      <c r="E14" s="5" t="s">
        <v>1</v>
      </c>
      <c r="F14" s="5" t="s">
        <v>551</v>
      </c>
      <c r="G14" s="5" t="s">
        <v>551</v>
      </c>
      <c r="H14" s="6"/>
      <c r="I14" s="6"/>
      <c r="L14" s="5" t="s">
        <v>1</v>
      </c>
      <c r="M14" s="5" t="s">
        <v>1</v>
      </c>
      <c r="O14" s="6"/>
      <c r="P14" s="6" t="s">
        <v>301</v>
      </c>
      <c r="Q14" s="6" t="s">
        <v>328</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ca="1">IF(SUM(V14:AL14)&gt;0,1,"")</f>
        <v/>
      </c>
      <c r="AN14" s="75" t="str">
        <f ca="1">IF(OR(E14="",VLOOKUP(E$1,Services!$A$1:$B$19,2,0)="Exclude"),"",IF($D14=1,IF(OR(price_limit="",price_limit="No Limit"),IF(E14="Yes",1,2),IF(SUMIFS(WhatIf!$G:$G,WhatIf!$A:$A,E$1,WhatIf!$B:$B,E14)&lt;=price_limit,IF(E14="Yes",1,2),"")),""))</f>
        <v/>
      </c>
      <c r="AO14" s="75" t="str">
        <f ca="1">IF(OR(F14="",VLOOKUP(F$1,Services!$A$1:$B$19,2,0)="Exclude"),"",IF($D14=1,IF(OR(price_limit="",price_limit="No Limit"),IF(F14="Yes",1,2),IF(SUMIFS(WhatIf!$G:$G,WhatIf!$A:$A,F$1,WhatIf!$B:$B,F14)&lt;=price_limit,IF(F14="Yes",1,2),"")),""))</f>
        <v/>
      </c>
      <c r="AP14" s="75" t="str">
        <f ca="1">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IF(OR(J14="",VLOOKUP(J$1,Services!$A$1:$B$19,2,0)="Exclude"),"",IF($D14=1,IF(OR(price_limit="",price_limit="No Limit"),IF(J14="Yes",1,2),IF(SUMIFS(WhatIf!$G:$G,WhatIf!$A:$A,J$1,WhatIf!$B:$B,J14)&lt;=price_limit,IF(J14="Yes",1,2),"")),""))</f>
        <v/>
      </c>
      <c r="AT14" s="75" t="str">
        <f>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IF(OR(N14="",VLOOKUP(N$1,Services!$A$1:$B$19,2,0)="Exclude"),"",IF($D14=1,IF(OR(price_limit="",price_limit="No Limit"),IF(N14="Yes",1,2),IF(SUMIFS(WhatIf!$G:$G,WhatIf!$A:$A,N$1,WhatIf!$B:$B,N14)&lt;=price_limit,IF(N14="Yes",1,2),"")),""))</f>
        <v/>
      </c>
      <c r="AX14" s="75" t="str">
        <f>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IF(OR(U14="",VLOOKUP(U$1,Services!$A$1:$B$19,2,0)="Exclude"),"",IF($D14=1,IF(OR(price_limit="",price_limit="No Limit"),IF(U14="Yes",1,2),IF(SUMIFS(WhatIf!$G:$G,WhatIf!$A:$A,U$1,WhatIf!$B:$B,U14)&lt;=price_limit,IF(U14="Yes",1,2),"")),""))</f>
        <v/>
      </c>
      <c r="BE14" s="3">
        <f t="shared" si="0"/>
        <v>0</v>
      </c>
      <c r="BF14" s="3">
        <f>IF(highlight_pick="Select",0,IF(MID(highlight_pick,1,1)="#",0,IF(INDEX($A14:$BL14,1,MATCH(highlight_pick,$1:$1,0))="",0,IF(INDEX($A14:$BL14,1,MATCH(highlight_pick,$1:$1,0))="Yes",1,2))))</f>
        <v>0</v>
      </c>
      <c r="BG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H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Err2</v>
      </c>
    </row>
    <row r="15" spans="1:64" ht="24.9" x14ac:dyDescent="0.3">
      <c r="A15" s="19" t="s">
        <v>7</v>
      </c>
      <c r="B15" s="4" t="s">
        <v>307</v>
      </c>
      <c r="C15" s="4" t="s">
        <v>212</v>
      </c>
      <c r="D15" s="3">
        <f ca="1">IF(BI15=0,"",IF(BI15&lt;=VALUE(MID(marker_pick,1,1)),1,""))</f>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ca="1">IF(SUM(V15:AL15)&gt;0,1,"")</f>
        <v>1</v>
      </c>
      <c r="AN15" s="75">
        <f ca="1">IF(OR(E15="",VLOOKUP(E$1,Services!$A$1:$B$19,2,0)="Exclude"),"",IF($D15=1,IF(OR(price_limit="",price_limit="No Limit"),IF(E15="Yes",1,2),IF(SUMIFS(WhatIf!$G:$G,WhatIf!$A:$A,E$1,WhatIf!$B:$B,E15)&lt;=price_limit,IF(E15="Yes",1,2),"")),""))</f>
        <v>1</v>
      </c>
      <c r="AO15" s="75" t="str">
        <f>IF(OR(F15="",VLOOKUP(F$1,Services!$A$1:$B$19,2,0)="Exclude"),"",IF($D15=1,IF(OR(price_limit="",price_limit="No Limit"),IF(F15="Yes",1,2),IF(SUMIFS(WhatIf!$G:$G,WhatIf!$A:$A,F$1,WhatIf!$B:$B,F15)&lt;=price_limit,IF(F15="Yes",1,2),"")),""))</f>
        <v/>
      </c>
      <c r="AP15" s="75" t="str">
        <f>IF(OR(G15="",VLOOKUP(G$1,Services!$A$1:$B$19,2,0)="Exclude"),"",IF($D15=1,IF(OR(price_limit="",price_limit="No Limit"),IF(G15="Yes",1,2),IF(SUMIFS(WhatIf!$G:$G,WhatIf!$A:$A,G$1,WhatIf!$B:$B,G15)&lt;=price_limit,IF(G15="Yes",1,2),"")),""))</f>
        <v/>
      </c>
      <c r="AQ15" s="75" t="str">
        <f>IF(OR(H15="",VLOOKUP(H$1,Services!$A$1:$B$19,2,0)="Exclude"),"",IF($D15=1,IF(OR(price_limit="",price_limit="No Limit"),IF(H15="Yes",1,2),IF(SUMIFS(WhatIf!$G:$G,WhatIf!$A:$A,H$1,WhatIf!$B:$B,H15)&lt;=price_limit,IF(H15="Yes",1,2),"")),""))</f>
        <v/>
      </c>
      <c r="AR15" s="75" t="str">
        <f>IF(OR(I15="",VLOOKUP(I$1,Services!$A$1:$B$19,2,0)="Exclude"),"",IF($D15=1,IF(OR(price_limit="",price_limit="No Limit"),IF(I15="Yes",1,2),IF(SUMIFS(WhatIf!$G:$G,WhatIf!$A:$A,I$1,WhatIf!$B:$B,I15)&lt;=price_limit,IF(I15="Yes",1,2),"")),""))</f>
        <v/>
      </c>
      <c r="AS15" s="75">
        <f ca="1">IF(OR(J15="",VLOOKUP(J$1,Services!$A$1:$B$19,2,0)="Exclude"),"",IF($D15=1,IF(OR(price_limit="",price_limit="No Limit"),IF(J15="Yes",1,2),IF(SUMIFS(WhatIf!$G:$G,WhatIf!$A:$A,J$1,WhatIf!$B:$B,J15)&lt;=price_limit,IF(J15="Yes",1,2),"")),""))</f>
        <v>1</v>
      </c>
      <c r="AT15" s="75">
        <f ca="1">IF(OR(K15="",VLOOKUP(K$1,Services!$A$1:$B$19,2,0)="Exclude"),"",IF($D15=1,IF(OR(price_limit="",price_limit="No Limit"),IF(K15="Yes",1,2),IF(SUMIFS(WhatIf!$G:$G,WhatIf!$A:$A,K$1,WhatIf!$B:$B,K15)&lt;=price_limit,IF(K15="Yes",1,2),"")),""))</f>
        <v>1</v>
      </c>
      <c r="AU15" s="75">
        <f ca="1">IF(OR(L15="",VLOOKUP(L$1,Services!$A$1:$B$19,2,0)="Exclude"),"",IF($D15=1,IF(OR(price_limit="",price_limit="No Limit"),IF(L15="Yes",1,2),IF(SUMIFS(WhatIf!$G:$G,WhatIf!$A:$A,L$1,WhatIf!$B:$B,L15)&lt;=price_limit,IF(L15="Yes",1,2),"")),""))</f>
        <v>1</v>
      </c>
      <c r="AV15" s="75">
        <f ca="1">IF(OR(M15="",VLOOKUP(M$1,Services!$A$1:$B$19,2,0)="Exclude"),"",IF($D15=1,IF(OR(price_limit="",price_limit="No Limit"),IF(M15="Yes",1,2),IF(SUMIFS(WhatIf!$G:$G,WhatIf!$A:$A,M$1,WhatIf!$B:$B,M15)&lt;=price_limit,IF(M15="Yes",1,2),"")),""))</f>
        <v>1</v>
      </c>
      <c r="AW15" s="75">
        <f ca="1">IF(OR(N15="",VLOOKUP(N$1,Services!$A$1:$B$19,2,0)="Exclude"),"",IF($D15=1,IF(OR(price_limit="",price_limit="No Limit"),IF(N15="Yes",1,2),IF(SUMIFS(WhatIf!$G:$G,WhatIf!$A:$A,N$1,WhatIf!$B:$B,N15)&lt;=price_limit,IF(N15="Yes",1,2),"")),""))</f>
        <v>1</v>
      </c>
      <c r="AX15" s="75">
        <f ca="1">IF(OR(O15="",VLOOKUP(O$1,Services!$A$1:$B$19,2,0)="Exclude"),"",IF($D15=1,IF(OR(price_limit="",price_limit="No Limit"),IF(O15="Yes",1,2),IF(SUMIFS(WhatIf!$G:$G,WhatIf!$A:$A,O$1,WhatIf!$B:$B,O15)&lt;=price_limit,IF(O15="Yes",1,2),"")),""))</f>
        <v>1</v>
      </c>
      <c r="AY15" s="75">
        <f ca="1">IF(OR(P15="",VLOOKUP(P$1,Services!$A$1:$B$19,2,0)="Exclude"),"",IF($D15=1,IF(OR(price_limit="",price_limit="No Limit"),IF(P15="Yes",1,2),IF(SUMIFS(WhatIf!$G:$G,WhatIf!$A:$A,P$1,WhatIf!$B:$B,P15)&lt;=price_limit,IF(P15="Yes",1,2),"")),""))</f>
        <v>1</v>
      </c>
      <c r="AZ15" s="75">
        <f ca="1">IF(OR(Q15="",VLOOKUP(Q$1,Services!$A$1:$B$19,2,0)="Exclude"),"",IF($D15=1,IF(OR(price_limit="",price_limit="No Limit"),IF(Q15="Yes",1,2),IF(SUMIFS(WhatIf!$G:$G,WhatIf!$A:$A,Q$1,WhatIf!$B:$B,Q15)&lt;=price_limit,IF(Q15="Yes",1,2),"")),""))</f>
        <v>1</v>
      </c>
      <c r="BA15" s="75" t="str">
        <f>IF(OR(R15="",VLOOKUP(R$1,Services!$A$1:$B$19,2,0)="Exclude"),"",IF($D15=1,IF(OR(price_limit="",price_limit="No Limit"),IF(R15="Yes",1,2),IF(SUMIFS(WhatIf!$G:$G,WhatIf!$A:$A,R$1,WhatIf!$B:$B,R15)&lt;=price_limit,IF(R15="Yes",1,2),"")),""))</f>
        <v/>
      </c>
      <c r="BB15" s="75">
        <f ca="1">IF(OR(S15="",VLOOKUP(S$1,Services!$A$1:$B$19,2,0)="Exclude"),"",IF($D15=1,IF(OR(price_limit="",price_limit="No Limit"),IF(S15="Yes",1,2),IF(SUMIFS(WhatIf!$G:$G,WhatIf!$A:$A,S$1,WhatIf!$B:$B,S15)&lt;=price_limit,IF(S15="Yes",1,2),"")),""))</f>
        <v>1</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0"/>
        <v>0</v>
      </c>
      <c r="BF15" s="3">
        <f>IF(highlight_pick="Select",0,IF(MID(highlight_pick,1,1)="#",0,IF(INDEX($A15:$BL15,1,MATCH(highlight_pick,$1:$1,0))="",0,IF(INDEX($A15:$BL15,1,MATCH(highlight_pick,$1:$1,0))="Yes",1,2))))</f>
        <v>0</v>
      </c>
      <c r="BG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H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c r="BJ15" s="46" t="str">
        <f ca="1">IF($A15="","",IF(ISNUMBER(MATCH(A15,OFFSET(MyNetworks!$A$3,0,MATCH($C15,MyNetworks!$6:$6,0)-1,200,1),0)),"","Cat1"))</f>
        <v/>
      </c>
      <c r="BK15" s="3" t="str">
        <f>IF($A15&lt;&gt;"",IF(ISNUMBER(MATCH(ROW($A15),#REF!,0)),IF($E15="","Err1",""),IF($E15="","","Err2")),"")</f>
        <v>Err2</v>
      </c>
      <c r="BL15" s="3" t="str">
        <f>IF($A15&lt;&gt;"",IF(ISNUMBER(MATCH(ROW($A15),#REF!,0)),IF($F15="","Err1",""),IF($F15="","","Err2")),"")</f>
        <v/>
      </c>
    </row>
    <row r="16" spans="1:64" x14ac:dyDescent="0.3">
      <c r="A16" s="19" t="s">
        <v>265</v>
      </c>
      <c r="B16" s="4" t="s">
        <v>255</v>
      </c>
      <c r="C16" s="4" t="s">
        <v>222</v>
      </c>
      <c r="D16" s="3" t="str">
        <f ca="1">IF(BI16=0,"",IF(BI16&lt;=VALUE(MID(marker_pick,1,1)),1,""))</f>
        <v/>
      </c>
      <c r="F16" s="5" t="s">
        <v>571</v>
      </c>
      <c r="G16" s="5" t="s">
        <v>571</v>
      </c>
      <c r="H16" s="5" t="s">
        <v>303</v>
      </c>
      <c r="I16" s="5" t="s">
        <v>303</v>
      </c>
      <c r="J16" s="5" t="s">
        <v>303</v>
      </c>
      <c r="K16" s="5" t="s">
        <v>303</v>
      </c>
      <c r="L16" s="5" t="s">
        <v>303</v>
      </c>
      <c r="M16" s="5" t="s">
        <v>303</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ca="1">IF(SUM(V16:AL16)&gt;0,1,"")</f>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 ca="1">IF(OR(H16="",VLOOKUP(H$1,Services!$A$1:$B$19,2,0)="Exclude"),"",IF($D16=1,IF(OR(price_limit="",price_limit="No Limit"),IF(H16="Yes",1,2),IF(SUMIFS(WhatIf!$G:$G,WhatIf!$A:$A,H$1,WhatIf!$B:$B,H16)&lt;=price_limit,IF(H16="Yes",1,2),"")),""))</f>
        <v/>
      </c>
      <c r="AR16" s="75" t="str">
        <f ca="1">IF(OR(I16="",VLOOKUP(I$1,Services!$A$1:$B$19,2,0)="Exclude"),"",IF($D16=1,IF(OR(price_limit="",price_limit="No Limit"),IF(I16="Yes",1,2),IF(SUMIFS(WhatIf!$G:$G,WhatIf!$A:$A,I$1,WhatIf!$B:$B,I16)&lt;=price_limit,IF(I16="Yes",1,2),"")),""))</f>
        <v/>
      </c>
      <c r="AS16" s="75" t="str">
        <f ca="1">IF(OR(J16="",VLOOKUP(J$1,Services!$A$1:$B$19,2,0)="Exclude"),"",IF($D16=1,IF(OR(price_limit="",price_limit="No Limit"),IF(J16="Yes",1,2),IF(SUMIFS(WhatIf!$G:$G,WhatIf!$A:$A,J$1,WhatIf!$B:$B,J16)&lt;=price_limit,IF(J16="Yes",1,2),"")),""))</f>
        <v/>
      </c>
      <c r="AT16" s="75" t="str">
        <f ca="1">IF(OR(K16="",VLOOKUP(K$1,Services!$A$1:$B$19,2,0)="Exclude"),"",IF($D16=1,IF(OR(price_limit="",price_limit="No Limit"),IF(K16="Yes",1,2),IF(SUMIFS(WhatIf!$G:$G,WhatIf!$A:$A,K$1,WhatIf!$B:$B,K16)&lt;=price_limit,IF(K16="Yes",1,2),"")),""))</f>
        <v/>
      </c>
      <c r="AU16" s="75" t="str">
        <f ca="1">IF(OR(L16="",VLOOKUP(L$1,Services!$A$1:$B$19,2,0)="Exclude"),"",IF($D16=1,IF(OR(price_limit="",price_limit="No Limit"),IF(L16="Yes",1,2),IF(SUMIFS(WhatIf!$G:$G,WhatIf!$A:$A,L$1,WhatIf!$B:$B,L16)&lt;=price_limit,IF(L16="Yes",1,2),"")),""))</f>
        <v/>
      </c>
      <c r="AV16" s="75" t="str">
        <f ca="1">IF(OR(M16="",VLOOKUP(M$1,Services!$A$1:$B$19,2,0)="Exclude"),"",IF($D16=1,IF(OR(price_limit="",price_limit="No Limit"),IF(M16="Yes",1,2),IF(SUMIFS(WhatIf!$G:$G,WhatIf!$A:$A,M$1,WhatIf!$B:$B,M16)&lt;=price_limit,IF(M16="Yes",1,2),"")),""))</f>
        <v/>
      </c>
      <c r="AW16" s="75" t="str">
        <f ca="1">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0"/>
        <v>0</v>
      </c>
      <c r="BF16" s="3">
        <f>IF(highlight_pick="Select",0,IF(MID(highlight_pick,1,1)="#",0,IF(INDEX($A16:$BL16,1,MATCH(highlight_pick,$1:$1,0))="",0,IF(INDEX($A16:$BL16,1,MATCH(highlight_pick,$1:$1,0))="Yes",1,2))))</f>
        <v>0</v>
      </c>
      <c r="BG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H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row>
    <row r="17" spans="1:64" x14ac:dyDescent="0.3">
      <c r="A17" s="19" t="s">
        <v>601</v>
      </c>
      <c r="C17" s="4" t="s">
        <v>496</v>
      </c>
      <c r="D17" s="3" t="str">
        <f ca="1">IF(BI17=0,"",IF(BI17&lt;=VALUE(MID(marker_pick,1,1)),1,""))</f>
        <v/>
      </c>
      <c r="F17" s="5" t="s">
        <v>579</v>
      </c>
      <c r="G17" s="5" t="s">
        <v>579</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ca="1">IF(SUM(V17:AL17)&gt;0,1,"")</f>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0"/>
        <v>0</v>
      </c>
      <c r="BF17" s="3">
        <f>IF(highlight_pick="Select",0,IF(MID(highlight_pick,1,1)="#",0,IF(INDEX($A17:$BL17,1,MATCH(highlight_pick,$1:$1,0))="",0,IF(INDEX($A17:$BL17,1,MATCH(highlight_pick,$1:$1,0))="Yes",1,2))))</f>
        <v>0</v>
      </c>
      <c r="BG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H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row>
    <row r="18" spans="1:64" x14ac:dyDescent="0.3">
      <c r="A18" s="19" t="s">
        <v>602</v>
      </c>
      <c r="C18" s="4" t="s">
        <v>496</v>
      </c>
      <c r="D18" s="3" t="str">
        <f ca="1">IF(BI18=0,"",IF(BI18&lt;=VALUE(MID(marker_pick,1,1)),1,""))</f>
        <v/>
      </c>
      <c r="F18" s="5" t="s">
        <v>579</v>
      </c>
      <c r="G18" s="5" t="s">
        <v>579</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ca="1">IF(SUM(V18:AL18)&gt;0,1,"")</f>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0"/>
        <v>0</v>
      </c>
      <c r="BF18" s="3">
        <f>IF(highlight_pick="Select",0,IF(MID(highlight_pick,1,1)="#",0,IF(INDEX($A18:$BL18,1,MATCH(highlight_pick,$1:$1,0))="",0,IF(INDEX($A18:$BL18,1,MATCH(highlight_pick,$1:$1,0))="Yes",1,2))))</f>
        <v>0</v>
      </c>
      <c r="BG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H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row>
    <row r="19" spans="1:64" x14ac:dyDescent="0.3">
      <c r="A19" s="19" t="s">
        <v>603</v>
      </c>
      <c r="C19" s="4" t="s">
        <v>496</v>
      </c>
      <c r="D19" s="3" t="str">
        <f ca="1">IF(BI19=0,"",IF(BI19&lt;=VALUE(MID(marker_pick,1,1)),1,""))</f>
        <v/>
      </c>
      <c r="F19" s="5" t="s">
        <v>579</v>
      </c>
      <c r="G19" s="5" t="s">
        <v>579</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ca="1">IF(SUM(V19:AL19)&gt;0,1,"")</f>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0"/>
        <v>0</v>
      </c>
      <c r="BF19" s="3">
        <f>IF(highlight_pick="Select",0,IF(MID(highlight_pick,1,1)="#",0,IF(INDEX($A19:$BL19,1,MATCH(highlight_pick,$1:$1,0))="",0,IF(INDEX($A19:$BL19,1,MATCH(highlight_pick,$1:$1,0))="Yes",1,2))))</f>
        <v>0</v>
      </c>
      <c r="BG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H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row>
    <row r="20" spans="1:64" x14ac:dyDescent="0.3">
      <c r="A20" s="19" t="s">
        <v>604</v>
      </c>
      <c r="C20" s="4" t="s">
        <v>496</v>
      </c>
      <c r="D20" s="3" t="str">
        <f ca="1">IF(BI20=0,"",IF(BI20&lt;=VALUE(MID(marker_pick,1,1)),1,""))</f>
        <v/>
      </c>
      <c r="F20" s="5" t="s">
        <v>579</v>
      </c>
      <c r="G20" s="5" t="s">
        <v>579</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ca="1">IF(SUM(V20:AL20)&gt;0,1,"")</f>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0"/>
        <v>0</v>
      </c>
      <c r="BF20" s="3">
        <f>IF(highlight_pick="Select",0,IF(MID(highlight_pick,1,1)="#",0,IF(INDEX($A20:$BL20,1,MATCH(highlight_pick,$1:$1,0))="",0,IF(INDEX($A20:$BL20,1,MATCH(highlight_pick,$1:$1,0))="Yes",1,2))))</f>
        <v>0</v>
      </c>
      <c r="BG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H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row>
    <row r="21" spans="1:64" x14ac:dyDescent="0.3">
      <c r="A21" s="19" t="s">
        <v>605</v>
      </c>
      <c r="C21" s="4" t="s">
        <v>496</v>
      </c>
      <c r="D21" s="3" t="str">
        <f ca="1">IF(BI21=0,"",IF(BI21&lt;=VALUE(MID(marker_pick,1,1)),1,""))</f>
        <v/>
      </c>
      <c r="F21" s="5" t="s">
        <v>579</v>
      </c>
      <c r="G21" s="5" t="s">
        <v>579</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ca="1">IF(SUM(V21:AL21)&gt;0,1,"")</f>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0"/>
        <v>0</v>
      </c>
      <c r="BF21" s="3">
        <f>IF(highlight_pick="Select",0,IF(MID(highlight_pick,1,1)="#",0,IF(INDEX($A21:$BL21,1,MATCH(highlight_pick,$1:$1,0))="",0,IF(INDEX($A21:$BL21,1,MATCH(highlight_pick,$1:$1,0))="Yes",1,2))))</f>
        <v>0</v>
      </c>
      <c r="BG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H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row>
    <row r="22" spans="1:64" x14ac:dyDescent="0.3">
      <c r="A22" s="19" t="s">
        <v>600</v>
      </c>
      <c r="C22" s="4" t="s">
        <v>496</v>
      </c>
      <c r="D22" s="3" t="str">
        <f ca="1">IF(BI22=0,"",IF(BI22&lt;=VALUE(MID(marker_pick,1,1)),1,""))</f>
        <v/>
      </c>
      <c r="F22" s="5" t="s">
        <v>579</v>
      </c>
      <c r="G22" s="5" t="s">
        <v>579</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ca="1">IF(SUM(V22:AL22)&gt;0,1,"")</f>
        <v/>
      </c>
      <c r="AN22" s="75" t="str">
        <f>IF(OR(E22="",VLOOKUP(E$1,Services!$A$1:$B$19,2,0)="Exclude"),"",IF($D22=1,IF(OR(price_limit="",price_limit="No Limit"),IF(E22="Yes",1,2),IF(SUMIFS(WhatIf!$G:$G,WhatIf!$A:$A,E$1,WhatIf!$B:$B,E22)&lt;=price_limit,IF(E22="Yes",1,2),"")),""))</f>
        <v/>
      </c>
      <c r="AO22" s="75" t="str">
        <f ca="1">IF(OR(F22="",VLOOKUP(F$1,Services!$A$1:$B$19,2,0)="Exclude"),"",IF($D22=1,IF(OR(price_limit="",price_limit="No Limit"),IF(F22="Yes",1,2),IF(SUMIFS(WhatIf!$G:$G,WhatIf!$A:$A,F$1,WhatIf!$B:$B,F22)&lt;=price_limit,IF(F22="Yes",1,2),"")),""))</f>
        <v/>
      </c>
      <c r="AP22" s="75" t="str">
        <f ca="1">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t="str">
        <f>IF(OR(L22="",VLOOKUP(L$1,Services!$A$1:$B$19,2,0)="Exclude"),"",IF($D22=1,IF(OR(price_limit="",price_limit="No Limit"),IF(L22="Yes",1,2),IF(SUMIFS(WhatIf!$G:$G,WhatIf!$A:$A,L$1,WhatIf!$B:$B,L22)&lt;=price_limit,IF(L22="Yes",1,2),"")),""))</f>
        <v/>
      </c>
      <c r="AV22" s="75" t="str">
        <f>IF(OR(M22="",VLOOKUP(M$1,Services!$A$1:$B$19,2,0)="Exclude"),"",IF($D22=1,IF(OR(price_limit="",price_limit="No Limit"),IF(M22="Yes",1,2),IF(SUMIFS(WhatIf!$G:$G,WhatIf!$A:$A,M$1,WhatIf!$B:$B,M22)&lt;=price_limit,IF(M22="Yes",1,2),"")),""))</f>
        <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0"/>
        <v>0</v>
      </c>
      <c r="BF22" s="3">
        <f>IF(highlight_pick="Select",0,IF(MID(highlight_pick,1,1)="#",0,IF(INDEX($A22:$BL22,1,MATCH(highlight_pick,$1:$1,0))="",0,IF(INDEX($A22:$BL22,1,MATCH(highlight_pick,$1:$1,0))="Yes",1,2))))</f>
        <v>0</v>
      </c>
      <c r="BG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H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c r="BJ22" s="46" t="str">
        <f ca="1">IF($A22="","",IF(ISNUMBER(MATCH(A22,OFFSET(MyNetworks!$A$3,0,MATCH($C22,MyNetworks!$6:$6,0)-1,200,1),0)),"","Cat1"))</f>
        <v/>
      </c>
      <c r="BK22" s="3" t="str">
        <f>IF($A22&lt;&gt;"",IF(ISNUMBER(MATCH(ROW($A22),#REF!,0)),IF($E22="","Err1",""),IF($E22="","","Err2")),"")</f>
        <v/>
      </c>
      <c r="BL22" s="3" t="str">
        <f>IF($A22&lt;&gt;"",IF(ISNUMBER(MATCH(ROW($A22),#REF!,0)),IF($F22="","Err1",""),IF($F22="","","Err2")),"")</f>
        <v>Err2</v>
      </c>
    </row>
    <row r="23" spans="1:64" x14ac:dyDescent="0.3">
      <c r="A23" s="19" t="s">
        <v>315</v>
      </c>
      <c r="B23" s="4" t="s">
        <v>883</v>
      </c>
      <c r="C23" s="4" t="s">
        <v>212</v>
      </c>
      <c r="D23" s="3" t="str">
        <f ca="1">IF(BI23=0,"",IF(BI23&lt;=VALUE(MID(marker_pick,1,1)),1,""))</f>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ca="1">IF(SUM(V23:AL23)&gt;0,1,"")</f>
        <v/>
      </c>
      <c r="AN23" s="75" t="str">
        <f ca="1">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IF(OR(H23="",VLOOKUP(H$1,Services!$A$1:$B$19,2,0)="Exclude"),"",IF($D23=1,IF(OR(price_limit="",price_limit="No Limit"),IF(H23="Yes",1,2),IF(SUMIFS(WhatIf!$G:$G,WhatIf!$A:$A,H$1,WhatIf!$B:$B,H23)&lt;=price_limit,IF(H23="Yes",1,2),"")),""))</f>
        <v/>
      </c>
      <c r="AR23" s="75" t="str">
        <f>IF(OR(I23="",VLOOKUP(I$1,Services!$A$1:$B$19,2,0)="Exclude"),"",IF($D23=1,IF(OR(price_limit="",price_limit="No Limit"),IF(I23="Yes",1,2),IF(SUMIFS(WhatIf!$G:$G,WhatIf!$A:$A,I$1,WhatIf!$B:$B,I23)&lt;=price_limit,IF(I23="Yes",1,2),"")),""))</f>
        <v/>
      </c>
      <c r="AS23" s="75" t="str">
        <f>IF(OR(J23="",VLOOKUP(J$1,Services!$A$1:$B$19,2,0)="Exclude"),"",IF($D23=1,IF(OR(price_limit="",price_limit="No Limit"),IF(J23="Yes",1,2),IF(SUMIFS(WhatIf!$G:$G,WhatIf!$A:$A,J$1,WhatIf!$B:$B,J23)&lt;=price_limit,IF(J23="Yes",1,2),"")),""))</f>
        <v/>
      </c>
      <c r="AT23" s="75" t="str">
        <f>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0"/>
        <v>0</v>
      </c>
      <c r="BF23" s="3">
        <f>IF(highlight_pick="Select",0,IF(MID(highlight_pick,1,1)="#",0,IF(INDEX($A23:$BL23,1,MATCH(highlight_pick,$1:$1,0))="",0,IF(INDEX($A23:$BL23,1,MATCH(highlight_pick,$1:$1,0))="Yes",1,2))))</f>
        <v>0</v>
      </c>
      <c r="BG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H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Err2</v>
      </c>
      <c r="BL23" s="3" t="str">
        <f>IF($A23&lt;&gt;"",IF(ISNUMBER(MATCH(ROW($A23),#REF!,0)),IF($F23="","Err1",""),IF($F23="","","Err2")),"")</f>
        <v/>
      </c>
    </row>
    <row r="24" spans="1:64" x14ac:dyDescent="0.3">
      <c r="A24" s="19" t="s">
        <v>347</v>
      </c>
      <c r="B24" s="4" t="s">
        <v>255</v>
      </c>
      <c r="C24" s="4" t="s">
        <v>222</v>
      </c>
      <c r="D24" s="3" t="str">
        <f ca="1">IF(BI24=0,"",IF(BI24&lt;=VALUE(MID(marker_pick,1,1)),1,""))</f>
        <v/>
      </c>
      <c r="H24" s="5" t="s">
        <v>303</v>
      </c>
      <c r="I24" s="5" t="s">
        <v>303</v>
      </c>
      <c r="J24" s="5" t="s">
        <v>303</v>
      </c>
      <c r="K24" s="5" t="s">
        <v>303</v>
      </c>
      <c r="L24" s="5" t="s">
        <v>303</v>
      </c>
      <c r="M24" s="5" t="s">
        <v>303</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ca="1">IF(SUM(V24:AL24)&gt;0,1,"")</f>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0"/>
        <v>0</v>
      </c>
      <c r="BF24" s="3">
        <f>IF(highlight_pick="Select",0,IF(MID(highlight_pick,1,1)="#",0,IF(INDEX($A24:$BL24,1,MATCH(highlight_pick,$1:$1,0))="",0,IF(INDEX($A24:$BL24,1,MATCH(highlight_pick,$1:$1,0))="Yes",1,2))))</f>
        <v>0</v>
      </c>
      <c r="BG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H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row>
    <row r="25" spans="1:64" x14ac:dyDescent="0.3">
      <c r="A25" s="19" t="s">
        <v>88</v>
      </c>
      <c r="B25" s="4" t="s">
        <v>255</v>
      </c>
      <c r="C25" s="4" t="s">
        <v>301</v>
      </c>
      <c r="D25" s="3" t="str">
        <f ca="1">IF(BI25=0,"",IF(BI25&lt;=VALUE(MID(marker_pick,1,1)),1,""))</f>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ca="1">IF(SUM(V25:AL25)&gt;0,1,"")</f>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 ca="1">IF(OR(H25="",VLOOKUP(H$1,Services!$A$1:$B$19,2,0)="Exclude"),"",IF($D25=1,IF(OR(price_limit="",price_limit="No Limit"),IF(H25="Yes",1,2),IF(SUMIFS(WhatIf!$G:$G,WhatIf!$A:$A,H$1,WhatIf!$B:$B,H25)&lt;=price_limit,IF(H25="Yes",1,2),"")),""))</f>
        <v/>
      </c>
      <c r="AR25" s="75" t="str">
        <f ca="1">IF(OR(I25="",VLOOKUP(I$1,Services!$A$1:$B$19,2,0)="Exclude"),"",IF($D25=1,IF(OR(price_limit="",price_limit="No Limit"),IF(I25="Yes",1,2),IF(SUMIFS(WhatIf!$G:$G,WhatIf!$A:$A,I$1,WhatIf!$B:$B,I25)&lt;=price_limit,IF(I25="Yes",1,2),"")),""))</f>
        <v/>
      </c>
      <c r="AS25" s="75" t="str">
        <f ca="1">IF(OR(J25="",VLOOKUP(J$1,Services!$A$1:$B$19,2,0)="Exclude"),"",IF($D25=1,IF(OR(price_limit="",price_limit="No Limit"),IF(J25="Yes",1,2),IF(SUMIFS(WhatIf!$G:$G,WhatIf!$A:$A,J$1,WhatIf!$B:$B,J25)&lt;=price_limit,IF(J25="Yes",1,2),"")),""))</f>
        <v/>
      </c>
      <c r="AT25" s="75" t="str">
        <f ca="1">IF(OR(K25="",VLOOKUP(K$1,Services!$A$1:$B$19,2,0)="Exclude"),"",IF($D25=1,IF(OR(price_limit="",price_limit="No Limit"),IF(K25="Yes",1,2),IF(SUMIFS(WhatIf!$G:$G,WhatIf!$A:$A,K$1,WhatIf!$B:$B,K25)&lt;=price_limit,IF(K25="Yes",1,2),"")),""))</f>
        <v/>
      </c>
      <c r="AU25" s="75" t="str">
        <f ca="1">IF(OR(L25="",VLOOKUP(L$1,Services!$A$1:$B$19,2,0)="Exclude"),"",IF($D25=1,IF(OR(price_limit="",price_limit="No Limit"),IF(L25="Yes",1,2),IF(SUMIFS(WhatIf!$G:$G,WhatIf!$A:$A,L$1,WhatIf!$B:$B,L25)&lt;=price_limit,IF(L25="Yes",1,2),"")),""))</f>
        <v/>
      </c>
      <c r="AV25" s="75" t="str">
        <f ca="1">IF(OR(M25="",VLOOKUP(M$1,Services!$A$1:$B$19,2,0)="Exclude"),"",IF($D25=1,IF(OR(price_limit="",price_limit="No Limit"),IF(M25="Yes",1,2),IF(SUMIFS(WhatIf!$G:$G,WhatIf!$A:$A,M$1,WhatIf!$B:$B,M25)&lt;=price_limit,IF(M25="Yes",1,2),"")),""))</f>
        <v/>
      </c>
      <c r="AW25" s="75" t="str">
        <f ca="1">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 ca="1">IF(OR(S25="",VLOOKUP(S$1,Services!$A$1:$B$19,2,0)="Exclude"),"",IF($D25=1,IF(OR(price_limit="",price_limit="No Limit"),IF(S25="Yes",1,2),IF(SUMIFS(WhatIf!$G:$G,WhatIf!$A:$A,S$1,WhatIf!$B:$B,S25)&lt;=price_limit,IF(S25="Yes",1,2),"")),""))</f>
        <v/>
      </c>
      <c r="BC25" s="75" t="str">
        <f>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0"/>
        <v>0</v>
      </c>
      <c r="BF25" s="3">
        <f>IF(highlight_pick="Select",0,IF(MID(highlight_pick,1,1)="#",0,IF(INDEX($A25:$BL25,1,MATCH(highlight_pick,$1:$1,0))="",0,IF(INDEX($A25:$BL25,1,MATCH(highlight_pick,$1:$1,0))="Yes",1,2))))</f>
        <v>0</v>
      </c>
      <c r="BG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H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row>
    <row r="26" spans="1:64" x14ac:dyDescent="0.3">
      <c r="A26" s="19" t="s">
        <v>818</v>
      </c>
      <c r="C26" s="4" t="s">
        <v>301</v>
      </c>
      <c r="D26" s="3" t="str">
        <f ca="1">IF(BI26=0,"",IF(BI26&lt;=VALUE(MID(marker_pick,1,1)),1,""))</f>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ca="1">IF(SUM(V26:AL26)&gt;0,1,"")</f>
        <v/>
      </c>
      <c r="AN26" s="75" t="str">
        <f>IF(OR(E26="",VLOOKUP(E$1,Services!$A$1:$B$19,2,0)="Exclude"),"",IF($D26=1,IF(OR(price_limit="",price_limit="No Limit"),IF(E26="Yes",1,2),IF(SUMIFS(WhatIf!$G:$G,WhatIf!$A:$A,E$1,WhatIf!$B:$B,E26)&lt;=price_limit,IF(E26="Yes",1,2),"")),""))</f>
        <v/>
      </c>
      <c r="AO26" s="75" t="str">
        <f>IF(OR(F26="",VLOOKUP(F$1,Services!$A$1:$B$19,2,0)="Exclude"),"",IF($D26=1,IF(OR(price_limit="",price_limit="No Limit"),IF(F26="Yes",1,2),IF(SUMIFS(WhatIf!$G:$G,WhatIf!$A:$A,F$1,WhatIf!$B:$B,F26)&lt;=price_limit,IF(F26="Yes",1,2),"")),""))</f>
        <v/>
      </c>
      <c r="AP26" s="75" t="str">
        <f>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IF(OR(J26="",VLOOKUP(J$1,Services!$A$1:$B$19,2,0)="Exclude"),"",IF($D26=1,IF(OR(price_limit="",price_limit="No Limit"),IF(J26="Yes",1,2),IF(SUMIFS(WhatIf!$G:$G,WhatIf!$A:$A,J$1,WhatIf!$B:$B,J26)&lt;=price_limit,IF(J26="Yes",1,2),"")),""))</f>
        <v/>
      </c>
      <c r="AT26" s="75" t="str">
        <f>IF(OR(K26="",VLOOKUP(K$1,Services!$A$1:$B$19,2,0)="Exclude"),"",IF($D26=1,IF(OR(price_limit="",price_limit="No Limit"),IF(K26="Yes",1,2),IF(SUMIFS(WhatIf!$G:$G,WhatIf!$A:$A,K$1,WhatIf!$B:$B,K26)&lt;=price_limit,IF(K26="Yes",1,2),"")),""))</f>
        <v/>
      </c>
      <c r="AU26" s="75" t="str">
        <f>IF(OR(L26="",VLOOKUP(L$1,Services!$A$1:$B$19,2,0)="Exclude"),"",IF($D26=1,IF(OR(price_limit="",price_limit="No Limit"),IF(L26="Yes",1,2),IF(SUMIFS(WhatIf!$G:$G,WhatIf!$A:$A,L$1,WhatIf!$B:$B,L26)&lt;=price_limit,IF(L26="Yes",1,2),"")),""))</f>
        <v/>
      </c>
      <c r="AV26" s="75" t="str">
        <f>IF(OR(M26="",VLOOKUP(M$1,Services!$A$1:$B$19,2,0)="Exclude"),"",IF($D26=1,IF(OR(price_limit="",price_limit="No Limit"),IF(M26="Yes",1,2),IF(SUMIFS(WhatIf!$G:$G,WhatIf!$A:$A,M$1,WhatIf!$B:$B,M26)&lt;=price_limit,IF(M26="Yes",1,2),"")),""))</f>
        <v/>
      </c>
      <c r="AW26" s="75" t="str">
        <f>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 ca="1">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0"/>
        <v>0</v>
      </c>
      <c r="BF26" s="3">
        <f>IF(highlight_pick="Select",0,IF(MID(highlight_pick,1,1)="#",0,IF(INDEX($A26:$BL26,1,MATCH(highlight_pick,$1:$1,0))="",0,IF(INDEX($A26:$BL26,1,MATCH(highlight_pick,$1:$1,0))="Yes",1,2))))</f>
        <v>0</v>
      </c>
      <c r="BG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H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
      </c>
      <c r="BL26" s="3" t="str">
        <f>IF($A26&lt;&gt;"",IF(ISNUMBER(MATCH(ROW($A26),#REF!,0)),IF($F26="","Err1",""),IF($F26="","","Err2")),"")</f>
        <v/>
      </c>
    </row>
    <row r="27" spans="1:64" x14ac:dyDescent="0.3">
      <c r="A27" s="19" t="s">
        <v>89</v>
      </c>
      <c r="B27" s="4" t="s">
        <v>255</v>
      </c>
      <c r="C27" s="4" t="s">
        <v>301</v>
      </c>
      <c r="D27" s="3" t="str">
        <f ca="1">IF(BI27=0,"",IF(BI27&lt;=VALUE(MID(marker_pick,1,1)),1,""))</f>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ca="1">IF(SUM(V27:AL27)&gt;0,1,"")</f>
        <v/>
      </c>
      <c r="AN27" s="75" t="str">
        <f ca="1">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 ca="1">IF(OR(J27="",VLOOKUP(J$1,Services!$A$1:$B$19,2,0)="Exclude"),"",IF($D27=1,IF(OR(price_limit="",price_limit="No Limit"),IF(J27="Yes",1,2),IF(SUMIFS(WhatIf!$G:$G,WhatIf!$A:$A,J$1,WhatIf!$B:$B,J27)&lt;=price_limit,IF(J27="Yes",1,2),"")),""))</f>
        <v/>
      </c>
      <c r="AT27" s="75" t="str">
        <f ca="1">IF(OR(K27="",VLOOKUP(K$1,Services!$A$1:$B$19,2,0)="Exclude"),"",IF($D27=1,IF(OR(price_limit="",price_limit="No Limit"),IF(K27="Yes",1,2),IF(SUMIFS(WhatIf!$G:$G,WhatIf!$A:$A,K$1,WhatIf!$B:$B,K27)&lt;=price_limit,IF(K27="Yes",1,2),"")),""))</f>
        <v/>
      </c>
      <c r="AU27" s="75" t="str">
        <f ca="1">IF(OR(L27="",VLOOKUP(L$1,Services!$A$1:$B$19,2,0)="Exclude"),"",IF($D27=1,IF(OR(price_limit="",price_limit="No Limit"),IF(L27="Yes",1,2),IF(SUMIFS(WhatIf!$G:$G,WhatIf!$A:$A,L$1,WhatIf!$B:$B,L27)&lt;=price_limit,IF(L27="Yes",1,2),"")),""))</f>
        <v/>
      </c>
      <c r="AV27" s="75" t="str">
        <f ca="1">IF(OR(M27="",VLOOKUP(M$1,Services!$A$1:$B$19,2,0)="Exclude"),"",IF($D27=1,IF(OR(price_limit="",price_limit="No Limit"),IF(M27="Yes",1,2),IF(SUMIFS(WhatIf!$G:$G,WhatIf!$A:$A,M$1,WhatIf!$B:$B,M27)&lt;=price_limit,IF(M27="Yes",1,2),"")),""))</f>
        <v/>
      </c>
      <c r="AW27" s="75" t="str">
        <f ca="1">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0"/>
        <v>0</v>
      </c>
      <c r="BF27" s="3">
        <f>IF(highlight_pick="Select",0,IF(MID(highlight_pick,1,1)="#",0,IF(INDEX($A27:$BL27,1,MATCH(highlight_pick,$1:$1,0))="",0,IF(INDEX($A27:$BL27,1,MATCH(highlight_pick,$1:$1,0))="Yes",1,2))))</f>
        <v>0</v>
      </c>
      <c r="BG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H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Err2</v>
      </c>
      <c r="BL27" s="3" t="str">
        <f>IF($A27&lt;&gt;"",IF(ISNUMBER(MATCH(ROW($A27),#REF!,0)),IF($F27="","Err1",""),IF($F27="","","Err2")),"")</f>
        <v>Err2</v>
      </c>
    </row>
    <row r="28" spans="1:64" x14ac:dyDescent="0.3">
      <c r="A28" s="19" t="s">
        <v>650</v>
      </c>
      <c r="C28" s="4" t="s">
        <v>222</v>
      </c>
      <c r="D28" s="3" t="str">
        <f ca="1">IF(BI28=0,"",IF(BI28&lt;=VALUE(MID(marker_pick,1,1)),1,""))</f>
        <v/>
      </c>
      <c r="F28" s="5" t="s">
        <v>567</v>
      </c>
      <c r="G28" s="5" t="s">
        <v>567</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ca="1">IF(SUM(V28:AL28)&gt;0,1,"")</f>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0"/>
        <v>0</v>
      </c>
      <c r="BF28" s="3">
        <f>IF(highlight_pick="Select",0,IF(MID(highlight_pick,1,1)="#",0,IF(INDEX($A28:$BL28,1,MATCH(highlight_pick,$1:$1,0))="",0,IF(INDEX($A28:$BL28,1,MATCH(highlight_pick,$1:$1,0))="Yes",1,2))))</f>
        <v>0</v>
      </c>
      <c r="BG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H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row>
    <row r="29" spans="1:64" x14ac:dyDescent="0.3">
      <c r="A29" s="19" t="s">
        <v>647</v>
      </c>
      <c r="C29" s="4" t="s">
        <v>222</v>
      </c>
      <c r="D29" s="3" t="str">
        <f ca="1">IF(BI29=0,"",IF(BI29&lt;=VALUE(MID(marker_pick,1,1)),1,""))</f>
        <v/>
      </c>
      <c r="F29" s="5" t="s">
        <v>567</v>
      </c>
      <c r="G29" s="5" t="s">
        <v>567</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ca="1">IF(SUM(V29:AL29)&gt;0,1,"")</f>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0"/>
        <v>0</v>
      </c>
      <c r="BF29" s="3">
        <f>IF(highlight_pick="Select",0,IF(MID(highlight_pick,1,1)="#",0,IF(INDEX($A29:$BL29,1,MATCH(highlight_pick,$1:$1,0))="",0,IF(INDEX($A29:$BL29,1,MATCH(highlight_pick,$1:$1,0))="Yes",1,2))))</f>
        <v>0</v>
      </c>
      <c r="BG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H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row>
    <row r="30" spans="1:64" x14ac:dyDescent="0.3">
      <c r="A30" s="19" t="s">
        <v>651</v>
      </c>
      <c r="C30" s="4" t="s">
        <v>222</v>
      </c>
      <c r="D30" s="3" t="str">
        <f ca="1">IF(BI30=0,"",IF(BI30&lt;=VALUE(MID(marker_pick,1,1)),1,""))</f>
        <v/>
      </c>
      <c r="F30" s="5" t="s">
        <v>567</v>
      </c>
      <c r="G30" s="5" t="s">
        <v>567</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ca="1">IF(SUM(V30:AL30)&gt;0,1,"")</f>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IF(OR(H30="",VLOOKUP(H$1,Services!$A$1:$B$19,2,0)="Exclude"),"",IF($D30=1,IF(OR(price_limit="",price_limit="No Limit"),IF(H30="Yes",1,2),IF(SUMIFS(WhatIf!$G:$G,WhatIf!$A:$A,H$1,WhatIf!$B:$B,H30)&lt;=price_limit,IF(H30="Yes",1,2),"")),""))</f>
        <v/>
      </c>
      <c r="AR30" s="75" t="str">
        <f>IF(OR(I30="",VLOOKUP(I$1,Services!$A$1:$B$19,2,0)="Exclude"),"",IF($D30=1,IF(OR(price_limit="",price_limit="No Limit"),IF(I30="Yes",1,2),IF(SUMIFS(WhatIf!$G:$G,WhatIf!$A:$A,I$1,WhatIf!$B:$B,I30)&lt;=price_limit,IF(I30="Yes",1,2),"")),""))</f>
        <v/>
      </c>
      <c r="AS30" s="75" t="str">
        <f>IF(OR(J30="",VLOOKUP(J$1,Services!$A$1:$B$19,2,0)="Exclude"),"",IF($D30=1,IF(OR(price_limit="",price_limit="No Limit"),IF(J30="Yes",1,2),IF(SUMIFS(WhatIf!$G:$G,WhatIf!$A:$A,J$1,WhatIf!$B:$B,J30)&lt;=price_limit,IF(J30="Yes",1,2),"")),""))</f>
        <v/>
      </c>
      <c r="AT30" s="75" t="str">
        <f>IF(OR(K30="",VLOOKUP(K$1,Services!$A$1:$B$19,2,0)="Exclude"),"",IF($D30=1,IF(OR(price_limit="",price_limit="No Limit"),IF(K30="Yes",1,2),IF(SUMIFS(WhatIf!$G:$G,WhatIf!$A:$A,K$1,WhatIf!$B:$B,K30)&lt;=price_limit,IF(K30="Yes",1,2),"")),""))</f>
        <v/>
      </c>
      <c r="AU30" s="75" t="str">
        <f>IF(OR(L30="",VLOOKUP(L$1,Services!$A$1:$B$19,2,0)="Exclude"),"",IF($D30=1,IF(OR(price_limit="",price_limit="No Limit"),IF(L30="Yes",1,2),IF(SUMIFS(WhatIf!$G:$G,WhatIf!$A:$A,L$1,WhatIf!$B:$B,L30)&lt;=price_limit,IF(L30="Yes",1,2),"")),""))</f>
        <v/>
      </c>
      <c r="AV30" s="75" t="str">
        <f>IF(OR(M30="",VLOOKUP(M$1,Services!$A$1:$B$19,2,0)="Exclude"),"",IF($D30=1,IF(OR(price_limit="",price_limit="No Limit"),IF(M30="Yes",1,2),IF(SUMIFS(WhatIf!$G:$G,WhatIf!$A:$A,M$1,WhatIf!$B:$B,M30)&lt;=price_limit,IF(M30="Yes",1,2),"")),""))</f>
        <v/>
      </c>
      <c r="AW30" s="75" t="str">
        <f>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0"/>
        <v>0</v>
      </c>
      <c r="BF30" s="3">
        <f>IF(highlight_pick="Select",0,IF(MID(highlight_pick,1,1)="#",0,IF(INDEX($A30:$BL30,1,MATCH(highlight_pick,$1:$1,0))="",0,IF(INDEX($A30:$BL30,1,MATCH(highlight_pick,$1:$1,0))="Yes",1,2))))</f>
        <v>0</v>
      </c>
      <c r="BG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H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row>
    <row r="31" spans="1:64" ht="24.9" x14ac:dyDescent="0.3">
      <c r="A31" s="19" t="s">
        <v>213</v>
      </c>
      <c r="B31" s="4" t="s">
        <v>255</v>
      </c>
      <c r="C31" s="4" t="s">
        <v>222</v>
      </c>
      <c r="D31" s="3" t="str">
        <f ca="1">IF(BI31=0,"",IF(BI31&lt;=VALUE(MID(marker_pick,1,1)),1,""))</f>
        <v/>
      </c>
      <c r="F31" s="5" t="s">
        <v>566</v>
      </c>
      <c r="G31" s="5" t="s">
        <v>566</v>
      </c>
      <c r="H31" s="5" t="s">
        <v>303</v>
      </c>
      <c r="I31" s="5" t="s">
        <v>303</v>
      </c>
      <c r="J31" s="5" t="s">
        <v>303</v>
      </c>
      <c r="K31" s="5" t="s">
        <v>303</v>
      </c>
      <c r="L31" s="5" t="s">
        <v>303</v>
      </c>
      <c r="M31" s="5" t="s">
        <v>303</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ca="1">IF(SUM(V31:AL31)&gt;0,1,"")</f>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 ca="1">IF(OR(H31="",VLOOKUP(H$1,Services!$A$1:$B$19,2,0)="Exclude"),"",IF($D31=1,IF(OR(price_limit="",price_limit="No Limit"),IF(H31="Yes",1,2),IF(SUMIFS(WhatIf!$G:$G,WhatIf!$A:$A,H$1,WhatIf!$B:$B,H31)&lt;=price_limit,IF(H31="Yes",1,2),"")),""))</f>
        <v/>
      </c>
      <c r="AR31" s="75" t="str">
        <f ca="1">IF(OR(I31="",VLOOKUP(I$1,Services!$A$1:$B$19,2,0)="Exclude"),"",IF($D31=1,IF(OR(price_limit="",price_limit="No Limit"),IF(I31="Yes",1,2),IF(SUMIFS(WhatIf!$G:$G,WhatIf!$A:$A,I$1,WhatIf!$B:$B,I31)&lt;=price_limit,IF(I31="Yes",1,2),"")),""))</f>
        <v/>
      </c>
      <c r="AS31" s="75" t="str">
        <f ca="1">IF(OR(J31="",VLOOKUP(J$1,Services!$A$1:$B$19,2,0)="Exclude"),"",IF($D31=1,IF(OR(price_limit="",price_limit="No Limit"),IF(J31="Yes",1,2),IF(SUMIFS(WhatIf!$G:$G,WhatIf!$A:$A,J$1,WhatIf!$B:$B,J31)&lt;=price_limit,IF(J31="Yes",1,2),"")),""))</f>
        <v/>
      </c>
      <c r="AT31" s="75" t="str">
        <f ca="1">IF(OR(K31="",VLOOKUP(K$1,Services!$A$1:$B$19,2,0)="Exclude"),"",IF($D31=1,IF(OR(price_limit="",price_limit="No Limit"),IF(K31="Yes",1,2),IF(SUMIFS(WhatIf!$G:$G,WhatIf!$A:$A,K$1,WhatIf!$B:$B,K31)&lt;=price_limit,IF(K31="Yes",1,2),"")),""))</f>
        <v/>
      </c>
      <c r="AU31" s="75" t="str">
        <f ca="1">IF(OR(L31="",VLOOKUP(L$1,Services!$A$1:$B$19,2,0)="Exclude"),"",IF($D31=1,IF(OR(price_limit="",price_limit="No Limit"),IF(L31="Yes",1,2),IF(SUMIFS(WhatIf!$G:$G,WhatIf!$A:$A,L$1,WhatIf!$B:$B,L31)&lt;=price_limit,IF(L31="Yes",1,2),"")),""))</f>
        <v/>
      </c>
      <c r="AV31" s="75" t="str">
        <f ca="1">IF(OR(M31="",VLOOKUP(M$1,Services!$A$1:$B$19,2,0)="Exclude"),"",IF($D31=1,IF(OR(price_limit="",price_limit="No Limit"),IF(M31="Yes",1,2),IF(SUMIFS(WhatIf!$G:$G,WhatIf!$A:$A,M$1,WhatIf!$B:$B,M31)&lt;=price_limit,IF(M31="Yes",1,2),"")),""))</f>
        <v/>
      </c>
      <c r="AW31" s="75" t="str">
        <f ca="1">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0"/>
        <v>0</v>
      </c>
      <c r="BF31" s="3">
        <f>IF(highlight_pick="Select",0,IF(MID(highlight_pick,1,1)="#",0,IF(INDEX($A31:$BL31,1,MATCH(highlight_pick,$1:$1,0))="",0,IF(INDEX($A31:$BL31,1,MATCH(highlight_pick,$1:$1,0))="Yes",1,2))))</f>
        <v>0</v>
      </c>
      <c r="BG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H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row>
    <row r="32" spans="1:64" x14ac:dyDescent="0.3">
      <c r="A32" s="19" t="s">
        <v>639</v>
      </c>
      <c r="C32" s="4" t="s">
        <v>496</v>
      </c>
      <c r="D32" s="3" t="str">
        <f ca="1">IF(BI32=0,"",IF(BI32&lt;=VALUE(MID(marker_pick,1,1)),1,""))</f>
        <v/>
      </c>
      <c r="F32" s="5" t="s">
        <v>573</v>
      </c>
      <c r="G32" s="5" t="s">
        <v>573</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ca="1">IF(SUM(V32:AL32)&gt;0,1,"")</f>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0"/>
        <v>0</v>
      </c>
      <c r="BF32" s="3">
        <f>IF(highlight_pick="Select",0,IF(MID(highlight_pick,1,1)="#",0,IF(INDEX($A32:$BL32,1,MATCH(highlight_pick,$1:$1,0))="",0,IF(INDEX($A32:$BL32,1,MATCH(highlight_pick,$1:$1,0))="Yes",1,2))))</f>
        <v>0</v>
      </c>
      <c r="BG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H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row>
    <row r="33" spans="1:64" x14ac:dyDescent="0.3">
      <c r="A33" s="19" t="s">
        <v>638</v>
      </c>
      <c r="C33" s="4" t="s">
        <v>496</v>
      </c>
      <c r="D33" s="3" t="str">
        <f ca="1">IF(BI33=0,"",IF(BI33&lt;=VALUE(MID(marker_pick,1,1)),1,""))</f>
        <v/>
      </c>
      <c r="F33" s="5" t="s">
        <v>573</v>
      </c>
      <c r="G33" s="5" t="s">
        <v>573</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ca="1">IF(SUM(V33:AL33)&gt;0,1,"")</f>
        <v/>
      </c>
      <c r="AN33" s="75" t="str">
        <f>IF(OR(E33="",VLOOKUP(E$1,Services!$A$1:$B$19,2,0)="Exclude"),"",IF($D33=1,IF(OR(price_limit="",price_limit="No Limit"),IF(E33="Yes",1,2),IF(SUMIFS(WhatIf!$G:$G,WhatIf!$A:$A,E$1,WhatIf!$B:$B,E33)&lt;=price_limit,IF(E33="Yes",1,2),"")),""))</f>
        <v/>
      </c>
      <c r="AO33" s="75" t="str">
        <f ca="1">IF(OR(F33="",VLOOKUP(F$1,Services!$A$1:$B$19,2,0)="Exclude"),"",IF($D33=1,IF(OR(price_limit="",price_limit="No Limit"),IF(F33="Yes",1,2),IF(SUMIFS(WhatIf!$G:$G,WhatIf!$A:$A,F$1,WhatIf!$B:$B,F33)&lt;=price_limit,IF(F33="Yes",1,2),"")),""))</f>
        <v/>
      </c>
      <c r="AP33" s="75" t="str">
        <f ca="1">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IF(OR(J33="",VLOOKUP(J$1,Services!$A$1:$B$19,2,0)="Exclude"),"",IF($D33=1,IF(OR(price_limit="",price_limit="No Limit"),IF(J33="Yes",1,2),IF(SUMIFS(WhatIf!$G:$G,WhatIf!$A:$A,J$1,WhatIf!$B:$B,J33)&lt;=price_limit,IF(J33="Yes",1,2),"")),""))</f>
        <v/>
      </c>
      <c r="AT33" s="75" t="str">
        <f>IF(OR(K33="",VLOOKUP(K$1,Services!$A$1:$B$19,2,0)="Exclude"),"",IF($D33=1,IF(OR(price_limit="",price_limit="No Limit"),IF(K33="Yes",1,2),IF(SUMIFS(WhatIf!$G:$G,WhatIf!$A:$A,K$1,WhatIf!$B:$B,K33)&lt;=price_limit,IF(K33="Yes",1,2),"")),""))</f>
        <v/>
      </c>
      <c r="AU33" s="75" t="str">
        <f>IF(OR(L33="",VLOOKUP(L$1,Services!$A$1:$B$19,2,0)="Exclude"),"",IF($D33=1,IF(OR(price_limit="",price_limit="No Limit"),IF(L33="Yes",1,2),IF(SUMIFS(WhatIf!$G:$G,WhatIf!$A:$A,L$1,WhatIf!$B:$B,L33)&lt;=price_limit,IF(L33="Yes",1,2),"")),""))</f>
        <v/>
      </c>
      <c r="AV33" s="75" t="str">
        <f>IF(OR(M33="",VLOOKUP(M$1,Services!$A$1:$B$19,2,0)="Exclude"),"",IF($D33=1,IF(OR(price_limit="",price_limit="No Limit"),IF(M33="Yes",1,2),IF(SUMIFS(WhatIf!$G:$G,WhatIf!$A:$A,M$1,WhatIf!$B:$B,M33)&lt;=price_limit,IF(M33="Yes",1,2),"")),""))</f>
        <v/>
      </c>
      <c r="AW33" s="75" t="str">
        <f>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0"/>
        <v>0</v>
      </c>
      <c r="BF33" s="3">
        <f>IF(highlight_pick="Select",0,IF(MID(highlight_pick,1,1)="#",0,IF(INDEX($A33:$BL33,1,MATCH(highlight_pick,$1:$1,0))="",0,IF(INDEX($A33:$BL33,1,MATCH(highlight_pick,$1:$1,0))="Yes",1,2))))</f>
        <v>0</v>
      </c>
      <c r="BG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H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Err2</v>
      </c>
    </row>
    <row r="34" spans="1:64" x14ac:dyDescent="0.3">
      <c r="A34" s="19" t="s">
        <v>728</v>
      </c>
      <c r="C34" s="4" t="s">
        <v>489</v>
      </c>
      <c r="D34" s="3" t="str">
        <f ca="1">IF(BI34=0,"",IF(BI34&lt;=VALUE(MID(marker_pick,1,1)),1,""))</f>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ca="1">IF(SUM(V34:AL34)&gt;0,1,"")</f>
        <v/>
      </c>
      <c r="AN34" s="75" t="str">
        <f>IF(OR(E34="",VLOOKUP(E$1,Services!$A$1:$B$19,2,0)="Exclude"),"",IF($D34=1,IF(OR(price_limit="",price_limit="No Limit"),IF(E34="Yes",1,2),IF(SUMIFS(WhatIf!$G:$G,WhatIf!$A:$A,E$1,WhatIf!$B:$B,E34)&lt;=price_limit,IF(E34="Yes",1,2),"")),""))</f>
        <v/>
      </c>
      <c r="AO34" s="75" t="str">
        <f>IF(OR(F34="",VLOOKUP(F$1,Services!$A$1:$B$19,2,0)="Exclude"),"",IF($D34=1,IF(OR(price_limit="",price_limit="No Limit"),IF(F34="Yes",1,2),IF(SUMIFS(WhatIf!$G:$G,WhatIf!$A:$A,F$1,WhatIf!$B:$B,F34)&lt;=price_limit,IF(F34="Yes",1,2),"")),""))</f>
        <v/>
      </c>
      <c r="AP34" s="75" t="str">
        <f>IF(OR(G34="",VLOOKUP(G$1,Services!$A$1:$B$19,2,0)="Exclude"),"",IF($D34=1,IF(OR(price_limit="",price_limit="No Limit"),IF(G34="Yes",1,2),IF(SUMIFS(WhatIf!$G:$G,WhatIf!$A:$A,G$1,WhatIf!$B:$B,G34)&lt;=price_limit,IF(G34="Yes",1,2),"")),""))</f>
        <v/>
      </c>
      <c r="AQ34" s="75" t="str">
        <f>IF(OR(H34="",VLOOKUP(H$1,Services!$A$1:$B$19,2,0)="Exclude"),"",IF($D34=1,IF(OR(price_limit="",price_limit="No Limit"),IF(H34="Yes",1,2),IF(SUMIFS(WhatIf!$G:$G,WhatIf!$A:$A,H$1,WhatIf!$B:$B,H34)&lt;=price_limit,IF(H34="Yes",1,2),"")),""))</f>
        <v/>
      </c>
      <c r="AR34" s="75" t="str">
        <f>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IF(OR(Q34="",VLOOKUP(Q$1,Services!$A$1:$B$19,2,0)="Exclude"),"",IF($D34=1,IF(OR(price_limit="",price_limit="No Limit"),IF(Q34="Yes",1,2),IF(SUMIFS(WhatIf!$G:$G,WhatIf!$A:$A,Q$1,WhatIf!$B:$B,Q34)&lt;=price_limit,IF(Q34="Yes",1,2),"")),""))</f>
        <v/>
      </c>
      <c r="BA34" s="75" t="str">
        <f>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0"/>
        <v>0</v>
      </c>
      <c r="BF34" s="3">
        <f>IF(highlight_pick="Select",0,IF(MID(highlight_pick,1,1)="#",0,IF(INDEX($A34:$BL34,1,MATCH(highlight_pick,$1:$1,0))="",0,IF(INDEX($A34:$BL34,1,MATCH(highlight_pick,$1:$1,0))="Yes",1,2))))</f>
        <v>0</v>
      </c>
      <c r="BG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H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
      </c>
    </row>
    <row r="35" spans="1:64" x14ac:dyDescent="0.3">
      <c r="A35" s="19" t="s">
        <v>90</v>
      </c>
      <c r="B35" s="4" t="s">
        <v>255</v>
      </c>
      <c r="C35" s="4" t="s">
        <v>489</v>
      </c>
      <c r="D35" s="3" t="str">
        <f ca="1">IF(BI35=0,"",IF(BI35&lt;=VALUE(MID(marker_pick,1,1)),1,""))</f>
        <v/>
      </c>
      <c r="F35" s="5" t="s">
        <v>547</v>
      </c>
      <c r="G35" s="5" t="s">
        <v>547</v>
      </c>
      <c r="H35" s="6"/>
      <c r="I35" s="6"/>
      <c r="N35" s="5" t="s">
        <v>1</v>
      </c>
      <c r="O35" s="6"/>
      <c r="P35" s="6"/>
      <c r="Q35" s="6" t="s">
        <v>328</v>
      </c>
      <c r="R35" s="6" t="s">
        <v>892</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ca="1">IF(SUM(V35:AL35)&gt;0,1,"")</f>
        <v/>
      </c>
      <c r="AN35" s="75" t="str">
        <f>IF(OR(E35="",VLOOKUP(E$1,Services!$A$1:$B$19,2,0)="Exclude"),"",IF($D35=1,IF(OR(price_limit="",price_limit="No Limit"),IF(E35="Yes",1,2),IF(SUMIFS(WhatIf!$G:$G,WhatIf!$A:$A,E$1,WhatIf!$B:$B,E35)&lt;=price_limit,IF(E35="Yes",1,2),"")),""))</f>
        <v/>
      </c>
      <c r="AO35" s="75" t="str">
        <f ca="1">IF(OR(F35="",VLOOKUP(F$1,Services!$A$1:$B$19,2,0)="Exclude"),"",IF($D35=1,IF(OR(price_limit="",price_limit="No Limit"),IF(F35="Yes",1,2),IF(SUMIFS(WhatIf!$G:$G,WhatIf!$A:$A,F$1,WhatIf!$B:$B,F35)&lt;=price_limit,IF(F35="Yes",1,2),"")),""))</f>
        <v/>
      </c>
      <c r="AP35" s="75" t="str">
        <f ca="1">IF(OR(G35="",VLOOKUP(G$1,Services!$A$1:$B$19,2,0)="Exclude"),"",IF($D35=1,IF(OR(price_limit="",price_limit="No Limit"),IF(G35="Yes",1,2),IF(SUMIFS(WhatIf!$G:$G,WhatIf!$A:$A,G$1,WhatIf!$B:$B,G35)&lt;=price_limit,IF(G35="Yes",1,2),"")),""))</f>
        <v/>
      </c>
      <c r="AQ35" s="75" t="str">
        <f>IF(OR(H35="",VLOOKUP(H$1,Services!$A$1:$B$19,2,0)="Exclude"),"",IF($D35=1,IF(OR(price_limit="",price_limit="No Limit"),IF(H35="Yes",1,2),IF(SUMIFS(WhatIf!$G:$G,WhatIf!$A:$A,H$1,WhatIf!$B:$B,H35)&lt;=price_limit,IF(H35="Yes",1,2),"")),""))</f>
        <v/>
      </c>
      <c r="AR35" s="75" t="str">
        <f>IF(OR(I35="",VLOOKUP(I$1,Services!$A$1:$B$19,2,0)="Exclude"),"",IF($D35=1,IF(OR(price_limit="",price_limit="No Limit"),IF(I35="Yes",1,2),IF(SUMIFS(WhatIf!$G:$G,WhatIf!$A:$A,I$1,WhatIf!$B:$B,I35)&lt;=price_limit,IF(I35="Yes",1,2),"")),""))</f>
        <v/>
      </c>
      <c r="AS35" s="75" t="str">
        <f>IF(OR(J35="",VLOOKUP(J$1,Services!$A$1:$B$19,2,0)="Exclude"),"",IF($D35=1,IF(OR(price_limit="",price_limit="No Limit"),IF(J35="Yes",1,2),IF(SUMIFS(WhatIf!$G:$G,WhatIf!$A:$A,J$1,WhatIf!$B:$B,J35)&lt;=price_limit,IF(J35="Yes",1,2),"")),""))</f>
        <v/>
      </c>
      <c r="AT35" s="75" t="str">
        <f>IF(OR(K35="",VLOOKUP(K$1,Services!$A$1:$B$19,2,0)="Exclude"),"",IF($D35=1,IF(OR(price_limit="",price_limit="No Limit"),IF(K35="Yes",1,2),IF(SUMIFS(WhatIf!$G:$G,WhatIf!$A:$A,K$1,WhatIf!$B:$B,K35)&lt;=price_limit,IF(K35="Yes",1,2),"")),""))</f>
        <v/>
      </c>
      <c r="AU35" s="75" t="str">
        <f>IF(OR(L35="",VLOOKUP(L$1,Services!$A$1:$B$19,2,0)="Exclude"),"",IF($D35=1,IF(OR(price_limit="",price_limit="No Limit"),IF(L35="Yes",1,2),IF(SUMIFS(WhatIf!$G:$G,WhatIf!$A:$A,L$1,WhatIf!$B:$B,L35)&lt;=price_limit,IF(L35="Yes",1,2),"")),""))</f>
        <v/>
      </c>
      <c r="AV35" s="75" t="str">
        <f>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 ca="1">IF(OR(Q35="",VLOOKUP(Q$1,Services!$A$1:$B$19,2,0)="Exclude"),"",IF($D35=1,IF(OR(price_limit="",price_limit="No Limit"),IF(Q35="Yes",1,2),IF(SUMIFS(WhatIf!$G:$G,WhatIf!$A:$A,Q$1,WhatIf!$B:$B,Q35)&lt;=price_limit,IF(Q35="Yes",1,2),"")),""))</f>
        <v/>
      </c>
      <c r="BA35" s="75" t="str">
        <f ca="1">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0"/>
        <v>0</v>
      </c>
      <c r="BF35" s="3">
        <f>IF(highlight_pick="Select",0,IF(MID(highlight_pick,1,1)="#",0,IF(INDEX($A35:$BL35,1,MATCH(highlight_pick,$1:$1,0))="",0,IF(INDEX($A35:$BL35,1,MATCH(highlight_pick,$1:$1,0))="Yes",1,2))))</f>
        <v>0</v>
      </c>
      <c r="BG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H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Err2</v>
      </c>
    </row>
    <row r="36" spans="1:64" x14ac:dyDescent="0.3">
      <c r="A36" s="19" t="s">
        <v>214</v>
      </c>
      <c r="B36" s="4" t="s">
        <v>255</v>
      </c>
      <c r="C36" s="4" t="s">
        <v>222</v>
      </c>
      <c r="D36" s="3" t="str">
        <f ca="1">IF(BI36=0,"",IF(BI36&lt;=VALUE(MID(marker_pick,1,1)),1,""))</f>
        <v/>
      </c>
      <c r="H36" s="5" t="s">
        <v>303</v>
      </c>
      <c r="I36" s="5" t="s">
        <v>303</v>
      </c>
      <c r="J36" s="5" t="s">
        <v>303</v>
      </c>
      <c r="K36" s="5" t="s">
        <v>303</v>
      </c>
      <c r="L36" s="5" t="s">
        <v>303</v>
      </c>
      <c r="M36" s="5" t="s">
        <v>303</v>
      </c>
      <c r="N36" s="5" t="s">
        <v>303</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ca="1">IF(SUM(V36:AL36)&gt;0,1,"")</f>
        <v/>
      </c>
      <c r="AN36" s="75" t="str">
        <f>IF(OR(E36="",VLOOKUP(E$1,Services!$A$1:$B$19,2,0)="Exclude"),"",IF($D36=1,IF(OR(price_limit="",price_limit="No Limit"),IF(E36="Yes",1,2),IF(SUMIFS(WhatIf!$G:$G,WhatIf!$A:$A,E$1,WhatIf!$B:$B,E36)&lt;=price_limit,IF(E36="Yes",1,2),"")),""))</f>
        <v/>
      </c>
      <c r="AO36" s="75" t="str">
        <f>IF(OR(F36="",VLOOKUP(F$1,Services!$A$1:$B$19,2,0)="Exclude"),"",IF($D36=1,IF(OR(price_limit="",price_limit="No Limit"),IF(F36="Yes",1,2),IF(SUMIFS(WhatIf!$G:$G,WhatIf!$A:$A,F$1,WhatIf!$B:$B,F36)&lt;=price_limit,IF(F36="Yes",1,2),"")),""))</f>
        <v/>
      </c>
      <c r="AP36" s="75" t="str">
        <f>IF(OR(G36="",VLOOKUP(G$1,Services!$A$1:$B$19,2,0)="Exclude"),"",IF($D36=1,IF(OR(price_limit="",price_limit="No Limit"),IF(G36="Yes",1,2),IF(SUMIFS(WhatIf!$G:$G,WhatIf!$A:$A,G$1,WhatIf!$B:$B,G36)&lt;=price_limit,IF(G36="Yes",1,2),"")),""))</f>
        <v/>
      </c>
      <c r="AQ36" s="75" t="str">
        <f ca="1">IF(OR(H36="",VLOOKUP(H$1,Services!$A$1:$B$19,2,0)="Exclude"),"",IF($D36=1,IF(OR(price_limit="",price_limit="No Limit"),IF(H36="Yes",1,2),IF(SUMIFS(WhatIf!$G:$G,WhatIf!$A:$A,H$1,WhatIf!$B:$B,H36)&lt;=price_limit,IF(H36="Yes",1,2),"")),""))</f>
        <v/>
      </c>
      <c r="AR36" s="75" t="str">
        <f ca="1">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 ca="1">IF(OR(N36="",VLOOKUP(N$1,Services!$A$1:$B$19,2,0)="Exclude"),"",IF($D36=1,IF(OR(price_limit="",price_limit="No Limit"),IF(N36="Yes",1,2),IF(SUMIFS(WhatIf!$G:$G,WhatIf!$A:$A,N$1,WhatIf!$B:$B,N36)&lt;=price_limit,IF(N36="Yes",1,2),"")),""))</f>
        <v/>
      </c>
      <c r="AX36" s="75" t="str">
        <f>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IF(OR(Q36="",VLOOKUP(Q$1,Services!$A$1:$B$19,2,0)="Exclude"),"",IF($D36=1,IF(OR(price_limit="",price_limit="No Limit"),IF(Q36="Yes",1,2),IF(SUMIFS(WhatIf!$G:$G,WhatIf!$A:$A,Q$1,WhatIf!$B:$B,Q36)&lt;=price_limit,IF(Q36="Yes",1,2),"")),""))</f>
        <v/>
      </c>
      <c r="BA36" s="75" t="str">
        <f>IF(OR(R36="",VLOOKUP(R$1,Services!$A$1:$B$19,2,0)="Exclude"),"",IF($D36=1,IF(OR(price_limit="",price_limit="No Limit"),IF(R36="Yes",1,2),IF(SUMIFS(WhatIf!$G:$G,WhatIf!$A:$A,R$1,WhatIf!$B:$B,R36)&lt;=price_limit,IF(R36="Yes",1,2),"")),""))</f>
        <v/>
      </c>
      <c r="BB36" s="75" t="str">
        <f>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IF(OR(U36="",VLOOKUP(U$1,Services!$A$1:$B$19,2,0)="Exclude"),"",IF($D36=1,IF(OR(price_limit="",price_limit="No Limit"),IF(U36="Yes",1,2),IF(SUMIFS(WhatIf!$G:$G,WhatIf!$A:$A,U$1,WhatIf!$B:$B,U36)&lt;=price_limit,IF(U36="Yes",1,2),"")),""))</f>
        <v/>
      </c>
      <c r="BE36" s="3">
        <f t="shared" si="0"/>
        <v>0</v>
      </c>
      <c r="BF36" s="3">
        <f>IF(highlight_pick="Select",0,IF(MID(highlight_pick,1,1)="#",0,IF(INDEX($A36:$BL36,1,MATCH(highlight_pick,$1:$1,0))="",0,IF(INDEX($A36:$BL36,1,MATCH(highlight_pick,$1:$1,0))="Yes",1,2))))</f>
        <v>0</v>
      </c>
      <c r="BG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H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
      </c>
      <c r="BL36" s="3" t="str">
        <f>IF($A36&lt;&gt;"",IF(ISNUMBER(MATCH(ROW($A36),#REF!,0)),IF($F36="","Err1",""),IF($F36="","","Err2")),"")</f>
        <v/>
      </c>
    </row>
    <row r="37" spans="1:64" x14ac:dyDescent="0.3">
      <c r="A37" s="19" t="s">
        <v>266</v>
      </c>
      <c r="B37" s="4" t="s">
        <v>255</v>
      </c>
      <c r="C37" s="4" t="s">
        <v>222</v>
      </c>
      <c r="D37" s="3" t="str">
        <f ca="1">IF(BI37=0,"",IF(BI37&lt;=VALUE(MID(marker_pick,1,1)),1,""))</f>
        <v/>
      </c>
      <c r="H37" s="5" t="s">
        <v>303</v>
      </c>
      <c r="I37" s="5" t="s">
        <v>303</v>
      </c>
      <c r="J37" s="5" t="s">
        <v>303</v>
      </c>
      <c r="K37" s="5" t="s">
        <v>303</v>
      </c>
      <c r="L37" s="5" t="s">
        <v>303</v>
      </c>
      <c r="M37" s="5" t="s">
        <v>303</v>
      </c>
      <c r="N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ca="1">IF(SUM(V37:AL37)&gt;0,1,"")</f>
        <v/>
      </c>
      <c r="AN37" s="75" t="str">
        <f>IF(OR(E37="",VLOOKUP(E$1,Services!$A$1:$B$19,2,0)="Exclude"),"",IF($D37=1,IF(OR(price_limit="",price_limit="No Limit"),IF(E37="Yes",1,2),IF(SUMIFS(WhatIf!$G:$G,WhatIf!$A:$A,E$1,WhatIf!$B:$B,E37)&lt;=price_limit,IF(E37="Yes",1,2),"")),""))</f>
        <v/>
      </c>
      <c r="AO37" s="75" t="str">
        <f>IF(OR(F37="",VLOOKUP(F$1,Services!$A$1:$B$19,2,0)="Exclude"),"",IF($D37=1,IF(OR(price_limit="",price_limit="No Limit"),IF(F37="Yes",1,2),IF(SUMIFS(WhatIf!$G:$G,WhatIf!$A:$A,F$1,WhatIf!$B:$B,F37)&lt;=price_limit,IF(F37="Yes",1,2),"")),""))</f>
        <v/>
      </c>
      <c r="AP37" s="75" t="str">
        <f>IF(OR(G37="",VLOOKUP(G$1,Services!$A$1:$B$19,2,0)="Exclude"),"",IF($D37=1,IF(OR(price_limit="",price_limit="No Limit"),IF(G37="Yes",1,2),IF(SUMIFS(WhatIf!$G:$G,WhatIf!$A:$A,G$1,WhatIf!$B:$B,G37)&lt;=price_limit,IF(G37="Yes",1,2),"")),""))</f>
        <v/>
      </c>
      <c r="AQ37" s="75" t="str">
        <f ca="1">IF(OR(H37="",VLOOKUP(H$1,Services!$A$1:$B$19,2,0)="Exclude"),"",IF($D37=1,IF(OR(price_limit="",price_limit="No Limit"),IF(H37="Yes",1,2),IF(SUMIFS(WhatIf!$G:$G,WhatIf!$A:$A,H$1,WhatIf!$B:$B,H37)&lt;=price_limit,IF(H37="Yes",1,2),"")),""))</f>
        <v/>
      </c>
      <c r="AR37" s="75" t="str">
        <f ca="1">IF(OR(I37="",VLOOKUP(I$1,Services!$A$1:$B$19,2,0)="Exclude"),"",IF($D37=1,IF(OR(price_limit="",price_limit="No Limit"),IF(I37="Yes",1,2),IF(SUMIFS(WhatIf!$G:$G,WhatIf!$A:$A,I$1,WhatIf!$B:$B,I37)&lt;=price_limit,IF(I37="Yes",1,2),"")),""))</f>
        <v/>
      </c>
      <c r="AS37" s="75" t="str">
        <f ca="1">IF(OR(J37="",VLOOKUP(J$1,Services!$A$1:$B$19,2,0)="Exclude"),"",IF($D37=1,IF(OR(price_limit="",price_limit="No Limit"),IF(J37="Yes",1,2),IF(SUMIFS(WhatIf!$G:$G,WhatIf!$A:$A,J$1,WhatIf!$B:$B,J37)&lt;=price_limit,IF(J37="Yes",1,2),"")),""))</f>
        <v/>
      </c>
      <c r="AT37" s="75" t="str">
        <f ca="1">IF(OR(K37="",VLOOKUP(K$1,Services!$A$1:$B$19,2,0)="Exclude"),"",IF($D37=1,IF(OR(price_limit="",price_limit="No Limit"),IF(K37="Yes",1,2),IF(SUMIFS(WhatIf!$G:$G,WhatIf!$A:$A,K$1,WhatIf!$B:$B,K37)&lt;=price_limit,IF(K37="Yes",1,2),"")),""))</f>
        <v/>
      </c>
      <c r="AU37" s="75" t="str">
        <f ca="1">IF(OR(L37="",VLOOKUP(L$1,Services!$A$1:$B$19,2,0)="Exclude"),"",IF($D37=1,IF(OR(price_limit="",price_limit="No Limit"),IF(L37="Yes",1,2),IF(SUMIFS(WhatIf!$G:$G,WhatIf!$A:$A,L$1,WhatIf!$B:$B,L37)&lt;=price_limit,IF(L37="Yes",1,2),"")),""))</f>
        <v/>
      </c>
      <c r="AV37" s="75" t="str">
        <f ca="1">IF(OR(M37="",VLOOKUP(M$1,Services!$A$1:$B$19,2,0)="Exclude"),"",IF($D37=1,IF(OR(price_limit="",price_limit="No Limit"),IF(M37="Yes",1,2),IF(SUMIFS(WhatIf!$G:$G,WhatIf!$A:$A,M$1,WhatIf!$B:$B,M37)&lt;=price_limit,IF(M37="Yes",1,2),"")),""))</f>
        <v/>
      </c>
      <c r="AW37" s="75" t="str">
        <f ca="1">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0"/>
        <v>0</v>
      </c>
      <c r="BF37" s="3">
        <f>IF(highlight_pick="Select",0,IF(MID(highlight_pick,1,1)="#",0,IF(INDEX($A37:$BL37,1,MATCH(highlight_pick,$1:$1,0))="",0,IF(INDEX($A37:$BL37,1,MATCH(highlight_pick,$1:$1,0))="Yes",1,2))))</f>
        <v>0</v>
      </c>
      <c r="BG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H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
      </c>
    </row>
    <row r="38" spans="1:64" x14ac:dyDescent="0.3">
      <c r="A38" s="19" t="s">
        <v>8</v>
      </c>
      <c r="C38" s="4" t="s">
        <v>301</v>
      </c>
      <c r="D38" s="3" t="str">
        <f ca="1">IF(BI38=0,"",IF(BI38&lt;=VALUE(MID(marker_pick,1,1)),1,""))</f>
        <v/>
      </c>
      <c r="E38" s="5" t="s">
        <v>1</v>
      </c>
      <c r="F38" s="5" t="s">
        <v>1</v>
      </c>
      <c r="G38" s="5" t="s">
        <v>1</v>
      </c>
      <c r="J38" s="5" t="s">
        <v>1</v>
      </c>
      <c r="K38" s="5" t="s">
        <v>1</v>
      </c>
      <c r="L38" s="5" t="s">
        <v>1</v>
      </c>
      <c r="M38" s="5" t="s">
        <v>1</v>
      </c>
      <c r="O38" s="6" t="s">
        <v>1</v>
      </c>
      <c r="P38" s="6"/>
      <c r="Q38" s="6" t="s">
        <v>1</v>
      </c>
      <c r="R38" s="6" t="s">
        <v>1</v>
      </c>
      <c r="S38" s="5" t="s">
        <v>1</v>
      </c>
      <c r="U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ca="1">IF(SUM(V38:AL38)&gt;0,1,"")</f>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 ca="1">IF(OR(J38="",VLOOKUP(J$1,Services!$A$1:$B$19,2,0)="Exclude"),"",IF($D38=1,IF(OR(price_limit="",price_limit="No Limit"),IF(J38="Yes",1,2),IF(SUMIFS(WhatIf!$G:$G,WhatIf!$A:$A,J$1,WhatIf!$B:$B,J38)&lt;=price_limit,IF(J38="Yes",1,2),"")),""))</f>
        <v/>
      </c>
      <c r="AT38" s="75" t="str">
        <f ca="1">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0"/>
        <v>0</v>
      </c>
      <c r="BF38" s="3">
        <f>IF(highlight_pick="Select",0,IF(MID(highlight_pick,1,1)="#",0,IF(INDEX($A38:$BL38,1,MATCH(highlight_pick,$1:$1,0))="",0,IF(INDEX($A38:$BL38,1,MATCH(highlight_pick,$1:$1,0))="Yes",1,2))))</f>
        <v>0</v>
      </c>
      <c r="BG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H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row>
    <row r="39" spans="1:64" x14ac:dyDescent="0.3">
      <c r="A39" s="19" t="s">
        <v>599</v>
      </c>
      <c r="C39" s="4" t="s">
        <v>496</v>
      </c>
      <c r="D39" s="3" t="str">
        <f ca="1">IF(BI39=0,"",IF(BI39&lt;=VALUE(MID(marker_pick,1,1)),1,""))</f>
        <v/>
      </c>
      <c r="F39" s="5" t="s">
        <v>579</v>
      </c>
      <c r="G39" s="5" t="s">
        <v>579</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ca="1">IF(SUM(V39:AL39)&gt;0,1,"")</f>
        <v/>
      </c>
      <c r="AN39" s="75" t="str">
        <f>IF(OR(E39="",VLOOKUP(E$1,Services!$A$1:$B$19,2,0)="Exclude"),"",IF($D39=1,IF(OR(price_limit="",price_limit="No Limit"),IF(E39="Yes",1,2),IF(SUMIFS(WhatIf!$G:$G,WhatIf!$A:$A,E$1,WhatIf!$B:$B,E39)&lt;=price_limit,IF(E39="Yes",1,2),"")),""))</f>
        <v/>
      </c>
      <c r="AO39" s="75" t="str">
        <f ca="1">IF(OR(F39="",VLOOKUP(F$1,Services!$A$1:$B$19,2,0)="Exclude"),"",IF($D39=1,IF(OR(price_limit="",price_limit="No Limit"),IF(F39="Yes",1,2),IF(SUMIFS(WhatIf!$G:$G,WhatIf!$A:$A,F$1,WhatIf!$B:$B,F39)&lt;=price_limit,IF(F39="Yes",1,2),"")),""))</f>
        <v/>
      </c>
      <c r="AP39" s="75" t="str">
        <f ca="1">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0"/>
        <v>0</v>
      </c>
      <c r="BF39" s="3">
        <f>IF(highlight_pick="Select",0,IF(MID(highlight_pick,1,1)="#",0,IF(INDEX($A39:$BL39,1,MATCH(highlight_pick,$1:$1,0))="",0,IF(INDEX($A39:$BL39,1,MATCH(highlight_pick,$1:$1,0))="Yes",1,2))))</f>
        <v>0</v>
      </c>
      <c r="BG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H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Err2</v>
      </c>
    </row>
    <row r="40" spans="1:64" x14ac:dyDescent="0.3">
      <c r="A40" s="19" t="s">
        <v>9</v>
      </c>
      <c r="B40" s="4" t="s">
        <v>436</v>
      </c>
      <c r="C40" s="4" t="s">
        <v>231</v>
      </c>
      <c r="D40" s="3" t="str">
        <f ca="1">IF(BI40=0,"",IF(BI40&lt;=VALUE(MID(marker_pick,1,1)),1,""))</f>
        <v/>
      </c>
      <c r="E40" s="5" t="s">
        <v>1</v>
      </c>
      <c r="F40" s="5" t="s">
        <v>548</v>
      </c>
      <c r="G40" s="5" t="s">
        <v>548</v>
      </c>
      <c r="H40" s="6"/>
      <c r="I40" s="6"/>
      <c r="L40" s="5" t="s">
        <v>1</v>
      </c>
      <c r="M40" s="5" t="s">
        <v>1</v>
      </c>
      <c r="O40" s="6" t="s">
        <v>1</v>
      </c>
      <c r="P40" s="6"/>
      <c r="Q40" s="6" t="s">
        <v>328</v>
      </c>
      <c r="R40" s="6" t="s">
        <v>892</v>
      </c>
      <c r="S40" s="5" t="s">
        <v>1</v>
      </c>
      <c r="U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ca="1">IF(SUM(V40:AL40)&gt;0,1,"")</f>
        <v/>
      </c>
      <c r="AN40" s="75" t="str">
        <f ca="1">IF(OR(E40="",VLOOKUP(E$1,Services!$A$1:$B$19,2,0)="Exclude"),"",IF($D40=1,IF(OR(price_limit="",price_limit="No Limit"),IF(E40="Yes",1,2),IF(SUMIFS(WhatIf!$G:$G,WhatIf!$A:$A,E$1,WhatIf!$B:$B,E40)&lt;=price_limit,IF(E40="Yes",1,2),"")),""))</f>
        <v/>
      </c>
      <c r="AO40" s="75" t="str">
        <f ca="1">IF(OR(F40="",VLOOKUP(F$1,Services!$A$1:$B$19,2,0)="Exclude"),"",IF($D40=1,IF(OR(price_limit="",price_limit="No Limit"),IF(F40="Yes",1,2),IF(SUMIFS(WhatIf!$G:$G,WhatIf!$A:$A,F$1,WhatIf!$B:$B,F40)&lt;=price_limit,IF(F40="Yes",1,2),"")),""))</f>
        <v/>
      </c>
      <c r="AP40" s="75" t="str">
        <f ca="1">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 ca="1">IF(OR(L40="",VLOOKUP(L$1,Services!$A$1:$B$19,2,0)="Exclude"),"",IF($D40=1,IF(OR(price_limit="",price_limit="No Limit"),IF(L40="Yes",1,2),IF(SUMIFS(WhatIf!$G:$G,WhatIf!$A:$A,L$1,WhatIf!$B:$B,L40)&lt;=price_limit,IF(L40="Yes",1,2),"")),""))</f>
        <v/>
      </c>
      <c r="AV40" s="75" t="str">
        <f ca="1">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 ca="1">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 ca="1">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 ca="1">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0"/>
        <v>0</v>
      </c>
      <c r="BF40" s="3">
        <f>IF(highlight_pick="Select",0,IF(MID(highlight_pick,1,1)="#",0,IF(INDEX($A40:$BL40,1,MATCH(highlight_pick,$1:$1,0))="",0,IF(INDEX($A40:$BL40,1,MATCH(highlight_pick,$1:$1,0))="Yes",1,2))))</f>
        <v>0</v>
      </c>
      <c r="BG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H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Err2</v>
      </c>
      <c r="BL40" s="3" t="str">
        <f>IF($A40&lt;&gt;"",IF(ISNUMBER(MATCH(ROW($A40),#REF!,0)),IF($F40="","Err1",""),IF($F40="","","Err2")),"")</f>
        <v>Err2</v>
      </c>
    </row>
    <row r="41" spans="1:64" x14ac:dyDescent="0.3">
      <c r="A41" s="19" t="s">
        <v>348</v>
      </c>
      <c r="B41" s="4" t="s">
        <v>696</v>
      </c>
      <c r="C41" s="4" t="s">
        <v>223</v>
      </c>
      <c r="D41" s="3" t="str">
        <f ca="1">IF(BI41=0,"",IF(BI41&lt;=VALUE(MID(marker_pick,1,1)),1,""))</f>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ca="1">IF(SUM(V41:AL41)&gt;0,1,"")</f>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0"/>
        <v>0</v>
      </c>
      <c r="BF41" s="3">
        <f>IF(highlight_pick="Select",0,IF(MID(highlight_pick,1,1)="#",0,IF(INDEX($A41:$BL41,1,MATCH(highlight_pick,$1:$1,0))="",0,IF(INDEX($A41:$BL41,1,MATCH(highlight_pick,$1:$1,0))="Yes",1,2))))</f>
        <v>0</v>
      </c>
      <c r="BG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H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row>
    <row r="42" spans="1:64" x14ac:dyDescent="0.3">
      <c r="A42" s="19" t="s">
        <v>349</v>
      </c>
      <c r="B42" s="4" t="s">
        <v>697</v>
      </c>
      <c r="C42" s="4" t="s">
        <v>223</v>
      </c>
      <c r="D42" s="3" t="str">
        <f ca="1">IF(BI42=0,"",IF(BI42&lt;=VALUE(MID(marker_pick,1,1)),1,""))</f>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ca="1">IF(SUM(V42:AL42)&gt;0,1,"")</f>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0"/>
        <v>0</v>
      </c>
      <c r="BF42" s="3">
        <f>IF(highlight_pick="Select",0,IF(MID(highlight_pick,1,1)="#",0,IF(INDEX($A42:$BL42,1,MATCH(highlight_pick,$1:$1,0))="",0,IF(INDEX($A42:$BL42,1,MATCH(highlight_pick,$1:$1,0))="Yes",1,2))))</f>
        <v>0</v>
      </c>
      <c r="BG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H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row>
    <row r="43" spans="1:64" x14ac:dyDescent="0.3">
      <c r="A43" s="19" t="s">
        <v>350</v>
      </c>
      <c r="B43" s="4" t="s">
        <v>698</v>
      </c>
      <c r="C43" s="4" t="s">
        <v>223</v>
      </c>
      <c r="D43" s="3" t="str">
        <f ca="1">IF(BI43=0,"",IF(BI43&lt;=VALUE(MID(marker_pick,1,1)),1,""))</f>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ca="1">IF(SUM(V43:AL43)&gt;0,1,"")</f>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0"/>
        <v>0</v>
      </c>
      <c r="BF43" s="3">
        <f>IF(highlight_pick="Select",0,IF(MID(highlight_pick,1,1)="#",0,IF(INDEX($A43:$BL43,1,MATCH(highlight_pick,$1:$1,0))="",0,IF(INDEX($A43:$BL43,1,MATCH(highlight_pick,$1:$1,0))="Yes",1,2))))</f>
        <v>0</v>
      </c>
      <c r="BG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H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row>
    <row r="44" spans="1:64" x14ac:dyDescent="0.3">
      <c r="A44" s="19" t="s">
        <v>351</v>
      </c>
      <c r="B44" s="4" t="s">
        <v>699</v>
      </c>
      <c r="C44" s="4" t="s">
        <v>223</v>
      </c>
      <c r="D44" s="3" t="str">
        <f ca="1">IF(BI44=0,"",IF(BI44&lt;=VALUE(MID(marker_pick,1,1)),1,""))</f>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ca="1">IF(SUM(V44:AL44)&gt;0,1,"")</f>
        <v/>
      </c>
      <c r="AN44" s="75" t="str">
        <f>IF(OR(E44="",VLOOKUP(E$1,Services!$A$1:$B$19,2,0)="Exclude"),"",IF($D44=1,IF(OR(price_limit="",price_limit="No Limit"),IF(E44="Yes",1,2),IF(SUMIFS(WhatIf!$G:$G,WhatIf!$A:$A,E$1,WhatIf!$B:$B,E44)&lt;=price_limit,IF(E44="Yes",1,2),"")),""))</f>
        <v/>
      </c>
      <c r="AO44" s="75" t="str">
        <f>IF(OR(F44="",VLOOKUP(F$1,Services!$A$1:$B$19,2,0)="Exclude"),"",IF($D44=1,IF(OR(price_limit="",price_limit="No Limit"),IF(F44="Yes",1,2),IF(SUMIFS(WhatIf!$G:$G,WhatIf!$A:$A,F$1,WhatIf!$B:$B,F44)&lt;=price_limit,IF(F44="Yes",1,2),"")),""))</f>
        <v/>
      </c>
      <c r="AP44" s="75" t="str">
        <f>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0"/>
        <v>0</v>
      </c>
      <c r="BF44" s="3">
        <f>IF(highlight_pick="Select",0,IF(MID(highlight_pick,1,1)="#",0,IF(INDEX($A44:$BL44,1,MATCH(highlight_pick,$1:$1,0))="",0,IF(INDEX($A44:$BL44,1,MATCH(highlight_pick,$1:$1,0))="Yes",1,2))))</f>
        <v>0</v>
      </c>
      <c r="BG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H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
      </c>
    </row>
    <row r="45" spans="1:64" x14ac:dyDescent="0.3">
      <c r="A45" s="19" t="s">
        <v>352</v>
      </c>
      <c r="B45" s="4" t="s">
        <v>700</v>
      </c>
      <c r="C45" s="4" t="s">
        <v>223</v>
      </c>
      <c r="D45" s="3" t="str">
        <f ca="1">IF(BI45=0,"",IF(BI45&lt;=VALUE(MID(marker_pick,1,1)),1,""))</f>
        <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ca="1">IF(SUM(V45:AL45)&gt;0,1,"")</f>
        <v/>
      </c>
      <c r="AN45" s="75" t="str">
        <f>IF(OR(E45="",VLOOKUP(E$1,Services!$A$1:$B$19,2,0)="Exclude"),"",IF($D45=1,IF(OR(price_limit="",price_limit="No Limit"),IF(E45="Yes",1,2),IF(SUMIFS(WhatIf!$G:$G,WhatIf!$A:$A,E$1,WhatIf!$B:$B,E45)&lt;=price_limit,IF(E45="Yes",1,2),"")),""))</f>
        <v/>
      </c>
      <c r="AO45" s="75" t="str">
        <f>IF(OR(F45="",VLOOKUP(F$1,Services!$A$1:$B$19,2,0)="Exclude"),"",IF($D45=1,IF(OR(price_limit="",price_limit="No Limit"),IF(F45="Yes",1,2),IF(SUMIFS(WhatIf!$G:$G,WhatIf!$A:$A,F$1,WhatIf!$B:$B,F45)&lt;=price_limit,IF(F45="Yes",1,2),"")),""))</f>
        <v/>
      </c>
      <c r="AP45" s="75" t="str">
        <f>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0"/>
        <v>0</v>
      </c>
      <c r="BF45" s="3">
        <f>IF(highlight_pick="Select",0,IF(MID(highlight_pick,1,1)="#",0,IF(INDEX($A45:$BL45,1,MATCH(highlight_pick,$1:$1,0))="",0,IF(INDEX($A45:$BL45,1,MATCH(highlight_pick,$1:$1,0))="Yes",1,2))))</f>
        <v>0</v>
      </c>
      <c r="BG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H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
      </c>
    </row>
    <row r="46" spans="1:64" ht="24.9" x14ac:dyDescent="0.3">
      <c r="A46" s="19" t="s">
        <v>353</v>
      </c>
      <c r="B46" s="4" t="s">
        <v>255</v>
      </c>
      <c r="C46" s="4" t="s">
        <v>223</v>
      </c>
      <c r="D46" s="3" t="str">
        <f ca="1">IF(BI46=0,"",IF(BI46&lt;=VALUE(MID(marker_pick,1,1)),1,""))</f>
        <v/>
      </c>
      <c r="F46" s="5" t="s">
        <v>566</v>
      </c>
      <c r="G46" s="5" t="s">
        <v>566</v>
      </c>
      <c r="R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ca="1">IF(SUM(V46:AL46)&gt;0,1,"")</f>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 ca="1">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IF(OR(U46="",VLOOKUP(U$1,Services!$A$1:$B$19,2,0)="Exclude"),"",IF($D46=1,IF(OR(price_limit="",price_limit="No Limit"),IF(U46="Yes",1,2),IF(SUMIFS(WhatIf!$G:$G,WhatIf!$A:$A,U$1,WhatIf!$B:$B,U46)&lt;=price_limit,IF(U46="Yes",1,2),"")),""))</f>
        <v/>
      </c>
      <c r="BE46" s="3">
        <f t="shared" si="0"/>
        <v>0</v>
      </c>
      <c r="BF46" s="3">
        <f>IF(highlight_pick="Select",0,IF(MID(highlight_pick,1,1)="#",0,IF(INDEX($A46:$BL46,1,MATCH(highlight_pick,$1:$1,0))="",0,IF(INDEX($A46:$BL46,1,MATCH(highlight_pick,$1:$1,0))="Yes",1,2))))</f>
        <v>0</v>
      </c>
      <c r="BG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H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row>
    <row r="47" spans="1:64" ht="24.9" x14ac:dyDescent="0.3">
      <c r="A47" s="19" t="s">
        <v>91</v>
      </c>
      <c r="B47" s="4" t="s">
        <v>695</v>
      </c>
      <c r="C47" s="4" t="s">
        <v>223</v>
      </c>
      <c r="D47" s="3" t="str">
        <f ca="1">IF(BI47=0,"",IF(BI47&lt;=VALUE(MID(marker_pick,1,1)),1,""))</f>
        <v/>
      </c>
      <c r="F47" s="5" t="s">
        <v>545</v>
      </c>
      <c r="G47" s="5" t="s">
        <v>545</v>
      </c>
      <c r="H47" s="6"/>
      <c r="I47" s="6"/>
      <c r="O47" s="6"/>
      <c r="Q47" s="6"/>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ca="1">IF(SUM(V47:AL47)&gt;0,1,"")</f>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0"/>
        <v>0</v>
      </c>
      <c r="BF47" s="3">
        <f>IF(highlight_pick="Select",0,IF(MID(highlight_pick,1,1)="#",0,IF(INDEX($A47:$BL47,1,MATCH(highlight_pick,$1:$1,0))="",0,IF(INDEX($A47:$BL47,1,MATCH(highlight_pick,$1:$1,0))="Yes",1,2))))</f>
        <v>0</v>
      </c>
      <c r="BG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H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row>
    <row r="48" spans="1:64" ht="24.9" x14ac:dyDescent="0.3">
      <c r="A48" s="19" t="s">
        <v>354</v>
      </c>
      <c r="B48" s="4" t="s">
        <v>255</v>
      </c>
      <c r="C48" s="4" t="s">
        <v>223</v>
      </c>
      <c r="D48" s="3" t="str">
        <f ca="1">IF(BI48=0,"",IF(BI48&lt;=VALUE(MID(marker_pick,1,1)),1,""))</f>
        <v/>
      </c>
      <c r="F48" s="5" t="s">
        <v>566</v>
      </c>
      <c r="G48" s="5" t="s">
        <v>566</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ca="1">IF(SUM(V48:AL48)&gt;0,1,"")</f>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0"/>
        <v>0</v>
      </c>
      <c r="BF48" s="3">
        <f>IF(highlight_pick="Select",0,IF(MID(highlight_pick,1,1)="#",0,IF(INDEX($A48:$BL48,1,MATCH(highlight_pick,$1:$1,0))="",0,IF(INDEX($A48:$BL48,1,MATCH(highlight_pick,$1:$1,0))="Yes",1,2))))</f>
        <v>0</v>
      </c>
      <c r="BG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H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row>
    <row r="49" spans="1:64" ht="49.75" x14ac:dyDescent="0.3">
      <c r="A49" s="19" t="s">
        <v>92</v>
      </c>
      <c r="B49" s="4" t="s">
        <v>694</v>
      </c>
      <c r="C49" s="4" t="s">
        <v>223</v>
      </c>
      <c r="D49" s="3" t="str">
        <f ca="1">IF(BI49=0,"",IF(BI49&lt;=VALUE(MID(marker_pick,1,1)),1,""))</f>
        <v/>
      </c>
      <c r="F49" s="5" t="s">
        <v>566</v>
      </c>
      <c r="G49" s="5" t="s">
        <v>566</v>
      </c>
      <c r="H49" s="6"/>
      <c r="I49" s="6"/>
      <c r="O49" s="6"/>
      <c r="Q49" s="6"/>
      <c r="R49" s="6"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ca="1">IF(SUM(V49:AL49)&gt;0,1,"")</f>
        <v/>
      </c>
      <c r="AN49" s="75" t="str">
        <f>IF(OR(E49="",VLOOKUP(E$1,Services!$A$1:$B$19,2,0)="Exclude"),"",IF($D49=1,IF(OR(price_limit="",price_limit="No Limit"),IF(E49="Yes",1,2),IF(SUMIFS(WhatIf!$G:$G,WhatIf!$A:$A,E$1,WhatIf!$B:$B,E49)&lt;=price_limit,IF(E49="Yes",1,2),"")),""))</f>
        <v/>
      </c>
      <c r="AO49" s="75" t="str">
        <f ca="1">IF(OR(F49="",VLOOKUP(F$1,Services!$A$1:$B$19,2,0)="Exclude"),"",IF($D49=1,IF(OR(price_limit="",price_limit="No Limit"),IF(F49="Yes",1,2),IF(SUMIFS(WhatIf!$G:$G,WhatIf!$A:$A,F$1,WhatIf!$B:$B,F49)&lt;=price_limit,IF(F49="Yes",1,2),"")),""))</f>
        <v/>
      </c>
      <c r="AP49" s="75" t="str">
        <f ca="1">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0"/>
        <v>0</v>
      </c>
      <c r="BF49" s="3">
        <f>IF(highlight_pick="Select",0,IF(MID(highlight_pick,1,1)="#",0,IF(INDEX($A49:$BL49,1,MATCH(highlight_pick,$1:$1,0))="",0,IF(INDEX($A49:$BL49,1,MATCH(highlight_pick,$1:$1,0))="Yes",1,2))))</f>
        <v>0</v>
      </c>
      <c r="BG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H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Err2</v>
      </c>
    </row>
    <row r="50" spans="1:64" ht="24.9" x14ac:dyDescent="0.3">
      <c r="A50" s="19" t="s">
        <v>624</v>
      </c>
      <c r="C50" s="4" t="s">
        <v>496</v>
      </c>
      <c r="D50" s="3" t="str">
        <f ca="1">IF(BI50=0,"",IF(BI50&lt;=VALUE(MID(marker_pick,1,1)),1,""))</f>
        <v/>
      </c>
      <c r="F50" s="5" t="s">
        <v>576</v>
      </c>
      <c r="G50" s="5" t="s">
        <v>576</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ca="1">IF(SUM(V50:AL50)&gt;0,1,"")</f>
        <v/>
      </c>
      <c r="AN50" s="75" t="str">
        <f>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IF(OR(H50="",VLOOKUP(H$1,Services!$A$1:$B$19,2,0)="Exclude"),"",IF($D50=1,IF(OR(price_limit="",price_limit="No Limit"),IF(H50="Yes",1,2),IF(SUMIFS(WhatIf!$G:$G,WhatIf!$A:$A,H$1,WhatIf!$B:$B,H50)&lt;=price_limit,IF(H50="Yes",1,2),"")),""))</f>
        <v/>
      </c>
      <c r="AR50" s="75" t="str">
        <f>IF(OR(I50="",VLOOKUP(I$1,Services!$A$1:$B$19,2,0)="Exclude"),"",IF($D50=1,IF(OR(price_limit="",price_limit="No Limit"),IF(I50="Yes",1,2),IF(SUMIFS(WhatIf!$G:$G,WhatIf!$A:$A,I$1,WhatIf!$B:$B,I50)&lt;=price_limit,IF(I50="Yes",1,2),"")),""))</f>
        <v/>
      </c>
      <c r="AS50" s="75" t="str">
        <f>IF(OR(J50="",VLOOKUP(J$1,Services!$A$1:$B$19,2,0)="Exclude"),"",IF($D50=1,IF(OR(price_limit="",price_limit="No Limit"),IF(J50="Yes",1,2),IF(SUMIFS(WhatIf!$G:$G,WhatIf!$A:$A,J$1,WhatIf!$B:$B,J50)&lt;=price_limit,IF(J50="Yes",1,2),"")),""))</f>
        <v/>
      </c>
      <c r="AT50" s="75" t="str">
        <f>IF(OR(K50="",VLOOKUP(K$1,Services!$A$1:$B$19,2,0)="Exclude"),"",IF($D50=1,IF(OR(price_limit="",price_limit="No Limit"),IF(K50="Yes",1,2),IF(SUMIFS(WhatIf!$G:$G,WhatIf!$A:$A,K$1,WhatIf!$B:$B,K50)&lt;=price_limit,IF(K50="Yes",1,2),"")),""))</f>
        <v/>
      </c>
      <c r="AU50" s="75" t="str">
        <f>IF(OR(L50="",VLOOKUP(L$1,Services!$A$1:$B$19,2,0)="Exclude"),"",IF($D50=1,IF(OR(price_limit="",price_limit="No Limit"),IF(L50="Yes",1,2),IF(SUMIFS(WhatIf!$G:$G,WhatIf!$A:$A,L$1,WhatIf!$B:$B,L50)&lt;=price_limit,IF(L50="Yes",1,2),"")),""))</f>
        <v/>
      </c>
      <c r="AV50" s="75" t="str">
        <f>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IF(OR(R50="",VLOOKUP(R$1,Services!$A$1:$B$19,2,0)="Exclude"),"",IF($D50=1,IF(OR(price_limit="",price_limit="No Limit"),IF(R50="Yes",1,2),IF(SUMIFS(WhatIf!$G:$G,WhatIf!$A:$A,R$1,WhatIf!$B:$B,R50)&lt;=price_limit,IF(R50="Yes",1,2),"")),""))</f>
        <v/>
      </c>
      <c r="BB50" s="75" t="str">
        <f>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IF(OR(U50="",VLOOKUP(U$1,Services!$A$1:$B$19,2,0)="Exclude"),"",IF($D50=1,IF(OR(price_limit="",price_limit="No Limit"),IF(U50="Yes",1,2),IF(SUMIFS(WhatIf!$G:$G,WhatIf!$A:$A,U$1,WhatIf!$B:$B,U50)&lt;=price_limit,IF(U50="Yes",1,2),"")),""))</f>
        <v/>
      </c>
      <c r="BE50" s="3">
        <f t="shared" si="0"/>
        <v>0</v>
      </c>
      <c r="BF50" s="3">
        <f>IF(highlight_pick="Select",0,IF(MID(highlight_pick,1,1)="#",0,IF(INDEX($A50:$BL50,1,MATCH(highlight_pick,$1:$1,0))="",0,IF(INDEX($A50:$BL50,1,MATCH(highlight_pick,$1:$1,0))="Yes",1,2))))</f>
        <v>0</v>
      </c>
      <c r="BG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H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
      </c>
      <c r="BL50" s="3" t="str">
        <f>IF($A50&lt;&gt;"",IF(ISNUMBER(MATCH(ROW($A50),#REF!,0)),IF($F50="","Err1",""),IF($F50="","","Err2")),"")</f>
        <v>Err2</v>
      </c>
    </row>
    <row r="51" spans="1:64" ht="24.9" x14ac:dyDescent="0.3">
      <c r="A51" s="19" t="s">
        <v>408</v>
      </c>
      <c r="B51" s="4" t="s">
        <v>255</v>
      </c>
      <c r="C51" s="4" t="s">
        <v>496</v>
      </c>
      <c r="D51" s="3" t="str">
        <f ca="1">IF(BI51=0,"",IF(BI51&lt;=VALUE(MID(marker_pick,1,1)),1,""))</f>
        <v/>
      </c>
      <c r="R51" s="5" t="s">
        <v>898</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ca="1">IF(SUM(V51:AL51)&gt;0,1,"")</f>
        <v/>
      </c>
      <c r="AN51" s="75" t="str">
        <f>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IF(OR(L51="",VLOOKUP(L$1,Services!$A$1:$B$19,2,0)="Exclude"),"",IF($D51=1,IF(OR(price_limit="",price_limit="No Limit"),IF(L51="Yes",1,2),IF(SUMIFS(WhatIf!$G:$G,WhatIf!$A:$A,L$1,WhatIf!$B:$B,L51)&lt;=price_limit,IF(L51="Yes",1,2),"")),""))</f>
        <v/>
      </c>
      <c r="AV51" s="75" t="str">
        <f>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0"/>
        <v>0</v>
      </c>
      <c r="BF51" s="3">
        <f>IF(highlight_pick="Select",0,IF(MID(highlight_pick,1,1)="#",0,IF(INDEX($A51:$BL51,1,MATCH(highlight_pick,$1:$1,0))="",0,IF(INDEX($A51:$BL51,1,MATCH(highlight_pick,$1:$1,0))="Yes",1,2))))</f>
        <v>0</v>
      </c>
      <c r="BG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H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
      </c>
      <c r="BL51" s="3" t="str">
        <f>IF($A51&lt;&gt;"",IF(ISNUMBER(MATCH(ROW($A51),#REF!,0)),IF($F51="","Err1",""),IF($F51="","","Err2")),"")</f>
        <v/>
      </c>
    </row>
    <row r="52" spans="1:64" ht="24.9" x14ac:dyDescent="0.3">
      <c r="A52" s="19" t="s">
        <v>10</v>
      </c>
      <c r="B52" s="4" t="s">
        <v>255</v>
      </c>
      <c r="C52" s="4" t="s">
        <v>301</v>
      </c>
      <c r="D52" s="3" t="str">
        <f ca="1">IF(BI52=0,"",IF(BI52&lt;=VALUE(MID(marker_pick,1,1)),1,""))</f>
        <v/>
      </c>
      <c r="E52" s="5" t="s">
        <v>1</v>
      </c>
      <c r="F52" s="5" t="s">
        <v>549</v>
      </c>
      <c r="G52" s="5" t="s">
        <v>1</v>
      </c>
      <c r="H52" s="5" t="s">
        <v>1</v>
      </c>
      <c r="I52" s="5" t="s">
        <v>1</v>
      </c>
      <c r="J52" s="5" t="s">
        <v>1</v>
      </c>
      <c r="K52" s="5" t="s">
        <v>1</v>
      </c>
      <c r="L52" s="5" t="s">
        <v>1</v>
      </c>
      <c r="M52" s="5" t="s">
        <v>1</v>
      </c>
      <c r="O52" s="6"/>
      <c r="P52" s="6"/>
      <c r="Q52" s="6"/>
      <c r="R52" s="6" t="s">
        <v>1</v>
      </c>
      <c r="S52" s="5" t="s">
        <v>1</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ca="1">IF(SUM(V52:AL52)&gt;0,1,"")</f>
        <v/>
      </c>
      <c r="AN52" s="75" t="str">
        <f ca="1">IF(OR(E52="",VLOOKUP(E$1,Services!$A$1:$B$19,2,0)="Exclude"),"",IF($D52=1,IF(OR(price_limit="",price_limit="No Limit"),IF(E52="Yes",1,2),IF(SUMIFS(WhatIf!$G:$G,WhatIf!$A:$A,E$1,WhatIf!$B:$B,E52)&lt;=price_limit,IF(E52="Yes",1,2),"")),""))</f>
        <v/>
      </c>
      <c r="AO52" s="75" t="str">
        <f ca="1">IF(OR(F52="",VLOOKUP(F$1,Services!$A$1:$B$19,2,0)="Exclude"),"",IF($D52=1,IF(OR(price_limit="",price_limit="No Limit"),IF(F52="Yes",1,2),IF(SUMIFS(WhatIf!$G:$G,WhatIf!$A:$A,F$1,WhatIf!$B:$B,F52)&lt;=price_limit,IF(F52="Yes",1,2),"")),""))</f>
        <v/>
      </c>
      <c r="AP52" s="75" t="str">
        <f ca="1">IF(OR(G52="",VLOOKUP(G$1,Services!$A$1:$B$19,2,0)="Exclude"),"",IF($D52=1,IF(OR(price_limit="",price_limit="No Limit"),IF(G52="Yes",1,2),IF(SUMIFS(WhatIf!$G:$G,WhatIf!$A:$A,G$1,WhatIf!$B:$B,G52)&lt;=price_limit,IF(G52="Yes",1,2),"")),""))</f>
        <v/>
      </c>
      <c r="AQ52" s="75" t="str">
        <f ca="1">IF(OR(H52="",VLOOKUP(H$1,Services!$A$1:$B$19,2,0)="Exclude"),"",IF($D52=1,IF(OR(price_limit="",price_limit="No Limit"),IF(H52="Yes",1,2),IF(SUMIFS(WhatIf!$G:$G,WhatIf!$A:$A,H$1,WhatIf!$B:$B,H52)&lt;=price_limit,IF(H52="Yes",1,2),"")),""))</f>
        <v/>
      </c>
      <c r="AR52" s="75" t="str">
        <f ca="1">IF(OR(I52="",VLOOKUP(I$1,Services!$A$1:$B$19,2,0)="Exclude"),"",IF($D52=1,IF(OR(price_limit="",price_limit="No Limit"),IF(I52="Yes",1,2),IF(SUMIFS(WhatIf!$G:$G,WhatIf!$A:$A,I$1,WhatIf!$B:$B,I52)&lt;=price_limit,IF(I52="Yes",1,2),"")),""))</f>
        <v/>
      </c>
      <c r="AS52" s="75" t="str">
        <f ca="1">IF(OR(J52="",VLOOKUP(J$1,Services!$A$1:$B$19,2,0)="Exclude"),"",IF($D52=1,IF(OR(price_limit="",price_limit="No Limit"),IF(J52="Yes",1,2),IF(SUMIFS(WhatIf!$G:$G,WhatIf!$A:$A,J$1,WhatIf!$B:$B,J52)&lt;=price_limit,IF(J52="Yes",1,2),"")),""))</f>
        <v/>
      </c>
      <c r="AT52" s="75" t="str">
        <f ca="1">IF(OR(K52="",VLOOKUP(K$1,Services!$A$1:$B$19,2,0)="Exclude"),"",IF($D52=1,IF(OR(price_limit="",price_limit="No Limit"),IF(K52="Yes",1,2),IF(SUMIFS(WhatIf!$G:$G,WhatIf!$A:$A,K$1,WhatIf!$B:$B,K52)&lt;=price_limit,IF(K52="Yes",1,2),"")),""))</f>
        <v/>
      </c>
      <c r="AU52" s="75" t="str">
        <f ca="1">IF(OR(L52="",VLOOKUP(L$1,Services!$A$1:$B$19,2,0)="Exclude"),"",IF($D52=1,IF(OR(price_limit="",price_limit="No Limit"),IF(L52="Yes",1,2),IF(SUMIFS(WhatIf!$G:$G,WhatIf!$A:$A,L$1,WhatIf!$B:$B,L52)&lt;=price_limit,IF(L52="Yes",1,2),"")),""))</f>
        <v/>
      </c>
      <c r="AV52" s="75" t="str">
        <f ca="1">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 ca="1">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0"/>
        <v>0</v>
      </c>
      <c r="BF52" s="3">
        <f>IF(highlight_pick="Select",0,IF(MID(highlight_pick,1,1)="#",0,IF(INDEX($A52:$BL52,1,MATCH(highlight_pick,$1:$1,0))="",0,IF(INDEX($A52:$BL52,1,MATCH(highlight_pick,$1:$1,0))="Yes",1,2))))</f>
        <v>0</v>
      </c>
      <c r="BG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H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Err2</v>
      </c>
      <c r="BL52" s="3" t="str">
        <f>IF($A52&lt;&gt;"",IF(ISNUMBER(MATCH(ROW($A52),#REF!,0)),IF($F52="","Err1",""),IF($F52="","","Err2")),"")</f>
        <v>Err2</v>
      </c>
    </row>
    <row r="53" spans="1:64" x14ac:dyDescent="0.3">
      <c r="A53" s="19" t="s">
        <v>93</v>
      </c>
      <c r="B53" s="4" t="s">
        <v>255</v>
      </c>
      <c r="C53" s="4" t="s">
        <v>301</v>
      </c>
      <c r="D53" s="3" t="str">
        <f ca="1">IF(BI53=0,"",IF(BI53&lt;=VALUE(MID(marker_pick,1,1)),1,""))</f>
        <v/>
      </c>
      <c r="E53" s="5" t="s">
        <v>1</v>
      </c>
      <c r="H53" s="6"/>
      <c r="I53" s="6"/>
      <c r="L53" s="5" t="s">
        <v>1</v>
      </c>
      <c r="M53" s="5" t="s">
        <v>1</v>
      </c>
      <c r="O53" s="6"/>
      <c r="P53" s="6"/>
      <c r="Q53" s="6"/>
      <c r="R53" s="6" t="s">
        <v>892</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ca="1">IF(SUM(V53:AL53)&gt;0,1,"")</f>
        <v/>
      </c>
      <c r="AN53" s="75" t="str">
        <f ca="1">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 ca="1">IF(OR(L53="",VLOOKUP(L$1,Services!$A$1:$B$19,2,0)="Exclude"),"",IF($D53=1,IF(OR(price_limit="",price_limit="No Limit"),IF(L53="Yes",1,2),IF(SUMIFS(WhatIf!$G:$G,WhatIf!$A:$A,L$1,WhatIf!$B:$B,L53)&lt;=price_limit,IF(L53="Yes",1,2),"")),""))</f>
        <v/>
      </c>
      <c r="AV53" s="75" t="str">
        <f ca="1">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0"/>
        <v>0</v>
      </c>
      <c r="BF53" s="3">
        <f>IF(highlight_pick="Select",0,IF(MID(highlight_pick,1,1)="#",0,IF(INDEX($A53:$BL53,1,MATCH(highlight_pick,$1:$1,0))="",0,IF(INDEX($A53:$BL53,1,MATCH(highlight_pick,$1:$1,0))="Yes",1,2))))</f>
        <v>0</v>
      </c>
      <c r="BG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H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Err2</v>
      </c>
      <c r="BL53" s="3" t="str">
        <f>IF($A53&lt;&gt;"",IF(ISNUMBER(MATCH(ROW($A53),#REF!,0)),IF($F53="","Err1",""),IF($F53="","","Err2")),"")</f>
        <v/>
      </c>
    </row>
    <row r="54" spans="1:64" x14ac:dyDescent="0.3">
      <c r="A54" s="19" t="s">
        <v>174</v>
      </c>
      <c r="B54" s="4" t="s">
        <v>255</v>
      </c>
      <c r="C54" s="4" t="s">
        <v>493</v>
      </c>
      <c r="D54" s="3" t="str">
        <f ca="1">IF(BI54=0,"",IF(BI54&lt;=VALUE(MID(marker_pick,1,1)),1,""))</f>
        <v/>
      </c>
      <c r="H54" s="6"/>
      <c r="I54" s="6"/>
      <c r="O54" s="6"/>
      <c r="P54" s="6"/>
      <c r="Q54" s="6"/>
      <c r="R54" s="6" t="s">
        <v>892</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ca="1">IF(SUM(V54:AL54)&gt;0,1,"")</f>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IF(OR(K54="",VLOOKUP(K$1,Services!$A$1:$B$19,2,0)="Exclude"),"",IF($D54=1,IF(OR(price_limit="",price_limit="No Limit"),IF(K54="Yes",1,2),IF(SUMIFS(WhatIf!$G:$G,WhatIf!$A:$A,K$1,WhatIf!$B:$B,K54)&lt;=price_limit,IF(K54="Yes",1,2),"")),""))</f>
        <v/>
      </c>
      <c r="AU54" s="75" t="str">
        <f>IF(OR(L54="",VLOOKUP(L$1,Services!$A$1:$B$19,2,0)="Exclude"),"",IF($D54=1,IF(OR(price_limit="",price_limit="No Limit"),IF(L54="Yes",1,2),IF(SUMIFS(WhatIf!$G:$G,WhatIf!$A:$A,L$1,WhatIf!$B:$B,L54)&lt;=price_limit,IF(L54="Yes",1,2),"")),""))</f>
        <v/>
      </c>
      <c r="AV54" s="75" t="str">
        <f>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IF(OR(O54="",VLOOKUP(O$1,Services!$A$1:$B$19,2,0)="Exclude"),"",IF($D54=1,IF(OR(price_limit="",price_limit="No Limit"),IF(O54="Yes",1,2),IF(SUMIFS(WhatIf!$G:$G,WhatIf!$A:$A,O$1,WhatIf!$B:$B,O54)&lt;=price_limit,IF(O54="Yes",1,2),"")),""))</f>
        <v/>
      </c>
      <c r="AY54" s="75" t="str">
        <f>IF(OR(P54="",VLOOKUP(P$1,Services!$A$1:$B$19,2,0)="Exclude"),"",IF($D54=1,IF(OR(price_limit="",price_limit="No Limit"),IF(P54="Yes",1,2),IF(SUMIFS(WhatIf!$G:$G,WhatIf!$A:$A,P$1,WhatIf!$B:$B,P54)&lt;=price_limit,IF(P54="Yes",1,2),"")),""))</f>
        <v/>
      </c>
      <c r="AZ54" s="75" t="str">
        <f>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IF(OR(U54="",VLOOKUP(U$1,Services!$A$1:$B$19,2,0)="Exclude"),"",IF($D54=1,IF(OR(price_limit="",price_limit="No Limit"),IF(U54="Yes",1,2),IF(SUMIFS(WhatIf!$G:$G,WhatIf!$A:$A,U$1,WhatIf!$B:$B,U54)&lt;=price_limit,IF(U54="Yes",1,2),"")),""))</f>
        <v/>
      </c>
      <c r="BE54" s="3">
        <f t="shared" si="0"/>
        <v>0</v>
      </c>
      <c r="BF54" s="3">
        <f>IF(highlight_pick="Select",0,IF(MID(highlight_pick,1,1)="#",0,IF(INDEX($A54:$BL54,1,MATCH(highlight_pick,$1:$1,0))="",0,IF(INDEX($A54:$BL54,1,MATCH(highlight_pick,$1:$1,0))="Yes",1,2))))</f>
        <v>0</v>
      </c>
      <c r="BG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H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row>
    <row r="55" spans="1:64" x14ac:dyDescent="0.3">
      <c r="A55" s="19" t="s">
        <v>175</v>
      </c>
      <c r="B55" s="4" t="s">
        <v>255</v>
      </c>
      <c r="C55" s="4" t="s">
        <v>493</v>
      </c>
      <c r="D55" s="3" t="str">
        <f ca="1">IF(BI55=0,"",IF(BI55&lt;=VALUE(MID(marker_pick,1,1)),1,""))</f>
        <v/>
      </c>
      <c r="H55" s="6"/>
      <c r="I55" s="6"/>
      <c r="O55" s="6"/>
      <c r="P55" s="6"/>
      <c r="Q55" s="6"/>
      <c r="R55" s="6" t="s">
        <v>892</v>
      </c>
      <c r="U55" s="5"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ca="1">IF(SUM(V55:AL55)&gt;0,1,"")</f>
        <v/>
      </c>
      <c r="AN55" s="75" t="str">
        <f>IF(OR(E55="",VLOOKUP(E$1,Services!$A$1:$B$19,2,0)="Exclude"),"",IF($D55=1,IF(OR(price_limit="",price_limit="No Limit"),IF(E55="Yes",1,2),IF(SUMIFS(WhatIf!$G:$G,WhatIf!$A:$A,E$1,WhatIf!$B:$B,E55)&lt;=price_limit,IF(E55="Yes",1,2),"")),""))</f>
        <v/>
      </c>
      <c r="AO55" s="75" t="str">
        <f>IF(OR(F55="",VLOOKUP(F$1,Services!$A$1:$B$19,2,0)="Exclude"),"",IF($D55=1,IF(OR(price_limit="",price_limit="No Limit"),IF(F55="Yes",1,2),IF(SUMIFS(WhatIf!$G:$G,WhatIf!$A:$A,F$1,WhatIf!$B:$B,F55)&lt;=price_limit,IF(F55="Yes",1,2),"")),""))</f>
        <v/>
      </c>
      <c r="AP55" s="75" t="str">
        <f>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IF(OR(J55="",VLOOKUP(J$1,Services!$A$1:$B$19,2,0)="Exclude"),"",IF($D55=1,IF(OR(price_limit="",price_limit="No Limit"),IF(J55="Yes",1,2),IF(SUMIFS(WhatIf!$G:$G,WhatIf!$A:$A,J$1,WhatIf!$B:$B,J55)&lt;=price_limit,IF(J55="Yes",1,2),"")),""))</f>
        <v/>
      </c>
      <c r="AT55" s="75" t="str">
        <f>IF(OR(K55="",VLOOKUP(K$1,Services!$A$1:$B$19,2,0)="Exclude"),"",IF($D55=1,IF(OR(price_limit="",price_limit="No Limit"),IF(K55="Yes",1,2),IF(SUMIFS(WhatIf!$G:$G,WhatIf!$A:$A,K$1,WhatIf!$B:$B,K55)&lt;=price_limit,IF(K55="Yes",1,2),"")),""))</f>
        <v/>
      </c>
      <c r="AU55" s="75" t="str">
        <f>IF(OR(L55="",VLOOKUP(L$1,Services!$A$1:$B$19,2,0)="Exclude"),"",IF($D55=1,IF(OR(price_limit="",price_limit="No Limit"),IF(L55="Yes",1,2),IF(SUMIFS(WhatIf!$G:$G,WhatIf!$A:$A,L$1,WhatIf!$B:$B,L55)&lt;=price_limit,IF(L55="Yes",1,2),"")),""))</f>
        <v/>
      </c>
      <c r="AV55" s="75" t="str">
        <f>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 ca="1">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0"/>
        <v>0</v>
      </c>
      <c r="BF55" s="3">
        <f>IF(highlight_pick="Select",0,IF(MID(highlight_pick,1,1)="#",0,IF(INDEX($A55:$BL55,1,MATCH(highlight_pick,$1:$1,0))="",0,IF(INDEX($A55:$BL55,1,MATCH(highlight_pick,$1:$1,0))="Yes",1,2))))</f>
        <v>0</v>
      </c>
      <c r="BG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H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
      </c>
    </row>
    <row r="56" spans="1:64" ht="24.9" x14ac:dyDescent="0.3">
      <c r="A56" s="19" t="s">
        <v>11</v>
      </c>
      <c r="B56" s="4" t="s">
        <v>304</v>
      </c>
      <c r="C56" s="4" t="s">
        <v>494</v>
      </c>
      <c r="D56" s="3" t="str">
        <f ca="1">IF(BI56=0,"",IF(BI56&lt;=VALUE(MID(marker_pick,1,1)),1,""))</f>
        <v/>
      </c>
      <c r="I56" s="5" t="s">
        <v>1</v>
      </c>
      <c r="K56" s="5" t="s">
        <v>1</v>
      </c>
      <c r="L56" s="5" t="s">
        <v>1</v>
      </c>
      <c r="M56" s="5" t="s">
        <v>1</v>
      </c>
      <c r="O56" s="6" t="s">
        <v>1</v>
      </c>
      <c r="P56" s="6" t="s">
        <v>1</v>
      </c>
      <c r="Q56" s="6" t="s">
        <v>327</v>
      </c>
      <c r="R56" s="6"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ca="1">IF(SUM(V56:AL56)&gt;0,1,"")</f>
        <v/>
      </c>
      <c r="AN56" s="75" t="str">
        <f>IF(OR(E56="",VLOOKUP(E$1,Services!$A$1:$B$19,2,0)="Exclude"),"",IF($D56=1,IF(OR(price_limit="",price_limit="No Limit"),IF(E56="Yes",1,2),IF(SUMIFS(WhatIf!$G:$G,WhatIf!$A:$A,E$1,WhatIf!$B:$B,E56)&lt;=price_limit,IF(E56="Yes",1,2),"")),""))</f>
        <v/>
      </c>
      <c r="AO56" s="75" t="str">
        <f>IF(OR(F56="",VLOOKUP(F$1,Services!$A$1:$B$19,2,0)="Exclude"),"",IF($D56=1,IF(OR(price_limit="",price_limit="No Limit"),IF(F56="Yes",1,2),IF(SUMIFS(WhatIf!$G:$G,WhatIf!$A:$A,F$1,WhatIf!$B:$B,F56)&lt;=price_limit,IF(F56="Yes",1,2),"")),""))</f>
        <v/>
      </c>
      <c r="AP56" s="75" t="str">
        <f>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 ca="1">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 ca="1">IF(OR(K56="",VLOOKUP(K$1,Services!$A$1:$B$19,2,0)="Exclude"),"",IF($D56=1,IF(OR(price_limit="",price_limit="No Limit"),IF(K56="Yes",1,2),IF(SUMIFS(WhatIf!$G:$G,WhatIf!$A:$A,K$1,WhatIf!$B:$B,K56)&lt;=price_limit,IF(K56="Yes",1,2),"")),""))</f>
        <v/>
      </c>
      <c r="AU56" s="75" t="str">
        <f ca="1">IF(OR(L56="",VLOOKUP(L$1,Services!$A$1:$B$19,2,0)="Exclude"),"",IF($D56=1,IF(OR(price_limit="",price_limit="No Limit"),IF(L56="Yes",1,2),IF(SUMIFS(WhatIf!$G:$G,WhatIf!$A:$A,L$1,WhatIf!$B:$B,L56)&lt;=price_limit,IF(L56="Yes",1,2),"")),""))</f>
        <v/>
      </c>
      <c r="AV56" s="75" t="str">
        <f ca="1">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 ca="1">IF(OR(O56="",VLOOKUP(O$1,Services!$A$1:$B$19,2,0)="Exclude"),"",IF($D56=1,IF(OR(price_limit="",price_limit="No Limit"),IF(O56="Yes",1,2),IF(SUMIFS(WhatIf!$G:$G,WhatIf!$A:$A,O$1,WhatIf!$B:$B,O56)&lt;=price_limit,IF(O56="Yes",1,2),"")),""))</f>
        <v/>
      </c>
      <c r="AY56" s="75" t="str">
        <f ca="1">IF(OR(P56="",VLOOKUP(P$1,Services!$A$1:$B$19,2,0)="Exclude"),"",IF($D56=1,IF(OR(price_limit="",price_limit="No Limit"),IF(P56="Yes",1,2),IF(SUMIFS(WhatIf!$G:$G,WhatIf!$A:$A,P$1,WhatIf!$B:$B,P56)&lt;=price_limit,IF(P56="Yes",1,2),"")),""))</f>
        <v/>
      </c>
      <c r="AZ56" s="75" t="str">
        <f ca="1">IF(OR(Q56="",VLOOKUP(Q$1,Services!$A$1:$B$19,2,0)="Exclude"),"",IF($D56=1,IF(OR(price_limit="",price_limit="No Limit"),IF(Q56="Yes",1,2),IF(SUMIFS(WhatIf!$G:$G,WhatIf!$A:$A,Q$1,WhatIf!$B:$B,Q56)&lt;=price_limit,IF(Q56="Yes",1,2),"")),""))</f>
        <v/>
      </c>
      <c r="BA56" s="75" t="str">
        <f ca="1">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0"/>
        <v>0</v>
      </c>
      <c r="BF56" s="3">
        <f>IF(highlight_pick="Select",0,IF(MID(highlight_pick,1,1)="#",0,IF(INDEX($A56:$BL56,1,MATCH(highlight_pick,$1:$1,0))="",0,IF(INDEX($A56:$BL56,1,MATCH(highlight_pick,$1:$1,0))="Yes",1,2))))</f>
        <v>0</v>
      </c>
      <c r="BG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H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
      </c>
    </row>
    <row r="57" spans="1:64" ht="37.299999999999997" x14ac:dyDescent="0.3">
      <c r="A57" s="19" t="s">
        <v>12</v>
      </c>
      <c r="B57" s="4" t="s">
        <v>258</v>
      </c>
      <c r="C57" s="4" t="s">
        <v>231</v>
      </c>
      <c r="D57" s="3" t="str">
        <f ca="1">IF(BI57=0,"",IF(BI57&lt;=VALUE(MID(marker_pick,1,1)),1,""))</f>
        <v/>
      </c>
      <c r="F57" s="5" t="s">
        <v>1</v>
      </c>
      <c r="G57" s="5" t="s">
        <v>1</v>
      </c>
      <c r="J57" s="5" t="s">
        <v>1</v>
      </c>
      <c r="K57" s="5" t="s">
        <v>1</v>
      </c>
      <c r="L57" s="5" t="s">
        <v>1</v>
      </c>
      <c r="M57" s="5" t="s">
        <v>1</v>
      </c>
      <c r="O57" s="6"/>
      <c r="P57" s="6"/>
      <c r="Q57" s="6"/>
      <c r="R57" s="6"/>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ca="1">IF(SUM(V57:AL57)&gt;0,1,"")</f>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IF(OR(H57="",VLOOKUP(H$1,Services!$A$1:$B$19,2,0)="Exclude"),"",IF($D57=1,IF(OR(price_limit="",price_limit="No Limit"),IF(H57="Yes",1,2),IF(SUMIFS(WhatIf!$G:$G,WhatIf!$A:$A,H$1,WhatIf!$B:$B,H57)&lt;=price_limit,IF(H57="Yes",1,2),"")),""))</f>
        <v/>
      </c>
      <c r="AR57" s="75" t="str">
        <f>IF(OR(I57="",VLOOKUP(I$1,Services!$A$1:$B$19,2,0)="Exclude"),"",IF($D57=1,IF(OR(price_limit="",price_limit="No Limit"),IF(I57="Yes",1,2),IF(SUMIFS(WhatIf!$G:$G,WhatIf!$A:$A,I$1,WhatIf!$B:$B,I57)&lt;=price_limit,IF(I57="Yes",1,2),"")),""))</f>
        <v/>
      </c>
      <c r="AS57" s="75" t="str">
        <f ca="1">IF(OR(J57="",VLOOKUP(J$1,Services!$A$1:$B$19,2,0)="Exclude"),"",IF($D57=1,IF(OR(price_limit="",price_limit="No Limit"),IF(J57="Yes",1,2),IF(SUMIFS(WhatIf!$G:$G,WhatIf!$A:$A,J$1,WhatIf!$B:$B,J57)&lt;=price_limit,IF(J57="Yes",1,2),"")),""))</f>
        <v/>
      </c>
      <c r="AT57" s="75" t="str">
        <f ca="1">IF(OR(K57="",VLOOKUP(K$1,Services!$A$1:$B$19,2,0)="Exclude"),"",IF($D57=1,IF(OR(price_limit="",price_limit="No Limit"),IF(K57="Yes",1,2),IF(SUMIFS(WhatIf!$G:$G,WhatIf!$A:$A,K$1,WhatIf!$B:$B,K57)&lt;=price_limit,IF(K57="Yes",1,2),"")),""))</f>
        <v/>
      </c>
      <c r="AU57" s="75" t="str">
        <f ca="1">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IF(OR(P57="",VLOOKUP(P$1,Services!$A$1:$B$19,2,0)="Exclude"),"",IF($D57=1,IF(OR(price_limit="",price_limit="No Limit"),IF(P57="Yes",1,2),IF(SUMIFS(WhatIf!$G:$G,WhatIf!$A:$A,P$1,WhatIf!$B:$B,P57)&lt;=price_limit,IF(P57="Yes",1,2),"")),""))</f>
        <v/>
      </c>
      <c r="AZ57" s="75" t="str">
        <f>IF(OR(Q57="",VLOOKUP(Q$1,Services!$A$1:$B$19,2,0)="Exclude"),"",IF($D57=1,IF(OR(price_limit="",price_limit="No Limit"),IF(Q57="Yes",1,2),IF(SUMIFS(WhatIf!$G:$G,WhatIf!$A:$A,Q$1,WhatIf!$B:$B,Q57)&lt;=price_limit,IF(Q57="Yes",1,2),"")),""))</f>
        <v/>
      </c>
      <c r="BA57" s="75" t="str">
        <f>IF(OR(R57="",VLOOKUP(R$1,Services!$A$1:$B$19,2,0)="Exclude"),"",IF($D57=1,IF(OR(price_limit="",price_limit="No Limit"),IF(R57="Yes",1,2),IF(SUMIFS(WhatIf!$G:$G,WhatIf!$A:$A,R$1,WhatIf!$B:$B,R57)&lt;=price_limit,IF(R57="Yes",1,2),"")),""))</f>
        <v/>
      </c>
      <c r="BB57" s="75" t="str">
        <f>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0"/>
        <v>0</v>
      </c>
      <c r="BF57" s="3">
        <f>IF(highlight_pick="Select",0,IF(MID(highlight_pick,1,1)="#",0,IF(INDEX($A57:$BL57,1,MATCH(highlight_pick,$1:$1,0))="",0,IF(INDEX($A57:$BL57,1,MATCH(highlight_pick,$1:$1,0))="Yes",1,2))))</f>
        <v>0</v>
      </c>
      <c r="BG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H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row>
    <row r="58" spans="1:64" x14ac:dyDescent="0.3">
      <c r="A58" s="19" t="s">
        <v>667</v>
      </c>
      <c r="C58" s="4" t="s">
        <v>222</v>
      </c>
      <c r="D58" s="3" t="str">
        <f ca="1">IF(BI58=0,"",IF(BI58&lt;=VALUE(MID(marker_pick,1,1)),1,""))</f>
        <v/>
      </c>
      <c r="F58" s="5" t="s">
        <v>568</v>
      </c>
      <c r="G58" s="5" t="s">
        <v>568</v>
      </c>
      <c r="P58" s="21"/>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ca="1">IF(SUM(V58:AL58)&gt;0,1,"")</f>
        <v/>
      </c>
      <c r="AN58" s="75" t="str">
        <f>IF(OR(E58="",VLOOKUP(E$1,Services!$A$1:$B$19,2,0)="Exclude"),"",IF($D58=1,IF(OR(price_limit="",price_limit="No Limit"),IF(E58="Yes",1,2),IF(SUMIFS(WhatIf!$G:$G,WhatIf!$A:$A,E$1,WhatIf!$B:$B,E58)&lt;=price_limit,IF(E58="Yes",1,2),"")),""))</f>
        <v/>
      </c>
      <c r="AO58" s="75" t="str">
        <f ca="1">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IF(OR(H58="",VLOOKUP(H$1,Services!$A$1:$B$19,2,0)="Exclude"),"",IF($D58=1,IF(OR(price_limit="",price_limit="No Limit"),IF(H58="Yes",1,2),IF(SUMIFS(WhatIf!$G:$G,WhatIf!$A:$A,H$1,WhatIf!$B:$B,H58)&lt;=price_limit,IF(H58="Yes",1,2),"")),""))</f>
        <v/>
      </c>
      <c r="AR58" s="75" t="str">
        <f>IF(OR(I58="",VLOOKUP(I$1,Services!$A$1:$B$19,2,0)="Exclude"),"",IF($D58=1,IF(OR(price_limit="",price_limit="No Limit"),IF(I58="Yes",1,2),IF(SUMIFS(WhatIf!$G:$G,WhatIf!$A:$A,I$1,WhatIf!$B:$B,I58)&lt;=price_limit,IF(I58="Yes",1,2),"")),""))</f>
        <v/>
      </c>
      <c r="AS58" s="75" t="str">
        <f>IF(OR(J58="",VLOOKUP(J$1,Services!$A$1:$B$19,2,0)="Exclude"),"",IF($D58=1,IF(OR(price_limit="",price_limit="No Limit"),IF(J58="Yes",1,2),IF(SUMIFS(WhatIf!$G:$G,WhatIf!$A:$A,J$1,WhatIf!$B:$B,J58)&lt;=price_limit,IF(J58="Yes",1,2),"")),""))</f>
        <v/>
      </c>
      <c r="AT58" s="75" t="str">
        <f>IF(OR(K58="",VLOOKUP(K$1,Services!$A$1:$B$19,2,0)="Exclude"),"",IF($D58=1,IF(OR(price_limit="",price_limit="No Limit"),IF(K58="Yes",1,2),IF(SUMIFS(WhatIf!$G:$G,WhatIf!$A:$A,K$1,WhatIf!$B:$B,K58)&lt;=price_limit,IF(K58="Yes",1,2),"")),""))</f>
        <v/>
      </c>
      <c r="AU58" s="75" t="str">
        <f>IF(OR(L58="",VLOOKUP(L$1,Services!$A$1:$B$19,2,0)="Exclude"),"",IF($D58=1,IF(OR(price_limit="",price_limit="No Limit"),IF(L58="Yes",1,2),IF(SUMIFS(WhatIf!$G:$G,WhatIf!$A:$A,L$1,WhatIf!$B:$B,L58)&lt;=price_limit,IF(L58="Yes",1,2),"")),""))</f>
        <v/>
      </c>
      <c r="AV58" s="75" t="str">
        <f>IF(OR(M58="",VLOOKUP(M$1,Services!$A$1:$B$19,2,0)="Exclude"),"",IF($D58=1,IF(OR(price_limit="",price_limit="No Limit"),IF(M58="Yes",1,2),IF(SUMIFS(WhatIf!$G:$G,WhatIf!$A:$A,M$1,WhatIf!$B:$B,M58)&lt;=price_limit,IF(M58="Yes",1,2),"")),""))</f>
        <v/>
      </c>
      <c r="AW58" s="75" t="str">
        <f>IF(OR(N58="",VLOOKUP(N$1,Services!$A$1:$B$19,2,0)="Exclude"),"",IF($D58=1,IF(OR(price_limit="",price_limit="No Limit"),IF(N58="Yes",1,2),IF(SUMIFS(WhatIf!$G:$G,WhatIf!$A:$A,N$1,WhatIf!$B:$B,N58)&lt;=price_limit,IF(N58="Yes",1,2),"")),""))</f>
        <v/>
      </c>
      <c r="AX58" s="75" t="str">
        <f>IF(OR(O58="",VLOOKUP(O$1,Services!$A$1:$B$19,2,0)="Exclude"),"",IF($D58=1,IF(OR(price_limit="",price_limit="No Limit"),IF(O58="Yes",1,2),IF(SUMIFS(WhatIf!$G:$G,WhatIf!$A:$A,O$1,WhatIf!$B:$B,O58)&lt;=price_limit,IF(O58="Yes",1,2),"")),""))</f>
        <v/>
      </c>
      <c r="AY58" s="75" t="str">
        <f>IF(OR(P58="",VLOOKUP(P$1,Services!$A$1:$B$19,2,0)="Exclude"),"",IF($D58=1,IF(OR(price_limit="",price_limit="No Limit"),IF(P58="Yes",1,2),IF(SUMIFS(WhatIf!$G:$G,WhatIf!$A:$A,P$1,WhatIf!$B:$B,P58)&lt;=price_limit,IF(P58="Yes",1,2),"")),""))</f>
        <v/>
      </c>
      <c r="AZ58" s="75" t="str">
        <f>IF(OR(Q58="",VLOOKUP(Q$1,Services!$A$1:$B$19,2,0)="Exclude"),"",IF($D58=1,IF(OR(price_limit="",price_limit="No Limit"),IF(Q58="Yes",1,2),IF(SUMIFS(WhatIf!$G:$G,WhatIf!$A:$A,Q$1,WhatIf!$B:$B,Q58)&lt;=price_limit,IF(Q58="Yes",1,2),"")),""))</f>
        <v/>
      </c>
      <c r="BA58" s="75" t="str">
        <f>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IF(OR(U58="",VLOOKUP(U$1,Services!$A$1:$B$19,2,0)="Exclude"),"",IF($D58=1,IF(OR(price_limit="",price_limit="No Limit"),IF(U58="Yes",1,2),IF(SUMIFS(WhatIf!$G:$G,WhatIf!$A:$A,U$1,WhatIf!$B:$B,U58)&lt;=price_limit,IF(U58="Yes",1,2),"")),""))</f>
        <v/>
      </c>
      <c r="BE58" s="3">
        <f t="shared" si="0"/>
        <v>0</v>
      </c>
      <c r="BF58" s="3">
        <f>IF(highlight_pick="Select",0,IF(MID(highlight_pick,1,1)="#",0,IF(INDEX($A58:$BL58,1,MATCH(highlight_pick,$1:$1,0))="",0,IF(INDEX($A58:$BL58,1,MATCH(highlight_pick,$1:$1,0))="Yes",1,2))))</f>
        <v>0</v>
      </c>
      <c r="BG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H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Err2</v>
      </c>
    </row>
    <row r="59" spans="1:64" x14ac:dyDescent="0.3">
      <c r="A59" s="19" t="s">
        <v>13</v>
      </c>
      <c r="B59" s="4" t="s">
        <v>255</v>
      </c>
      <c r="C59" s="4" t="s">
        <v>489</v>
      </c>
      <c r="D59" s="3" t="str">
        <f ca="1">IF(BI59=0,"",IF(BI59&lt;=VALUE(MID(marker_pick,1,1)),1,""))</f>
        <v/>
      </c>
      <c r="F59" s="5" t="s">
        <v>547</v>
      </c>
      <c r="G59" s="5" t="s">
        <v>547</v>
      </c>
      <c r="H59" s="5" t="s">
        <v>1</v>
      </c>
      <c r="I59" s="5" t="s">
        <v>1</v>
      </c>
      <c r="M59" s="5" t="s">
        <v>1</v>
      </c>
      <c r="N59" s="5" t="s">
        <v>1</v>
      </c>
      <c r="O59" s="6"/>
      <c r="P59" s="6" t="s">
        <v>1</v>
      </c>
      <c r="Q59" s="6" t="s">
        <v>328</v>
      </c>
      <c r="R59" s="6" t="s">
        <v>892</v>
      </c>
      <c r="S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ca="1">IF(SUM(V59:AL59)&gt;0,1,"")</f>
        <v/>
      </c>
      <c r="AN59" s="75" t="str">
        <f>IF(OR(E59="",VLOOKUP(E$1,Services!$A$1:$B$19,2,0)="Exclude"),"",IF($D59=1,IF(OR(price_limit="",price_limit="No Limit"),IF(E59="Yes",1,2),IF(SUMIFS(WhatIf!$G:$G,WhatIf!$A:$A,E$1,WhatIf!$B:$B,E59)&lt;=price_limit,IF(E59="Yes",1,2),"")),""))</f>
        <v/>
      </c>
      <c r="AO59" s="75" t="str">
        <f ca="1">IF(OR(F59="",VLOOKUP(F$1,Services!$A$1:$B$19,2,0)="Exclude"),"",IF($D59=1,IF(OR(price_limit="",price_limit="No Limit"),IF(F59="Yes",1,2),IF(SUMIFS(WhatIf!$G:$G,WhatIf!$A:$A,F$1,WhatIf!$B:$B,F59)&lt;=price_limit,IF(F59="Yes",1,2),"")),""))</f>
        <v/>
      </c>
      <c r="AP59" s="75" t="str">
        <f ca="1">IF(OR(G59="",VLOOKUP(G$1,Services!$A$1:$B$19,2,0)="Exclude"),"",IF($D59=1,IF(OR(price_limit="",price_limit="No Limit"),IF(G59="Yes",1,2),IF(SUMIFS(WhatIf!$G:$G,WhatIf!$A:$A,G$1,WhatIf!$B:$B,G59)&lt;=price_limit,IF(G59="Yes",1,2),"")),""))</f>
        <v/>
      </c>
      <c r="AQ59" s="75" t="str">
        <f ca="1">IF(OR(H59="",VLOOKUP(H$1,Services!$A$1:$B$19,2,0)="Exclude"),"",IF($D59=1,IF(OR(price_limit="",price_limit="No Limit"),IF(H59="Yes",1,2),IF(SUMIFS(WhatIf!$G:$G,WhatIf!$A:$A,H$1,WhatIf!$B:$B,H59)&lt;=price_limit,IF(H59="Yes",1,2),"")),""))</f>
        <v/>
      </c>
      <c r="AR59" s="75" t="str">
        <f ca="1">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 ca="1">IF(OR(M59="",VLOOKUP(M$1,Services!$A$1:$B$19,2,0)="Exclude"),"",IF($D59=1,IF(OR(price_limit="",price_limit="No Limit"),IF(M59="Yes",1,2),IF(SUMIFS(WhatIf!$G:$G,WhatIf!$A:$A,M$1,WhatIf!$B:$B,M59)&lt;=price_limit,IF(M59="Yes",1,2),"")),""))</f>
        <v/>
      </c>
      <c r="AW59" s="75" t="str">
        <f ca="1">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 ca="1">IF(OR(P59="",VLOOKUP(P$1,Services!$A$1:$B$19,2,0)="Exclude"),"",IF($D59=1,IF(OR(price_limit="",price_limit="No Limit"),IF(P59="Yes",1,2),IF(SUMIFS(WhatIf!$G:$G,WhatIf!$A:$A,P$1,WhatIf!$B:$B,P59)&lt;=price_limit,IF(P59="Yes",1,2),"")),""))</f>
        <v/>
      </c>
      <c r="AZ59" s="75" t="str">
        <f ca="1">IF(OR(Q59="",VLOOKUP(Q$1,Services!$A$1:$B$19,2,0)="Exclude"),"",IF($D59=1,IF(OR(price_limit="",price_limit="No Limit"),IF(Q59="Yes",1,2),IF(SUMIFS(WhatIf!$G:$G,WhatIf!$A:$A,Q$1,WhatIf!$B:$B,Q59)&lt;=price_limit,IF(Q59="Yes",1,2),"")),""))</f>
        <v/>
      </c>
      <c r="BA59" s="75" t="str">
        <f ca="1">IF(OR(R59="",VLOOKUP(R$1,Services!$A$1:$B$19,2,0)="Exclude"),"",IF($D59=1,IF(OR(price_limit="",price_limit="No Limit"),IF(R59="Yes",1,2),IF(SUMIFS(WhatIf!$G:$G,WhatIf!$A:$A,R$1,WhatIf!$B:$B,R59)&lt;=price_limit,IF(R59="Yes",1,2),"")),""))</f>
        <v/>
      </c>
      <c r="BB59" s="75" t="str">
        <f ca="1">IF(OR(S59="",VLOOKUP(S$1,Services!$A$1:$B$19,2,0)="Exclude"),"",IF($D59=1,IF(OR(price_limit="",price_limit="No Limit"),IF(S59="Yes",1,2),IF(SUMIFS(WhatIf!$G:$G,WhatIf!$A:$A,S$1,WhatIf!$B:$B,S59)&lt;=price_limit,IF(S59="Yes",1,2),"")),""))</f>
        <v/>
      </c>
      <c r="BC59" s="75" t="str">
        <f>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0"/>
        <v>0</v>
      </c>
      <c r="BF59" s="3">
        <f>IF(highlight_pick="Select",0,IF(MID(highlight_pick,1,1)="#",0,IF(INDEX($A59:$BL59,1,MATCH(highlight_pick,$1:$1,0))="",0,IF(INDEX($A59:$BL59,1,MATCH(highlight_pick,$1:$1,0))="Yes",1,2))))</f>
        <v>0</v>
      </c>
      <c r="BG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H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Err2</v>
      </c>
    </row>
    <row r="60" spans="1:64" x14ac:dyDescent="0.3">
      <c r="A60" s="19" t="s">
        <v>14</v>
      </c>
      <c r="B60" s="4" t="s">
        <v>255</v>
      </c>
      <c r="C60" s="4" t="s">
        <v>212</v>
      </c>
      <c r="D60" s="3">
        <f ca="1">IF(BI60=0,"",IF(BI60&lt;=VALUE(MID(marker_pick,1,1)),1,""))</f>
        <v>1</v>
      </c>
      <c r="G60" s="5" t="s">
        <v>1</v>
      </c>
      <c r="H60" s="5" t="s">
        <v>1</v>
      </c>
      <c r="I60" s="5" t="s">
        <v>1</v>
      </c>
      <c r="J60" s="5" t="s">
        <v>1</v>
      </c>
      <c r="K60" s="5" t="s">
        <v>1</v>
      </c>
      <c r="L60" s="5" t="s">
        <v>1</v>
      </c>
      <c r="M60" s="5" t="s">
        <v>1</v>
      </c>
      <c r="N60" s="5" t="s">
        <v>1</v>
      </c>
      <c r="O60" s="6" t="s">
        <v>1</v>
      </c>
      <c r="P60" s="6" t="s">
        <v>1</v>
      </c>
      <c r="Q60" s="6" t="s">
        <v>1</v>
      </c>
      <c r="R60" s="6"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f ca="1">IF(AND($D60=1,ISNUMBER(MATCH(O$1&amp;O60&amp;"x",WhatIf!$H:$H,0))),1,"")</f>
        <v>1</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f ca="1">IF(SUM(V60:AL60)&gt;0,1,"")</f>
        <v>1</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f ca="1">IF(OR(G60="",VLOOKUP(G$1,Services!$A$1:$B$19,2,0)="Exclude"),"",IF($D60=1,IF(OR(price_limit="",price_limit="No Limit"),IF(G60="Yes",1,2),IF(SUMIFS(WhatIf!$G:$G,WhatIf!$A:$A,G$1,WhatIf!$B:$B,G60)&lt;=price_limit,IF(G60="Yes",1,2),"")),""))</f>
        <v>1</v>
      </c>
      <c r="AQ60" s="75">
        <f ca="1">IF(OR(H60="",VLOOKUP(H$1,Services!$A$1:$B$19,2,0)="Exclude"),"",IF($D60=1,IF(OR(price_limit="",price_limit="No Limit"),IF(H60="Yes",1,2),IF(SUMIFS(WhatIf!$G:$G,WhatIf!$A:$A,H$1,WhatIf!$B:$B,H60)&lt;=price_limit,IF(H60="Yes",1,2),"")),""))</f>
        <v>1</v>
      </c>
      <c r="AR60" s="75">
        <f ca="1">IF(OR(I60="",VLOOKUP(I$1,Services!$A$1:$B$19,2,0)="Exclude"),"",IF($D60=1,IF(OR(price_limit="",price_limit="No Limit"),IF(I60="Yes",1,2),IF(SUMIFS(WhatIf!$G:$G,WhatIf!$A:$A,I$1,WhatIf!$B:$B,I60)&lt;=price_limit,IF(I60="Yes",1,2),"")),""))</f>
        <v>1</v>
      </c>
      <c r="AS60" s="75">
        <f ca="1">IF(OR(J60="",VLOOKUP(J$1,Services!$A$1:$B$19,2,0)="Exclude"),"",IF($D60=1,IF(OR(price_limit="",price_limit="No Limit"),IF(J60="Yes",1,2),IF(SUMIFS(WhatIf!$G:$G,WhatIf!$A:$A,J$1,WhatIf!$B:$B,J60)&lt;=price_limit,IF(J60="Yes",1,2),"")),""))</f>
        <v>1</v>
      </c>
      <c r="AT60" s="75">
        <f ca="1">IF(OR(K60="",VLOOKUP(K$1,Services!$A$1:$B$19,2,0)="Exclude"),"",IF($D60=1,IF(OR(price_limit="",price_limit="No Limit"),IF(K60="Yes",1,2),IF(SUMIFS(WhatIf!$G:$G,WhatIf!$A:$A,K$1,WhatIf!$B:$B,K60)&lt;=price_limit,IF(K60="Yes",1,2),"")),""))</f>
        <v>1</v>
      </c>
      <c r="AU60" s="75">
        <f ca="1">IF(OR(L60="",VLOOKUP(L$1,Services!$A$1:$B$19,2,0)="Exclude"),"",IF($D60=1,IF(OR(price_limit="",price_limit="No Limit"),IF(L60="Yes",1,2),IF(SUMIFS(WhatIf!$G:$G,WhatIf!$A:$A,L$1,WhatIf!$B:$B,L60)&lt;=price_limit,IF(L60="Yes",1,2),"")),""))</f>
        <v>1</v>
      </c>
      <c r="AV60" s="75">
        <f ca="1">IF(OR(M60="",VLOOKUP(M$1,Services!$A$1:$B$19,2,0)="Exclude"),"",IF($D60=1,IF(OR(price_limit="",price_limit="No Limit"),IF(M60="Yes",1,2),IF(SUMIFS(WhatIf!$G:$G,WhatIf!$A:$A,M$1,WhatIf!$B:$B,M60)&lt;=price_limit,IF(M60="Yes",1,2),"")),""))</f>
        <v>1</v>
      </c>
      <c r="AW60" s="75">
        <f ca="1">IF(OR(N60="",VLOOKUP(N$1,Services!$A$1:$B$19,2,0)="Exclude"),"",IF($D60=1,IF(OR(price_limit="",price_limit="No Limit"),IF(N60="Yes",1,2),IF(SUMIFS(WhatIf!$G:$G,WhatIf!$A:$A,N$1,WhatIf!$B:$B,N60)&lt;=price_limit,IF(N60="Yes",1,2),"")),""))</f>
        <v>1</v>
      </c>
      <c r="AX60" s="75">
        <f ca="1">IF(OR(O60="",VLOOKUP(O$1,Services!$A$1:$B$19,2,0)="Exclude"),"",IF($D60=1,IF(OR(price_limit="",price_limit="No Limit"),IF(O60="Yes",1,2),IF(SUMIFS(WhatIf!$G:$G,WhatIf!$A:$A,O$1,WhatIf!$B:$B,O60)&lt;=price_limit,IF(O60="Yes",1,2),"")),""))</f>
        <v>1</v>
      </c>
      <c r="AY60" s="75">
        <f ca="1">IF(OR(P60="",VLOOKUP(P$1,Services!$A$1:$B$19,2,0)="Exclude"),"",IF($D60=1,IF(OR(price_limit="",price_limit="No Limit"),IF(P60="Yes",1,2),IF(SUMIFS(WhatIf!$G:$G,WhatIf!$A:$A,P$1,WhatIf!$B:$B,P60)&lt;=price_limit,IF(P60="Yes",1,2),"")),""))</f>
        <v>1</v>
      </c>
      <c r="AZ60" s="75">
        <f ca="1">IF(OR(Q60="",VLOOKUP(Q$1,Services!$A$1:$B$19,2,0)="Exclude"),"",IF($D60=1,IF(OR(price_limit="",price_limit="No Limit"),IF(Q60="Yes",1,2),IF(SUMIFS(WhatIf!$G:$G,WhatIf!$A:$A,Q$1,WhatIf!$B:$B,Q60)&lt;=price_limit,IF(Q60="Yes",1,2),"")),""))</f>
        <v>1</v>
      </c>
      <c r="BA60" s="75">
        <f ca="1">IF(OR(R60="",VLOOKUP(R$1,Services!$A$1:$B$19,2,0)="Exclude"),"",IF($D60=1,IF(OR(price_limit="",price_limit="No Limit"),IF(R60="Yes",1,2),IF(SUMIFS(WhatIf!$G:$G,WhatIf!$A:$A,R$1,WhatIf!$B:$B,R60)&lt;=price_limit,IF(R60="Yes",1,2),"")),""))</f>
        <v>1</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0"/>
        <v>0</v>
      </c>
      <c r="BF60" s="3">
        <f>IF(highlight_pick="Select",0,IF(MID(highlight_pick,1,1)="#",0,IF(INDEX($A60:$BL60,1,MATCH(highlight_pick,$1:$1,0))="",0,IF(INDEX($A60:$BL60,1,MATCH(highlight_pick,$1:$1,0))="Yes",1,2))))</f>
        <v>0</v>
      </c>
      <c r="BG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H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3</v>
      </c>
      <c r="BJ60" s="46" t="str">
        <f ca="1">IF($A60="","",IF(ISNUMBER(MATCH(A60,OFFSET(MyNetworks!$A$3,0,MATCH($C60,MyNetworks!$6:$6,0)-1,200,1),0)),"","Cat1"))</f>
        <v/>
      </c>
      <c r="BK60" s="3" t="str">
        <f>IF($A60&lt;&gt;"",IF(ISNUMBER(MATCH(ROW($A60),#REF!,0)),IF($E60="","Err1",""),IF($E60="","","Err2")),"")</f>
        <v/>
      </c>
      <c r="BL60" s="3" t="str">
        <f>IF($A60&lt;&gt;"",IF(ISNUMBER(MATCH(ROW($A60),#REF!,0)),IF($F60="","Err1",""),IF($F60="","","Err2")),"")</f>
        <v/>
      </c>
    </row>
    <row r="61" spans="1:64" x14ac:dyDescent="0.3">
      <c r="A61" s="19" t="s">
        <v>801</v>
      </c>
      <c r="C61" s="4" t="s">
        <v>301</v>
      </c>
      <c r="D61" s="3" t="str">
        <f ca="1">IF(BI61=0,"",IF(BI61&lt;=VALUE(MID(marker_pick,1,1)),1,""))</f>
        <v/>
      </c>
      <c r="T61" s="5" t="s">
        <v>263</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ca="1">IF(SUM(V61:AL61)&gt;0,1,"")</f>
        <v/>
      </c>
      <c r="AN61" s="75" t="str">
        <f>IF(OR(E61="",VLOOKUP(E$1,Services!$A$1:$B$19,2,0)="Exclude"),"",IF($D61=1,IF(OR(price_limit="",price_limit="No Limit"),IF(E61="Yes",1,2),IF(SUMIFS(WhatIf!$G:$G,WhatIf!$A:$A,E$1,WhatIf!$B:$B,E61)&lt;=price_limit,IF(E61="Yes",1,2),"")),""))</f>
        <v/>
      </c>
      <c r="AO61" s="75" t="str">
        <f>IF(OR(F61="",VLOOKUP(F$1,Services!$A$1:$B$19,2,0)="Exclude"),"",IF($D61=1,IF(OR(price_limit="",price_limit="No Limit"),IF(F61="Yes",1,2),IF(SUMIFS(WhatIf!$G:$G,WhatIf!$A:$A,F$1,WhatIf!$B:$B,F61)&lt;=price_limit,IF(F61="Yes",1,2),"")),""))</f>
        <v/>
      </c>
      <c r="AP61" s="75" t="str">
        <f>IF(OR(G61="",VLOOKUP(G$1,Services!$A$1:$B$19,2,0)="Exclude"),"",IF($D61=1,IF(OR(price_limit="",price_limit="No Limit"),IF(G61="Yes",1,2),IF(SUMIFS(WhatIf!$G:$G,WhatIf!$A:$A,G$1,WhatIf!$B:$B,G61)&lt;=price_limit,IF(G61="Yes",1,2),"")),""))</f>
        <v/>
      </c>
      <c r="AQ61" s="75" t="str">
        <f>IF(OR(H61="",VLOOKUP(H$1,Services!$A$1:$B$19,2,0)="Exclude"),"",IF($D61=1,IF(OR(price_limit="",price_limit="No Limit"),IF(H61="Yes",1,2),IF(SUMIFS(WhatIf!$G:$G,WhatIf!$A:$A,H$1,WhatIf!$B:$B,H61)&lt;=price_limit,IF(H61="Yes",1,2),"")),""))</f>
        <v/>
      </c>
      <c r="AR61" s="75" t="str">
        <f>IF(OR(I61="",VLOOKUP(I$1,Services!$A$1:$B$19,2,0)="Exclude"),"",IF($D61=1,IF(OR(price_limit="",price_limit="No Limit"),IF(I61="Yes",1,2),IF(SUMIFS(WhatIf!$G:$G,WhatIf!$A:$A,I$1,WhatIf!$B:$B,I61)&lt;=price_limit,IF(I61="Yes",1,2),"")),""))</f>
        <v/>
      </c>
      <c r="AS61" s="75" t="str">
        <f>IF(OR(J61="",VLOOKUP(J$1,Services!$A$1:$B$19,2,0)="Exclude"),"",IF($D61=1,IF(OR(price_limit="",price_limit="No Limit"),IF(J61="Yes",1,2),IF(SUMIFS(WhatIf!$G:$G,WhatIf!$A:$A,J$1,WhatIf!$B:$B,J61)&lt;=price_limit,IF(J61="Yes",1,2),"")),""))</f>
        <v/>
      </c>
      <c r="AT61" s="75" t="str">
        <f>IF(OR(K61="",VLOOKUP(K$1,Services!$A$1:$B$19,2,0)="Exclude"),"",IF($D61=1,IF(OR(price_limit="",price_limit="No Limit"),IF(K61="Yes",1,2),IF(SUMIFS(WhatIf!$G:$G,WhatIf!$A:$A,K$1,WhatIf!$B:$B,K61)&lt;=price_limit,IF(K61="Yes",1,2),"")),""))</f>
        <v/>
      </c>
      <c r="AU61" s="75" t="str">
        <f>IF(OR(L61="",VLOOKUP(L$1,Services!$A$1:$B$19,2,0)="Exclude"),"",IF($D61=1,IF(OR(price_limit="",price_limit="No Limit"),IF(L61="Yes",1,2),IF(SUMIFS(WhatIf!$G:$G,WhatIf!$A:$A,L$1,WhatIf!$B:$B,L61)&lt;=price_limit,IF(L61="Yes",1,2),"")),""))</f>
        <v/>
      </c>
      <c r="AV61" s="75" t="str">
        <f>IF(OR(M61="",VLOOKUP(M$1,Services!$A$1:$B$19,2,0)="Exclude"),"",IF($D61=1,IF(OR(price_limit="",price_limit="No Limit"),IF(M61="Yes",1,2),IF(SUMIFS(WhatIf!$G:$G,WhatIf!$A:$A,M$1,WhatIf!$B:$B,M61)&lt;=price_limit,IF(M61="Yes",1,2),"")),""))</f>
        <v/>
      </c>
      <c r="AW61" s="75" t="str">
        <f>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 ca="1">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0"/>
        <v>0</v>
      </c>
      <c r="BF61" s="3">
        <f>IF(highlight_pick="Select",0,IF(MID(highlight_pick,1,1)="#",0,IF(INDEX($A61:$BL61,1,MATCH(highlight_pick,$1:$1,0))="",0,IF(INDEX($A61:$BL61,1,MATCH(highlight_pick,$1:$1,0))="Yes",1,2))))</f>
        <v>0</v>
      </c>
      <c r="BG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H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
      </c>
    </row>
    <row r="62" spans="1:64" x14ac:dyDescent="0.3">
      <c r="A62" s="19" t="s">
        <v>267</v>
      </c>
      <c r="B62" s="4" t="s">
        <v>255</v>
      </c>
      <c r="C62" s="4" t="s">
        <v>222</v>
      </c>
      <c r="D62" s="3" t="str">
        <f ca="1">IF(BI62=0,"",IF(BI62&lt;=VALUE(MID(marker_pick,1,1)),1,""))</f>
        <v/>
      </c>
      <c r="H62" s="5" t="s">
        <v>303</v>
      </c>
      <c r="I62" s="5" t="s">
        <v>303</v>
      </c>
      <c r="J62" s="5" t="s">
        <v>303</v>
      </c>
      <c r="K62" s="5" t="s">
        <v>303</v>
      </c>
      <c r="L62" s="5" t="s">
        <v>303</v>
      </c>
      <c r="M62" s="5" t="s">
        <v>303</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ca="1">IF(SUM(V62:AL62)&gt;0,1,"")</f>
        <v/>
      </c>
      <c r="AN62" s="75" t="str">
        <f>IF(OR(E62="",VLOOKUP(E$1,Services!$A$1:$B$19,2,0)="Exclude"),"",IF($D62=1,IF(OR(price_limit="",price_limit="No Limit"),IF(E62="Yes",1,2),IF(SUMIFS(WhatIf!$G:$G,WhatIf!$A:$A,E$1,WhatIf!$B:$B,E62)&lt;=price_limit,IF(E62="Yes",1,2),"")),""))</f>
        <v/>
      </c>
      <c r="AO62" s="75" t="str">
        <f>IF(OR(F62="",VLOOKUP(F$1,Services!$A$1:$B$19,2,0)="Exclude"),"",IF($D62=1,IF(OR(price_limit="",price_limit="No Limit"),IF(F62="Yes",1,2),IF(SUMIFS(WhatIf!$G:$G,WhatIf!$A:$A,F$1,WhatIf!$B:$B,F62)&lt;=price_limit,IF(F62="Yes",1,2),"")),""))</f>
        <v/>
      </c>
      <c r="AP62" s="75" t="str">
        <f>IF(OR(G62="",VLOOKUP(G$1,Services!$A$1:$B$19,2,0)="Exclude"),"",IF($D62=1,IF(OR(price_limit="",price_limit="No Limit"),IF(G62="Yes",1,2),IF(SUMIFS(WhatIf!$G:$G,WhatIf!$A:$A,G$1,WhatIf!$B:$B,G62)&lt;=price_limit,IF(G62="Yes",1,2),"")),""))</f>
        <v/>
      </c>
      <c r="AQ62" s="75" t="str">
        <f ca="1">IF(OR(H62="",VLOOKUP(H$1,Services!$A$1:$B$19,2,0)="Exclude"),"",IF($D62=1,IF(OR(price_limit="",price_limit="No Limit"),IF(H62="Yes",1,2),IF(SUMIFS(WhatIf!$G:$G,WhatIf!$A:$A,H$1,WhatIf!$B:$B,H62)&lt;=price_limit,IF(H62="Yes",1,2),"")),""))</f>
        <v/>
      </c>
      <c r="AR62" s="75" t="str">
        <f ca="1">IF(OR(I62="",VLOOKUP(I$1,Services!$A$1:$B$19,2,0)="Exclude"),"",IF($D62=1,IF(OR(price_limit="",price_limit="No Limit"),IF(I62="Yes",1,2),IF(SUMIFS(WhatIf!$G:$G,WhatIf!$A:$A,I$1,WhatIf!$B:$B,I62)&lt;=price_limit,IF(I62="Yes",1,2),"")),""))</f>
        <v/>
      </c>
      <c r="AS62" s="75" t="str">
        <f ca="1">IF(OR(J62="",VLOOKUP(J$1,Services!$A$1:$B$19,2,0)="Exclude"),"",IF($D62=1,IF(OR(price_limit="",price_limit="No Limit"),IF(J62="Yes",1,2),IF(SUMIFS(WhatIf!$G:$G,WhatIf!$A:$A,J$1,WhatIf!$B:$B,J62)&lt;=price_limit,IF(J62="Yes",1,2),"")),""))</f>
        <v/>
      </c>
      <c r="AT62" s="75" t="str">
        <f ca="1">IF(OR(K62="",VLOOKUP(K$1,Services!$A$1:$B$19,2,0)="Exclude"),"",IF($D62=1,IF(OR(price_limit="",price_limit="No Limit"),IF(K62="Yes",1,2),IF(SUMIFS(WhatIf!$G:$G,WhatIf!$A:$A,K$1,WhatIf!$B:$B,K62)&lt;=price_limit,IF(K62="Yes",1,2),"")),""))</f>
        <v/>
      </c>
      <c r="AU62" s="75" t="str">
        <f ca="1">IF(OR(L62="",VLOOKUP(L$1,Services!$A$1:$B$19,2,0)="Exclude"),"",IF($D62=1,IF(OR(price_limit="",price_limit="No Limit"),IF(L62="Yes",1,2),IF(SUMIFS(WhatIf!$G:$G,WhatIf!$A:$A,L$1,WhatIf!$B:$B,L62)&lt;=price_limit,IF(L62="Yes",1,2),"")),""))</f>
        <v/>
      </c>
      <c r="AV62" s="75" t="str">
        <f ca="1">IF(OR(M62="",VLOOKUP(M$1,Services!$A$1:$B$19,2,0)="Exclude"),"",IF($D62=1,IF(OR(price_limit="",price_limit="No Limit"),IF(M62="Yes",1,2),IF(SUMIFS(WhatIf!$G:$G,WhatIf!$A:$A,M$1,WhatIf!$B:$B,M62)&lt;=price_limit,IF(M62="Yes",1,2),"")),""))</f>
        <v/>
      </c>
      <c r="AW62" s="75" t="str">
        <f ca="1">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0"/>
        <v>0</v>
      </c>
      <c r="BF62" s="3">
        <f>IF(highlight_pick="Select",0,IF(MID(highlight_pick,1,1)="#",0,IF(INDEX($A62:$BL62,1,MATCH(highlight_pick,$1:$1,0))="",0,IF(INDEX($A62:$BL62,1,MATCH(highlight_pick,$1:$1,0))="Yes",1,2))))</f>
        <v>0</v>
      </c>
      <c r="BG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H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
      </c>
    </row>
    <row r="63" spans="1:64" x14ac:dyDescent="0.3">
      <c r="A63" s="19" t="s">
        <v>355</v>
      </c>
      <c r="B63" s="4" t="s">
        <v>255</v>
      </c>
      <c r="C63" s="4" t="s">
        <v>222</v>
      </c>
      <c r="D63" s="3" t="str">
        <f ca="1">IF(BI63=0,"",IF(BI63&lt;=VALUE(MID(marker_pick,1,1)),1,""))</f>
        <v/>
      </c>
      <c r="F63" s="5" t="s">
        <v>567</v>
      </c>
      <c r="G63" s="5" t="s">
        <v>567</v>
      </c>
      <c r="H63" s="5" t="s">
        <v>303</v>
      </c>
      <c r="I63" s="5" t="s">
        <v>303</v>
      </c>
      <c r="J63" s="5" t="s">
        <v>303</v>
      </c>
      <c r="K63" s="5" t="s">
        <v>303</v>
      </c>
      <c r="L63" s="5" t="s">
        <v>303</v>
      </c>
      <c r="M63" s="5" t="s">
        <v>303</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ca="1">IF(SUM(V63:AL63)&gt;0,1,"")</f>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0"/>
        <v>0</v>
      </c>
      <c r="BF63" s="3">
        <f>IF(highlight_pick="Select",0,IF(MID(highlight_pick,1,1)="#",0,IF(INDEX($A63:$BL63,1,MATCH(highlight_pick,$1:$1,0))="",0,IF(INDEX($A63:$BL63,1,MATCH(highlight_pick,$1:$1,0))="Yes",1,2))))</f>
        <v>0</v>
      </c>
      <c r="BG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H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row>
    <row r="64" spans="1:64" x14ac:dyDescent="0.3">
      <c r="A64" s="19" t="s">
        <v>668</v>
      </c>
      <c r="C64" s="4" t="s">
        <v>222</v>
      </c>
      <c r="D64" s="3" t="str">
        <f ca="1">IF(BI64=0,"",IF(BI64&lt;=VALUE(MID(marker_pick,1,1)),1,""))</f>
        <v/>
      </c>
      <c r="F64" s="5" t="s">
        <v>568</v>
      </c>
      <c r="G64" s="5" t="s">
        <v>568</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ca="1">IF(SUM(V64:AL64)&gt;0,1,"")</f>
        <v/>
      </c>
      <c r="AN64" s="75" t="str">
        <f>IF(OR(E64="",VLOOKUP(E$1,Services!$A$1:$B$19,2,0)="Exclude"),"",IF($D64=1,IF(OR(price_limit="",price_limit="No Limit"),IF(E64="Yes",1,2),IF(SUMIFS(WhatIf!$G:$G,WhatIf!$A:$A,E$1,WhatIf!$B:$B,E64)&lt;=price_limit,IF(E64="Yes",1,2),"")),""))</f>
        <v/>
      </c>
      <c r="AO64" s="75" t="str">
        <f ca="1">IF(OR(F64="",VLOOKUP(F$1,Services!$A$1:$B$19,2,0)="Exclude"),"",IF($D64=1,IF(OR(price_limit="",price_limit="No Limit"),IF(F64="Yes",1,2),IF(SUMIFS(WhatIf!$G:$G,WhatIf!$A:$A,F$1,WhatIf!$B:$B,F64)&lt;=price_limit,IF(F64="Yes",1,2),"")),""))</f>
        <v/>
      </c>
      <c r="AP64" s="75" t="str">
        <f ca="1">IF(OR(G64="",VLOOKUP(G$1,Services!$A$1:$B$19,2,0)="Exclude"),"",IF($D64=1,IF(OR(price_limit="",price_limit="No Limit"),IF(G64="Yes",1,2),IF(SUMIFS(WhatIf!$G:$G,WhatIf!$A:$A,G$1,WhatIf!$B:$B,G64)&lt;=price_limit,IF(G64="Yes",1,2),"")),""))</f>
        <v/>
      </c>
      <c r="AQ64" s="75" t="str">
        <f>IF(OR(H64="",VLOOKUP(H$1,Services!$A$1:$B$19,2,0)="Exclude"),"",IF($D64=1,IF(OR(price_limit="",price_limit="No Limit"),IF(H64="Yes",1,2),IF(SUMIFS(WhatIf!$G:$G,WhatIf!$A:$A,H$1,WhatIf!$B:$B,H64)&lt;=price_limit,IF(H64="Yes",1,2),"")),""))</f>
        <v/>
      </c>
      <c r="AR64" s="75" t="str">
        <f>IF(OR(I64="",VLOOKUP(I$1,Services!$A$1:$B$19,2,0)="Exclude"),"",IF($D64=1,IF(OR(price_limit="",price_limit="No Limit"),IF(I64="Yes",1,2),IF(SUMIFS(WhatIf!$G:$G,WhatIf!$A:$A,I$1,WhatIf!$B:$B,I64)&lt;=price_limit,IF(I64="Yes",1,2),"")),""))</f>
        <v/>
      </c>
      <c r="AS64" s="75" t="str">
        <f>IF(OR(J64="",VLOOKUP(J$1,Services!$A$1:$B$19,2,0)="Exclude"),"",IF($D64=1,IF(OR(price_limit="",price_limit="No Limit"),IF(J64="Yes",1,2),IF(SUMIFS(WhatIf!$G:$G,WhatIf!$A:$A,J$1,WhatIf!$B:$B,J64)&lt;=price_limit,IF(J64="Yes",1,2),"")),""))</f>
        <v/>
      </c>
      <c r="AT64" s="75" t="str">
        <f>IF(OR(K64="",VLOOKUP(K$1,Services!$A$1:$B$19,2,0)="Exclude"),"",IF($D64=1,IF(OR(price_limit="",price_limit="No Limit"),IF(K64="Yes",1,2),IF(SUMIFS(WhatIf!$G:$G,WhatIf!$A:$A,K$1,WhatIf!$B:$B,K64)&lt;=price_limit,IF(K64="Yes",1,2),"")),""))</f>
        <v/>
      </c>
      <c r="AU64" s="75" t="str">
        <f>IF(OR(L64="",VLOOKUP(L$1,Services!$A$1:$B$19,2,0)="Exclude"),"",IF($D64=1,IF(OR(price_limit="",price_limit="No Limit"),IF(L64="Yes",1,2),IF(SUMIFS(WhatIf!$G:$G,WhatIf!$A:$A,L$1,WhatIf!$B:$B,L64)&lt;=price_limit,IF(L64="Yes",1,2),"")),""))</f>
        <v/>
      </c>
      <c r="AV64" s="75" t="str">
        <f>IF(OR(M64="",VLOOKUP(M$1,Services!$A$1:$B$19,2,0)="Exclude"),"",IF($D64=1,IF(OR(price_limit="",price_limit="No Limit"),IF(M64="Yes",1,2),IF(SUMIFS(WhatIf!$G:$G,WhatIf!$A:$A,M$1,WhatIf!$B:$B,M64)&lt;=price_limit,IF(M64="Yes",1,2),"")),""))</f>
        <v/>
      </c>
      <c r="AW64" s="75" t="str">
        <f>IF(OR(N64="",VLOOKUP(N$1,Services!$A$1:$B$19,2,0)="Exclude"),"",IF($D64=1,IF(OR(price_limit="",price_limit="No Limit"),IF(N64="Yes",1,2),IF(SUMIFS(WhatIf!$G:$G,WhatIf!$A:$A,N$1,WhatIf!$B:$B,N64)&lt;=price_limit,IF(N64="Yes",1,2),"")),""))</f>
        <v/>
      </c>
      <c r="AX64" s="75" t="str">
        <f>IF(OR(O64="",VLOOKUP(O$1,Services!$A$1:$B$19,2,0)="Exclude"),"",IF($D64=1,IF(OR(price_limit="",price_limit="No Limit"),IF(O64="Yes",1,2),IF(SUMIFS(WhatIf!$G:$G,WhatIf!$A:$A,O$1,WhatIf!$B:$B,O64)&lt;=price_limit,IF(O64="Yes",1,2),"")),""))</f>
        <v/>
      </c>
      <c r="AY64" s="75" t="str">
        <f>IF(OR(P64="",VLOOKUP(P$1,Services!$A$1:$B$19,2,0)="Exclude"),"",IF($D64=1,IF(OR(price_limit="",price_limit="No Limit"),IF(P64="Yes",1,2),IF(SUMIFS(WhatIf!$G:$G,WhatIf!$A:$A,P$1,WhatIf!$B:$B,P64)&lt;=price_limit,IF(P64="Yes",1,2),"")),""))</f>
        <v/>
      </c>
      <c r="AZ64" s="75" t="str">
        <f>IF(OR(Q64="",VLOOKUP(Q$1,Services!$A$1:$B$19,2,0)="Exclude"),"",IF($D64=1,IF(OR(price_limit="",price_limit="No Limit"),IF(Q64="Yes",1,2),IF(SUMIFS(WhatIf!$G:$G,WhatIf!$A:$A,Q$1,WhatIf!$B:$B,Q64)&lt;=price_limit,IF(Q64="Yes",1,2),"")),""))</f>
        <v/>
      </c>
      <c r="BA64" s="75" t="str">
        <f>IF(OR(R64="",VLOOKUP(R$1,Services!$A$1:$B$19,2,0)="Exclude"),"",IF($D64=1,IF(OR(price_limit="",price_limit="No Limit"),IF(R64="Yes",1,2),IF(SUMIFS(WhatIf!$G:$G,WhatIf!$A:$A,R$1,WhatIf!$B:$B,R64)&lt;=price_limit,IF(R64="Yes",1,2),"")),""))</f>
        <v/>
      </c>
      <c r="BB64" s="75" t="str">
        <f>IF(OR(S64="",VLOOKUP(S$1,Services!$A$1:$B$19,2,0)="Exclude"),"",IF($D64=1,IF(OR(price_limit="",price_limit="No Limit"),IF(S64="Yes",1,2),IF(SUMIFS(WhatIf!$G:$G,WhatIf!$A:$A,S$1,WhatIf!$B:$B,S64)&lt;=price_limit,IF(S64="Yes",1,2),"")),""))</f>
        <v/>
      </c>
      <c r="BC64" s="75" t="str">
        <f>IF(OR(T64="",VLOOKUP(T$1,Services!$A$1:$B$19,2,0)="Exclude"),"",IF($D64=1,IF(OR(price_limit="",price_limit="No Limit"),IF(T64="Yes",1,2),IF(SUMIFS(WhatIf!$G:$G,WhatIf!$A:$A,T$1,WhatIf!$B:$B,T64)&lt;=price_limit,IF(T64="Yes",1,2),"")),""))</f>
        <v/>
      </c>
      <c r="BD64" s="75" t="str">
        <f>IF(OR(U64="",VLOOKUP(U$1,Services!$A$1:$B$19,2,0)="Exclude"),"",IF($D64=1,IF(OR(price_limit="",price_limit="No Limit"),IF(U64="Yes",1,2),IF(SUMIFS(WhatIf!$G:$G,WhatIf!$A:$A,U$1,WhatIf!$B:$B,U64)&lt;=price_limit,IF(U64="Yes",1,2),"")),""))</f>
        <v/>
      </c>
      <c r="BE64" s="3">
        <f t="shared" si="0"/>
        <v>0</v>
      </c>
      <c r="BF64" s="3">
        <f>IF(highlight_pick="Select",0,IF(MID(highlight_pick,1,1)="#",0,IF(INDEX($A64:$BL64,1,MATCH(highlight_pick,$1:$1,0))="",0,IF(INDEX($A64:$BL64,1,MATCH(highlight_pick,$1:$1,0))="Yes",1,2))))</f>
        <v>0</v>
      </c>
      <c r="BG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H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c r="BJ64" s="46" t="str">
        <f ca="1">IF($A64="","",IF(ISNUMBER(MATCH(A64,OFFSET(MyNetworks!$A$3,0,MATCH($C64,MyNetworks!$6:$6,0)-1,200,1),0)),"","Cat1"))</f>
        <v/>
      </c>
      <c r="BK64" s="3" t="str">
        <f>IF($A64&lt;&gt;"",IF(ISNUMBER(MATCH(ROW($A64),#REF!,0)),IF($E64="","Err1",""),IF($E64="","","Err2")),"")</f>
        <v/>
      </c>
      <c r="BL64" s="3" t="str">
        <f>IF($A64&lt;&gt;"",IF(ISNUMBER(MATCH(ROW($A64),#REF!,0)),IF($F64="","Err1",""),IF($F64="","","Err2")),"")</f>
        <v>Err2</v>
      </c>
    </row>
    <row r="65" spans="1:64" x14ac:dyDescent="0.3">
      <c r="A65" s="19" t="s">
        <v>661</v>
      </c>
      <c r="B65" s="4" t="s">
        <v>268</v>
      </c>
      <c r="C65" s="4" t="s">
        <v>222</v>
      </c>
      <c r="D65" s="3" t="str">
        <f ca="1">IF(BI65=0,"",IF(BI65&lt;=VALUE(MID(marker_pick,1,1)),1,""))</f>
        <v/>
      </c>
      <c r="F65" s="5" t="s">
        <v>568</v>
      </c>
      <c r="G65" s="5" t="s">
        <v>568</v>
      </c>
      <c r="H65" s="5" t="s">
        <v>303</v>
      </c>
      <c r="I65" s="5" t="s">
        <v>303</v>
      </c>
      <c r="J65" s="5" t="s">
        <v>303</v>
      </c>
      <c r="K65" s="5" t="s">
        <v>303</v>
      </c>
      <c r="L65" s="5" t="s">
        <v>303</v>
      </c>
      <c r="M65" s="5" t="s">
        <v>303</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ca="1">IF(SUM(V65:AL65)&gt;0,1,"")</f>
        <v/>
      </c>
      <c r="AN65" s="75" t="str">
        <f>IF(OR(E65="",VLOOKUP(E$1,Services!$A$1:$B$19,2,0)="Exclude"),"",IF($D65=1,IF(OR(price_limit="",price_limit="No Limit"),IF(E65="Yes",1,2),IF(SUMIFS(WhatIf!$G:$G,WhatIf!$A:$A,E$1,WhatIf!$B:$B,E65)&lt;=price_limit,IF(E65="Yes",1,2),"")),""))</f>
        <v/>
      </c>
      <c r="AO65" s="75" t="str">
        <f ca="1">IF(OR(F65="",VLOOKUP(F$1,Services!$A$1:$B$19,2,0)="Exclude"),"",IF($D65=1,IF(OR(price_limit="",price_limit="No Limit"),IF(F65="Yes",1,2),IF(SUMIFS(WhatIf!$G:$G,WhatIf!$A:$A,F$1,WhatIf!$B:$B,F65)&lt;=price_limit,IF(F65="Yes",1,2),"")),""))</f>
        <v/>
      </c>
      <c r="AP65" s="75" t="str">
        <f ca="1">IF(OR(G65="",VLOOKUP(G$1,Services!$A$1:$B$19,2,0)="Exclude"),"",IF($D65=1,IF(OR(price_limit="",price_limit="No Limit"),IF(G65="Yes",1,2),IF(SUMIFS(WhatIf!$G:$G,WhatIf!$A:$A,G$1,WhatIf!$B:$B,G65)&lt;=price_limit,IF(G65="Yes",1,2),"")),""))</f>
        <v/>
      </c>
      <c r="AQ65" s="75" t="str">
        <f ca="1">IF(OR(H65="",VLOOKUP(H$1,Services!$A$1:$B$19,2,0)="Exclude"),"",IF($D65=1,IF(OR(price_limit="",price_limit="No Limit"),IF(H65="Yes",1,2),IF(SUMIFS(WhatIf!$G:$G,WhatIf!$A:$A,H$1,WhatIf!$B:$B,H65)&lt;=price_limit,IF(H65="Yes",1,2),"")),""))</f>
        <v/>
      </c>
      <c r="AR65" s="75" t="str">
        <f ca="1">IF(OR(I65="",VLOOKUP(I$1,Services!$A$1:$B$19,2,0)="Exclude"),"",IF($D65=1,IF(OR(price_limit="",price_limit="No Limit"),IF(I65="Yes",1,2),IF(SUMIFS(WhatIf!$G:$G,WhatIf!$A:$A,I$1,WhatIf!$B:$B,I65)&lt;=price_limit,IF(I65="Yes",1,2),"")),""))</f>
        <v/>
      </c>
      <c r="AS65" s="75" t="str">
        <f ca="1">IF(OR(J65="",VLOOKUP(J$1,Services!$A$1:$B$19,2,0)="Exclude"),"",IF($D65=1,IF(OR(price_limit="",price_limit="No Limit"),IF(J65="Yes",1,2),IF(SUMIFS(WhatIf!$G:$G,WhatIf!$A:$A,J$1,WhatIf!$B:$B,J65)&lt;=price_limit,IF(J65="Yes",1,2),"")),""))</f>
        <v/>
      </c>
      <c r="AT65" s="75" t="str">
        <f ca="1">IF(OR(K65="",VLOOKUP(K$1,Services!$A$1:$B$19,2,0)="Exclude"),"",IF($D65=1,IF(OR(price_limit="",price_limit="No Limit"),IF(K65="Yes",1,2),IF(SUMIFS(WhatIf!$G:$G,WhatIf!$A:$A,K$1,WhatIf!$B:$B,K65)&lt;=price_limit,IF(K65="Yes",1,2),"")),""))</f>
        <v/>
      </c>
      <c r="AU65" s="75" t="str">
        <f ca="1">IF(OR(L65="",VLOOKUP(L$1,Services!$A$1:$B$19,2,0)="Exclude"),"",IF($D65=1,IF(OR(price_limit="",price_limit="No Limit"),IF(L65="Yes",1,2),IF(SUMIFS(WhatIf!$G:$G,WhatIf!$A:$A,L$1,WhatIf!$B:$B,L65)&lt;=price_limit,IF(L65="Yes",1,2),"")),""))</f>
        <v/>
      </c>
      <c r="AV65" s="75" t="str">
        <f ca="1">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si="0"/>
        <v>0</v>
      </c>
      <c r="BF65" s="3">
        <f>IF(highlight_pick="Select",0,IF(MID(highlight_pick,1,1)="#",0,IF(INDEX($A65:$BL65,1,MATCH(highlight_pick,$1:$1,0))="",0,IF(INDEX($A65:$BL65,1,MATCH(highlight_pick,$1:$1,0))="Yes",1,2))))</f>
        <v>0</v>
      </c>
      <c r="BG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H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Err2</v>
      </c>
    </row>
    <row r="66" spans="1:64" ht="12.45" customHeight="1" x14ac:dyDescent="0.3">
      <c r="A66" s="19" t="s">
        <v>182</v>
      </c>
      <c r="B66" s="4" t="s">
        <v>339</v>
      </c>
      <c r="C66" s="4" t="s">
        <v>489</v>
      </c>
      <c r="D66" s="3">
        <f ca="1">IF(BI66=0,"",IF(BI66&lt;=VALUE(MID(marker_pick,1,1)),1,""))</f>
        <v>1</v>
      </c>
      <c r="F66" s="5" t="s">
        <v>1</v>
      </c>
      <c r="G66" s="5" t="s">
        <v>1</v>
      </c>
      <c r="H66" s="5" t="s">
        <v>1</v>
      </c>
      <c r="I66" s="5" t="s">
        <v>1</v>
      </c>
      <c r="J66" s="5" t="s">
        <v>1</v>
      </c>
      <c r="K66" s="5" t="s">
        <v>1</v>
      </c>
      <c r="L66" s="5" t="s">
        <v>1</v>
      </c>
      <c r="M66" s="5" t="s">
        <v>1</v>
      </c>
      <c r="O66" s="6" t="s">
        <v>1</v>
      </c>
      <c r="P66" s="6" t="s">
        <v>1</v>
      </c>
      <c r="Q66" s="6" t="s">
        <v>1</v>
      </c>
      <c r="R66" s="6" t="s">
        <v>1</v>
      </c>
      <c r="S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f ca="1">IF(AND($D66=1,ISNUMBER(MATCH(O$1&amp;O66&amp;"x",WhatIf!$H:$H,0))),1,"")</f>
        <v>1</v>
      </c>
      <c r="AG66" s="3" t="str">
        <f ca="1">IF(AND($D66=1,ISNUMBER(MATCH(P$1&amp;P66&amp;"x",WhatIf!$H:$H,0))),1,"")</f>
        <v/>
      </c>
      <c r="AH66" s="3" t="str">
        <f ca="1">IF(AND($D66=1,ISNUMBER(MATCH(Q$1&amp;Q66&amp;"x",WhatIf!$H:$H,0))),1,"")</f>
        <v/>
      </c>
      <c r="AI66" s="3" t="str">
        <f ca="1">IF(AND($D66=1,ISNUMBER(MATCH(R$1&amp;R66&amp;"x",WhatIf!$H:$H,0))),1,"")</f>
        <v/>
      </c>
      <c r="AJ66" s="3">
        <f ca="1">IF(AND($D66=1,ISNUMBER(MATCH(S$1&amp;S66&amp;"x",WhatIf!$H:$H,0))),1,"")</f>
        <v>1</v>
      </c>
      <c r="AK66" s="3" t="str">
        <f ca="1">IF(AND($D66=1,ISNUMBER(MATCH(T$1&amp;T66&amp;"x",WhatIf!$H:$H,0))),1,"")</f>
        <v/>
      </c>
      <c r="AL66" s="3" t="str">
        <f ca="1">IF(AND($D66=1,ISNUMBER(MATCH(U$1&amp;U66&amp;"x",WhatIf!$H:$H,0))),1,"")</f>
        <v/>
      </c>
      <c r="AM66" s="3">
        <f ca="1">IF(SUM(V66:AL66)&gt;0,1,"")</f>
        <v>1</v>
      </c>
      <c r="AN66" s="75" t="str">
        <f>IF(OR(E66="",VLOOKUP(E$1,Services!$A$1:$B$19,2,0)="Exclude"),"",IF($D66=1,IF(OR(price_limit="",price_limit="No Limit"),IF(E66="Yes",1,2),IF(SUMIFS(WhatIf!$G:$G,WhatIf!$A:$A,E$1,WhatIf!$B:$B,E66)&lt;=price_limit,IF(E66="Yes",1,2),"")),""))</f>
        <v/>
      </c>
      <c r="AO66" s="75">
        <f ca="1">IF(OR(F66="",VLOOKUP(F$1,Services!$A$1:$B$19,2,0)="Exclude"),"",IF($D66=1,IF(OR(price_limit="",price_limit="No Limit"),IF(F66="Yes",1,2),IF(SUMIFS(WhatIf!$G:$G,WhatIf!$A:$A,F$1,WhatIf!$B:$B,F66)&lt;=price_limit,IF(F66="Yes",1,2),"")),""))</f>
        <v>1</v>
      </c>
      <c r="AP66" s="75">
        <f ca="1">IF(OR(G66="",VLOOKUP(G$1,Services!$A$1:$B$19,2,0)="Exclude"),"",IF($D66=1,IF(OR(price_limit="",price_limit="No Limit"),IF(G66="Yes",1,2),IF(SUMIFS(WhatIf!$G:$G,WhatIf!$A:$A,G$1,WhatIf!$B:$B,G66)&lt;=price_limit,IF(G66="Yes",1,2),"")),""))</f>
        <v>1</v>
      </c>
      <c r="AQ66" s="75">
        <f ca="1">IF(OR(H66="",VLOOKUP(H$1,Services!$A$1:$B$19,2,0)="Exclude"),"",IF($D66=1,IF(OR(price_limit="",price_limit="No Limit"),IF(H66="Yes",1,2),IF(SUMIFS(WhatIf!$G:$G,WhatIf!$A:$A,H$1,WhatIf!$B:$B,H66)&lt;=price_limit,IF(H66="Yes",1,2),"")),""))</f>
        <v>1</v>
      </c>
      <c r="AR66" s="75">
        <f ca="1">IF(OR(I66="",VLOOKUP(I$1,Services!$A$1:$B$19,2,0)="Exclude"),"",IF($D66=1,IF(OR(price_limit="",price_limit="No Limit"),IF(I66="Yes",1,2),IF(SUMIFS(WhatIf!$G:$G,WhatIf!$A:$A,I$1,WhatIf!$B:$B,I66)&lt;=price_limit,IF(I66="Yes",1,2),"")),""))</f>
        <v>1</v>
      </c>
      <c r="AS66" s="75">
        <f ca="1">IF(OR(J66="",VLOOKUP(J$1,Services!$A$1:$B$19,2,0)="Exclude"),"",IF($D66=1,IF(OR(price_limit="",price_limit="No Limit"),IF(J66="Yes",1,2),IF(SUMIFS(WhatIf!$G:$G,WhatIf!$A:$A,J$1,WhatIf!$B:$B,J66)&lt;=price_limit,IF(J66="Yes",1,2),"")),""))</f>
        <v>1</v>
      </c>
      <c r="AT66" s="75">
        <f ca="1">IF(OR(K66="",VLOOKUP(K$1,Services!$A$1:$B$19,2,0)="Exclude"),"",IF($D66=1,IF(OR(price_limit="",price_limit="No Limit"),IF(K66="Yes",1,2),IF(SUMIFS(WhatIf!$G:$G,WhatIf!$A:$A,K$1,WhatIf!$B:$B,K66)&lt;=price_limit,IF(K66="Yes",1,2),"")),""))</f>
        <v>1</v>
      </c>
      <c r="AU66" s="75">
        <f ca="1">IF(OR(L66="",VLOOKUP(L$1,Services!$A$1:$B$19,2,0)="Exclude"),"",IF($D66=1,IF(OR(price_limit="",price_limit="No Limit"),IF(L66="Yes",1,2),IF(SUMIFS(WhatIf!$G:$G,WhatIf!$A:$A,L$1,WhatIf!$B:$B,L66)&lt;=price_limit,IF(L66="Yes",1,2),"")),""))</f>
        <v>1</v>
      </c>
      <c r="AV66" s="75">
        <f ca="1">IF(OR(M66="",VLOOKUP(M$1,Services!$A$1:$B$19,2,0)="Exclude"),"",IF($D66=1,IF(OR(price_limit="",price_limit="No Limit"),IF(M66="Yes",1,2),IF(SUMIFS(WhatIf!$G:$G,WhatIf!$A:$A,M$1,WhatIf!$B:$B,M66)&lt;=price_limit,IF(M66="Yes",1,2),"")),""))</f>
        <v>1</v>
      </c>
      <c r="AW66" s="75" t="str">
        <f>IF(OR(N66="",VLOOKUP(N$1,Services!$A$1:$B$19,2,0)="Exclude"),"",IF($D66=1,IF(OR(price_limit="",price_limit="No Limit"),IF(N66="Yes",1,2),IF(SUMIFS(WhatIf!$G:$G,WhatIf!$A:$A,N$1,WhatIf!$B:$B,N66)&lt;=price_limit,IF(N66="Yes",1,2),"")),""))</f>
        <v/>
      </c>
      <c r="AX66" s="75">
        <f ca="1">IF(OR(O66="",VLOOKUP(O$1,Services!$A$1:$B$19,2,0)="Exclude"),"",IF($D66=1,IF(OR(price_limit="",price_limit="No Limit"),IF(O66="Yes",1,2),IF(SUMIFS(WhatIf!$G:$G,WhatIf!$A:$A,O$1,WhatIf!$B:$B,O66)&lt;=price_limit,IF(O66="Yes",1,2),"")),""))</f>
        <v>1</v>
      </c>
      <c r="AY66" s="75">
        <f ca="1">IF(OR(P66="",VLOOKUP(P$1,Services!$A$1:$B$19,2,0)="Exclude"),"",IF($D66=1,IF(OR(price_limit="",price_limit="No Limit"),IF(P66="Yes",1,2),IF(SUMIFS(WhatIf!$G:$G,WhatIf!$A:$A,P$1,WhatIf!$B:$B,P66)&lt;=price_limit,IF(P66="Yes",1,2),"")),""))</f>
        <v>1</v>
      </c>
      <c r="AZ66" s="75">
        <f ca="1">IF(OR(Q66="",VLOOKUP(Q$1,Services!$A$1:$B$19,2,0)="Exclude"),"",IF($D66=1,IF(OR(price_limit="",price_limit="No Limit"),IF(Q66="Yes",1,2),IF(SUMIFS(WhatIf!$G:$G,WhatIf!$A:$A,Q$1,WhatIf!$B:$B,Q66)&lt;=price_limit,IF(Q66="Yes",1,2),"")),""))</f>
        <v>1</v>
      </c>
      <c r="BA66" s="75">
        <f ca="1">IF(OR(R66="",VLOOKUP(R$1,Services!$A$1:$B$19,2,0)="Exclude"),"",IF($D66=1,IF(OR(price_limit="",price_limit="No Limit"),IF(R66="Yes",1,2),IF(SUMIFS(WhatIf!$G:$G,WhatIf!$A:$A,R$1,WhatIf!$B:$B,R66)&lt;=price_limit,IF(R66="Yes",1,2),"")),""))</f>
        <v>1</v>
      </c>
      <c r="BB66" s="75">
        <f ca="1">IF(OR(S66="",VLOOKUP(S$1,Services!$A$1:$B$19,2,0)="Exclude"),"",IF($D66=1,IF(OR(price_limit="",price_limit="No Limit"),IF(S66="Yes",1,2),IF(SUMIFS(WhatIf!$G:$G,WhatIf!$A:$A,S$1,WhatIf!$B:$B,S66)&lt;=price_limit,IF(S66="Yes",1,2),"")),""))</f>
        <v>1</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ref="BE66:BE129" si="1">MAX(BF66:BH66)</f>
        <v>0</v>
      </c>
      <c r="BF66" s="3">
        <f>IF(highlight_pick="Select",0,IF(MID(highlight_pick,1,1)="#",0,IF(INDEX($A66:$BL66,1,MATCH(highlight_pick,$1:$1,0))="",0,IF(INDEX($A66:$BL66,1,MATCH(highlight_pick,$1:$1,0))="Yes",1,2))))</f>
        <v>0</v>
      </c>
      <c r="BG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H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3</v>
      </c>
      <c r="BJ66" s="46" t="str">
        <f ca="1">IF($A66="","",IF(ISNUMBER(MATCH(A66,OFFSET(MyNetworks!$A$3,0,MATCH($C66,MyNetworks!$6:$6,0)-1,200,1),0)),"","Cat1"))</f>
        <v/>
      </c>
      <c r="BK66" s="3" t="str">
        <f>IF($A66&lt;&gt;"",IF(ISNUMBER(MATCH(ROW($A66),#REF!,0)),IF($E66="","Err1",""),IF($E66="","","Err2")),"")</f>
        <v/>
      </c>
      <c r="BL66" s="3" t="str">
        <f>IF($A66&lt;&gt;"",IF(ISNUMBER(MATCH(ROW($A66),#REF!,0)),IF($F66="","Err1",""),IF($F66="","","Err2")),"")</f>
        <v>Err2</v>
      </c>
    </row>
    <row r="67" spans="1:64" ht="25.75" customHeight="1" x14ac:dyDescent="0.3">
      <c r="A67" s="19" t="s">
        <v>730</v>
      </c>
      <c r="C67" s="4" t="s">
        <v>489</v>
      </c>
      <c r="D67" s="3" t="str">
        <f ca="1">IF(BI67=0,"",IF(BI67&lt;=VALUE(MID(marker_pick,1,1)),1,""))</f>
        <v/>
      </c>
      <c r="N67" s="5" t="s">
        <v>1</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ca="1">IF(SUM(V67:AL67)&gt;0,1,"")</f>
        <v/>
      </c>
      <c r="AN67" s="75" t="str">
        <f>IF(OR(E67="",VLOOKUP(E$1,Services!$A$1:$B$19,2,0)="Exclude"),"",IF($D67=1,IF(OR(price_limit="",price_limit="No Limit"),IF(E67="Yes",1,2),IF(SUMIFS(WhatIf!$G:$G,WhatIf!$A:$A,E$1,WhatIf!$B:$B,E67)&lt;=price_limit,IF(E67="Yes",1,2),"")),""))</f>
        <v/>
      </c>
      <c r="AO67" s="75" t="str">
        <f>IF(OR(F67="",VLOOKUP(F$1,Services!$A$1:$B$19,2,0)="Exclude"),"",IF($D67=1,IF(OR(price_limit="",price_limit="No Limit"),IF(F67="Yes",1,2),IF(SUMIFS(WhatIf!$G:$G,WhatIf!$A:$A,F$1,WhatIf!$B:$B,F67)&lt;=price_limit,IF(F67="Yes",1,2),"")),""))</f>
        <v/>
      </c>
      <c r="AP67" s="75" t="str">
        <f>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 ca="1">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1"/>
        <v>0</v>
      </c>
      <c r="BF67" s="3">
        <f>IF(highlight_pick="Select",0,IF(MID(highlight_pick,1,1)="#",0,IF(INDEX($A67:$BL67,1,MATCH(highlight_pick,$1:$1,0))="",0,IF(INDEX($A67:$BL67,1,MATCH(highlight_pick,$1:$1,0))="Yes",1,2))))</f>
        <v>0</v>
      </c>
      <c r="BG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H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
      </c>
    </row>
    <row r="68" spans="1:64" ht="24.9" x14ac:dyDescent="0.3">
      <c r="A68" s="19" t="s">
        <v>585</v>
      </c>
      <c r="C68" s="4" t="s">
        <v>496</v>
      </c>
      <c r="D68" s="3" t="str">
        <f ca="1">IF(BI68=0,"",IF(BI68&lt;=VALUE(MID(marker_pick,1,1)),1,""))</f>
        <v/>
      </c>
      <c r="F68" s="5" t="s">
        <v>569</v>
      </c>
      <c r="G68" s="5" t="s">
        <v>569</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ca="1">IF(SUM(V68:AL68)&gt;0,1,"")</f>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1"/>
        <v>0</v>
      </c>
      <c r="BF68" s="3">
        <f>IF(highlight_pick="Select",0,IF(MID(highlight_pick,1,1)="#",0,IF(INDEX($A68:$BL68,1,MATCH(highlight_pick,$1:$1,0))="",0,IF(INDEX($A68:$BL68,1,MATCH(highlight_pick,$1:$1,0))="Yes",1,2))))</f>
        <v>0</v>
      </c>
      <c r="BG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H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row>
    <row r="69" spans="1:64" x14ac:dyDescent="0.3">
      <c r="A69" s="19" t="s">
        <v>644</v>
      </c>
      <c r="C69" s="4" t="s">
        <v>222</v>
      </c>
      <c r="D69" s="3" t="str">
        <f ca="1">IF(BI69=0,"",IF(BI69&lt;=VALUE(MID(marker_pick,1,1)),1,""))</f>
        <v/>
      </c>
      <c r="F69" s="5" t="s">
        <v>567</v>
      </c>
      <c r="G69" s="5" t="s">
        <v>567</v>
      </c>
      <c r="P69" s="21"/>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ca="1">IF(SUM(V69:AL69)&gt;0,1,"")</f>
        <v/>
      </c>
      <c r="AN69" s="75" t="str">
        <f>IF(OR(E69="",VLOOKUP(E$1,Services!$A$1:$B$19,2,0)="Exclude"),"",IF($D69=1,IF(OR(price_limit="",price_limit="No Limit"),IF(E69="Yes",1,2),IF(SUMIFS(WhatIf!$G:$G,WhatIf!$A:$A,E$1,WhatIf!$B:$B,E69)&lt;=price_limit,IF(E69="Yes",1,2),"")),""))</f>
        <v/>
      </c>
      <c r="AO69" s="75" t="str">
        <f ca="1">IF(OR(F69="",VLOOKUP(F$1,Services!$A$1:$B$19,2,0)="Exclude"),"",IF($D69=1,IF(OR(price_limit="",price_limit="No Limit"),IF(F69="Yes",1,2),IF(SUMIFS(WhatIf!$G:$G,WhatIf!$A:$A,F$1,WhatIf!$B:$B,F69)&lt;=price_limit,IF(F69="Yes",1,2),"")),""))</f>
        <v/>
      </c>
      <c r="AP69" s="75" t="str">
        <f ca="1">IF(OR(G69="",VLOOKUP(G$1,Services!$A$1:$B$19,2,0)="Exclude"),"",IF($D69=1,IF(OR(price_limit="",price_limit="No Limit"),IF(G69="Yes",1,2),IF(SUMIFS(WhatIf!$G:$G,WhatIf!$A:$A,G$1,WhatIf!$B:$B,G69)&lt;=price_limit,IF(G69="Yes",1,2),"")),""))</f>
        <v/>
      </c>
      <c r="AQ69" s="75" t="str">
        <f>IF(OR(H69="",VLOOKUP(H$1,Services!$A$1:$B$19,2,0)="Exclude"),"",IF($D69=1,IF(OR(price_limit="",price_limit="No Limit"),IF(H69="Yes",1,2),IF(SUMIFS(WhatIf!$G:$G,WhatIf!$A:$A,H$1,WhatIf!$B:$B,H69)&lt;=price_limit,IF(H69="Yes",1,2),"")),""))</f>
        <v/>
      </c>
      <c r="AR69" s="75" t="str">
        <f>IF(OR(I69="",VLOOKUP(I$1,Services!$A$1:$B$19,2,0)="Exclude"),"",IF($D69=1,IF(OR(price_limit="",price_limit="No Limit"),IF(I69="Yes",1,2),IF(SUMIFS(WhatIf!$G:$G,WhatIf!$A:$A,I$1,WhatIf!$B:$B,I69)&lt;=price_limit,IF(I69="Yes",1,2),"")),""))</f>
        <v/>
      </c>
      <c r="AS69" s="75" t="str">
        <f>IF(OR(J69="",VLOOKUP(J$1,Services!$A$1:$B$19,2,0)="Exclude"),"",IF($D69=1,IF(OR(price_limit="",price_limit="No Limit"),IF(J69="Yes",1,2),IF(SUMIFS(WhatIf!$G:$G,WhatIf!$A:$A,J$1,WhatIf!$B:$B,J69)&lt;=price_limit,IF(J69="Yes",1,2),"")),""))</f>
        <v/>
      </c>
      <c r="AT69" s="75" t="str">
        <f>IF(OR(K69="",VLOOKUP(K$1,Services!$A$1:$B$19,2,0)="Exclude"),"",IF($D69=1,IF(OR(price_limit="",price_limit="No Limit"),IF(K69="Yes",1,2),IF(SUMIFS(WhatIf!$G:$G,WhatIf!$A:$A,K$1,WhatIf!$B:$B,K69)&lt;=price_limit,IF(K69="Yes",1,2),"")),""))</f>
        <v/>
      </c>
      <c r="AU69" s="75" t="str">
        <f>IF(OR(L69="",VLOOKUP(L$1,Services!$A$1:$B$19,2,0)="Exclude"),"",IF($D69=1,IF(OR(price_limit="",price_limit="No Limit"),IF(L69="Yes",1,2),IF(SUMIFS(WhatIf!$G:$G,WhatIf!$A:$A,L$1,WhatIf!$B:$B,L69)&lt;=price_limit,IF(L69="Yes",1,2),"")),""))</f>
        <v/>
      </c>
      <c r="AV69" s="75" t="str">
        <f>IF(OR(M69="",VLOOKUP(M$1,Services!$A$1:$B$19,2,0)="Exclude"),"",IF($D69=1,IF(OR(price_limit="",price_limit="No Limit"),IF(M69="Yes",1,2),IF(SUMIFS(WhatIf!$G:$G,WhatIf!$A:$A,M$1,WhatIf!$B:$B,M69)&lt;=price_limit,IF(M69="Yes",1,2),"")),""))</f>
        <v/>
      </c>
      <c r="AW69" s="75" t="str">
        <f>IF(OR(N69="",VLOOKUP(N$1,Services!$A$1:$B$19,2,0)="Exclude"),"",IF($D69=1,IF(OR(price_limit="",price_limit="No Limit"),IF(N69="Yes",1,2),IF(SUMIFS(WhatIf!$G:$G,WhatIf!$A:$A,N$1,WhatIf!$B:$B,N69)&lt;=price_limit,IF(N69="Yes",1,2),"")),""))</f>
        <v/>
      </c>
      <c r="AX69" s="75" t="str">
        <f>IF(OR(O69="",VLOOKUP(O$1,Services!$A$1:$B$19,2,0)="Exclude"),"",IF($D69=1,IF(OR(price_limit="",price_limit="No Limit"),IF(O69="Yes",1,2),IF(SUMIFS(WhatIf!$G:$G,WhatIf!$A:$A,O$1,WhatIf!$B:$B,O69)&lt;=price_limit,IF(O69="Yes",1,2),"")),""))</f>
        <v/>
      </c>
      <c r="AY69" s="75" t="str">
        <f>IF(OR(P69="",VLOOKUP(P$1,Services!$A$1:$B$19,2,0)="Exclude"),"",IF($D69=1,IF(OR(price_limit="",price_limit="No Limit"),IF(P69="Yes",1,2),IF(SUMIFS(WhatIf!$G:$G,WhatIf!$A:$A,P$1,WhatIf!$B:$B,P69)&lt;=price_limit,IF(P69="Yes",1,2),"")),""))</f>
        <v/>
      </c>
      <c r="AZ69" s="75" t="str">
        <f>IF(OR(Q69="",VLOOKUP(Q$1,Services!$A$1:$B$19,2,0)="Exclude"),"",IF($D69=1,IF(OR(price_limit="",price_limit="No Limit"),IF(Q69="Yes",1,2),IF(SUMIFS(WhatIf!$G:$G,WhatIf!$A:$A,Q$1,WhatIf!$B:$B,Q69)&lt;=price_limit,IF(Q69="Yes",1,2),"")),""))</f>
        <v/>
      </c>
      <c r="BA69" s="75" t="str">
        <f>IF(OR(R69="",VLOOKUP(R$1,Services!$A$1:$B$19,2,0)="Exclude"),"",IF($D69=1,IF(OR(price_limit="",price_limit="No Limit"),IF(R69="Yes",1,2),IF(SUMIFS(WhatIf!$G:$G,WhatIf!$A:$A,R$1,WhatIf!$B:$B,R69)&lt;=price_limit,IF(R69="Yes",1,2),"")),""))</f>
        <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t="str">
        <f>IF(OR(U69="",VLOOKUP(U$1,Services!$A$1:$B$19,2,0)="Exclude"),"",IF($D69=1,IF(OR(price_limit="",price_limit="No Limit"),IF(U69="Yes",1,2),IF(SUMIFS(WhatIf!$G:$G,WhatIf!$A:$A,U$1,WhatIf!$B:$B,U69)&lt;=price_limit,IF(U69="Yes",1,2),"")),""))</f>
        <v/>
      </c>
      <c r="BE69" s="3">
        <f t="shared" si="1"/>
        <v>0</v>
      </c>
      <c r="BF69" s="3">
        <f>IF(highlight_pick="Select",0,IF(MID(highlight_pick,1,1)="#",0,IF(INDEX($A69:$BL69,1,MATCH(highlight_pick,$1:$1,0))="",0,IF(INDEX($A69:$BL69,1,MATCH(highlight_pick,$1:$1,0))="Yes",1,2))))</f>
        <v>0</v>
      </c>
      <c r="BG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H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c r="BJ69" s="46" t="str">
        <f ca="1">IF($A69="","",IF(ISNUMBER(MATCH(A69,OFFSET(MyNetworks!$A$3,0,MATCH($C69,MyNetworks!$6:$6,0)-1,200,1),0)),"","Cat1"))</f>
        <v/>
      </c>
      <c r="BK69" s="3" t="str">
        <f>IF($A69&lt;&gt;"",IF(ISNUMBER(MATCH(ROW($A69),#REF!,0)),IF($E69="","Err1",""),IF($E69="","","Err2")),"")</f>
        <v/>
      </c>
      <c r="BL69" s="3" t="str">
        <f>IF($A69&lt;&gt;"",IF(ISNUMBER(MATCH(ROW($A69),#REF!,0)),IF($F69="","Err1",""),IF($F69="","","Err2")),"")</f>
        <v>Err2</v>
      </c>
    </row>
    <row r="70" spans="1:64" ht="24.9" x14ac:dyDescent="0.3">
      <c r="A70" s="19" t="s">
        <v>586</v>
      </c>
      <c r="C70" s="4" t="s">
        <v>496</v>
      </c>
      <c r="D70" s="3" t="str">
        <f ca="1">IF(BI70=0,"",IF(BI70&lt;=VALUE(MID(marker_pick,1,1)),1,""))</f>
        <v/>
      </c>
      <c r="F70" s="5" t="s">
        <v>569</v>
      </c>
      <c r="G70" s="5" t="s">
        <v>569</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ca="1">IF(SUM(V70:AL70)&gt;0,1,"")</f>
        <v/>
      </c>
      <c r="AN70" s="75" t="str">
        <f>IF(OR(E70="",VLOOKUP(E$1,Services!$A$1:$B$19,2,0)="Exclude"),"",IF($D70=1,IF(OR(price_limit="",price_limit="No Limit"),IF(E70="Yes",1,2),IF(SUMIFS(WhatIf!$G:$G,WhatIf!$A:$A,E$1,WhatIf!$B:$B,E70)&lt;=price_limit,IF(E70="Yes",1,2),"")),""))</f>
        <v/>
      </c>
      <c r="AO70" s="75" t="str">
        <f ca="1">IF(OR(F70="",VLOOKUP(F$1,Services!$A$1:$B$19,2,0)="Exclude"),"",IF($D70=1,IF(OR(price_limit="",price_limit="No Limit"),IF(F70="Yes",1,2),IF(SUMIFS(WhatIf!$G:$G,WhatIf!$A:$A,F$1,WhatIf!$B:$B,F70)&lt;=price_limit,IF(F70="Yes",1,2),"")),""))</f>
        <v/>
      </c>
      <c r="AP70" s="75" t="str">
        <f ca="1">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1"/>
        <v>0</v>
      </c>
      <c r="BF70" s="3">
        <f>IF(highlight_pick="Select",0,IF(MID(highlight_pick,1,1)="#",0,IF(INDEX($A70:$BL70,1,MATCH(highlight_pick,$1:$1,0))="",0,IF(INDEX($A70:$BL70,1,MATCH(highlight_pick,$1:$1,0))="Yes",1,2))))</f>
        <v>0</v>
      </c>
      <c r="BG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H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Err2</v>
      </c>
    </row>
    <row r="71" spans="1:64" ht="24.9" x14ac:dyDescent="0.3">
      <c r="A71" s="19" t="s">
        <v>2</v>
      </c>
      <c r="B71" s="4" t="s">
        <v>255</v>
      </c>
      <c r="C71" s="4" t="s">
        <v>490</v>
      </c>
      <c r="D71" s="3">
        <f ca="1">IF(BI71=0,"",IF(BI71&lt;=VALUE(MID(marker_pick,1,1)),1,""))</f>
        <v>1</v>
      </c>
      <c r="H71" s="5" t="s">
        <v>1</v>
      </c>
      <c r="I71" s="5" t="s">
        <v>1</v>
      </c>
      <c r="J71" s="5" t="s">
        <v>1</v>
      </c>
      <c r="K71" s="5" t="s">
        <v>1</v>
      </c>
      <c r="L71" s="5" t="s">
        <v>1</v>
      </c>
      <c r="M71" s="5" t="s">
        <v>1</v>
      </c>
      <c r="N71" s="5" t="s">
        <v>1</v>
      </c>
      <c r="O71" s="6" t="s">
        <v>1</v>
      </c>
      <c r="P71" s="6" t="s">
        <v>1</v>
      </c>
      <c r="Q71" s="6" t="s">
        <v>1</v>
      </c>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f ca="1">IF(AND($D71=1,ISNUMBER(MATCH(O$1&amp;O71&amp;"x",WhatIf!$H:$H,0))),1,"")</f>
        <v>1</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f ca="1">IF(SUM(V71:AL71)&gt;0,1,"")</f>
        <v>1</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f ca="1">IF(OR(H71="",VLOOKUP(H$1,Services!$A$1:$B$19,2,0)="Exclude"),"",IF($D71=1,IF(OR(price_limit="",price_limit="No Limit"),IF(H71="Yes",1,2),IF(SUMIFS(WhatIf!$G:$G,WhatIf!$A:$A,H$1,WhatIf!$B:$B,H71)&lt;=price_limit,IF(H71="Yes",1,2),"")),""))</f>
        <v>1</v>
      </c>
      <c r="AR71" s="75">
        <f ca="1">IF(OR(I71="",VLOOKUP(I$1,Services!$A$1:$B$19,2,0)="Exclude"),"",IF($D71=1,IF(OR(price_limit="",price_limit="No Limit"),IF(I71="Yes",1,2),IF(SUMIFS(WhatIf!$G:$G,WhatIf!$A:$A,I$1,WhatIf!$B:$B,I71)&lt;=price_limit,IF(I71="Yes",1,2),"")),""))</f>
        <v>1</v>
      </c>
      <c r="AS71" s="75">
        <f ca="1">IF(OR(J71="",VLOOKUP(J$1,Services!$A$1:$B$19,2,0)="Exclude"),"",IF($D71=1,IF(OR(price_limit="",price_limit="No Limit"),IF(J71="Yes",1,2),IF(SUMIFS(WhatIf!$G:$G,WhatIf!$A:$A,J$1,WhatIf!$B:$B,J71)&lt;=price_limit,IF(J71="Yes",1,2),"")),""))</f>
        <v>1</v>
      </c>
      <c r="AT71" s="75">
        <f ca="1">IF(OR(K71="",VLOOKUP(K$1,Services!$A$1:$B$19,2,0)="Exclude"),"",IF($D71=1,IF(OR(price_limit="",price_limit="No Limit"),IF(K71="Yes",1,2),IF(SUMIFS(WhatIf!$G:$G,WhatIf!$A:$A,K$1,WhatIf!$B:$B,K71)&lt;=price_limit,IF(K71="Yes",1,2),"")),""))</f>
        <v>1</v>
      </c>
      <c r="AU71" s="75">
        <f ca="1">IF(OR(L71="",VLOOKUP(L$1,Services!$A$1:$B$19,2,0)="Exclude"),"",IF($D71=1,IF(OR(price_limit="",price_limit="No Limit"),IF(L71="Yes",1,2),IF(SUMIFS(WhatIf!$G:$G,WhatIf!$A:$A,L$1,WhatIf!$B:$B,L71)&lt;=price_limit,IF(L71="Yes",1,2),"")),""))</f>
        <v>1</v>
      </c>
      <c r="AV71" s="75">
        <f ca="1">IF(OR(M71="",VLOOKUP(M$1,Services!$A$1:$B$19,2,0)="Exclude"),"",IF($D71=1,IF(OR(price_limit="",price_limit="No Limit"),IF(M71="Yes",1,2),IF(SUMIFS(WhatIf!$G:$G,WhatIf!$A:$A,M$1,WhatIf!$B:$B,M71)&lt;=price_limit,IF(M71="Yes",1,2),"")),""))</f>
        <v>1</v>
      </c>
      <c r="AW71" s="75">
        <f ca="1">IF(OR(N71="",VLOOKUP(N$1,Services!$A$1:$B$19,2,0)="Exclude"),"",IF($D71=1,IF(OR(price_limit="",price_limit="No Limit"),IF(N71="Yes",1,2),IF(SUMIFS(WhatIf!$G:$G,WhatIf!$A:$A,N$1,WhatIf!$B:$B,N71)&lt;=price_limit,IF(N71="Yes",1,2),"")),""))</f>
        <v>1</v>
      </c>
      <c r="AX71" s="75">
        <f ca="1">IF(OR(O71="",VLOOKUP(O$1,Services!$A$1:$B$19,2,0)="Exclude"),"",IF($D71=1,IF(OR(price_limit="",price_limit="No Limit"),IF(O71="Yes",1,2),IF(SUMIFS(WhatIf!$G:$G,WhatIf!$A:$A,O$1,WhatIf!$B:$B,O71)&lt;=price_limit,IF(O71="Yes",1,2),"")),""))</f>
        <v>1</v>
      </c>
      <c r="AY71" s="75">
        <f ca="1">IF(OR(P71="",VLOOKUP(P$1,Services!$A$1:$B$19,2,0)="Exclude"),"",IF($D71=1,IF(OR(price_limit="",price_limit="No Limit"),IF(P71="Yes",1,2),IF(SUMIFS(WhatIf!$G:$G,WhatIf!$A:$A,P$1,WhatIf!$B:$B,P71)&lt;=price_limit,IF(P71="Yes",1,2),"")),""))</f>
        <v>1</v>
      </c>
      <c r="AZ71" s="75">
        <f ca="1">IF(OR(Q71="",VLOOKUP(Q$1,Services!$A$1:$B$19,2,0)="Exclude"),"",IF($D71=1,IF(OR(price_limit="",price_limit="No Limit"),IF(Q71="Yes",1,2),IF(SUMIFS(WhatIf!$G:$G,WhatIf!$A:$A,Q$1,WhatIf!$B:$B,Q71)&lt;=price_limit,IF(Q71="Yes",1,2),"")),""))</f>
        <v>1</v>
      </c>
      <c r="BA71" s="75">
        <f ca="1">IF(OR(R71="",VLOOKUP(R$1,Services!$A$1:$B$19,2,0)="Exclude"),"",IF($D71=1,IF(OR(price_limit="",price_limit="No Limit"),IF(R71="Yes",1,2),IF(SUMIFS(WhatIf!$G:$G,WhatIf!$A:$A,R$1,WhatIf!$B:$B,R71)&lt;=price_limit,IF(R71="Yes",1,2),"")),""))</f>
        <v>1</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IF(OR(U71="",VLOOKUP(U$1,Services!$A$1:$B$19,2,0)="Exclude"),"",IF($D71=1,IF(OR(price_limit="",price_limit="No Limit"),IF(U71="Yes",1,2),IF(SUMIFS(WhatIf!$G:$G,WhatIf!$A:$A,U$1,WhatIf!$B:$B,U71)&lt;=price_limit,IF(U71="Yes",1,2),"")),""))</f>
        <v/>
      </c>
      <c r="BE71" s="3">
        <f t="shared" si="1"/>
        <v>0</v>
      </c>
      <c r="BF71" s="3">
        <f>IF(highlight_pick="Select",0,IF(MID(highlight_pick,1,1)="#",0,IF(INDEX($A71:$BL71,1,MATCH(highlight_pick,$1:$1,0))="",0,IF(INDEX($A71:$BL71,1,MATCH(highlight_pick,$1:$1,0))="Yes",1,2))))</f>
        <v>0</v>
      </c>
      <c r="BG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H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1</v>
      </c>
      <c r="BJ71" s="46" t="str">
        <f ca="1">IF($A71="","",IF(ISNUMBER(MATCH(A71,OFFSET(MyNetworks!$A$3,0,MATCH($C71,MyNetworks!$6:$6,0)-1,200,1),0)),"","Cat1"))</f>
        <v/>
      </c>
      <c r="BK71" s="3" t="str">
        <f>IF($A71&lt;&gt;"",IF(ISNUMBER(MATCH(ROW($A71),#REF!,0)),IF($E71="","Err1",""),IF($E71="","","Err2")),"")</f>
        <v/>
      </c>
      <c r="BL71" s="3" t="str">
        <f>IF($A71&lt;&gt;"",IF(ISNUMBER(MATCH(ROW($A71),#REF!,0)),IF($F71="","Err1",""),IF($F71="","","Err2")),"")</f>
        <v/>
      </c>
    </row>
    <row r="72" spans="1:64" x14ac:dyDescent="0.3">
      <c r="A72" s="19" t="s">
        <v>420</v>
      </c>
      <c r="B72" s="4" t="s">
        <v>421</v>
      </c>
      <c r="C72" s="4" t="s">
        <v>231</v>
      </c>
      <c r="D72" s="3" t="str">
        <f ca="1">IF(BI72=0,"",IF(BI72&lt;=VALUE(MID(marker_pick,1,1)),1,""))</f>
        <v/>
      </c>
      <c r="H72" s="6"/>
      <c r="I72" s="6"/>
      <c r="O72" s="6"/>
      <c r="P72" s="6" t="s">
        <v>1</v>
      </c>
      <c r="Q72" s="6"/>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ca="1">IF(SUM(V72:AL72)&gt;0,1,"")</f>
        <v/>
      </c>
      <c r="AN72" s="75" t="str">
        <f>IF(OR(E72="",VLOOKUP(E$1,Services!$A$1:$B$19,2,0)="Exclude"),"",IF($D72=1,IF(OR(price_limit="",price_limit="No Limit"),IF(E72="Yes",1,2),IF(SUMIFS(WhatIf!$G:$G,WhatIf!$A:$A,E$1,WhatIf!$B:$B,E72)&lt;=price_limit,IF(E72="Yes",1,2),"")),""))</f>
        <v/>
      </c>
      <c r="AO72" s="75" t="str">
        <f>IF(OR(F72="",VLOOKUP(F$1,Services!$A$1:$B$19,2,0)="Exclude"),"",IF($D72=1,IF(OR(price_limit="",price_limit="No Limit"),IF(F72="Yes",1,2),IF(SUMIFS(WhatIf!$G:$G,WhatIf!$A:$A,F$1,WhatIf!$B:$B,F72)&lt;=price_limit,IF(F72="Yes",1,2),"")),""))</f>
        <v/>
      </c>
      <c r="AP72" s="75" t="str">
        <f>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 ca="1">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 ca="1">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1"/>
        <v>0</v>
      </c>
      <c r="BF72" s="3">
        <f>IF(highlight_pick="Select",0,IF(MID(highlight_pick,1,1)="#",0,IF(INDEX($A72:$BL72,1,MATCH(highlight_pick,$1:$1,0))="",0,IF(INDEX($A72:$BL72,1,MATCH(highlight_pick,$1:$1,0))="Yes",1,2))))</f>
        <v>0</v>
      </c>
      <c r="BG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H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
      </c>
    </row>
    <row r="73" spans="1:64" ht="24.9" x14ac:dyDescent="0.3">
      <c r="A73" s="19" t="s">
        <v>15</v>
      </c>
      <c r="B73" s="4" t="s">
        <v>422</v>
      </c>
      <c r="C73" s="4" t="s">
        <v>223</v>
      </c>
      <c r="D73" s="3" t="str">
        <f ca="1">IF(BI73=0,"",IF(BI73&lt;=VALUE(MID(marker_pick,1,1)),1,""))</f>
        <v/>
      </c>
      <c r="H73" s="6"/>
      <c r="I73" s="6" t="s">
        <v>1</v>
      </c>
      <c r="L73" s="5" t="s">
        <v>1</v>
      </c>
      <c r="M73" s="5" t="s">
        <v>1</v>
      </c>
      <c r="O73" s="6" t="s">
        <v>1</v>
      </c>
      <c r="P73" s="6" t="s">
        <v>1</v>
      </c>
      <c r="Q73" s="6" t="s">
        <v>327</v>
      </c>
      <c r="R73" s="6"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ca="1">IF(SUM(V73:AL73)&gt;0,1,"")</f>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IF(OR(J73="",VLOOKUP(J$1,Services!$A$1:$B$19,2,0)="Exclude"),"",IF($D73=1,IF(OR(price_limit="",price_limit="No Limit"),IF(J73="Yes",1,2),IF(SUMIFS(WhatIf!$G:$G,WhatIf!$A:$A,J$1,WhatIf!$B:$B,J73)&lt;=price_limit,IF(J73="Yes",1,2),"")),""))</f>
        <v/>
      </c>
      <c r="AT73" s="75" t="str">
        <f>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IF(OR(N73="",VLOOKUP(N$1,Services!$A$1:$B$19,2,0)="Exclude"),"",IF($D73=1,IF(OR(price_limit="",price_limit="No Limit"),IF(N73="Yes",1,2),IF(SUMIFS(WhatIf!$G:$G,WhatIf!$A:$A,N$1,WhatIf!$B:$B,N73)&lt;=price_limit,IF(N73="Yes",1,2),"")),""))</f>
        <v/>
      </c>
      <c r="AX73" s="75" t="str">
        <f ca="1">IF(OR(O73="",VLOOKUP(O$1,Services!$A$1:$B$19,2,0)="Exclude"),"",IF($D73=1,IF(OR(price_limit="",price_limit="No Limit"),IF(O73="Yes",1,2),IF(SUMIFS(WhatIf!$G:$G,WhatIf!$A:$A,O$1,WhatIf!$B:$B,O73)&lt;=price_limit,IF(O73="Yes",1,2),"")),""))</f>
        <v/>
      </c>
      <c r="AY73" s="75" t="str">
        <f ca="1">IF(OR(P73="",VLOOKUP(P$1,Services!$A$1:$B$19,2,0)="Exclude"),"",IF($D73=1,IF(OR(price_limit="",price_limit="No Limit"),IF(P73="Yes",1,2),IF(SUMIFS(WhatIf!$G:$G,WhatIf!$A:$A,P$1,WhatIf!$B:$B,P73)&lt;=price_limit,IF(P73="Yes",1,2),"")),""))</f>
        <v/>
      </c>
      <c r="AZ73" s="75" t="str">
        <f ca="1">IF(OR(Q73="",VLOOKUP(Q$1,Services!$A$1:$B$19,2,0)="Exclude"),"",IF($D73=1,IF(OR(price_limit="",price_limit="No Limit"),IF(Q73="Yes",1,2),IF(SUMIFS(WhatIf!$G:$G,WhatIf!$A:$A,Q$1,WhatIf!$B:$B,Q73)&lt;=price_limit,IF(Q73="Yes",1,2),"")),""))</f>
        <v/>
      </c>
      <c r="BA73" s="75" t="str">
        <f ca="1">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1"/>
        <v>0</v>
      </c>
      <c r="BF73" s="3">
        <f>IF(highlight_pick="Select",0,IF(MID(highlight_pick,1,1)="#",0,IF(INDEX($A73:$BL73,1,MATCH(highlight_pick,$1:$1,0))="",0,IF(INDEX($A73:$BL73,1,MATCH(highlight_pick,$1:$1,0))="Yes",1,2))))</f>
        <v>0</v>
      </c>
      <c r="BG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H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row>
    <row r="74" spans="1:64" ht="24.9" x14ac:dyDescent="0.3">
      <c r="A74" s="19" t="s">
        <v>620</v>
      </c>
      <c r="C74" s="4" t="s">
        <v>496</v>
      </c>
      <c r="D74" s="3" t="str">
        <f ca="1">IF(BI74=0,"",IF(BI74&lt;=VALUE(MID(marker_pick,1,1)),1,""))</f>
        <v/>
      </c>
      <c r="F74" s="5" t="s">
        <v>576</v>
      </c>
      <c r="G74" s="5" t="s">
        <v>576</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ca="1">IF(SUM(V74:AL74)&gt;0,1,"")</f>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1"/>
        <v>0</v>
      </c>
      <c r="BF74" s="3">
        <f>IF(highlight_pick="Select",0,IF(MID(highlight_pick,1,1)="#",0,IF(INDEX($A74:$BL74,1,MATCH(highlight_pick,$1:$1,0))="",0,IF(INDEX($A74:$BL74,1,MATCH(highlight_pick,$1:$1,0))="Yes",1,2))))</f>
        <v>0</v>
      </c>
      <c r="BG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H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row>
    <row r="75" spans="1:64" x14ac:dyDescent="0.3">
      <c r="A75" s="19" t="s">
        <v>803</v>
      </c>
      <c r="C75" s="4" t="s">
        <v>212</v>
      </c>
      <c r="D75" s="3" t="str">
        <f ca="1">IF(BI75=0,"",IF(BI75&lt;=VALUE(MID(marker_pick,1,1)),1,""))</f>
        <v/>
      </c>
      <c r="T75" s="5" t="s">
        <v>263</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ca="1">IF(SUM(V75:AL75)&gt;0,1,"")</f>
        <v/>
      </c>
      <c r="AN75" s="75" t="str">
        <f>IF(OR(E75="",VLOOKUP(E$1,Services!$A$1:$B$19,2,0)="Exclude"),"",IF($D75=1,IF(OR(price_limit="",price_limit="No Limit"),IF(E75="Yes",1,2),IF(SUMIFS(WhatIf!$G:$G,WhatIf!$A:$A,E$1,WhatIf!$B:$B,E75)&lt;=price_limit,IF(E75="Yes",1,2),"")),""))</f>
        <v/>
      </c>
      <c r="AO75" s="75" t="str">
        <f>IF(OR(F75="",VLOOKUP(F$1,Services!$A$1:$B$19,2,0)="Exclude"),"",IF($D75=1,IF(OR(price_limit="",price_limit="No Limit"),IF(F75="Yes",1,2),IF(SUMIFS(WhatIf!$G:$G,WhatIf!$A:$A,F$1,WhatIf!$B:$B,F75)&lt;=price_limit,IF(F75="Yes",1,2),"")),""))</f>
        <v/>
      </c>
      <c r="AP75" s="75" t="str">
        <f>IF(OR(G75="",VLOOKUP(G$1,Services!$A$1:$B$19,2,0)="Exclude"),"",IF($D75=1,IF(OR(price_limit="",price_limit="No Limit"),IF(G75="Yes",1,2),IF(SUMIFS(WhatIf!$G:$G,WhatIf!$A:$A,G$1,WhatIf!$B:$B,G75)&lt;=price_limit,IF(G75="Yes",1,2),"")),""))</f>
        <v/>
      </c>
      <c r="AQ75" s="75" t="str">
        <f>IF(OR(H75="",VLOOKUP(H$1,Services!$A$1:$B$19,2,0)="Exclude"),"",IF($D75=1,IF(OR(price_limit="",price_limit="No Limit"),IF(H75="Yes",1,2),IF(SUMIFS(WhatIf!$G:$G,WhatIf!$A:$A,H$1,WhatIf!$B:$B,H75)&lt;=price_limit,IF(H75="Yes",1,2),"")),""))</f>
        <v/>
      </c>
      <c r="AR75" s="75" t="str">
        <f>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IF(OR(K75="",VLOOKUP(K$1,Services!$A$1:$B$19,2,0)="Exclude"),"",IF($D75=1,IF(OR(price_limit="",price_limit="No Limit"),IF(K75="Yes",1,2),IF(SUMIFS(WhatIf!$G:$G,WhatIf!$A:$A,K$1,WhatIf!$B:$B,K75)&lt;=price_limit,IF(K75="Yes",1,2),"")),""))</f>
        <v/>
      </c>
      <c r="AU75" s="75" t="str">
        <f>IF(OR(L75="",VLOOKUP(L$1,Services!$A$1:$B$19,2,0)="Exclude"),"",IF($D75=1,IF(OR(price_limit="",price_limit="No Limit"),IF(L75="Yes",1,2),IF(SUMIFS(WhatIf!$G:$G,WhatIf!$A:$A,L$1,WhatIf!$B:$B,L75)&lt;=price_limit,IF(L75="Yes",1,2),"")),""))</f>
        <v/>
      </c>
      <c r="AV75" s="75" t="str">
        <f>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IF(OR(O75="",VLOOKUP(O$1,Services!$A$1:$B$19,2,0)="Exclude"),"",IF($D75=1,IF(OR(price_limit="",price_limit="No Limit"),IF(O75="Yes",1,2),IF(SUMIFS(WhatIf!$G:$G,WhatIf!$A:$A,O$1,WhatIf!$B:$B,O75)&lt;=price_limit,IF(O75="Yes",1,2),"")),""))</f>
        <v/>
      </c>
      <c r="AY75" s="75" t="str">
        <f>IF(OR(P75="",VLOOKUP(P$1,Services!$A$1:$B$19,2,0)="Exclude"),"",IF($D75=1,IF(OR(price_limit="",price_limit="No Limit"),IF(P75="Yes",1,2),IF(SUMIFS(WhatIf!$G:$G,WhatIf!$A:$A,P$1,WhatIf!$B:$B,P75)&lt;=price_limit,IF(P75="Yes",1,2),"")),""))</f>
        <v/>
      </c>
      <c r="AZ75" s="75" t="str">
        <f>IF(OR(Q75="",VLOOKUP(Q$1,Services!$A$1:$B$19,2,0)="Exclude"),"",IF($D75=1,IF(OR(price_limit="",price_limit="No Limit"),IF(Q75="Yes",1,2),IF(SUMIFS(WhatIf!$G:$G,WhatIf!$A:$A,Q$1,WhatIf!$B:$B,Q75)&lt;=price_limit,IF(Q75="Yes",1,2),"")),""))</f>
        <v/>
      </c>
      <c r="BA75" s="75" t="str">
        <f>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1"/>
        <v>0</v>
      </c>
      <c r="BF75" s="3">
        <f>IF(highlight_pick="Select",0,IF(MID(highlight_pick,1,1)="#",0,IF(INDEX($A75:$BL75,1,MATCH(highlight_pick,$1:$1,0))="",0,IF(INDEX($A75:$BL75,1,MATCH(highlight_pick,$1:$1,0))="Yes",1,2))))</f>
        <v>0</v>
      </c>
      <c r="BG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H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
      </c>
      <c r="BL75" s="3" t="str">
        <f>IF($A75&lt;&gt;"",IF(ISNUMBER(MATCH(ROW($A75),#REF!,0)),IF($F75="","Err1",""),IF($F75="","","Err2")),"")</f>
        <v/>
      </c>
    </row>
    <row r="76" spans="1:64" x14ac:dyDescent="0.3">
      <c r="A76" s="19" t="s">
        <v>269</v>
      </c>
      <c r="B76" s="4" t="s">
        <v>255</v>
      </c>
      <c r="C76" s="4" t="s">
        <v>222</v>
      </c>
      <c r="D76" s="3" t="str">
        <f ca="1">IF(BI76=0,"",IF(BI76&lt;=VALUE(MID(marker_pick,1,1)),1,""))</f>
        <v/>
      </c>
      <c r="H76" s="5" t="s">
        <v>303</v>
      </c>
      <c r="I76" s="5" t="s">
        <v>303</v>
      </c>
      <c r="J76" s="5" t="s">
        <v>303</v>
      </c>
      <c r="K76" s="5" t="s">
        <v>303</v>
      </c>
      <c r="L76" s="5" t="s">
        <v>303</v>
      </c>
      <c r="M76" s="5" t="s">
        <v>303</v>
      </c>
      <c r="N76" s="5" t="s">
        <v>1</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ca="1">IF(SUM(V76:AL76)&gt;0,1,"")</f>
        <v/>
      </c>
      <c r="AN76" s="75" t="str">
        <f>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 ca="1">IF(OR(H76="",VLOOKUP(H$1,Services!$A$1:$B$19,2,0)="Exclude"),"",IF($D76=1,IF(OR(price_limit="",price_limit="No Limit"),IF(H76="Yes",1,2),IF(SUMIFS(WhatIf!$G:$G,WhatIf!$A:$A,H$1,WhatIf!$B:$B,H76)&lt;=price_limit,IF(H76="Yes",1,2),"")),""))</f>
        <v/>
      </c>
      <c r="AR76" s="75" t="str">
        <f ca="1">IF(OR(I76="",VLOOKUP(I$1,Services!$A$1:$B$19,2,0)="Exclude"),"",IF($D76=1,IF(OR(price_limit="",price_limit="No Limit"),IF(I76="Yes",1,2),IF(SUMIFS(WhatIf!$G:$G,WhatIf!$A:$A,I$1,WhatIf!$B:$B,I76)&lt;=price_limit,IF(I76="Yes",1,2),"")),""))</f>
        <v/>
      </c>
      <c r="AS76" s="75" t="str">
        <f ca="1">IF(OR(J76="",VLOOKUP(J$1,Services!$A$1:$B$19,2,0)="Exclude"),"",IF($D76=1,IF(OR(price_limit="",price_limit="No Limit"),IF(J76="Yes",1,2),IF(SUMIFS(WhatIf!$G:$G,WhatIf!$A:$A,J$1,WhatIf!$B:$B,J76)&lt;=price_limit,IF(J76="Yes",1,2),"")),""))</f>
        <v/>
      </c>
      <c r="AT76" s="75" t="str">
        <f ca="1">IF(OR(K76="",VLOOKUP(K$1,Services!$A$1:$B$19,2,0)="Exclude"),"",IF($D76=1,IF(OR(price_limit="",price_limit="No Limit"),IF(K76="Yes",1,2),IF(SUMIFS(WhatIf!$G:$G,WhatIf!$A:$A,K$1,WhatIf!$B:$B,K76)&lt;=price_limit,IF(K76="Yes",1,2),"")),""))</f>
        <v/>
      </c>
      <c r="AU76" s="75" t="str">
        <f ca="1">IF(OR(L76="",VLOOKUP(L$1,Services!$A$1:$B$19,2,0)="Exclude"),"",IF($D76=1,IF(OR(price_limit="",price_limit="No Limit"),IF(L76="Yes",1,2),IF(SUMIFS(WhatIf!$G:$G,WhatIf!$A:$A,L$1,WhatIf!$B:$B,L76)&lt;=price_limit,IF(L76="Yes",1,2),"")),""))</f>
        <v/>
      </c>
      <c r="AV76" s="75" t="str">
        <f ca="1">IF(OR(M76="",VLOOKUP(M$1,Services!$A$1:$B$19,2,0)="Exclude"),"",IF($D76=1,IF(OR(price_limit="",price_limit="No Limit"),IF(M76="Yes",1,2),IF(SUMIFS(WhatIf!$G:$G,WhatIf!$A:$A,M$1,WhatIf!$B:$B,M76)&lt;=price_limit,IF(M76="Yes",1,2),"")),""))</f>
        <v/>
      </c>
      <c r="AW76" s="75" t="str">
        <f ca="1">IF(OR(N76="",VLOOKUP(N$1,Services!$A$1:$B$19,2,0)="Exclude"),"",IF($D76=1,IF(OR(price_limit="",price_limit="No Limit"),IF(N76="Yes",1,2),IF(SUMIFS(WhatIf!$G:$G,WhatIf!$A:$A,N$1,WhatIf!$B:$B,N76)&lt;=price_limit,IF(N76="Yes",1,2),"")),""))</f>
        <v/>
      </c>
      <c r="AX76" s="75" t="str">
        <f>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1"/>
        <v>0</v>
      </c>
      <c r="BF76" s="3">
        <f>IF(highlight_pick="Select",0,IF(MID(highlight_pick,1,1)="#",0,IF(INDEX($A76:$BL76,1,MATCH(highlight_pick,$1:$1,0))="",0,IF(INDEX($A76:$BL76,1,MATCH(highlight_pick,$1:$1,0))="Yes",1,2))))</f>
        <v>0</v>
      </c>
      <c r="BG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H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
      </c>
      <c r="BL76" s="3" t="str">
        <f>IF($A76&lt;&gt;"",IF(ISNUMBER(MATCH(ROW($A76),#REF!,0)),IF($F76="","Err1",""),IF($F76="","","Err2")),"")</f>
        <v/>
      </c>
    </row>
    <row r="77" spans="1:64" ht="24.9" x14ac:dyDescent="0.3">
      <c r="A77" s="19" t="s">
        <v>95</v>
      </c>
      <c r="B77" s="4" t="s">
        <v>255</v>
      </c>
      <c r="C77" s="4" t="s">
        <v>231</v>
      </c>
      <c r="D77" s="3" t="str">
        <f ca="1">IF(BI77=0,"",IF(BI77&lt;=VALUE(MID(marker_pick,1,1)),1,""))</f>
        <v/>
      </c>
      <c r="F77" s="5" t="s">
        <v>576</v>
      </c>
      <c r="G77" s="5" t="s">
        <v>576</v>
      </c>
      <c r="H77" s="6"/>
      <c r="I77" s="6"/>
      <c r="O77" s="6"/>
      <c r="P77" s="6"/>
      <c r="Q77" s="6"/>
      <c r="R77" s="6"/>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ca="1">IF(SUM(V77:AL77)&gt;0,1,"")</f>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1"/>
        <v>0</v>
      </c>
      <c r="BF77" s="3">
        <f>IF(highlight_pick="Select",0,IF(MID(highlight_pick,1,1)="#",0,IF(INDEX($A77:$BL77,1,MATCH(highlight_pick,$1:$1,0))="",0,IF(INDEX($A77:$BL77,1,MATCH(highlight_pick,$1:$1,0))="Yes",1,2))))</f>
        <v>0</v>
      </c>
      <c r="BG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H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row>
    <row r="78" spans="1:64" ht="37.299999999999997" customHeight="1" x14ac:dyDescent="0.3">
      <c r="A78" s="19" t="s">
        <v>16</v>
      </c>
      <c r="B78" s="4" t="s">
        <v>886</v>
      </c>
      <c r="C78" s="4" t="s">
        <v>231</v>
      </c>
      <c r="D78" s="3" t="str">
        <f ca="1">IF(BI78=0,"",IF(BI78&lt;=VALUE(MID(marker_pick,1,1)),1,""))</f>
        <v/>
      </c>
      <c r="E78" s="5" t="s">
        <v>1</v>
      </c>
      <c r="F78" s="5" t="s">
        <v>1</v>
      </c>
      <c r="G78" s="5" t="s">
        <v>1</v>
      </c>
      <c r="H78" s="5" t="s">
        <v>1</v>
      </c>
      <c r="I78" s="5" t="s">
        <v>1</v>
      </c>
      <c r="K78" s="5" t="s">
        <v>1</v>
      </c>
      <c r="L78" s="5" t="s">
        <v>1</v>
      </c>
      <c r="M78" s="5" t="s">
        <v>1</v>
      </c>
      <c r="O78" s="6" t="s">
        <v>1</v>
      </c>
      <c r="P78" s="6" t="s">
        <v>1</v>
      </c>
      <c r="Q78" s="6" t="s">
        <v>1</v>
      </c>
      <c r="R78" s="6" t="s">
        <v>1</v>
      </c>
      <c r="T78" s="5" t="s">
        <v>263</v>
      </c>
      <c r="U78" s="5" t="s">
        <v>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ca="1">IF(SUM(V78:AL78)&gt;0,1,"")</f>
        <v/>
      </c>
      <c r="AN78" s="75" t="str">
        <f ca="1">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 ca="1">IF(OR(H78="",VLOOKUP(H$1,Services!$A$1:$B$19,2,0)="Exclude"),"",IF($D78=1,IF(OR(price_limit="",price_limit="No Limit"),IF(H78="Yes",1,2),IF(SUMIFS(WhatIf!$G:$G,WhatIf!$A:$A,H$1,WhatIf!$B:$B,H78)&lt;=price_limit,IF(H78="Yes",1,2),"")),""))</f>
        <v/>
      </c>
      <c r="AR78" s="75" t="str">
        <f ca="1">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 ca="1">IF(OR(K78="",VLOOKUP(K$1,Services!$A$1:$B$19,2,0)="Exclude"),"",IF($D78=1,IF(OR(price_limit="",price_limit="No Limit"),IF(K78="Yes",1,2),IF(SUMIFS(WhatIf!$G:$G,WhatIf!$A:$A,K$1,WhatIf!$B:$B,K78)&lt;=price_limit,IF(K78="Yes",1,2),"")),""))</f>
        <v/>
      </c>
      <c r="AU78" s="75" t="str">
        <f ca="1">IF(OR(L78="",VLOOKUP(L$1,Services!$A$1:$B$19,2,0)="Exclude"),"",IF($D78=1,IF(OR(price_limit="",price_limit="No Limit"),IF(L78="Yes",1,2),IF(SUMIFS(WhatIf!$G:$G,WhatIf!$A:$A,L$1,WhatIf!$B:$B,L78)&lt;=price_limit,IF(L78="Yes",1,2),"")),""))</f>
        <v/>
      </c>
      <c r="AV78" s="75" t="str">
        <f ca="1">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 ca="1">IF(OR(O78="",VLOOKUP(O$1,Services!$A$1:$B$19,2,0)="Exclude"),"",IF($D78=1,IF(OR(price_limit="",price_limit="No Limit"),IF(O78="Yes",1,2),IF(SUMIFS(WhatIf!$G:$G,WhatIf!$A:$A,O$1,WhatIf!$B:$B,O78)&lt;=price_limit,IF(O78="Yes",1,2),"")),""))</f>
        <v/>
      </c>
      <c r="AY78" s="75" t="str">
        <f ca="1">IF(OR(P78="",VLOOKUP(P$1,Services!$A$1:$B$19,2,0)="Exclude"),"",IF($D78=1,IF(OR(price_limit="",price_limit="No Limit"),IF(P78="Yes",1,2),IF(SUMIFS(WhatIf!$G:$G,WhatIf!$A:$A,P$1,WhatIf!$B:$B,P78)&lt;=price_limit,IF(P78="Yes",1,2),"")),""))</f>
        <v/>
      </c>
      <c r="AZ78" s="75" t="str">
        <f ca="1">IF(OR(Q78="",VLOOKUP(Q$1,Services!$A$1:$B$19,2,0)="Exclude"),"",IF($D78=1,IF(OR(price_limit="",price_limit="No Limit"),IF(Q78="Yes",1,2),IF(SUMIFS(WhatIf!$G:$G,WhatIf!$A:$A,Q$1,WhatIf!$B:$B,Q78)&lt;=price_limit,IF(Q78="Yes",1,2),"")),""))</f>
        <v/>
      </c>
      <c r="BA78" s="75" t="str">
        <f ca="1">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 ca="1">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1"/>
        <v>0</v>
      </c>
      <c r="BF78" s="3">
        <f>IF(highlight_pick="Select",0,IF(MID(highlight_pick,1,1)="#",0,IF(INDEX($A78:$BL78,1,MATCH(highlight_pick,$1:$1,0))="",0,IF(INDEX($A78:$BL78,1,MATCH(highlight_pick,$1:$1,0))="Yes",1,2))))</f>
        <v>0</v>
      </c>
      <c r="BG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H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Err2</v>
      </c>
      <c r="BL78" s="3" t="str">
        <f>IF($A78&lt;&gt;"",IF(ISNUMBER(MATCH(ROW($A78),#REF!,0)),IF($F78="","Err1",""),IF($F78="","","Err2")),"")</f>
        <v>Err2</v>
      </c>
    </row>
    <row r="79" spans="1:64" ht="25.75" customHeight="1" x14ac:dyDescent="0.3">
      <c r="A79" s="19" t="s">
        <v>160</v>
      </c>
      <c r="B79" s="4" t="s">
        <v>203</v>
      </c>
      <c r="C79" s="4" t="s">
        <v>231</v>
      </c>
      <c r="D79" s="3" t="str">
        <f ca="1">IF(BI79=0,"",IF(BI79&lt;=VALUE(MID(marker_pick,1,1)),1,""))</f>
        <v/>
      </c>
      <c r="E79" s="5" t="s">
        <v>1</v>
      </c>
      <c r="O79" s="6" t="s">
        <v>1</v>
      </c>
      <c r="P79" s="6"/>
      <c r="Q79" s="6" t="s">
        <v>328</v>
      </c>
      <c r="R79" s="6"/>
      <c r="T79" s="5" t="s">
        <v>263</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ca="1">IF(SUM(V79:AL79)&gt;0,1,"")</f>
        <v/>
      </c>
      <c r="AN79" s="75" t="str">
        <f ca="1">IF(OR(E79="",VLOOKUP(E$1,Services!$A$1:$B$19,2,0)="Exclude"),"",IF($D79=1,IF(OR(price_limit="",price_limit="No Limit"),IF(E79="Yes",1,2),IF(SUMIFS(WhatIf!$G:$G,WhatIf!$A:$A,E$1,WhatIf!$B:$B,E79)&lt;=price_limit,IF(E79="Yes",1,2),"")),""))</f>
        <v/>
      </c>
      <c r="AO79" s="75" t="str">
        <f>IF(OR(F79="",VLOOKUP(F$1,Services!$A$1:$B$19,2,0)="Exclude"),"",IF($D79=1,IF(OR(price_limit="",price_limit="No Limit"),IF(F79="Yes",1,2),IF(SUMIFS(WhatIf!$G:$G,WhatIf!$A:$A,F$1,WhatIf!$B:$B,F79)&lt;=price_limit,IF(F79="Yes",1,2),"")),""))</f>
        <v/>
      </c>
      <c r="AP79" s="75" t="str">
        <f>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 ca="1">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 ca="1">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 ca="1">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1"/>
        <v>0</v>
      </c>
      <c r="BF79" s="3">
        <f>IF(highlight_pick="Select",0,IF(MID(highlight_pick,1,1)="#",0,IF(INDEX($A79:$BL79,1,MATCH(highlight_pick,$1:$1,0))="",0,IF(INDEX($A79:$BL79,1,MATCH(highlight_pick,$1:$1,0))="Yes",1,2))))</f>
        <v>0</v>
      </c>
      <c r="BG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H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Err2</v>
      </c>
      <c r="BL79" s="3" t="str">
        <f>IF($A79&lt;&gt;"",IF(ISNUMBER(MATCH(ROW($A79),#REF!,0)),IF($F79="","Err1",""),IF($F79="","","Err2")),"")</f>
        <v/>
      </c>
    </row>
    <row r="80" spans="1:64" ht="24.9" x14ac:dyDescent="0.3">
      <c r="A80" s="19" t="s">
        <v>619</v>
      </c>
      <c r="C80" s="4" t="s">
        <v>496</v>
      </c>
      <c r="D80" s="3" t="str">
        <f ca="1">IF(BI80=0,"",IF(BI80&lt;=VALUE(MID(marker_pick,1,1)),1,""))</f>
        <v/>
      </c>
      <c r="F80" s="5" t="s">
        <v>576</v>
      </c>
      <c r="G80" s="5" t="s">
        <v>576</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ca="1">IF(SUM(V80:AL80)&gt;0,1,"")</f>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1"/>
        <v>0</v>
      </c>
      <c r="BF80" s="3">
        <f>IF(highlight_pick="Select",0,IF(MID(highlight_pick,1,1)="#",0,IF(INDEX($A80:$BL80,1,MATCH(highlight_pick,$1:$1,0))="",0,IF(INDEX($A80:$BL80,1,MATCH(highlight_pick,$1:$1,0))="Yes",1,2))))</f>
        <v>0</v>
      </c>
      <c r="BG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H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row>
    <row r="81" spans="1:64" ht="24.9" x14ac:dyDescent="0.3">
      <c r="A81" s="19" t="s">
        <v>625</v>
      </c>
      <c r="C81" s="4" t="s">
        <v>496</v>
      </c>
      <c r="D81" s="3" t="str">
        <f ca="1">IF(BI81=0,"",IF(BI81&lt;=VALUE(MID(marker_pick,1,1)),1,""))</f>
        <v/>
      </c>
      <c r="F81" s="5" t="s">
        <v>576</v>
      </c>
      <c r="G81" s="5" t="s">
        <v>576</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ca="1">IF(SUM(V81:AL81)&gt;0,1,"")</f>
        <v/>
      </c>
      <c r="AN81" s="75" t="str">
        <f>IF(OR(E81="",VLOOKUP(E$1,Services!$A$1:$B$19,2,0)="Exclude"),"",IF($D81=1,IF(OR(price_limit="",price_limit="No Limit"),IF(E81="Yes",1,2),IF(SUMIFS(WhatIf!$G:$G,WhatIf!$A:$A,E$1,WhatIf!$B:$B,E81)&lt;=price_limit,IF(E81="Yes",1,2),"")),""))</f>
        <v/>
      </c>
      <c r="AO81" s="75" t="str">
        <f ca="1">IF(OR(F81="",VLOOKUP(F$1,Services!$A$1:$B$19,2,0)="Exclude"),"",IF($D81=1,IF(OR(price_limit="",price_limit="No Limit"),IF(F81="Yes",1,2),IF(SUMIFS(WhatIf!$G:$G,WhatIf!$A:$A,F$1,WhatIf!$B:$B,F81)&lt;=price_limit,IF(F81="Yes",1,2),"")),""))</f>
        <v/>
      </c>
      <c r="AP81" s="75" t="str">
        <f ca="1">IF(OR(G81="",VLOOKUP(G$1,Services!$A$1:$B$19,2,0)="Exclude"),"",IF($D81=1,IF(OR(price_limit="",price_limit="No Limit"),IF(G81="Yes",1,2),IF(SUMIFS(WhatIf!$G:$G,WhatIf!$A:$A,G$1,WhatIf!$B:$B,G81)&lt;=price_limit,IF(G81="Yes",1,2),"")),""))</f>
        <v/>
      </c>
      <c r="AQ81" s="75" t="str">
        <f>IF(OR(H81="",VLOOKUP(H$1,Services!$A$1:$B$19,2,0)="Exclude"),"",IF($D81=1,IF(OR(price_limit="",price_limit="No Limit"),IF(H81="Yes",1,2),IF(SUMIFS(WhatIf!$G:$G,WhatIf!$A:$A,H$1,WhatIf!$B:$B,H81)&lt;=price_limit,IF(H81="Yes",1,2),"")),""))</f>
        <v/>
      </c>
      <c r="AR81" s="75" t="str">
        <f>IF(OR(I81="",VLOOKUP(I$1,Services!$A$1:$B$19,2,0)="Exclude"),"",IF($D81=1,IF(OR(price_limit="",price_limit="No Limit"),IF(I81="Yes",1,2),IF(SUMIFS(WhatIf!$G:$G,WhatIf!$A:$A,I$1,WhatIf!$B:$B,I81)&lt;=price_limit,IF(I81="Yes",1,2),"")),""))</f>
        <v/>
      </c>
      <c r="AS81" s="75" t="str">
        <f>IF(OR(J81="",VLOOKUP(J$1,Services!$A$1:$B$19,2,0)="Exclude"),"",IF($D81=1,IF(OR(price_limit="",price_limit="No Limit"),IF(J81="Yes",1,2),IF(SUMIFS(WhatIf!$G:$G,WhatIf!$A:$A,J$1,WhatIf!$B:$B,J81)&lt;=price_limit,IF(J81="Yes",1,2),"")),""))</f>
        <v/>
      </c>
      <c r="AT81" s="75" t="str">
        <f>IF(OR(K81="",VLOOKUP(K$1,Services!$A$1:$B$19,2,0)="Exclude"),"",IF($D81=1,IF(OR(price_limit="",price_limit="No Limit"),IF(K81="Yes",1,2),IF(SUMIFS(WhatIf!$G:$G,WhatIf!$A:$A,K$1,WhatIf!$B:$B,K81)&lt;=price_limit,IF(K81="Yes",1,2),"")),""))</f>
        <v/>
      </c>
      <c r="AU81" s="75" t="str">
        <f>IF(OR(L81="",VLOOKUP(L$1,Services!$A$1:$B$19,2,0)="Exclude"),"",IF($D81=1,IF(OR(price_limit="",price_limit="No Limit"),IF(L81="Yes",1,2),IF(SUMIFS(WhatIf!$G:$G,WhatIf!$A:$A,L$1,WhatIf!$B:$B,L81)&lt;=price_limit,IF(L81="Yes",1,2),"")),""))</f>
        <v/>
      </c>
      <c r="AV81" s="75" t="str">
        <f>IF(OR(M81="",VLOOKUP(M$1,Services!$A$1:$B$19,2,0)="Exclude"),"",IF($D81=1,IF(OR(price_limit="",price_limit="No Limit"),IF(M81="Yes",1,2),IF(SUMIFS(WhatIf!$G:$G,WhatIf!$A:$A,M$1,WhatIf!$B:$B,M81)&lt;=price_limit,IF(M81="Yes",1,2),"")),""))</f>
        <v/>
      </c>
      <c r="AW81" s="75" t="str">
        <f>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1"/>
        <v>0</v>
      </c>
      <c r="BF81" s="3">
        <f>IF(highlight_pick="Select",0,IF(MID(highlight_pick,1,1)="#",0,IF(INDEX($A81:$BL81,1,MATCH(highlight_pick,$1:$1,0))="",0,IF(INDEX($A81:$BL81,1,MATCH(highlight_pick,$1:$1,0))="Yes",1,2))))</f>
        <v>0</v>
      </c>
      <c r="BG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H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Err2</v>
      </c>
    </row>
    <row r="82" spans="1:64" ht="24.9" x14ac:dyDescent="0.3">
      <c r="A82" s="19" t="s">
        <v>626</v>
      </c>
      <c r="C82" s="4" t="s">
        <v>496</v>
      </c>
      <c r="D82" s="3" t="str">
        <f ca="1">IF(BI82=0,"",IF(BI82&lt;=VALUE(MID(marker_pick,1,1)),1,""))</f>
        <v/>
      </c>
      <c r="F82" s="5" t="s">
        <v>576</v>
      </c>
      <c r="G82" s="5" t="s">
        <v>576</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ca="1">IF(SUM(V82:AL82)&gt;0,1,"")</f>
        <v/>
      </c>
      <c r="AN82" s="75" t="str">
        <f>IF(OR(E82="",VLOOKUP(E$1,Services!$A$1:$B$19,2,0)="Exclude"),"",IF($D82=1,IF(OR(price_limit="",price_limit="No Limit"),IF(E82="Yes",1,2),IF(SUMIFS(WhatIf!$G:$G,WhatIf!$A:$A,E$1,WhatIf!$B:$B,E82)&lt;=price_limit,IF(E82="Yes",1,2),"")),""))</f>
        <v/>
      </c>
      <c r="AO82" s="75" t="str">
        <f ca="1">IF(OR(F82="",VLOOKUP(F$1,Services!$A$1:$B$19,2,0)="Exclude"),"",IF($D82=1,IF(OR(price_limit="",price_limit="No Limit"),IF(F82="Yes",1,2),IF(SUMIFS(WhatIf!$G:$G,WhatIf!$A:$A,F$1,WhatIf!$B:$B,F82)&lt;=price_limit,IF(F82="Yes",1,2),"")),""))</f>
        <v/>
      </c>
      <c r="AP82" s="75" t="str">
        <f ca="1">IF(OR(G82="",VLOOKUP(G$1,Services!$A$1:$B$19,2,0)="Exclude"),"",IF($D82=1,IF(OR(price_limit="",price_limit="No Limit"),IF(G82="Yes",1,2),IF(SUMIFS(WhatIf!$G:$G,WhatIf!$A:$A,G$1,WhatIf!$B:$B,G82)&lt;=price_limit,IF(G82="Yes",1,2),"")),""))</f>
        <v/>
      </c>
      <c r="AQ82" s="75" t="str">
        <f>IF(OR(H82="",VLOOKUP(H$1,Services!$A$1:$B$19,2,0)="Exclude"),"",IF($D82=1,IF(OR(price_limit="",price_limit="No Limit"),IF(H82="Yes",1,2),IF(SUMIFS(WhatIf!$G:$G,WhatIf!$A:$A,H$1,WhatIf!$B:$B,H82)&lt;=price_limit,IF(H82="Yes",1,2),"")),""))</f>
        <v/>
      </c>
      <c r="AR82" s="75" t="str">
        <f>IF(OR(I82="",VLOOKUP(I$1,Services!$A$1:$B$19,2,0)="Exclude"),"",IF($D82=1,IF(OR(price_limit="",price_limit="No Limit"),IF(I82="Yes",1,2),IF(SUMIFS(WhatIf!$G:$G,WhatIf!$A:$A,I$1,WhatIf!$B:$B,I82)&lt;=price_limit,IF(I82="Yes",1,2),"")),""))</f>
        <v/>
      </c>
      <c r="AS82" s="75" t="str">
        <f>IF(OR(J82="",VLOOKUP(J$1,Services!$A$1:$B$19,2,0)="Exclude"),"",IF($D82=1,IF(OR(price_limit="",price_limit="No Limit"),IF(J82="Yes",1,2),IF(SUMIFS(WhatIf!$G:$G,WhatIf!$A:$A,J$1,WhatIf!$B:$B,J82)&lt;=price_limit,IF(J82="Yes",1,2),"")),""))</f>
        <v/>
      </c>
      <c r="AT82" s="75" t="str">
        <f>IF(OR(K82="",VLOOKUP(K$1,Services!$A$1:$B$19,2,0)="Exclude"),"",IF($D82=1,IF(OR(price_limit="",price_limit="No Limit"),IF(K82="Yes",1,2),IF(SUMIFS(WhatIf!$G:$G,WhatIf!$A:$A,K$1,WhatIf!$B:$B,K82)&lt;=price_limit,IF(K82="Yes",1,2),"")),""))</f>
        <v/>
      </c>
      <c r="AU82" s="75" t="str">
        <f>IF(OR(L82="",VLOOKUP(L$1,Services!$A$1:$B$19,2,0)="Exclude"),"",IF($D82=1,IF(OR(price_limit="",price_limit="No Limit"),IF(L82="Yes",1,2),IF(SUMIFS(WhatIf!$G:$G,WhatIf!$A:$A,L$1,WhatIf!$B:$B,L82)&lt;=price_limit,IF(L82="Yes",1,2),"")),""))</f>
        <v/>
      </c>
      <c r="AV82" s="75" t="str">
        <f>IF(OR(M82="",VLOOKUP(M$1,Services!$A$1:$B$19,2,0)="Exclude"),"",IF($D82=1,IF(OR(price_limit="",price_limit="No Limit"),IF(M82="Yes",1,2),IF(SUMIFS(WhatIf!$G:$G,WhatIf!$A:$A,M$1,WhatIf!$B:$B,M82)&lt;=price_limit,IF(M82="Yes",1,2),"")),""))</f>
        <v/>
      </c>
      <c r="AW82" s="75" t="str">
        <f>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1"/>
        <v>0</v>
      </c>
      <c r="BF82" s="3">
        <f>IF(highlight_pick="Select",0,IF(MID(highlight_pick,1,1)="#",0,IF(INDEX($A82:$BL82,1,MATCH(highlight_pick,$1:$1,0))="",0,IF(INDEX($A82:$BL82,1,MATCH(highlight_pick,$1:$1,0))="Yes",1,2))))</f>
        <v>0</v>
      </c>
      <c r="BG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H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Err2</v>
      </c>
    </row>
    <row r="83" spans="1:64" ht="24.9" x14ac:dyDescent="0.3">
      <c r="A83" s="19" t="s">
        <v>627</v>
      </c>
      <c r="C83" s="4" t="s">
        <v>496</v>
      </c>
      <c r="D83" s="3" t="str">
        <f ca="1">IF(BI83=0,"",IF(BI83&lt;=VALUE(MID(marker_pick,1,1)),1,""))</f>
        <v/>
      </c>
      <c r="F83" s="5" t="s">
        <v>576</v>
      </c>
      <c r="G83" s="5" t="s">
        <v>576</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ca="1">IF(SUM(V83:AL83)&gt;0,1,"")</f>
        <v/>
      </c>
      <c r="AN83" s="75" t="str">
        <f>IF(OR(E83="",VLOOKUP(E$1,Services!$A$1:$B$19,2,0)="Exclude"),"",IF($D83=1,IF(OR(price_limit="",price_limit="No Limit"),IF(E83="Yes",1,2),IF(SUMIFS(WhatIf!$G:$G,WhatIf!$A:$A,E$1,WhatIf!$B:$B,E83)&lt;=price_limit,IF(E83="Yes",1,2),"")),""))</f>
        <v/>
      </c>
      <c r="AO83" s="75" t="str">
        <f ca="1">IF(OR(F83="",VLOOKUP(F$1,Services!$A$1:$B$19,2,0)="Exclude"),"",IF($D83=1,IF(OR(price_limit="",price_limit="No Limit"),IF(F83="Yes",1,2),IF(SUMIFS(WhatIf!$G:$G,WhatIf!$A:$A,F$1,WhatIf!$B:$B,F83)&lt;=price_limit,IF(F83="Yes",1,2),"")),""))</f>
        <v/>
      </c>
      <c r="AP83" s="75" t="str">
        <f ca="1">IF(OR(G83="",VLOOKUP(G$1,Services!$A$1:$B$19,2,0)="Exclude"),"",IF($D83=1,IF(OR(price_limit="",price_limit="No Limit"),IF(G83="Yes",1,2),IF(SUMIFS(WhatIf!$G:$G,WhatIf!$A:$A,G$1,WhatIf!$B:$B,G83)&lt;=price_limit,IF(G83="Yes",1,2),"")),""))</f>
        <v/>
      </c>
      <c r="AQ83" s="75" t="str">
        <f>IF(OR(H83="",VLOOKUP(H$1,Services!$A$1:$B$19,2,0)="Exclude"),"",IF($D83=1,IF(OR(price_limit="",price_limit="No Limit"),IF(H83="Yes",1,2),IF(SUMIFS(WhatIf!$G:$G,WhatIf!$A:$A,H$1,WhatIf!$B:$B,H83)&lt;=price_limit,IF(H83="Yes",1,2),"")),""))</f>
        <v/>
      </c>
      <c r="AR83" s="75" t="str">
        <f>IF(OR(I83="",VLOOKUP(I$1,Services!$A$1:$B$19,2,0)="Exclude"),"",IF($D83=1,IF(OR(price_limit="",price_limit="No Limit"),IF(I83="Yes",1,2),IF(SUMIFS(WhatIf!$G:$G,WhatIf!$A:$A,I$1,WhatIf!$B:$B,I83)&lt;=price_limit,IF(I83="Yes",1,2),"")),""))</f>
        <v/>
      </c>
      <c r="AS83" s="75" t="str">
        <f>IF(OR(J83="",VLOOKUP(J$1,Services!$A$1:$B$19,2,0)="Exclude"),"",IF($D83=1,IF(OR(price_limit="",price_limit="No Limit"),IF(J83="Yes",1,2),IF(SUMIFS(WhatIf!$G:$G,WhatIf!$A:$A,J$1,WhatIf!$B:$B,J83)&lt;=price_limit,IF(J83="Yes",1,2),"")),""))</f>
        <v/>
      </c>
      <c r="AT83" s="75" t="str">
        <f>IF(OR(K83="",VLOOKUP(K$1,Services!$A$1:$B$19,2,0)="Exclude"),"",IF($D83=1,IF(OR(price_limit="",price_limit="No Limit"),IF(K83="Yes",1,2),IF(SUMIFS(WhatIf!$G:$G,WhatIf!$A:$A,K$1,WhatIf!$B:$B,K83)&lt;=price_limit,IF(K83="Yes",1,2),"")),""))</f>
        <v/>
      </c>
      <c r="AU83" s="75" t="str">
        <f>IF(OR(L83="",VLOOKUP(L$1,Services!$A$1:$B$19,2,0)="Exclude"),"",IF($D83=1,IF(OR(price_limit="",price_limit="No Limit"),IF(L83="Yes",1,2),IF(SUMIFS(WhatIf!$G:$G,WhatIf!$A:$A,L$1,WhatIf!$B:$B,L83)&lt;=price_limit,IF(L83="Yes",1,2),"")),""))</f>
        <v/>
      </c>
      <c r="AV83" s="75" t="str">
        <f>IF(OR(M83="",VLOOKUP(M$1,Services!$A$1:$B$19,2,0)="Exclude"),"",IF($D83=1,IF(OR(price_limit="",price_limit="No Limit"),IF(M83="Yes",1,2),IF(SUMIFS(WhatIf!$G:$G,WhatIf!$A:$A,M$1,WhatIf!$B:$B,M83)&lt;=price_limit,IF(M83="Yes",1,2),"")),""))</f>
        <v/>
      </c>
      <c r="AW83" s="75" t="str">
        <f>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1"/>
        <v>0</v>
      </c>
      <c r="BF83" s="3">
        <f>IF(highlight_pick="Select",0,IF(MID(highlight_pick,1,1)="#",0,IF(INDEX($A83:$BL83,1,MATCH(highlight_pick,$1:$1,0))="",0,IF(INDEX($A83:$BL83,1,MATCH(highlight_pick,$1:$1,0))="Yes",1,2))))</f>
        <v>0</v>
      </c>
      <c r="BG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H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Err2</v>
      </c>
    </row>
    <row r="84" spans="1:64" x14ac:dyDescent="0.3">
      <c r="A84" s="19" t="s">
        <v>270</v>
      </c>
      <c r="B84" s="4" t="s">
        <v>255</v>
      </c>
      <c r="C84" s="4" t="s">
        <v>222</v>
      </c>
      <c r="D84" s="3" t="str">
        <f ca="1">IF(BI84=0,"",IF(BI84&lt;=VALUE(MID(marker_pick,1,1)),1,""))</f>
        <v/>
      </c>
      <c r="H84" s="5" t="s">
        <v>303</v>
      </c>
      <c r="I84" s="5" t="s">
        <v>303</v>
      </c>
      <c r="J84" s="5" t="s">
        <v>303</v>
      </c>
      <c r="K84" s="5" t="s">
        <v>303</v>
      </c>
      <c r="L84" s="5" t="s">
        <v>303</v>
      </c>
      <c r="M84" s="5" t="s">
        <v>303</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ca="1">IF(SUM(V84:AL84)&gt;0,1,"")</f>
        <v/>
      </c>
      <c r="AN84" s="75" t="str">
        <f>IF(OR(E84="",VLOOKUP(E$1,Services!$A$1:$B$19,2,0)="Exclude"),"",IF($D84=1,IF(OR(price_limit="",price_limit="No Limit"),IF(E84="Yes",1,2),IF(SUMIFS(WhatIf!$G:$G,WhatIf!$A:$A,E$1,WhatIf!$B:$B,E84)&lt;=price_limit,IF(E84="Yes",1,2),"")),""))</f>
        <v/>
      </c>
      <c r="AO84" s="75" t="str">
        <f>IF(OR(F84="",VLOOKUP(F$1,Services!$A$1:$B$19,2,0)="Exclude"),"",IF($D84=1,IF(OR(price_limit="",price_limit="No Limit"),IF(F84="Yes",1,2),IF(SUMIFS(WhatIf!$G:$G,WhatIf!$A:$A,F$1,WhatIf!$B:$B,F84)&lt;=price_limit,IF(F84="Yes",1,2),"")),""))</f>
        <v/>
      </c>
      <c r="AP84" s="75" t="str">
        <f>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IF(OR(Q84="",VLOOKUP(Q$1,Services!$A$1:$B$19,2,0)="Exclude"),"",IF($D84=1,IF(OR(price_limit="",price_limit="No Limit"),IF(Q84="Yes",1,2),IF(SUMIFS(WhatIf!$G:$G,WhatIf!$A:$A,Q$1,WhatIf!$B:$B,Q84)&lt;=price_limit,IF(Q84="Yes",1,2),"")),""))</f>
        <v/>
      </c>
      <c r="BA84" s="75" t="str">
        <f>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1"/>
        <v>0</v>
      </c>
      <c r="BF84" s="3">
        <f>IF(highlight_pick="Select",0,IF(MID(highlight_pick,1,1)="#",0,IF(INDEX($A84:$BL84,1,MATCH(highlight_pick,$1:$1,0))="",0,IF(INDEX($A84:$BL84,1,MATCH(highlight_pick,$1:$1,0))="Yes",1,2))))</f>
        <v>0</v>
      </c>
      <c r="BG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H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
      </c>
    </row>
    <row r="85" spans="1:64" x14ac:dyDescent="0.3">
      <c r="A85" s="19" t="s">
        <v>271</v>
      </c>
      <c r="B85" s="4" t="s">
        <v>255</v>
      </c>
      <c r="C85" s="4" t="s">
        <v>222</v>
      </c>
      <c r="D85" s="3" t="str">
        <f ca="1">IF(BI85=0,"",IF(BI85&lt;=VALUE(MID(marker_pick,1,1)),1,""))</f>
        <v/>
      </c>
      <c r="H85" s="5" t="s">
        <v>303</v>
      </c>
      <c r="I85" s="5" t="s">
        <v>303</v>
      </c>
      <c r="J85" s="5" t="s">
        <v>303</v>
      </c>
      <c r="K85" s="5" t="s">
        <v>303</v>
      </c>
      <c r="L85" s="5" t="s">
        <v>303</v>
      </c>
      <c r="M85" s="5" t="s">
        <v>303</v>
      </c>
      <c r="N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ca="1">IF(SUM(V85:AL85)&gt;0,1,"")</f>
        <v/>
      </c>
      <c r="AN85" s="75" t="str">
        <f>IF(OR(E85="",VLOOKUP(E$1,Services!$A$1:$B$19,2,0)="Exclude"),"",IF($D85=1,IF(OR(price_limit="",price_limit="No Limit"),IF(E85="Yes",1,2),IF(SUMIFS(WhatIf!$G:$G,WhatIf!$A:$A,E$1,WhatIf!$B:$B,E85)&lt;=price_limit,IF(E85="Yes",1,2),"")),""))</f>
        <v/>
      </c>
      <c r="AO85" s="75" t="str">
        <f>IF(OR(F85="",VLOOKUP(F$1,Services!$A$1:$B$19,2,0)="Exclude"),"",IF($D85=1,IF(OR(price_limit="",price_limit="No Limit"),IF(F85="Yes",1,2),IF(SUMIFS(WhatIf!$G:$G,WhatIf!$A:$A,F$1,WhatIf!$B:$B,F85)&lt;=price_limit,IF(F85="Yes",1,2),"")),""))</f>
        <v/>
      </c>
      <c r="AP85" s="75" t="str">
        <f>IF(OR(G85="",VLOOKUP(G$1,Services!$A$1:$B$19,2,0)="Exclude"),"",IF($D85=1,IF(OR(price_limit="",price_limit="No Limit"),IF(G85="Yes",1,2),IF(SUMIFS(WhatIf!$G:$G,WhatIf!$A:$A,G$1,WhatIf!$B:$B,G85)&lt;=price_limit,IF(G85="Yes",1,2),"")),""))</f>
        <v/>
      </c>
      <c r="AQ85" s="75" t="str">
        <f ca="1">IF(OR(H85="",VLOOKUP(H$1,Services!$A$1:$B$19,2,0)="Exclude"),"",IF($D85=1,IF(OR(price_limit="",price_limit="No Limit"),IF(H85="Yes",1,2),IF(SUMIFS(WhatIf!$G:$G,WhatIf!$A:$A,H$1,WhatIf!$B:$B,H85)&lt;=price_limit,IF(H85="Yes",1,2),"")),""))</f>
        <v/>
      </c>
      <c r="AR85" s="75" t="str">
        <f ca="1">IF(OR(I85="",VLOOKUP(I$1,Services!$A$1:$B$19,2,0)="Exclude"),"",IF($D85=1,IF(OR(price_limit="",price_limit="No Limit"),IF(I85="Yes",1,2),IF(SUMIFS(WhatIf!$G:$G,WhatIf!$A:$A,I$1,WhatIf!$B:$B,I85)&lt;=price_limit,IF(I85="Yes",1,2),"")),""))</f>
        <v/>
      </c>
      <c r="AS85" s="75" t="str">
        <f ca="1">IF(OR(J85="",VLOOKUP(J$1,Services!$A$1:$B$19,2,0)="Exclude"),"",IF($D85=1,IF(OR(price_limit="",price_limit="No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r">
        <f ca="1">IF(OR(L85="",VLOOKUP(L$1,Services!$A$1:$B$19,2,0)="Exclude"),"",IF($D85=1,IF(OR(price_limit="",price_limit="No Limit"),IF(L85="Yes",1,2),IF(SUMIFS(WhatIf!$G:$G,WhatIf!$A:$A,L$1,WhatIf!$B:$B,L85)&lt;=price_limit,IF(L85="Yes",1,2),"")),""))</f>
        <v/>
      </c>
      <c r="AV85" s="75" t="str">
        <f ca="1">IF(OR(M85="",VLOOKUP(M$1,Services!$A$1:$B$19,2,0)="Exclude"),"",IF($D85=1,IF(OR(price_limit="",price_limit="No Limit"),IF(M85="Yes",1,2),IF(SUMIFS(WhatIf!$G:$G,WhatIf!$A:$A,M$1,WhatIf!$B:$B,M85)&lt;=price_limit,IF(M85="Yes",1,2),"")),""))</f>
        <v/>
      </c>
      <c r="AW85" s="75" t="str">
        <f ca="1">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1"/>
        <v>0</v>
      </c>
      <c r="BF85" s="3">
        <f>IF(highlight_pick="Select",0,IF(MID(highlight_pick,1,1)="#",0,IF(INDEX($A85:$BL85,1,MATCH(highlight_pick,$1:$1,0))="",0,IF(INDEX($A85:$BL85,1,MATCH(highlight_pick,$1:$1,0))="Yes",1,2))))</f>
        <v>0</v>
      </c>
      <c r="BG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H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
      </c>
    </row>
    <row r="86" spans="1:64" x14ac:dyDescent="0.3">
      <c r="A86" s="19" t="s">
        <v>272</v>
      </c>
      <c r="B86" s="4" t="s">
        <v>255</v>
      </c>
      <c r="C86" s="4" t="s">
        <v>222</v>
      </c>
      <c r="D86" s="3" t="str">
        <f ca="1">IF(BI86=0,"",IF(BI86&lt;=VALUE(MID(marker_pick,1,1)),1,""))</f>
        <v/>
      </c>
      <c r="H86" s="5" t="s">
        <v>303</v>
      </c>
      <c r="I86" s="5" t="s">
        <v>303</v>
      </c>
      <c r="J86" s="5" t="s">
        <v>303</v>
      </c>
      <c r="K86" s="5" t="s">
        <v>303</v>
      </c>
      <c r="L86" s="5" t="s">
        <v>303</v>
      </c>
      <c r="M86" s="5" t="s">
        <v>303</v>
      </c>
      <c r="N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ca="1">IF(SUM(V86:AL86)&gt;0,1,"")</f>
        <v/>
      </c>
      <c r="AN86" s="75" t="str">
        <f>IF(OR(E86="",VLOOKUP(E$1,Services!$A$1:$B$19,2,0)="Exclude"),"",IF($D86=1,IF(OR(price_limit="",price_limit="No Limit"),IF(E86="Yes",1,2),IF(SUMIFS(WhatIf!$G:$G,WhatIf!$A:$A,E$1,WhatIf!$B:$B,E86)&lt;=price_limit,IF(E86="Yes",1,2),"")),""))</f>
        <v/>
      </c>
      <c r="AO86" s="75" t="str">
        <f>IF(OR(F86="",VLOOKUP(F$1,Services!$A$1:$B$19,2,0)="Exclude"),"",IF($D86=1,IF(OR(price_limit="",price_limit="No Limit"),IF(F86="Yes",1,2),IF(SUMIFS(WhatIf!$G:$G,WhatIf!$A:$A,F$1,WhatIf!$B:$B,F86)&lt;=price_limit,IF(F86="Yes",1,2),"")),""))</f>
        <v/>
      </c>
      <c r="AP86" s="75" t="str">
        <f>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1"/>
        <v>0</v>
      </c>
      <c r="BF86" s="3">
        <f>IF(highlight_pick="Select",0,IF(MID(highlight_pick,1,1)="#",0,IF(INDEX($A86:$BL86,1,MATCH(highlight_pick,$1:$1,0))="",0,IF(INDEX($A86:$BL86,1,MATCH(highlight_pick,$1:$1,0))="Yes",1,2))))</f>
        <v>0</v>
      </c>
      <c r="BG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H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
      </c>
    </row>
    <row r="87" spans="1:64" ht="24.9" x14ac:dyDescent="0.3">
      <c r="A87" s="19" t="s">
        <v>215</v>
      </c>
      <c r="B87" s="4" t="s">
        <v>255</v>
      </c>
      <c r="C87" s="4" t="s">
        <v>222</v>
      </c>
      <c r="D87" s="3" t="str">
        <f ca="1">IF(BI87=0,"",IF(BI87&lt;=VALUE(MID(marker_pick,1,1)),1,""))</f>
        <v/>
      </c>
      <c r="F87" s="5" t="s">
        <v>566</v>
      </c>
      <c r="G87" s="5" t="s">
        <v>566</v>
      </c>
      <c r="H87" s="5" t="s">
        <v>303</v>
      </c>
      <c r="I87" s="5" t="s">
        <v>303</v>
      </c>
      <c r="J87" s="5" t="s">
        <v>303</v>
      </c>
      <c r="K87" s="5" t="s">
        <v>303</v>
      </c>
      <c r="L87" s="5" t="s">
        <v>303</v>
      </c>
      <c r="M87" s="5" t="s">
        <v>303</v>
      </c>
      <c r="N87" s="5" t="s">
        <v>1</v>
      </c>
      <c r="Q87" s="5" t="s">
        <v>303</v>
      </c>
      <c r="R87" s="5" t="s">
        <v>897</v>
      </c>
      <c r="T87" s="5" t="s">
        <v>263</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ca="1">IF(SUM(V87:AL87)&gt;0,1,"")</f>
        <v/>
      </c>
      <c r="AN87" s="75" t="str">
        <f>IF(OR(E87="",VLOOKUP(E$1,Services!$A$1:$B$19,2,0)="Exclude"),"",IF($D87=1,IF(OR(price_limit="",price_limit="No Limit"),IF(E87="Yes",1,2),IF(SUMIFS(WhatIf!$G:$G,WhatIf!$A:$A,E$1,WhatIf!$B:$B,E87)&lt;=price_limit,IF(E87="Yes",1,2),"")),""))</f>
        <v/>
      </c>
      <c r="AO87" s="75" t="str">
        <f ca="1">IF(OR(F87="",VLOOKUP(F$1,Services!$A$1:$B$19,2,0)="Exclude"),"",IF($D87=1,IF(OR(price_limit="",price_limit="No Limit"),IF(F87="Yes",1,2),IF(SUMIFS(WhatIf!$G:$G,WhatIf!$A:$A,F$1,WhatIf!$B:$B,F87)&lt;=price_limit,IF(F87="Yes",1,2),"")),""))</f>
        <v/>
      </c>
      <c r="AP87" s="75" t="str">
        <f ca="1">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 ca="1">IF(OR(R87="",VLOOKUP(R$1,Services!$A$1:$B$19,2,0)="Exclude"),"",IF($D87=1,IF(OR(price_limit="",price_limit="No Limit"),IF(R87="Yes",1,2),IF(SUMIFS(WhatIf!$G:$G,WhatIf!$A:$A,R$1,WhatIf!$B:$B,R87)&lt;=price_limit,IF(R87="Yes",1,2),"")),""))</f>
        <v/>
      </c>
      <c r="BB87" s="75" t="str">
        <f>IF(OR(S87="",VLOOKUP(S$1,Services!$A$1:$B$19,2,0)="Exclude"),"",IF($D87=1,IF(OR(price_limit="",price_limit="No Limit"),IF(S87="Yes",1,2),IF(SUMIFS(WhatIf!$G:$G,WhatIf!$A:$A,S$1,WhatIf!$B:$B,S87)&lt;=price_limit,IF(S87="Yes",1,2),"")),""))</f>
        <v/>
      </c>
      <c r="BC87" s="75" t="str">
        <f ca="1">IF(OR(T87="",VLOOKUP(T$1,Services!$A$1:$B$19,2,0)="Exclude"),"",IF($D87=1,IF(OR(price_limit="",price_limit="No Limit"),IF(T87="Yes",1,2),IF(SUMIFS(WhatIf!$G:$G,WhatIf!$A:$A,T$1,WhatIf!$B:$B,T87)&lt;=price_limit,IF(T87="Yes",1,2),"")),""))</f>
        <v/>
      </c>
      <c r="BD87" s="75" t="str">
        <f>IF(OR(U87="",VLOOKUP(U$1,Services!$A$1:$B$19,2,0)="Exclude"),"",IF($D87=1,IF(OR(price_limit="",price_limit="No Limit"),IF(U87="Yes",1,2),IF(SUMIFS(WhatIf!$G:$G,WhatIf!$A:$A,U$1,WhatIf!$B:$B,U87)&lt;=price_limit,IF(U87="Yes",1,2),"")),""))</f>
        <v/>
      </c>
      <c r="BE87" s="3">
        <f t="shared" si="1"/>
        <v>0</v>
      </c>
      <c r="BF87" s="3">
        <f>IF(highlight_pick="Select",0,IF(MID(highlight_pick,1,1)="#",0,IF(INDEX($A87:$BL87,1,MATCH(highlight_pick,$1:$1,0))="",0,IF(INDEX($A87:$BL87,1,MATCH(highlight_pick,$1:$1,0))="Yes",1,2))))</f>
        <v>0</v>
      </c>
      <c r="BG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H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Err2</v>
      </c>
    </row>
    <row r="88" spans="1:64" x14ac:dyDescent="0.3">
      <c r="A88" s="19" t="s">
        <v>552</v>
      </c>
      <c r="C88" s="4" t="s">
        <v>491</v>
      </c>
      <c r="D88" s="3" t="str">
        <f ca="1">IF(BI88=0,"",IF(BI88&lt;=VALUE(MID(marker_pick,1,1)),1,""))</f>
        <v/>
      </c>
      <c r="F88" s="5" t="s">
        <v>552</v>
      </c>
      <c r="G88" s="5" t="s">
        <v>552</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ca="1">IF(SUM(V88:AL88)&gt;0,1,"")</f>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1"/>
        <v>0</v>
      </c>
      <c r="BF88" s="3">
        <f>IF(highlight_pick="Select",0,IF(MID(highlight_pick,1,1)="#",0,IF(INDEX($A88:$BL88,1,MATCH(highlight_pick,$1:$1,0))="",0,IF(INDEX($A88:$BL88,1,MATCH(highlight_pick,$1:$1,0))="Yes",1,2))))</f>
        <v>0</v>
      </c>
      <c r="BG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H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row>
    <row r="89" spans="1:64" ht="24.9" x14ac:dyDescent="0.3">
      <c r="A89" s="19" t="s">
        <v>216</v>
      </c>
      <c r="B89" s="4" t="s">
        <v>255</v>
      </c>
      <c r="C89" s="4" t="s">
        <v>222</v>
      </c>
      <c r="D89" s="3" t="str">
        <f ca="1">IF(BI89=0,"",IF(BI89&lt;=VALUE(MID(marker_pick,1,1)),1,""))</f>
        <v/>
      </c>
      <c r="F89" s="5" t="s">
        <v>566</v>
      </c>
      <c r="G89" s="5" t="s">
        <v>566</v>
      </c>
      <c r="H89" s="5" t="s">
        <v>303</v>
      </c>
      <c r="I89" s="5" t="s">
        <v>303</v>
      </c>
      <c r="J89" s="5" t="s">
        <v>303</v>
      </c>
      <c r="K89" s="5" t="s">
        <v>303</v>
      </c>
      <c r="L89" s="5" t="s">
        <v>303</v>
      </c>
      <c r="M89" s="5" t="s">
        <v>303</v>
      </c>
      <c r="N89" s="5" t="s">
        <v>1</v>
      </c>
      <c r="P89" s="21"/>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ca="1">IF(SUM(V89:AL89)&gt;0,1,"")</f>
        <v/>
      </c>
      <c r="AN89" s="75" t="str">
        <f>IF(OR(E89="",VLOOKUP(E$1,Services!$A$1:$B$19,2,0)="Exclude"),"",IF($D89=1,IF(OR(price_limit="",price_limit="No Limit"),IF(E89="Yes",1,2),IF(SUMIFS(WhatIf!$G:$G,WhatIf!$A:$A,E$1,WhatIf!$B:$B,E89)&lt;=price_limit,IF(E89="Yes",1,2),"")),""))</f>
        <v/>
      </c>
      <c r="AO89" s="75" t="str">
        <f ca="1">IF(OR(F89="",VLOOKUP(F$1,Services!$A$1:$B$19,2,0)="Exclude"),"",IF($D89=1,IF(OR(price_limit="",price_limit="No Limit"),IF(F89="Yes",1,2),IF(SUMIFS(WhatIf!$G:$G,WhatIf!$A:$A,F$1,WhatIf!$B:$B,F89)&lt;=price_limit,IF(F89="Yes",1,2),"")),""))</f>
        <v/>
      </c>
      <c r="AP89" s="75" t="str">
        <f ca="1">IF(OR(G89="",VLOOKUP(G$1,Services!$A$1:$B$19,2,0)="Exclude"),"",IF($D89=1,IF(OR(price_limit="",price_limit="No Limit"),IF(G89="Yes",1,2),IF(SUMIFS(WhatIf!$G:$G,WhatIf!$A:$A,G$1,WhatIf!$B:$B,G89)&lt;=price_limit,IF(G89="Yes",1,2),"")),""))</f>
        <v/>
      </c>
      <c r="AQ89" s="75" t="str">
        <f ca="1">IF(OR(H89="",VLOOKUP(H$1,Services!$A$1:$B$19,2,0)="Exclude"),"",IF($D89=1,IF(OR(price_limit="",price_limit="No Limit"),IF(H89="Yes",1,2),IF(SUMIFS(WhatIf!$G:$G,WhatIf!$A:$A,H$1,WhatIf!$B:$B,H89)&lt;=price_limit,IF(H89="Yes",1,2),"")),""))</f>
        <v/>
      </c>
      <c r="AR89" s="75" t="str">
        <f ca="1">IF(OR(I89="",VLOOKUP(I$1,Services!$A$1:$B$19,2,0)="Exclude"),"",IF($D89=1,IF(OR(price_limit="",price_limit="No Limit"),IF(I89="Yes",1,2),IF(SUMIFS(WhatIf!$G:$G,WhatIf!$A:$A,I$1,WhatIf!$B:$B,I89)&lt;=price_limit,IF(I89="Yes",1,2),"")),""))</f>
        <v/>
      </c>
      <c r="AS89" s="75" t="str">
        <f ca="1">IF(OR(J89="",VLOOKUP(J$1,Services!$A$1:$B$19,2,0)="Exclude"),"",IF($D89=1,IF(OR(price_limit="",price_limit="No Limit"),IF(J89="Yes",1,2),IF(SUMIFS(WhatIf!$G:$G,WhatIf!$A:$A,J$1,WhatIf!$B:$B,J89)&lt;=price_limit,IF(J89="Yes",1,2),"")),""))</f>
        <v/>
      </c>
      <c r="AT89" s="75" t="str">
        <f ca="1">IF(OR(K89="",VLOOKUP(K$1,Services!$A$1:$B$19,2,0)="Exclude"),"",IF($D89=1,IF(OR(price_limit="",price_limit="No Limit"),IF(K89="Yes",1,2),IF(SUMIFS(WhatIf!$G:$G,WhatIf!$A:$A,K$1,WhatIf!$B:$B,K89)&lt;=price_limit,IF(K89="Yes",1,2),"")),""))</f>
        <v/>
      </c>
      <c r="AU89" s="75" t="str">
        <f ca="1">IF(OR(L89="",VLOOKUP(L$1,Services!$A$1:$B$19,2,0)="Exclude"),"",IF($D89=1,IF(OR(price_limit="",price_limit="No Limit"),IF(L89="Yes",1,2),IF(SUMIFS(WhatIf!$G:$G,WhatIf!$A:$A,L$1,WhatIf!$B:$B,L89)&lt;=price_limit,IF(L89="Yes",1,2),"")),""))</f>
        <v/>
      </c>
      <c r="AV89" s="75" t="str">
        <f ca="1">IF(OR(M89="",VLOOKUP(M$1,Services!$A$1:$B$19,2,0)="Exclude"),"",IF($D89=1,IF(OR(price_limit="",price_limit="No Limit"),IF(M89="Yes",1,2),IF(SUMIFS(WhatIf!$G:$G,WhatIf!$A:$A,M$1,WhatIf!$B:$B,M89)&lt;=price_limit,IF(M89="Yes",1,2),"")),""))</f>
        <v/>
      </c>
      <c r="AW89" s="75" t="str">
        <f ca="1">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1"/>
        <v>0</v>
      </c>
      <c r="BF89" s="3">
        <f>IF(highlight_pick="Select",0,IF(MID(highlight_pick,1,1)="#",0,IF(INDEX($A89:$BL89,1,MATCH(highlight_pick,$1:$1,0))="",0,IF(INDEX($A89:$BL89,1,MATCH(highlight_pick,$1:$1,0))="Yes",1,2))))</f>
        <v>0</v>
      </c>
      <c r="BG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H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
      </c>
      <c r="BL89" s="3" t="str">
        <f>IF($A89&lt;&gt;"",IF(ISNUMBER(MATCH(ROW($A89),#REF!,0)),IF($F89="","Err1",""),IF($F89="","","Err2")),"")</f>
        <v>Err2</v>
      </c>
    </row>
    <row r="90" spans="1:64" x14ac:dyDescent="0.3">
      <c r="A90" s="19" t="s">
        <v>17</v>
      </c>
      <c r="B90" s="4" t="s">
        <v>255</v>
      </c>
      <c r="C90" s="4" t="s">
        <v>492</v>
      </c>
      <c r="D90" s="3" t="str">
        <f ca="1">IF(BI90=0,"",IF(BI90&lt;=VALUE(MID(marker_pick,1,1)),1,""))</f>
        <v/>
      </c>
      <c r="F90" s="6"/>
      <c r="G90" s="6"/>
      <c r="H90" s="12" t="s">
        <v>17</v>
      </c>
      <c r="I90" s="12" t="s">
        <v>1</v>
      </c>
      <c r="J90" s="12" t="s">
        <v>17</v>
      </c>
      <c r="K90" s="12" t="s">
        <v>17</v>
      </c>
      <c r="L90" s="12" t="s">
        <v>17</v>
      </c>
      <c r="M90" s="12" t="s">
        <v>17</v>
      </c>
      <c r="N90" s="12" t="s">
        <v>17</v>
      </c>
      <c r="O90" s="6"/>
      <c r="P90" s="5" t="s">
        <v>17</v>
      </c>
      <c r="Q90" s="6" t="s">
        <v>17</v>
      </c>
      <c r="R90" s="6"/>
      <c r="S90" s="5" t="s">
        <v>17</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ca="1">IF(SUM(V90:AL90)&gt;0,1,"")</f>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 ca="1">IF(OR(H90="",VLOOKUP(H$1,Services!$A$1:$B$19,2,0)="Exclude"),"",IF($D90=1,IF(OR(price_limit="",price_limit="No Limit"),IF(H90="Yes",1,2),IF(SUMIFS(WhatIf!$G:$G,WhatIf!$A:$A,H$1,WhatIf!$B:$B,H90)&lt;=price_limit,IF(H90="Yes",1,2),"")),""))</f>
        <v/>
      </c>
      <c r="AR90" s="75" t="str">
        <f ca="1">IF(OR(I90="",VLOOKUP(I$1,Services!$A$1:$B$19,2,0)="Exclude"),"",IF($D90=1,IF(OR(price_limit="",price_limit="No Limit"),IF(I90="Yes",1,2),IF(SUMIFS(WhatIf!$G:$G,WhatIf!$A:$A,I$1,WhatIf!$B:$B,I90)&lt;=price_limit,IF(I90="Yes",1,2),"")),""))</f>
        <v/>
      </c>
      <c r="AS90" s="75" t="str">
        <f ca="1">IF(OR(J90="",VLOOKUP(J$1,Services!$A$1:$B$19,2,0)="Exclude"),"",IF($D90=1,IF(OR(price_limit="",price_limit="No Limit"),IF(J90="Yes",1,2),IF(SUMIFS(WhatIf!$G:$G,WhatIf!$A:$A,J$1,WhatIf!$B:$B,J90)&lt;=price_limit,IF(J90="Yes",1,2),"")),""))</f>
        <v/>
      </c>
      <c r="AT90" s="75" t="str">
        <f ca="1">IF(OR(K90="",VLOOKUP(K$1,Services!$A$1:$B$19,2,0)="Exclude"),"",IF($D90=1,IF(OR(price_limit="",price_limit="No Limit"),IF(K90="Yes",1,2),IF(SUMIFS(WhatIf!$G:$G,WhatIf!$A:$A,K$1,WhatIf!$B:$B,K90)&lt;=price_limit,IF(K90="Yes",1,2),"")),""))</f>
        <v/>
      </c>
      <c r="AU90" s="75" t="str">
        <f ca="1">IF(OR(L90="",VLOOKUP(L$1,Services!$A$1:$B$19,2,0)="Exclude"),"",IF($D90=1,IF(OR(price_limit="",price_limit="No Limit"),IF(L90="Yes",1,2),IF(SUMIFS(WhatIf!$G:$G,WhatIf!$A:$A,L$1,WhatIf!$B:$B,L90)&lt;=price_limit,IF(L90="Yes",1,2),"")),""))</f>
        <v/>
      </c>
      <c r="AV90" s="75" t="str">
        <f ca="1">IF(OR(M90="",VLOOKUP(M$1,Services!$A$1:$B$19,2,0)="Exclude"),"",IF($D90=1,IF(OR(price_limit="",price_limit="No Limit"),IF(M90="Yes",1,2),IF(SUMIFS(WhatIf!$G:$G,WhatIf!$A:$A,M$1,WhatIf!$B:$B,M90)&lt;=price_limit,IF(M90="Yes",1,2),"")),""))</f>
        <v/>
      </c>
      <c r="AW90" s="75" t="str">
        <f ca="1">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 ca="1">IF(OR(P90="",VLOOKUP(P$1,Services!$A$1:$B$19,2,0)="Exclude"),"",IF($D90=1,IF(OR(price_limit="",price_limit="No Limit"),IF(P90="Yes",1,2),IF(SUMIFS(WhatIf!$G:$G,WhatIf!$A:$A,P$1,WhatIf!$B:$B,P90)&lt;=price_limit,IF(P90="Yes",1,2),"")),""))</f>
        <v/>
      </c>
      <c r="AZ90" s="75" t="str">
        <f ca="1">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 ca="1">IF(OR(S90="",VLOOKUP(S$1,Services!$A$1:$B$19,2,0)="Exclude"),"",IF($D90=1,IF(OR(price_limit="",price_limit="No Limit"),IF(S90="Yes",1,2),IF(SUMIFS(WhatIf!$G:$G,WhatIf!$A:$A,S$1,WhatIf!$B:$B,S90)&lt;=price_limit,IF(S90="Yes",1,2),"")),""))</f>
        <v/>
      </c>
      <c r="BC90" s="75" t="str">
        <f>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1"/>
        <v>0</v>
      </c>
      <c r="BF90" s="3">
        <f>IF(highlight_pick="Select",0,IF(MID(highlight_pick,1,1)="#",0,IF(INDEX($A90:$BL90,1,MATCH(highlight_pick,$1:$1,0))="",0,IF(INDEX($A90:$BL90,1,MATCH(highlight_pick,$1:$1,0))="Yes",1,2))))</f>
        <v>0</v>
      </c>
      <c r="BG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H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row>
    <row r="91" spans="1:64" ht="24.9" x14ac:dyDescent="0.3">
      <c r="A91" s="19" t="s">
        <v>233</v>
      </c>
      <c r="B91" s="4" t="s">
        <v>255</v>
      </c>
      <c r="C91" s="4" t="s">
        <v>491</v>
      </c>
      <c r="D91" s="3" t="str">
        <f ca="1">IF(BI91=0,"",IF(BI91&lt;=VALUE(MID(marker_pick,1,1)),1,""))</f>
        <v/>
      </c>
      <c r="F91" s="5" t="s">
        <v>550</v>
      </c>
      <c r="G91" s="5" t="s">
        <v>550</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ca="1">IF(SUM(V91:AL91)&gt;0,1,"")</f>
        <v/>
      </c>
      <c r="AN91" s="75" t="str">
        <f>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IF(OR(I91="",VLOOKUP(I$1,Services!$A$1:$B$19,2,0)="Exclude"),"",IF($D91=1,IF(OR(price_limit="",price_limit="No Limit"),IF(I91="Yes",1,2),IF(SUMIFS(WhatIf!$G:$G,WhatIf!$A:$A,I$1,WhatIf!$B:$B,I91)&lt;=price_limit,IF(I91="Yes",1,2),"")),""))</f>
        <v/>
      </c>
      <c r="AS91" s="75" t="str">
        <f>IF(OR(J91="",VLOOKUP(J$1,Services!$A$1:$B$19,2,0)="Exclude"),"",IF($D91=1,IF(OR(price_limit="",price_limit="No Limit"),IF(J91="Yes",1,2),IF(SUMIFS(WhatIf!$G:$G,WhatIf!$A:$A,J$1,WhatIf!$B:$B,J91)&lt;=price_limit,IF(J91="Yes",1,2),"")),""))</f>
        <v/>
      </c>
      <c r="AT91" s="75" t="str">
        <f>IF(OR(K91="",VLOOKUP(K$1,Services!$A$1:$B$19,2,0)="Exclude"),"",IF($D91=1,IF(OR(price_limit="",price_limit="No Limit"),IF(K91="Yes",1,2),IF(SUMIFS(WhatIf!$G:$G,WhatIf!$A:$A,K$1,WhatIf!$B:$B,K91)&lt;=price_limit,IF(K91="Yes",1,2),"")),""))</f>
        <v/>
      </c>
      <c r="AU91" s="75" t="str">
        <f>IF(OR(L91="",VLOOKUP(L$1,Services!$A$1:$B$19,2,0)="Exclude"),"",IF($D91=1,IF(OR(price_limit="",price_limit="No Limit"),IF(L91="Yes",1,2),IF(SUMIFS(WhatIf!$G:$G,WhatIf!$A:$A,L$1,WhatIf!$B:$B,L91)&lt;=price_limit,IF(L91="Yes",1,2),"")),""))</f>
        <v/>
      </c>
      <c r="AV91" s="75" t="str">
        <f>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IF(OR(U91="",VLOOKUP(U$1,Services!$A$1:$B$19,2,0)="Exclude"),"",IF($D91=1,IF(OR(price_limit="",price_limit="No Limit"),IF(U91="Yes",1,2),IF(SUMIFS(WhatIf!$G:$G,WhatIf!$A:$A,U$1,WhatIf!$B:$B,U91)&lt;=price_limit,IF(U91="Yes",1,2),"")),""))</f>
        <v/>
      </c>
      <c r="BE91" s="3">
        <f t="shared" si="1"/>
        <v>0</v>
      </c>
      <c r="BF91" s="3">
        <f>IF(highlight_pick="Select",0,IF(MID(highlight_pick,1,1)="#",0,IF(INDEX($A91:$BL91,1,MATCH(highlight_pick,$1:$1,0))="",0,IF(INDEX($A91:$BL91,1,MATCH(highlight_pick,$1:$1,0))="Yes",1,2))))</f>
        <v>0</v>
      </c>
      <c r="BG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H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
      </c>
      <c r="BL91" s="3" t="str">
        <f>IF($A91&lt;&gt;"",IF(ISNUMBER(MATCH(ROW($A91),#REF!,0)),IF($F91="","Err1",""),IF($F91="","","Err2")),"")</f>
        <v>Err2</v>
      </c>
    </row>
    <row r="92" spans="1:64" ht="12.45" customHeight="1" x14ac:dyDescent="0.3">
      <c r="A92" s="19" t="s">
        <v>409</v>
      </c>
      <c r="B92" s="4" t="s">
        <v>255</v>
      </c>
      <c r="C92" s="4" t="s">
        <v>301</v>
      </c>
      <c r="D92" s="3" t="str">
        <f ca="1">IF(BI92=0,"",IF(BI92&lt;=VALUE(MID(marker_pick,1,1)),1,""))</f>
        <v/>
      </c>
      <c r="E92" s="5" t="s">
        <v>1</v>
      </c>
      <c r="O92" s="6"/>
      <c r="P92" s="6"/>
      <c r="Q92" s="6"/>
      <c r="R92" s="6"/>
      <c r="U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ca="1">IF(SUM(V92:AL92)&gt;0,1,"")</f>
        <v/>
      </c>
      <c r="AN92" s="75" t="str">
        <f ca="1">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1"/>
        <v>0</v>
      </c>
      <c r="BF92" s="3">
        <f>IF(highlight_pick="Select",0,IF(MID(highlight_pick,1,1)="#",0,IF(INDEX($A92:$BL92,1,MATCH(highlight_pick,$1:$1,0))="",0,IF(INDEX($A92:$BL92,1,MATCH(highlight_pick,$1:$1,0))="Yes",1,2))))</f>
        <v>0</v>
      </c>
      <c r="BG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H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Err2</v>
      </c>
      <c r="BL92" s="3" t="str">
        <f>IF($A92&lt;&gt;"",IF(ISNUMBER(MATCH(ROW($A92),#REF!,0)),IF($F92="","Err1",""),IF($F92="","","Err2")),"")</f>
        <v/>
      </c>
    </row>
    <row r="93" spans="1:64" x14ac:dyDescent="0.3">
      <c r="A93" s="19" t="s">
        <v>817</v>
      </c>
      <c r="C93" s="4" t="s">
        <v>493</v>
      </c>
      <c r="D93" s="3" t="str">
        <f ca="1">IF(BI93=0,"",IF(BI93&lt;=VALUE(MID(marker_pick,1,1)),1,""))</f>
        <v/>
      </c>
      <c r="T93" s="5" t="s">
        <v>263</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ca="1">IF(SUM(V93:AL93)&gt;0,1,"")</f>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IF(OR(G93="",VLOOKUP(G$1,Services!$A$1:$B$19,2,0)="Exclude"),"",IF($D93=1,IF(OR(price_limit="",price_limit="No Limit"),IF(G93="Yes",1,2),IF(SUMIFS(WhatIf!$G:$G,WhatIf!$A:$A,G$1,WhatIf!$B:$B,G93)&lt;=price_limit,IF(G93="Yes",1,2),"")),""))</f>
        <v/>
      </c>
      <c r="AQ93" s="75" t="str">
        <f>IF(OR(H93="",VLOOKUP(H$1,Services!$A$1:$B$19,2,0)="Exclude"),"",IF($D93=1,IF(OR(price_limit="",price_limit="No Limit"),IF(H93="Yes",1,2),IF(SUMIFS(WhatIf!$G:$G,WhatIf!$A:$A,H$1,WhatIf!$B:$B,H93)&lt;=price_limit,IF(H93="Yes",1,2),"")),""))</f>
        <v/>
      </c>
      <c r="AR93" s="75" t="str">
        <f>IF(OR(I93="",VLOOKUP(I$1,Services!$A$1:$B$19,2,0)="Exclude"),"",IF($D93=1,IF(OR(price_limit="",price_limit="No Limit"),IF(I93="Yes",1,2),IF(SUMIFS(WhatIf!$G:$G,WhatIf!$A:$A,I$1,WhatIf!$B:$B,I93)&lt;=price_limit,IF(I93="Yes",1,2),"")),""))</f>
        <v/>
      </c>
      <c r="AS93" s="75" t="str">
        <f>IF(OR(J93="",VLOOKUP(J$1,Services!$A$1:$B$19,2,0)="Exclude"),"",IF($D93=1,IF(OR(price_limit="",price_limit="No Limit"),IF(J93="Yes",1,2),IF(SUMIFS(WhatIf!$G:$G,WhatIf!$A:$A,J$1,WhatIf!$B:$B,J93)&lt;=price_limit,IF(J93="Yes",1,2),"")),""))</f>
        <v/>
      </c>
      <c r="AT93" s="75" t="str">
        <f>IF(OR(K93="",VLOOKUP(K$1,Services!$A$1:$B$19,2,0)="Exclude"),"",IF($D93=1,IF(OR(price_limit="",price_limit="No Limit"),IF(K93="Yes",1,2),IF(SUMIFS(WhatIf!$G:$G,WhatIf!$A:$A,K$1,WhatIf!$B:$B,K93)&lt;=price_limit,IF(K93="Yes",1,2),"")),""))</f>
        <v/>
      </c>
      <c r="AU93" s="75" t="str">
        <f>IF(OR(L93="",VLOOKUP(L$1,Services!$A$1:$B$19,2,0)="Exclude"),"",IF($D93=1,IF(OR(price_limit="",price_limit="No Limit"),IF(L93="Yes",1,2),IF(SUMIFS(WhatIf!$G:$G,WhatIf!$A:$A,L$1,WhatIf!$B:$B,L93)&lt;=price_limit,IF(L93="Yes",1,2),"")),""))</f>
        <v/>
      </c>
      <c r="AV93" s="75" t="str">
        <f>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IF(OR(O93="",VLOOKUP(O$1,Services!$A$1:$B$19,2,0)="Exclude"),"",IF($D93=1,IF(OR(price_limit="",price_limit="No Limit"),IF(O93="Yes",1,2),IF(SUMIFS(WhatIf!$G:$G,WhatIf!$A:$A,O$1,WhatIf!$B:$B,O93)&lt;=price_limit,IF(O93="Yes",1,2),"")),""))</f>
        <v/>
      </c>
      <c r="AY93" s="75" t="str">
        <f>IF(OR(P93="",VLOOKUP(P$1,Services!$A$1:$B$19,2,0)="Exclude"),"",IF($D93=1,IF(OR(price_limit="",price_limit="No Limit"),IF(P93="Yes",1,2),IF(SUMIFS(WhatIf!$G:$G,WhatIf!$A:$A,P$1,WhatIf!$B:$B,P93)&lt;=price_limit,IF(P93="Yes",1,2),"")),""))</f>
        <v/>
      </c>
      <c r="AZ93" s="75" t="str">
        <f>IF(OR(Q93="",VLOOKUP(Q$1,Services!$A$1:$B$19,2,0)="Exclude"),"",IF($D93=1,IF(OR(price_limit="",price_limit="No Limit"),IF(Q93="Yes",1,2),IF(SUMIFS(WhatIf!$G:$G,WhatIf!$A:$A,Q$1,WhatIf!$B:$B,Q93)&lt;=price_limit,IF(Q93="Yes",1,2),"")),""))</f>
        <v/>
      </c>
      <c r="BA93" s="75" t="str">
        <f>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 ca="1">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1"/>
        <v>0</v>
      </c>
      <c r="BF93" s="3">
        <f>IF(highlight_pick="Select",0,IF(MID(highlight_pick,1,1)="#",0,IF(INDEX($A93:$BL93,1,MATCH(highlight_pick,$1:$1,0))="",0,IF(INDEX($A93:$BL93,1,MATCH(highlight_pick,$1:$1,0))="Yes",1,2))))</f>
        <v>0</v>
      </c>
      <c r="BG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H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row>
    <row r="94" spans="1:64" ht="24.9" x14ac:dyDescent="0.3">
      <c r="A94" s="19" t="s">
        <v>18</v>
      </c>
      <c r="B94" s="4" t="s">
        <v>255</v>
      </c>
      <c r="C94" s="4" t="s">
        <v>301</v>
      </c>
      <c r="D94" s="3" t="str">
        <f ca="1">IF(BI94=0,"",IF(BI94&lt;=VALUE(MID(marker_pick,1,1)),1,""))</f>
        <v/>
      </c>
      <c r="E94" s="5" t="s">
        <v>1</v>
      </c>
      <c r="F94" s="5" t="s">
        <v>546</v>
      </c>
      <c r="G94" s="5" t="s">
        <v>546</v>
      </c>
      <c r="I94" s="5" t="s">
        <v>1</v>
      </c>
      <c r="J94" s="5" t="s">
        <v>1</v>
      </c>
      <c r="K94" s="5" t="s">
        <v>1</v>
      </c>
      <c r="L94" s="5" t="s">
        <v>1</v>
      </c>
      <c r="M94" s="5" t="s">
        <v>1</v>
      </c>
      <c r="O94" s="6"/>
      <c r="P94" s="6"/>
      <c r="Q94" s="6"/>
      <c r="R94" s="6"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ca="1">IF(SUM(V94:AL94)&gt;0,1,"")</f>
        <v/>
      </c>
      <c r="AN94" s="75" t="str">
        <f ca="1">IF(OR(E94="",VLOOKUP(E$1,Services!$A$1:$B$19,2,0)="Exclude"),"",IF($D94=1,IF(OR(price_limit="",price_limit="No Limit"),IF(E94="Yes",1,2),IF(SUMIFS(WhatIf!$G:$G,WhatIf!$A:$A,E$1,WhatIf!$B:$B,E94)&lt;=price_limit,IF(E94="Yes",1,2),"")),""))</f>
        <v/>
      </c>
      <c r="AO94" s="75" t="str">
        <f ca="1">IF(OR(F94="",VLOOKUP(F$1,Services!$A$1:$B$19,2,0)="Exclude"),"",IF($D94=1,IF(OR(price_limit="",price_limit="No Limit"),IF(F94="Yes",1,2),IF(SUMIFS(WhatIf!$G:$G,WhatIf!$A:$A,F$1,WhatIf!$B:$B,F94)&lt;=price_limit,IF(F94="Yes",1,2),"")),""))</f>
        <v/>
      </c>
      <c r="AP94" s="75" t="str">
        <f ca="1">IF(OR(G94="",VLOOKUP(G$1,Services!$A$1:$B$19,2,0)="Exclude"),"",IF($D94=1,IF(OR(price_limit="",price_limit="No Limit"),IF(G94="Yes",1,2),IF(SUMIFS(WhatIf!$G:$G,WhatIf!$A:$A,G$1,WhatIf!$B:$B,G94)&lt;=price_limit,IF(G94="Yes",1,2),"")),""))</f>
        <v/>
      </c>
      <c r="AQ94" s="75" t="str">
        <f>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 ca="1">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IF(OR(O94="",VLOOKUP(O$1,Services!$A$1:$B$19,2,0)="Exclude"),"",IF($D94=1,IF(OR(price_limit="",price_limit="No Limit"),IF(O94="Yes",1,2),IF(SUMIFS(WhatIf!$G:$G,WhatIf!$A:$A,O$1,WhatIf!$B:$B,O94)&lt;=price_limit,IF(O94="Yes",1,2),"")),""))</f>
        <v/>
      </c>
      <c r="AY94" s="75" t="str">
        <f>IF(OR(P94="",VLOOKUP(P$1,Services!$A$1:$B$19,2,0)="Exclude"),"",IF($D94=1,IF(OR(price_limit="",price_limit="No Limit"),IF(P94="Yes",1,2),IF(SUMIFS(WhatIf!$G:$G,WhatIf!$A:$A,P$1,WhatIf!$B:$B,P94)&lt;=price_limit,IF(P94="Yes",1,2),"")),""))</f>
        <v/>
      </c>
      <c r="AZ94" s="75" t="str">
        <f>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1"/>
        <v>0</v>
      </c>
      <c r="BF94" s="3">
        <f>IF(highlight_pick="Select",0,IF(MID(highlight_pick,1,1)="#",0,IF(INDEX($A94:$BL94,1,MATCH(highlight_pick,$1:$1,0))="",0,IF(INDEX($A94:$BL94,1,MATCH(highlight_pick,$1:$1,0))="Yes",1,2))))</f>
        <v>0</v>
      </c>
      <c r="BG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H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Err2</v>
      </c>
      <c r="BL94" s="3" t="str">
        <f>IF($A94&lt;&gt;"",IF(ISNUMBER(MATCH(ROW($A94),#REF!,0)),IF($F94="","Err1",""),IF($F94="","","Err2")),"")</f>
        <v>Err2</v>
      </c>
    </row>
    <row r="95" spans="1:64" ht="24.9" customHeight="1" x14ac:dyDescent="0.3">
      <c r="A95" s="19" t="s">
        <v>176</v>
      </c>
      <c r="B95" s="4" t="s">
        <v>255</v>
      </c>
      <c r="C95" s="4" t="s">
        <v>493</v>
      </c>
      <c r="D95" s="3" t="str">
        <f ca="1">IF(BI95=0,"",IF(BI95&lt;=VALUE(MID(marker_pick,1,1)),1,""))</f>
        <v/>
      </c>
      <c r="O95" s="6"/>
      <c r="P95" s="6"/>
      <c r="Q95" s="6"/>
      <c r="R95" s="6"/>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ca="1">IF(SUM(V95:AL95)&gt;0,1,"")</f>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IF(OR(G95="",VLOOKUP(G$1,Services!$A$1:$B$19,2,0)="Exclude"),"",IF($D95=1,IF(OR(price_limit="",price_limit="No Limit"),IF(G95="Yes",1,2),IF(SUMIFS(WhatIf!$G:$G,WhatIf!$A:$A,G$1,WhatIf!$B:$B,G95)&lt;=price_limit,IF(G95="Yes",1,2),"")),""))</f>
        <v/>
      </c>
      <c r="AQ95" s="75" t="str">
        <f>IF(OR(H95="",VLOOKUP(H$1,Services!$A$1:$B$19,2,0)="Exclude"),"",IF($D95=1,IF(OR(price_limit="",price_limit="No Limit"),IF(H95="Yes",1,2),IF(SUMIFS(WhatIf!$G:$G,WhatIf!$A:$A,H$1,WhatIf!$B:$B,H95)&lt;=price_limit,IF(H95="Yes",1,2),"")),""))</f>
        <v/>
      </c>
      <c r="AR95" s="75" t="str">
        <f>IF(OR(I95="",VLOOKUP(I$1,Services!$A$1:$B$19,2,0)="Exclude"),"",IF($D95=1,IF(OR(price_limit="",price_limit="No Limit"),IF(I95="Yes",1,2),IF(SUMIFS(WhatIf!$G:$G,WhatIf!$A:$A,I$1,WhatIf!$B:$B,I95)&lt;=price_limit,IF(I95="Yes",1,2),"")),""))</f>
        <v/>
      </c>
      <c r="AS95" s="75" t="str">
        <f>IF(OR(J95="",VLOOKUP(J$1,Services!$A$1:$B$19,2,0)="Exclude"),"",IF($D95=1,IF(OR(price_limit="",price_limit="No Limit"),IF(J95="Yes",1,2),IF(SUMIFS(WhatIf!$G:$G,WhatIf!$A:$A,J$1,WhatIf!$B:$B,J95)&lt;=price_limit,IF(J95="Yes",1,2),"")),""))</f>
        <v/>
      </c>
      <c r="AT95" s="75" t="str">
        <f>IF(OR(K95="",VLOOKUP(K$1,Services!$A$1:$B$19,2,0)="Exclude"),"",IF($D95=1,IF(OR(price_limit="",price_limit="No Limit"),IF(K95="Yes",1,2),IF(SUMIFS(WhatIf!$G:$G,WhatIf!$A:$A,K$1,WhatIf!$B:$B,K95)&lt;=price_limit,IF(K95="Yes",1,2),"")),""))</f>
        <v/>
      </c>
      <c r="AU95" s="75" t="str">
        <f>IF(OR(L95="",VLOOKUP(L$1,Services!$A$1:$B$19,2,0)="Exclude"),"",IF($D95=1,IF(OR(price_limit="",price_limit="No Limit"),IF(L95="Yes",1,2),IF(SUMIFS(WhatIf!$G:$G,WhatIf!$A:$A,L$1,WhatIf!$B:$B,L95)&lt;=price_limit,IF(L95="Yes",1,2),"")),""))</f>
        <v/>
      </c>
      <c r="AV95" s="75" t="str">
        <f>IF(OR(M95="",VLOOKUP(M$1,Services!$A$1:$B$19,2,0)="Exclude"),"",IF($D95=1,IF(OR(price_limit="",price_limit="No Limit"),IF(M95="Yes",1,2),IF(SUMIFS(WhatIf!$G:$G,WhatIf!$A:$A,M$1,WhatIf!$B:$B,M95)&lt;=price_limit,IF(M95="Yes",1,2),"")),""))</f>
        <v/>
      </c>
      <c r="AW95" s="75" t="str">
        <f>IF(OR(N95="",VLOOKUP(N$1,Services!$A$1:$B$19,2,0)="Exclude"),"",IF($D95=1,IF(OR(price_limit="",price_limit="No Limit"),IF(N95="Yes",1,2),IF(SUMIFS(WhatIf!$G:$G,WhatIf!$A:$A,N$1,WhatIf!$B:$B,N95)&lt;=price_limit,IF(N95="Yes",1,2),"")),""))</f>
        <v/>
      </c>
      <c r="AX95" s="75" t="str">
        <f>IF(OR(O95="",VLOOKUP(O$1,Services!$A$1:$B$19,2,0)="Exclude"),"",IF($D95=1,IF(OR(price_limit="",price_limit="No Limit"),IF(O95="Yes",1,2),IF(SUMIFS(WhatIf!$G:$G,WhatIf!$A:$A,O$1,WhatIf!$B:$B,O95)&lt;=price_limit,IF(O95="Yes",1,2),"")),""))</f>
        <v/>
      </c>
      <c r="AY95" s="75" t="str">
        <f>IF(OR(P95="",VLOOKUP(P$1,Services!$A$1:$B$19,2,0)="Exclude"),"",IF($D95=1,IF(OR(price_limit="",price_limit="No Limit"),IF(P95="Yes",1,2),IF(SUMIFS(WhatIf!$G:$G,WhatIf!$A:$A,P$1,WhatIf!$B:$B,P95)&lt;=price_limit,IF(P95="Yes",1,2),"")),""))</f>
        <v/>
      </c>
      <c r="AZ95" s="75" t="str">
        <f>IF(OR(Q95="",VLOOKUP(Q$1,Services!$A$1:$B$19,2,0)="Exclude"),"",IF($D95=1,IF(OR(price_limit="",price_limit="No Limit"),IF(Q95="Yes",1,2),IF(SUMIFS(WhatIf!$G:$G,WhatIf!$A:$A,Q$1,WhatIf!$B:$B,Q95)&lt;=price_limit,IF(Q95="Yes",1,2),"")),""))</f>
        <v/>
      </c>
      <c r="BA95" s="75" t="str">
        <f>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1"/>
        <v>0</v>
      </c>
      <c r="BF95" s="3">
        <f>IF(highlight_pick="Select",0,IF(MID(highlight_pick,1,1)="#",0,IF(INDEX($A95:$BL95,1,MATCH(highlight_pick,$1:$1,0))="",0,IF(INDEX($A95:$BL95,1,MATCH(highlight_pick,$1:$1,0))="Yes",1,2))))</f>
        <v>0</v>
      </c>
      <c r="BG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H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row>
    <row r="96" spans="1:64" x14ac:dyDescent="0.3">
      <c r="A96" s="19" t="s">
        <v>19</v>
      </c>
      <c r="B96" s="4" t="s">
        <v>255</v>
      </c>
      <c r="C96" s="4" t="s">
        <v>231</v>
      </c>
      <c r="D96" s="3" t="str">
        <f ca="1">IF(BI96=0,"",IF(BI96&lt;=VALUE(MID(marker_pick,1,1)),1,""))</f>
        <v/>
      </c>
      <c r="G96" s="5" t="s">
        <v>548</v>
      </c>
      <c r="H96" s="5" t="s">
        <v>1</v>
      </c>
      <c r="I96" s="5" t="s">
        <v>1</v>
      </c>
      <c r="J96" s="5" t="s">
        <v>1</v>
      </c>
      <c r="K96" s="5" t="s">
        <v>1</v>
      </c>
      <c r="L96" s="5" t="s">
        <v>1</v>
      </c>
      <c r="M96" s="5" t="s">
        <v>1</v>
      </c>
      <c r="O96" s="6" t="s">
        <v>1</v>
      </c>
      <c r="P96" s="6" t="s">
        <v>1</v>
      </c>
      <c r="Q96" s="6" t="s">
        <v>1</v>
      </c>
      <c r="R96" s="6"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ca="1">IF(SUM(V96:AL96)&gt;0,1,"")</f>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 ca="1">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 ca="1">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 ca="1">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1"/>
        <v>0</v>
      </c>
      <c r="BF96" s="3">
        <f>IF(highlight_pick="Select",0,IF(MID(highlight_pick,1,1)="#",0,IF(INDEX($A96:$BL96,1,MATCH(highlight_pick,$1:$1,0))="",0,IF(INDEX($A96:$BL96,1,MATCH(highlight_pick,$1:$1,0))="Yes",1,2))))</f>
        <v>0</v>
      </c>
      <c r="BG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H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row>
    <row r="97" spans="1:64" ht="24.9" x14ac:dyDescent="0.3">
      <c r="A97" s="19" t="s">
        <v>96</v>
      </c>
      <c r="B97" s="4" t="s">
        <v>255</v>
      </c>
      <c r="C97" s="4" t="s">
        <v>231</v>
      </c>
      <c r="D97" s="3" t="str">
        <f ca="1">IF(BI97=0,"",IF(BI97&lt;=VALUE(MID(marker_pick,1,1)),1,""))</f>
        <v/>
      </c>
      <c r="E97" s="6"/>
      <c r="F97" s="6"/>
      <c r="G97" s="6"/>
      <c r="H97" s="5" t="s">
        <v>1</v>
      </c>
      <c r="I97" s="5" t="s">
        <v>1</v>
      </c>
      <c r="K97" s="5" t="s">
        <v>1</v>
      </c>
      <c r="L97" s="5" t="s">
        <v>1</v>
      </c>
      <c r="M97" s="5" t="s">
        <v>1</v>
      </c>
      <c r="O97" s="6" t="s">
        <v>1</v>
      </c>
      <c r="P97" s="6" t="s">
        <v>301</v>
      </c>
      <c r="Q97" s="6" t="s">
        <v>328</v>
      </c>
      <c r="R97" s="6" t="s">
        <v>892</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ca="1">IF(SUM(V97:AL97)&gt;0,1,"")</f>
        <v/>
      </c>
      <c r="AN97" s="75" t="str">
        <f>IF(OR(E97="",VLOOKUP(E$1,Services!$A$1:$B$19,2,0)="Exclude"),"",IF($D97=1,IF(OR(price_limit="",price_limit="No Limit"),IF(E97="Yes",1,2),IF(SUMIFS(WhatIf!$G:$G,WhatIf!$A:$A,E$1,WhatIf!$B:$B,E97)&lt;=price_limit,IF(E97="Yes",1,2),"")),""))</f>
        <v/>
      </c>
      <c r="AO97" s="75" t="str">
        <f>IF(OR(F97="",VLOOKUP(F$1,Services!$A$1:$B$19,2,0)="Exclude"),"",IF($D97=1,IF(OR(price_limit="",price_limit="No Limit"),IF(F97="Yes",1,2),IF(SUMIFS(WhatIf!$G:$G,WhatIf!$A:$A,F$1,WhatIf!$B:$B,F97)&lt;=price_limit,IF(F97="Yes",1,2),"")),""))</f>
        <v/>
      </c>
      <c r="AP97" s="75" t="str">
        <f>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 ca="1">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 ca="1">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1"/>
        <v>0</v>
      </c>
      <c r="BF97" s="3">
        <f>IF(highlight_pick="Select",0,IF(MID(highlight_pick,1,1)="#",0,IF(INDEX($A97:$BL97,1,MATCH(highlight_pick,$1:$1,0))="",0,IF(INDEX($A97:$BL97,1,MATCH(highlight_pick,$1:$1,0))="Yes",1,2))))</f>
        <v>0</v>
      </c>
      <c r="BG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H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
      </c>
    </row>
    <row r="98" spans="1:64" x14ac:dyDescent="0.3">
      <c r="A98" s="19" t="s">
        <v>20</v>
      </c>
      <c r="B98" s="4" t="s">
        <v>255</v>
      </c>
      <c r="C98" s="4" t="s">
        <v>231</v>
      </c>
      <c r="D98" s="3" t="str">
        <f ca="1">IF(BI98=0,"",IF(BI98&lt;=VALUE(MID(marker_pick,1,1)),1,""))</f>
        <v/>
      </c>
      <c r="F98" s="5" t="s">
        <v>1</v>
      </c>
      <c r="G98" s="5" t="s">
        <v>1</v>
      </c>
      <c r="H98" s="5" t="s">
        <v>1</v>
      </c>
      <c r="I98" s="5" t="s">
        <v>1</v>
      </c>
      <c r="J98" s="5" t="s">
        <v>1</v>
      </c>
      <c r="K98" s="5" t="s">
        <v>1</v>
      </c>
      <c r="L98" s="5" t="s">
        <v>1</v>
      </c>
      <c r="M98" s="5" t="s">
        <v>1</v>
      </c>
      <c r="N98" s="5" t="s">
        <v>1</v>
      </c>
      <c r="O98" s="6" t="s">
        <v>1</v>
      </c>
      <c r="P98" s="6" t="s">
        <v>1</v>
      </c>
      <c r="Q98" s="6" t="s">
        <v>1</v>
      </c>
      <c r="R98" s="6" t="s">
        <v>1</v>
      </c>
      <c r="S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ca="1">IF(SUM(V98:AL98)&gt;0,1,"")</f>
        <v/>
      </c>
      <c r="AN98" s="75" t="str">
        <f>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 ca="1">IF(OR(N98="",VLOOKUP(N$1,Services!$A$1:$B$19,2,0)="Exclude"),"",IF($D98=1,IF(OR(price_limit="",price_limit="No Limit"),IF(N98="Yes",1,2),IF(SUMIFS(WhatIf!$G:$G,WhatIf!$A:$A,N$1,WhatIf!$B:$B,N98)&lt;=price_limit,IF(N98="Yes",1,2),"")),""))</f>
        <v/>
      </c>
      <c r="AX98" s="75" t="str">
        <f ca="1">IF(OR(O98="",VLOOKUP(O$1,Services!$A$1:$B$19,2,0)="Exclude"),"",IF($D98=1,IF(OR(price_limit="",price_limit="No Limit"),IF(O98="Yes",1,2),IF(SUMIFS(WhatIf!$G:$G,WhatIf!$A:$A,O$1,WhatIf!$B:$B,O98)&lt;=price_limit,IF(O98="Yes",1,2),"")),""))</f>
        <v/>
      </c>
      <c r="AY98" s="75" t="str">
        <f ca="1">IF(OR(P98="",VLOOKUP(P$1,Services!$A$1:$B$19,2,0)="Exclude"),"",IF($D98=1,IF(OR(price_limit="",price_limit="No Limit"),IF(P98="Yes",1,2),IF(SUMIFS(WhatIf!$G:$G,WhatIf!$A:$A,P$1,WhatIf!$B:$B,P98)&lt;=price_limit,IF(P98="Yes",1,2),"")),""))</f>
        <v/>
      </c>
      <c r="AZ98" s="75" t="str">
        <f ca="1">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 ca="1">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1"/>
        <v>0</v>
      </c>
      <c r="BF98" s="3">
        <f>IF(highlight_pick="Select",0,IF(MID(highlight_pick,1,1)="#",0,IF(INDEX($A98:$BL98,1,MATCH(highlight_pick,$1:$1,0))="",0,IF(INDEX($A98:$BL98,1,MATCH(highlight_pick,$1:$1,0))="Yes",1,2))))</f>
        <v>0</v>
      </c>
      <c r="BG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H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Err2</v>
      </c>
    </row>
    <row r="99" spans="1:64" ht="12.45" customHeight="1" x14ac:dyDescent="0.4">
      <c r="A99" s="19" t="s">
        <v>273</v>
      </c>
      <c r="B99" s="4" t="s">
        <v>423</v>
      </c>
      <c r="C99" s="4" t="s">
        <v>222</v>
      </c>
      <c r="D99" s="3" t="str">
        <f ca="1">IF(BI99=0,"",IF(BI99&lt;=VALUE(MID(marker_pick,1,1)),1,""))</f>
        <v/>
      </c>
      <c r="H99" s="5" t="s">
        <v>303</v>
      </c>
      <c r="I99" s="5" t="s">
        <v>303</v>
      </c>
      <c r="J99" s="5" t="s">
        <v>303</v>
      </c>
      <c r="K99" s="5" t="s">
        <v>303</v>
      </c>
      <c r="L99" s="5" t="s">
        <v>303</v>
      </c>
      <c r="M99" s="5" t="s">
        <v>303</v>
      </c>
      <c r="N99" s="5" t="s">
        <v>1</v>
      </c>
      <c r="P99" s="9" t="s">
        <v>303</v>
      </c>
      <c r="Q99" s="5" t="s">
        <v>303</v>
      </c>
      <c r="R99" s="5" t="s">
        <v>897</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ca="1">IF(SUM(V99:AL99)&gt;0,1,"")</f>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 ca="1">IF(OR(H99="",VLOOKUP(H$1,Services!$A$1:$B$19,2,0)="Exclude"),"",IF($D99=1,IF(OR(price_limit="",price_limit="No Limit"),IF(H99="Yes",1,2),IF(SUMIFS(WhatIf!$G:$G,WhatIf!$A:$A,H$1,WhatIf!$B:$B,H99)&lt;=price_limit,IF(H99="Yes",1,2),"")),""))</f>
        <v/>
      </c>
      <c r="AR99" s="75" t="str">
        <f ca="1">IF(OR(I99="",VLOOKUP(I$1,Services!$A$1:$B$19,2,0)="Exclude"),"",IF($D99=1,IF(OR(price_limit="",price_limit="No Limit"),IF(I99="Yes",1,2),IF(SUMIFS(WhatIf!$G:$G,WhatIf!$A:$A,I$1,WhatIf!$B:$B,I99)&lt;=price_limit,IF(I99="Yes",1,2),"")),""))</f>
        <v/>
      </c>
      <c r="AS99" s="75" t="str">
        <f ca="1">IF(OR(J99="",VLOOKUP(J$1,Services!$A$1:$B$19,2,0)="Exclude"),"",IF($D99=1,IF(OR(price_limit="",price_limit="No Limit"),IF(J99="Yes",1,2),IF(SUMIFS(WhatIf!$G:$G,WhatIf!$A:$A,J$1,WhatIf!$B:$B,J99)&lt;=price_limit,IF(J99="Yes",1,2),"")),""))</f>
        <v/>
      </c>
      <c r="AT99" s="75" t="str">
        <f ca="1">IF(OR(K99="",VLOOKUP(K$1,Services!$A$1:$B$19,2,0)="Exclude"),"",IF($D99=1,IF(OR(price_limit="",price_limit="No Limit"),IF(K99="Yes",1,2),IF(SUMIFS(WhatIf!$G:$G,WhatIf!$A:$A,K$1,WhatIf!$B:$B,K99)&lt;=price_limit,IF(K99="Yes",1,2),"")),""))</f>
        <v/>
      </c>
      <c r="AU99" s="75" t="str">
        <f ca="1">IF(OR(L99="",VLOOKUP(L$1,Services!$A$1:$B$19,2,0)="Exclude"),"",IF($D99=1,IF(OR(price_limit="",price_limit="No Limit"),IF(L99="Yes",1,2),IF(SUMIFS(WhatIf!$G:$G,WhatIf!$A:$A,L$1,WhatIf!$B:$B,L99)&lt;=price_limit,IF(L99="Yes",1,2),"")),""))</f>
        <v/>
      </c>
      <c r="AV99" s="75" t="str">
        <f ca="1">IF(OR(M99="",VLOOKUP(M$1,Services!$A$1:$B$19,2,0)="Exclude"),"",IF($D99=1,IF(OR(price_limit="",price_limit="No Limit"),IF(M99="Yes",1,2),IF(SUMIFS(WhatIf!$G:$G,WhatIf!$A:$A,M$1,WhatIf!$B:$B,M99)&lt;=price_limit,IF(M99="Yes",1,2),"")),""))</f>
        <v/>
      </c>
      <c r="AW99" s="75" t="str">
        <f ca="1">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 ca="1">IF(OR(P99="",VLOOKUP(P$1,Services!$A$1:$B$19,2,0)="Exclude"),"",IF($D99=1,IF(OR(price_limit="",price_limit="No Limit"),IF(P99="Yes",1,2),IF(SUMIFS(WhatIf!$G:$G,WhatIf!$A:$A,P$1,WhatIf!$B:$B,P99)&lt;=price_limit,IF(P99="Yes",1,2),"")),""))</f>
        <v/>
      </c>
      <c r="AZ99" s="75" t="str">
        <f ca="1">IF(OR(Q99="",VLOOKUP(Q$1,Services!$A$1:$B$19,2,0)="Exclude"),"",IF($D99=1,IF(OR(price_limit="",price_limit="No Limit"),IF(Q99="Yes",1,2),IF(SUMIFS(WhatIf!$G:$G,WhatIf!$A:$A,Q$1,WhatIf!$B:$B,Q99)&lt;=price_limit,IF(Q99="Yes",1,2),"")),""))</f>
        <v/>
      </c>
      <c r="BA99" s="75" t="str">
        <f ca="1">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1"/>
        <v>0</v>
      </c>
      <c r="BF99" s="3">
        <f>IF(highlight_pick="Select",0,IF(MID(highlight_pick,1,1)="#",0,IF(INDEX($A99:$BL99,1,MATCH(highlight_pick,$1:$1,0))="",0,IF(INDEX($A99:$BL99,1,MATCH(highlight_pick,$1:$1,0))="Yes",1,2))))</f>
        <v>0</v>
      </c>
      <c r="BG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H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row>
    <row r="100" spans="1:64" x14ac:dyDescent="0.3">
      <c r="A100" s="19" t="s">
        <v>97</v>
      </c>
      <c r="B100" s="4" t="s">
        <v>255</v>
      </c>
      <c r="C100" s="4" t="s">
        <v>231</v>
      </c>
      <c r="D100" s="3" t="str">
        <f ca="1">IF(BI100=0,"",IF(BI100&lt;=VALUE(MID(marker_pick,1,1)),1,""))</f>
        <v/>
      </c>
      <c r="H100" s="6"/>
      <c r="I100" s="6"/>
      <c r="O100" s="6"/>
      <c r="P100" s="6" t="s">
        <v>1</v>
      </c>
      <c r="Q100" s="6"/>
      <c r="R100" s="6" t="s">
        <v>892</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ca="1">IF(SUM(V100:AL100)&gt;0,1,"")</f>
        <v/>
      </c>
      <c r="AN100" s="75" t="str">
        <f>IF(OR(E100="",VLOOKUP(E$1,Services!$A$1:$B$19,2,0)="Exclude"),"",IF($D100=1,IF(OR(price_limit="",price_limit="No Limit"),IF(E100="Yes",1,2),IF(SUMIFS(WhatIf!$G:$G,WhatIf!$A:$A,E$1,WhatIf!$B:$B,E100)&lt;=price_limit,IF(E100="Yes",1,2),"")),""))</f>
        <v/>
      </c>
      <c r="AO100" s="75" t="str">
        <f>IF(OR(F100="",VLOOKUP(F$1,Services!$A$1:$B$19,2,0)="Exclude"),"",IF($D100=1,IF(OR(price_limit="",price_limit="No Limit"),IF(F100="Yes",1,2),IF(SUMIFS(WhatIf!$G:$G,WhatIf!$A:$A,F$1,WhatIf!$B:$B,F100)&lt;=price_limit,IF(F100="Yes",1,2),"")),""))</f>
        <v/>
      </c>
      <c r="AP100" s="75" t="str">
        <f>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IF(OR(K100="",VLOOKUP(K$1,Services!$A$1:$B$19,2,0)="Exclude"),"",IF($D100=1,IF(OR(price_limit="",price_limit="No Limit"),IF(K100="Yes",1,2),IF(SUMIFS(WhatIf!$G:$G,WhatIf!$A:$A,K$1,WhatIf!$B:$B,K100)&lt;=price_limit,IF(K100="Yes",1,2),"")),""))</f>
        <v/>
      </c>
      <c r="AU100" s="75" t="str">
        <f>IF(OR(L100="",VLOOKUP(L$1,Services!$A$1:$B$19,2,0)="Exclude"),"",IF($D100=1,IF(OR(price_limit="",price_limit="No Limit"),IF(L100="Yes",1,2),IF(SUMIFS(WhatIf!$G:$G,WhatIf!$A:$A,L$1,WhatIf!$B:$B,L100)&lt;=price_limit,IF(L100="Yes",1,2),"")),""))</f>
        <v/>
      </c>
      <c r="AV100" s="75" t="str">
        <f>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 ca="1">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1"/>
        <v>0</v>
      </c>
      <c r="BF100" s="3">
        <f>IF(highlight_pick="Select",0,IF(MID(highlight_pick,1,1)="#",0,IF(INDEX($A100:$BL100,1,MATCH(highlight_pick,$1:$1,0))="",0,IF(INDEX($A100:$BL100,1,MATCH(highlight_pick,$1:$1,0))="Yes",1,2))))</f>
        <v>0</v>
      </c>
      <c r="BG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H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
      </c>
    </row>
    <row r="101" spans="1:64" x14ac:dyDescent="0.3">
      <c r="A101" s="19" t="s">
        <v>21</v>
      </c>
      <c r="B101" s="4" t="s">
        <v>238</v>
      </c>
      <c r="C101" s="4" t="s">
        <v>301</v>
      </c>
      <c r="D101" s="3" t="str">
        <f ca="1">IF(BI101=0,"",IF(BI101&lt;=VALUE(MID(marker_pick,1,1)),1,""))</f>
        <v/>
      </c>
      <c r="E101" s="5" t="s">
        <v>1</v>
      </c>
      <c r="F101" s="5" t="s">
        <v>1</v>
      </c>
      <c r="G101" s="5" t="s">
        <v>1</v>
      </c>
      <c r="H101" s="5" t="s">
        <v>1</v>
      </c>
      <c r="I101" s="5" t="s">
        <v>1</v>
      </c>
      <c r="J101" s="5" t="s">
        <v>1</v>
      </c>
      <c r="K101" s="5" t="s">
        <v>1</v>
      </c>
      <c r="L101" s="5" t="s">
        <v>1</v>
      </c>
      <c r="M101" s="5" t="s">
        <v>1</v>
      </c>
      <c r="O101" s="6"/>
      <c r="P101" s="6"/>
      <c r="Q101" s="6"/>
      <c r="R101" s="6" t="s">
        <v>1</v>
      </c>
      <c r="S101" s="5" t="s">
        <v>1</v>
      </c>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ca="1">IF(SUM(V101:AL101)&gt;0,1,"")</f>
        <v/>
      </c>
      <c r="AN101" s="75" t="str">
        <f ca="1">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 ca="1">IF(OR(H101="",VLOOKUP(H$1,Services!$A$1:$B$19,2,0)="Exclude"),"",IF($D101=1,IF(OR(price_limit="",price_limit="No Limit"),IF(H101="Yes",1,2),IF(SUMIFS(WhatIf!$G:$G,WhatIf!$A:$A,H$1,WhatIf!$B:$B,H101)&lt;=price_limit,IF(H101="Yes",1,2),"")),""))</f>
        <v/>
      </c>
      <c r="AR101" s="75" t="str">
        <f ca="1">IF(OR(I101="",VLOOKUP(I$1,Services!$A$1:$B$19,2,0)="Exclude"),"",IF($D101=1,IF(OR(price_limit="",price_limit="No Limit"),IF(I101="Yes",1,2),IF(SUMIFS(WhatIf!$G:$G,WhatIf!$A:$A,I$1,WhatIf!$B:$B,I101)&lt;=price_limit,IF(I101="Yes",1,2),"")),""))</f>
        <v/>
      </c>
      <c r="AS101" s="75" t="str">
        <f ca="1">IF(OR(J101="",VLOOKUP(J$1,Services!$A$1:$B$19,2,0)="Exclude"),"",IF($D101=1,IF(OR(price_limit="",price_limit="No Limit"),IF(J101="Yes",1,2),IF(SUMIFS(WhatIf!$G:$G,WhatIf!$A:$A,J$1,WhatIf!$B:$B,J101)&lt;=price_limit,IF(J101="Yes",1,2),"")),""))</f>
        <v/>
      </c>
      <c r="AT101" s="75" t="str">
        <f ca="1">IF(OR(K101="",VLOOKUP(K$1,Services!$A$1:$B$19,2,0)="Exclude"),"",IF($D101=1,IF(OR(price_limit="",price_limit="No Limit"),IF(K101="Yes",1,2),IF(SUMIFS(WhatIf!$G:$G,WhatIf!$A:$A,K$1,WhatIf!$B:$B,K101)&lt;=price_limit,IF(K101="Yes",1,2),"")),""))</f>
        <v/>
      </c>
      <c r="AU101" s="75" t="str">
        <f ca="1">IF(OR(L101="",VLOOKUP(L$1,Services!$A$1:$B$19,2,0)="Exclude"),"",IF($D101=1,IF(OR(price_limit="",price_limit="No Limit"),IF(L101="Yes",1,2),IF(SUMIFS(WhatIf!$G:$G,WhatIf!$A:$A,L$1,WhatIf!$B:$B,L101)&lt;=price_limit,IF(L101="Yes",1,2),"")),""))</f>
        <v/>
      </c>
      <c r="AV101" s="75" t="str">
        <f ca="1">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 ca="1">IF(OR(R101="",VLOOKUP(R$1,Services!$A$1:$B$19,2,0)="Exclude"),"",IF($D101=1,IF(OR(price_limit="",price_limit="No Limit"),IF(R101="Yes",1,2),IF(SUMIFS(WhatIf!$G:$G,WhatIf!$A:$A,R$1,WhatIf!$B:$B,R101)&lt;=price_limit,IF(R101="Yes",1,2),"")),""))</f>
        <v/>
      </c>
      <c r="BB101" s="75" t="str">
        <f ca="1">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1"/>
        <v>0</v>
      </c>
      <c r="BF101" s="3">
        <f>IF(highlight_pick="Select",0,IF(MID(highlight_pick,1,1)="#",0,IF(INDEX($A101:$BL101,1,MATCH(highlight_pick,$1:$1,0))="",0,IF(INDEX($A101:$BL101,1,MATCH(highlight_pick,$1:$1,0))="Yes",1,2))))</f>
        <v>0</v>
      </c>
      <c r="BG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H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Err2</v>
      </c>
      <c r="BL101" s="3" t="str">
        <f>IF($A101&lt;&gt;"",IF(ISNUMBER(MATCH(ROW($A101),#REF!,0)),IF($F101="","Err1",""),IF($F101="","","Err2")),"")</f>
        <v>Err2</v>
      </c>
    </row>
    <row r="102" spans="1:64" ht="24.9" x14ac:dyDescent="0.3">
      <c r="A102" s="19" t="s">
        <v>553</v>
      </c>
      <c r="C102" s="4" t="s">
        <v>301</v>
      </c>
      <c r="D102" s="3" t="str">
        <f ca="1">IF(BI102=0,"",IF(BI102&lt;=VALUE(MID(marker_pick,1,1)),1,""))</f>
        <v/>
      </c>
      <c r="F102" s="5" t="s">
        <v>553</v>
      </c>
      <c r="G102" s="5" t="s">
        <v>553</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ca="1">IF(SUM(V102:AL102)&gt;0,1,"")</f>
        <v/>
      </c>
      <c r="AN102" s="75" t="str">
        <f>IF(OR(E102="",VLOOKUP(E$1,Services!$A$1:$B$19,2,0)="Exclude"),"",IF($D102=1,IF(OR(price_limit="",price_limit="No Limit"),IF(E102="Yes",1,2),IF(SUMIFS(WhatIf!$G:$G,WhatIf!$A:$A,E$1,WhatIf!$B:$B,E102)&lt;=price_limit,IF(E102="Yes",1,2),"")),""))</f>
        <v/>
      </c>
      <c r="AO102" s="75" t="str">
        <f ca="1">IF(OR(F102="",VLOOKUP(F$1,Services!$A$1:$B$19,2,0)="Exclude"),"",IF($D102=1,IF(OR(price_limit="",price_limit="No Limit"),IF(F102="Yes",1,2),IF(SUMIFS(WhatIf!$G:$G,WhatIf!$A:$A,F$1,WhatIf!$B:$B,F102)&lt;=price_limit,IF(F102="Yes",1,2),"")),""))</f>
        <v/>
      </c>
      <c r="AP102" s="75" t="str">
        <f ca="1">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IF(OR(K102="",VLOOKUP(K$1,Services!$A$1:$B$19,2,0)="Exclude"),"",IF($D102=1,IF(OR(price_limit="",price_limit="No Limit"),IF(K102="Yes",1,2),IF(SUMIFS(WhatIf!$G:$G,WhatIf!$A:$A,K$1,WhatIf!$B:$B,K102)&lt;=price_limit,IF(K102="Yes",1,2),"")),""))</f>
        <v/>
      </c>
      <c r="AU102" s="75" t="str">
        <f>IF(OR(L102="",VLOOKUP(L$1,Services!$A$1:$B$19,2,0)="Exclude"),"",IF($D102=1,IF(OR(price_limit="",price_limit="No Limit"),IF(L102="Yes",1,2),IF(SUMIFS(WhatIf!$G:$G,WhatIf!$A:$A,L$1,WhatIf!$B:$B,L102)&lt;=price_limit,IF(L102="Yes",1,2),"")),""))</f>
        <v/>
      </c>
      <c r="AV102" s="75" t="str">
        <f>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1"/>
        <v>0</v>
      </c>
      <c r="BF102" s="3">
        <f>IF(highlight_pick="Select",0,IF(MID(highlight_pick,1,1)="#",0,IF(INDEX($A102:$BL102,1,MATCH(highlight_pick,$1:$1,0))="",0,IF(INDEX($A102:$BL102,1,MATCH(highlight_pick,$1:$1,0))="Yes",1,2))))</f>
        <v>0</v>
      </c>
      <c r="BG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H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Err2</v>
      </c>
    </row>
    <row r="103" spans="1:64" x14ac:dyDescent="0.3">
      <c r="A103" s="19" t="s">
        <v>731</v>
      </c>
      <c r="C103" s="4" t="s">
        <v>301</v>
      </c>
      <c r="D103" s="3" t="str">
        <f ca="1">IF(BI103=0,"",IF(BI103&lt;=VALUE(MID(marker_pick,1,1)),1,""))</f>
        <v/>
      </c>
      <c r="K103" s="5" t="s">
        <v>1</v>
      </c>
      <c r="L103" s="5" t="s">
        <v>1</v>
      </c>
      <c r="M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ca="1">IF(SUM(V103:AL103)&gt;0,1,"")</f>
        <v/>
      </c>
      <c r="AN103" s="75" t="str">
        <f>IF(OR(E103="",VLOOKUP(E$1,Services!$A$1:$B$19,2,0)="Exclude"),"",IF($D103=1,IF(OR(price_limit="",price_limit="No Limit"),IF(E103="Yes",1,2),IF(SUMIFS(WhatIf!$G:$G,WhatIf!$A:$A,E$1,WhatIf!$B:$B,E103)&lt;=price_limit,IF(E103="Yes",1,2),"")),""))</f>
        <v/>
      </c>
      <c r="AO103" s="75" t="str">
        <f>IF(OR(F103="",VLOOKUP(F$1,Services!$A$1:$B$19,2,0)="Exclude"),"",IF($D103=1,IF(OR(price_limit="",price_limit="No Limit"),IF(F103="Yes",1,2),IF(SUMIFS(WhatIf!$G:$G,WhatIf!$A:$A,F$1,WhatIf!$B:$B,F103)&lt;=price_limit,IF(F103="Yes",1,2),"")),""))</f>
        <v/>
      </c>
      <c r="AP103" s="75" t="str">
        <f>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 ca="1">IF(OR(K103="",VLOOKUP(K$1,Services!$A$1:$B$19,2,0)="Exclude"),"",IF($D103=1,IF(OR(price_limit="",price_limit="No Limit"),IF(K103="Yes",1,2),IF(SUMIFS(WhatIf!$G:$G,WhatIf!$A:$A,K$1,WhatIf!$B:$B,K103)&lt;=price_limit,IF(K103="Yes",1,2),"")),""))</f>
        <v/>
      </c>
      <c r="AU103" s="75" t="str">
        <f ca="1">IF(OR(L103="",VLOOKUP(L$1,Services!$A$1:$B$19,2,0)="Exclude"),"",IF($D103=1,IF(OR(price_limit="",price_limit="No Limit"),IF(L103="Yes",1,2),IF(SUMIFS(WhatIf!$G:$G,WhatIf!$A:$A,L$1,WhatIf!$B:$B,L103)&lt;=price_limit,IF(L103="Yes",1,2),"")),""))</f>
        <v/>
      </c>
      <c r="AV103" s="75" t="str">
        <f ca="1">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IF(OR(O103="",VLOOKUP(O$1,Services!$A$1:$B$19,2,0)="Exclude"),"",IF($D103=1,IF(OR(price_limit="",price_limit="No Limit"),IF(O103="Yes",1,2),IF(SUMIFS(WhatIf!$G:$G,WhatIf!$A:$A,O$1,WhatIf!$B:$B,O103)&lt;=price_limit,IF(O103="Yes",1,2),"")),""))</f>
        <v/>
      </c>
      <c r="AY103" s="75" t="str">
        <f>IF(OR(P103="",VLOOKUP(P$1,Services!$A$1:$B$19,2,0)="Exclude"),"",IF($D103=1,IF(OR(price_limit="",price_limit="No Limit"),IF(P103="Yes",1,2),IF(SUMIFS(WhatIf!$G:$G,WhatIf!$A:$A,P$1,WhatIf!$B:$B,P103)&lt;=price_limit,IF(P103="Yes",1,2),"")),""))</f>
        <v/>
      </c>
      <c r="AZ103" s="75" t="str">
        <f>IF(OR(Q103="",VLOOKUP(Q$1,Services!$A$1:$B$19,2,0)="Exclude"),"",IF($D103=1,IF(OR(price_limit="",price_limit="No Limit"),IF(Q103="Yes",1,2),IF(SUMIFS(WhatIf!$G:$G,WhatIf!$A:$A,Q$1,WhatIf!$B:$B,Q103)&lt;=price_limit,IF(Q103="Yes",1,2),"")),""))</f>
        <v/>
      </c>
      <c r="BA103" s="75" t="str">
        <f>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1"/>
        <v>0</v>
      </c>
      <c r="BF103" s="3">
        <f>IF(highlight_pick="Select",0,IF(MID(highlight_pick,1,1)="#",0,IF(INDEX($A103:$BL103,1,MATCH(highlight_pick,$1:$1,0))="",0,IF(INDEX($A103:$BL103,1,MATCH(highlight_pick,$1:$1,0))="Yes",1,2))))</f>
        <v>0</v>
      </c>
      <c r="BG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H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
      </c>
    </row>
    <row r="104" spans="1:64" x14ac:dyDescent="0.3">
      <c r="A104" s="19" t="s">
        <v>163</v>
      </c>
      <c r="B104" s="4" t="s">
        <v>204</v>
      </c>
      <c r="C104" s="4" t="s">
        <v>301</v>
      </c>
      <c r="D104" s="3" t="str">
        <f ca="1">IF(BI104=0,"",IF(BI104&lt;=VALUE(MID(marker_pick,1,1)),1,""))</f>
        <v/>
      </c>
      <c r="F104" s="5" t="s">
        <v>1</v>
      </c>
      <c r="G104" s="5" t="s">
        <v>1</v>
      </c>
      <c r="H104" s="6"/>
      <c r="I104" s="6"/>
      <c r="O104" s="6" t="s">
        <v>1</v>
      </c>
      <c r="P104" s="6"/>
      <c r="Q104" s="6" t="s">
        <v>327</v>
      </c>
      <c r="R104" s="6"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ca="1">IF(SUM(V104:AL104)&gt;0,1,"")</f>
        <v/>
      </c>
      <c r="AN104" s="75" t="str">
        <f>IF(OR(E104="",VLOOKUP(E$1,Services!$A$1:$B$19,2,0)="Exclude"),"",IF($D104=1,IF(OR(price_limit="",price_limit="No Limit"),IF(E104="Yes",1,2),IF(SUMIFS(WhatIf!$G:$G,WhatIf!$A:$A,E$1,WhatIf!$B:$B,E104)&lt;=price_limit,IF(E104="Yes",1,2),"")),""))</f>
        <v/>
      </c>
      <c r="AO104" s="75" t="str">
        <f ca="1">IF(OR(F104="",VLOOKUP(F$1,Services!$A$1:$B$19,2,0)="Exclude"),"",IF($D104=1,IF(OR(price_limit="",price_limit="No Limit"),IF(F104="Yes",1,2),IF(SUMIFS(WhatIf!$G:$G,WhatIf!$A:$A,F$1,WhatIf!$B:$B,F104)&lt;=price_limit,IF(F104="Yes",1,2),"")),""))</f>
        <v/>
      </c>
      <c r="AP104" s="75" t="str">
        <f ca="1">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 ca="1">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 ca="1">IF(OR(Q104="",VLOOKUP(Q$1,Services!$A$1:$B$19,2,0)="Exclude"),"",IF($D104=1,IF(OR(price_limit="",price_limit="No Limit"),IF(Q104="Yes",1,2),IF(SUMIFS(WhatIf!$G:$G,WhatIf!$A:$A,Q$1,WhatIf!$B:$B,Q104)&lt;=price_limit,IF(Q104="Yes",1,2),"")),""))</f>
        <v/>
      </c>
      <c r="BA104" s="75" t="str">
        <f ca="1">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1"/>
        <v>0</v>
      </c>
      <c r="BF104" s="3">
        <f>IF(highlight_pick="Select",0,IF(MID(highlight_pick,1,1)="#",0,IF(INDEX($A104:$BL104,1,MATCH(highlight_pick,$1:$1,0))="",0,IF(INDEX($A104:$BL104,1,MATCH(highlight_pick,$1:$1,0))="Yes",1,2))))</f>
        <v>0</v>
      </c>
      <c r="BG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H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Err2</v>
      </c>
    </row>
    <row r="105" spans="1:64" ht="12.45" customHeight="1" x14ac:dyDescent="0.3">
      <c r="A105" s="19" t="s">
        <v>592</v>
      </c>
      <c r="C105" s="4" t="s">
        <v>500</v>
      </c>
      <c r="D105" s="3" t="str">
        <f ca="1">IF(BI105=0,"",IF(BI105&lt;=VALUE(MID(marker_pick,1,1)),1,""))</f>
        <v/>
      </c>
      <c r="F105" s="5" t="s">
        <v>554</v>
      </c>
      <c r="G105" s="5" t="s">
        <v>554</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ca="1">IF(SUM(V105:AL105)&gt;0,1,"")</f>
        <v/>
      </c>
      <c r="AN105" s="75" t="str">
        <f>IF(OR(E105="",VLOOKUP(E$1,Services!$A$1:$B$19,2,0)="Exclude"),"",IF($D105=1,IF(OR(price_limit="",price_limit="No Limit"),IF(E105="Yes",1,2),IF(SUMIFS(WhatIf!$G:$G,WhatIf!$A:$A,E$1,WhatIf!$B:$B,E105)&lt;=price_limit,IF(E105="Yes",1,2),"")),""))</f>
        <v/>
      </c>
      <c r="AO105" s="75" t="str">
        <f ca="1">IF(OR(F105="",VLOOKUP(F$1,Services!$A$1:$B$19,2,0)="Exclude"),"",IF($D105=1,IF(OR(price_limit="",price_limit="No Limit"),IF(F105="Yes",1,2),IF(SUMIFS(WhatIf!$G:$G,WhatIf!$A:$A,F$1,WhatIf!$B:$B,F105)&lt;=price_limit,IF(F105="Yes",1,2),"")),""))</f>
        <v/>
      </c>
      <c r="AP105" s="75" t="str">
        <f ca="1">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IF(OR(J105="",VLOOKUP(J$1,Services!$A$1:$B$19,2,0)="Exclude"),"",IF($D105=1,IF(OR(price_limit="",price_limit="No Limit"),IF(J105="Yes",1,2),IF(SUMIFS(WhatIf!$G:$G,WhatIf!$A:$A,J$1,WhatIf!$B:$B,J105)&lt;=price_limit,IF(J105="Yes",1,2),"")),""))</f>
        <v/>
      </c>
      <c r="AT105" s="75" t="str">
        <f>IF(OR(K105="",VLOOKUP(K$1,Services!$A$1:$B$19,2,0)="Exclude"),"",IF($D105=1,IF(OR(price_limit="",price_limit="No Limit"),IF(K105="Yes",1,2),IF(SUMIFS(WhatIf!$G:$G,WhatIf!$A:$A,K$1,WhatIf!$B:$B,K105)&lt;=price_limit,IF(K105="Yes",1,2),"")),""))</f>
        <v/>
      </c>
      <c r="AU105" s="75" t="str">
        <f>IF(OR(L105="",VLOOKUP(L$1,Services!$A$1:$B$19,2,0)="Exclude"),"",IF($D105=1,IF(OR(price_limit="",price_limit="No Limit"),IF(L105="Yes",1,2),IF(SUMIFS(WhatIf!$G:$G,WhatIf!$A:$A,L$1,WhatIf!$B:$B,L105)&lt;=price_limit,IF(L105="Yes",1,2),"")),""))</f>
        <v/>
      </c>
      <c r="AV105" s="75" t="str">
        <f>IF(OR(M105="",VLOOKUP(M$1,Services!$A$1:$B$19,2,0)="Exclude"),"",IF($D105=1,IF(OR(price_limit="",price_limit="No Limit"),IF(M105="Yes",1,2),IF(SUMIFS(WhatIf!$G:$G,WhatIf!$A:$A,M$1,WhatIf!$B:$B,M105)&lt;=price_limit,IF(M105="Yes",1,2),"")),""))</f>
        <v/>
      </c>
      <c r="AW105" s="75" t="str">
        <f>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1"/>
        <v>0</v>
      </c>
      <c r="BF105" s="3">
        <f>IF(highlight_pick="Select",0,IF(MID(highlight_pick,1,1)="#",0,IF(INDEX($A105:$BL105,1,MATCH(highlight_pick,$1:$1,0))="",0,IF(INDEX($A105:$BL105,1,MATCH(highlight_pick,$1:$1,0))="Yes",1,2))))</f>
        <v>0</v>
      </c>
      <c r="BG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H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Err2</v>
      </c>
    </row>
    <row r="106" spans="1:64" ht="14.6" customHeight="1" x14ac:dyDescent="0.3">
      <c r="A106" s="19" t="s">
        <v>22</v>
      </c>
      <c r="B106" s="4" t="s">
        <v>255</v>
      </c>
      <c r="C106" s="4" t="s">
        <v>212</v>
      </c>
      <c r="D106" s="3" t="str">
        <f ca="1">IF(BI106=0,"",IF(BI106&lt;=VALUE(MID(marker_pick,1,1)),1,""))</f>
        <v/>
      </c>
      <c r="E106" s="5" t="s">
        <v>1</v>
      </c>
      <c r="F106" s="5" t="s">
        <v>549</v>
      </c>
      <c r="G106" s="5" t="s">
        <v>549</v>
      </c>
      <c r="K106" s="5" t="s">
        <v>1</v>
      </c>
      <c r="L106" s="5" t="s">
        <v>1</v>
      </c>
      <c r="M106" s="5" t="s">
        <v>1</v>
      </c>
      <c r="O106" s="6"/>
      <c r="P106" s="6" t="s">
        <v>301</v>
      </c>
      <c r="Q106" s="6" t="s">
        <v>327</v>
      </c>
      <c r="R106" s="6" t="s">
        <v>892</v>
      </c>
      <c r="U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ca="1">IF(SUM(V106:AL106)&gt;0,1,"")</f>
        <v/>
      </c>
      <c r="AN106" s="75" t="str">
        <f ca="1">IF(OR(E106="",VLOOKUP(E$1,Services!$A$1:$B$19,2,0)="Exclude"),"",IF($D106=1,IF(OR(price_limit="",price_limit="No Limit"),IF(E106="Yes",1,2),IF(SUMIFS(WhatIf!$G:$G,WhatIf!$A:$A,E$1,WhatIf!$B:$B,E106)&lt;=price_limit,IF(E106="Yes",1,2),"")),""))</f>
        <v/>
      </c>
      <c r="AO106" s="75" t="str">
        <f ca="1">IF(OR(F106="",VLOOKUP(F$1,Services!$A$1:$B$19,2,0)="Exclude"),"",IF($D106=1,IF(OR(price_limit="",price_limit="No Limit"),IF(F106="Yes",1,2),IF(SUMIFS(WhatIf!$G:$G,WhatIf!$A:$A,F$1,WhatIf!$B:$B,F106)&lt;=price_limit,IF(F106="Yes",1,2),"")),""))</f>
        <v/>
      </c>
      <c r="AP106" s="75" t="str">
        <f ca="1">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 ca="1">IF(OR(K106="",VLOOKUP(K$1,Services!$A$1:$B$19,2,0)="Exclude"),"",IF($D106=1,IF(OR(price_limit="",price_limit="No Limit"),IF(K106="Yes",1,2),IF(SUMIFS(WhatIf!$G:$G,WhatIf!$A:$A,K$1,WhatIf!$B:$B,K106)&lt;=price_limit,IF(K106="Yes",1,2),"")),""))</f>
        <v/>
      </c>
      <c r="AU106" s="75" t="str">
        <f ca="1">IF(OR(L106="",VLOOKUP(L$1,Services!$A$1:$B$19,2,0)="Exclude"),"",IF($D106=1,IF(OR(price_limit="",price_limit="No Limit"),IF(L106="Yes",1,2),IF(SUMIFS(WhatIf!$G:$G,WhatIf!$A:$A,L$1,WhatIf!$B:$B,L106)&lt;=price_limit,IF(L106="Yes",1,2),"")),""))</f>
        <v/>
      </c>
      <c r="AV106" s="75" t="str">
        <f ca="1">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 ca="1">IF(OR(P106="",VLOOKUP(P$1,Services!$A$1:$B$19,2,0)="Exclude"),"",IF($D106=1,IF(OR(price_limit="",price_limit="No Limit"),IF(P106="Yes",1,2),IF(SUMIFS(WhatIf!$G:$G,WhatIf!$A:$A,P$1,WhatIf!$B:$B,P106)&lt;=price_limit,IF(P106="Yes",1,2),"")),""))</f>
        <v/>
      </c>
      <c r="AZ106" s="75" t="str">
        <f ca="1">IF(OR(Q106="",VLOOKUP(Q$1,Services!$A$1:$B$19,2,0)="Exclude"),"",IF($D106=1,IF(OR(price_limit="",price_limit="No Limit"),IF(Q106="Yes",1,2),IF(SUMIFS(WhatIf!$G:$G,WhatIf!$A:$A,Q$1,WhatIf!$B:$B,Q106)&lt;=price_limit,IF(Q106="Yes",1,2),"")),""))</f>
        <v/>
      </c>
      <c r="BA106" s="75" t="str">
        <f ca="1">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1"/>
        <v>0</v>
      </c>
      <c r="BF106" s="3">
        <f>IF(highlight_pick="Select",0,IF(MID(highlight_pick,1,1)="#",0,IF(INDEX($A106:$BL106,1,MATCH(highlight_pick,$1:$1,0))="",0,IF(INDEX($A106:$BL106,1,MATCH(highlight_pick,$1:$1,0))="Yes",1,2))))</f>
        <v>0</v>
      </c>
      <c r="BG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H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Err2</v>
      </c>
      <c r="BL106" s="3" t="str">
        <f>IF($A106&lt;&gt;"",IF(ISNUMBER(MATCH(ROW($A106),#REF!,0)),IF($F106="","Err1",""),IF($F106="","","Err2")),"")</f>
        <v>Err2</v>
      </c>
    </row>
    <row r="107" spans="1:64" x14ac:dyDescent="0.3">
      <c r="A107" s="19" t="s">
        <v>688</v>
      </c>
      <c r="B107" s="4" t="s">
        <v>424</v>
      </c>
      <c r="C107" s="4" t="s">
        <v>301</v>
      </c>
      <c r="D107" s="3" t="str">
        <f ca="1">IF(BI107=0,"",IF(BI107&lt;=VALUE(MID(marker_pick,1,1)),1,""))</f>
        <v/>
      </c>
      <c r="H107" s="6"/>
      <c r="I107" s="6"/>
      <c r="O107" s="6" t="s">
        <v>1</v>
      </c>
      <c r="P107" s="6" t="s">
        <v>1</v>
      </c>
      <c r="Q107" s="6" t="s">
        <v>1</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ca="1">IF(SUM(V107:AL107)&gt;0,1,"")</f>
        <v/>
      </c>
      <c r="AN107" s="75" t="str">
        <f>IF(OR(E107="",VLOOKUP(E$1,Services!$A$1:$B$19,2,0)="Exclude"),"",IF($D107=1,IF(OR(price_limit="",price_limit="No Limit"),IF(E107="Yes",1,2),IF(SUMIFS(WhatIf!$G:$G,WhatIf!$A:$A,E$1,WhatIf!$B:$B,E107)&lt;=price_limit,IF(E107="Yes",1,2),"")),""))</f>
        <v/>
      </c>
      <c r="AO107" s="75" t="str">
        <f>IF(OR(F107="",VLOOKUP(F$1,Services!$A$1:$B$19,2,0)="Exclude"),"",IF($D107=1,IF(OR(price_limit="",price_limit="No Limit"),IF(F107="Yes",1,2),IF(SUMIFS(WhatIf!$G:$G,WhatIf!$A:$A,F$1,WhatIf!$B:$B,F107)&lt;=price_limit,IF(F107="Yes",1,2),"")),""))</f>
        <v/>
      </c>
      <c r="AP107" s="75" t="str">
        <f>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 ca="1">IF(OR(O107="",VLOOKUP(O$1,Services!$A$1:$B$19,2,0)="Exclude"),"",IF($D107=1,IF(OR(price_limit="",price_limit="No Limit"),IF(O107="Yes",1,2),IF(SUMIFS(WhatIf!$G:$G,WhatIf!$A:$A,O$1,WhatIf!$B:$B,O107)&lt;=price_limit,IF(O107="Yes",1,2),"")),""))</f>
        <v/>
      </c>
      <c r="AY107" s="75" t="str">
        <f ca="1">IF(OR(P107="",VLOOKUP(P$1,Services!$A$1:$B$19,2,0)="Exclude"),"",IF($D107=1,IF(OR(price_limit="",price_limit="No Limit"),IF(P107="Yes",1,2),IF(SUMIFS(WhatIf!$G:$G,WhatIf!$A:$A,P$1,WhatIf!$B:$B,P107)&lt;=price_limit,IF(P107="Yes",1,2),"")),""))</f>
        <v/>
      </c>
      <c r="AZ107" s="75" t="str">
        <f ca="1">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1"/>
        <v>0</v>
      </c>
      <c r="BF107" s="3">
        <f>IF(highlight_pick="Select",0,IF(MID(highlight_pick,1,1)="#",0,IF(INDEX($A107:$BL107,1,MATCH(highlight_pick,$1:$1,0))="",0,IF(INDEX($A107:$BL107,1,MATCH(highlight_pick,$1:$1,0))="Yes",1,2))))</f>
        <v>0</v>
      </c>
      <c r="BG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H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
      </c>
    </row>
    <row r="108" spans="1:64" ht="12.45" customHeight="1" x14ac:dyDescent="0.3">
      <c r="A108" s="19" t="s">
        <v>94</v>
      </c>
      <c r="C108" s="4" t="s">
        <v>231</v>
      </c>
      <c r="D108" s="3" t="str">
        <f ca="1">IF(BI108=0,"",IF(BI108&lt;=VALUE(MID(marker_pick,1,1)),1,""))</f>
        <v/>
      </c>
      <c r="J108" s="5" t="s">
        <v>1</v>
      </c>
      <c r="K108" s="5" t="s">
        <v>1</v>
      </c>
      <c r="L108" s="5" t="s">
        <v>1</v>
      </c>
      <c r="M108" s="5" t="s">
        <v>1</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ca="1">IF(SUM(V108:AL108)&gt;0,1,"")</f>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 ca="1">IF(OR(N108="",VLOOKUP(N$1,Services!$A$1:$B$19,2,0)="Exclude"),"",IF($D108=1,IF(OR(price_limit="",price_limit="No Limit"),IF(N108="Yes",1,2),IF(SUMIFS(WhatIf!$G:$G,WhatIf!$A:$A,N$1,WhatIf!$B:$B,N108)&lt;=price_limit,IF(N108="Yes",1,2),"")),""))</f>
        <v/>
      </c>
      <c r="AX108" s="75" t="str">
        <f>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1"/>
        <v>0</v>
      </c>
      <c r="BF108" s="3">
        <f>IF(highlight_pick="Select",0,IF(MID(highlight_pick,1,1)="#",0,IF(INDEX($A108:$BL108,1,MATCH(highlight_pick,$1:$1,0))="",0,IF(INDEX($A108:$BL108,1,MATCH(highlight_pick,$1:$1,0))="Yes",1,2))))</f>
        <v>0</v>
      </c>
      <c r="BG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H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row>
    <row r="109" spans="1:64" ht="12.45" customHeight="1" x14ac:dyDescent="0.3">
      <c r="A109" s="19" t="s">
        <v>729</v>
      </c>
      <c r="C109" s="4" t="s">
        <v>231</v>
      </c>
      <c r="D109" s="3" t="str">
        <f ca="1">IF(BI109=0,"",IF(BI109&lt;=VALUE(MID(marker_pick,1,1)),1,""))</f>
        <v/>
      </c>
      <c r="J109" s="5" t="s">
        <v>1</v>
      </c>
      <c r="K109" s="5" t="s">
        <v>1</v>
      </c>
      <c r="L109" s="5" t="s">
        <v>1</v>
      </c>
      <c r="M109" s="5" t="s">
        <v>1</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ca="1">IF(SUM(V109:AL109)&gt;0,1,"")</f>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IF(OR(H109="",VLOOKUP(H$1,Services!$A$1:$B$19,2,0)="Exclude"),"",IF($D109=1,IF(OR(price_limit="",price_limit="No Limit"),IF(H109="Yes",1,2),IF(SUMIFS(WhatIf!$G:$G,WhatIf!$A:$A,H$1,WhatIf!$B:$B,H109)&lt;=price_limit,IF(H109="Yes",1,2),"")),""))</f>
        <v/>
      </c>
      <c r="AR109" s="75" t="str">
        <f>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 ca="1">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1"/>
        <v>0</v>
      </c>
      <c r="BF109" s="3">
        <f>IF(highlight_pick="Select",0,IF(MID(highlight_pick,1,1)="#",0,IF(INDEX($A109:$BL109,1,MATCH(highlight_pick,$1:$1,0))="",0,IF(INDEX($A109:$BL109,1,MATCH(highlight_pick,$1:$1,0))="Yes",1,2))))</f>
        <v>0</v>
      </c>
      <c r="BG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H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row>
    <row r="110" spans="1:64" x14ac:dyDescent="0.3">
      <c r="A110" s="19" t="s">
        <v>612</v>
      </c>
      <c r="C110" s="4" t="s">
        <v>496</v>
      </c>
      <c r="D110" s="3" t="str">
        <f ca="1">IF(BI110=0,"",IF(BI110&lt;=VALUE(MID(marker_pick,1,1)),1,""))</f>
        <v/>
      </c>
      <c r="F110" s="5" t="s">
        <v>570</v>
      </c>
      <c r="G110" s="5" t="s">
        <v>570</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ca="1">IF(SUM(V110:AL110)&gt;0,1,"")</f>
        <v/>
      </c>
      <c r="AN110" s="75" t="str">
        <f>IF(OR(E110="",VLOOKUP(E$1,Services!$A$1:$B$19,2,0)="Exclude"),"",IF($D110=1,IF(OR(price_limit="",price_limit="No Limit"),IF(E110="Yes",1,2),IF(SUMIFS(WhatIf!$G:$G,WhatIf!$A:$A,E$1,WhatIf!$B:$B,E110)&lt;=price_limit,IF(E110="Yes",1,2),"")),""))</f>
        <v/>
      </c>
      <c r="AO110" s="75" t="str">
        <f ca="1">IF(OR(F110="",VLOOKUP(F$1,Services!$A$1:$B$19,2,0)="Exclude"),"",IF($D110=1,IF(OR(price_limit="",price_limit="No Limit"),IF(F110="Yes",1,2),IF(SUMIFS(WhatIf!$G:$G,WhatIf!$A:$A,F$1,WhatIf!$B:$B,F110)&lt;=price_limit,IF(F110="Yes",1,2),"")),""))</f>
        <v/>
      </c>
      <c r="AP110" s="75" t="str">
        <f ca="1">IF(OR(G110="",VLOOKUP(G$1,Services!$A$1:$B$19,2,0)="Exclude"),"",IF($D110=1,IF(OR(price_limit="",price_limit="No Limit"),IF(G110="Yes",1,2),IF(SUMIFS(WhatIf!$G:$G,WhatIf!$A:$A,G$1,WhatIf!$B:$B,G110)&lt;=price_limit,IF(G110="Yes",1,2),"")),""))</f>
        <v/>
      </c>
      <c r="AQ110" s="75" t="str">
        <f>IF(OR(H110="",VLOOKUP(H$1,Services!$A$1:$B$19,2,0)="Exclude"),"",IF($D110=1,IF(OR(price_limit="",price_limit="No Limit"),IF(H110="Yes",1,2),IF(SUMIFS(WhatIf!$G:$G,WhatIf!$A:$A,H$1,WhatIf!$B:$B,H110)&lt;=price_limit,IF(H110="Yes",1,2),"")),""))</f>
        <v/>
      </c>
      <c r="AR110" s="75" t="str">
        <f>IF(OR(I110="",VLOOKUP(I$1,Services!$A$1:$B$19,2,0)="Exclude"),"",IF($D110=1,IF(OR(price_limit="",price_limit="No Limit"),IF(I110="Yes",1,2),IF(SUMIFS(WhatIf!$G:$G,WhatIf!$A:$A,I$1,WhatIf!$B:$B,I110)&lt;=price_limit,IF(I110="Yes",1,2),"")),""))</f>
        <v/>
      </c>
      <c r="AS110" s="75" t="str">
        <f>IF(OR(J110="",VLOOKUP(J$1,Services!$A$1:$B$19,2,0)="Exclude"),"",IF($D110=1,IF(OR(price_limit="",price_limit="No Limit"),IF(J110="Yes",1,2),IF(SUMIFS(WhatIf!$G:$G,WhatIf!$A:$A,J$1,WhatIf!$B:$B,J110)&lt;=price_limit,IF(J110="Yes",1,2),"")),""))</f>
        <v/>
      </c>
      <c r="AT110" s="75" t="str">
        <f>IF(OR(K110="",VLOOKUP(K$1,Services!$A$1:$B$19,2,0)="Exclude"),"",IF($D110=1,IF(OR(price_limit="",price_limit="No Limit"),IF(K110="Yes",1,2),IF(SUMIFS(WhatIf!$G:$G,WhatIf!$A:$A,K$1,WhatIf!$B:$B,K110)&lt;=price_limit,IF(K110="Yes",1,2),"")),""))</f>
        <v/>
      </c>
      <c r="AU110" s="75" t="str">
        <f>IF(OR(L110="",VLOOKUP(L$1,Services!$A$1:$B$19,2,0)="Exclude"),"",IF($D110=1,IF(OR(price_limit="",price_limit="No Limit"),IF(L110="Yes",1,2),IF(SUMIFS(WhatIf!$G:$G,WhatIf!$A:$A,L$1,WhatIf!$B:$B,L110)&lt;=price_limit,IF(L110="Yes",1,2),"")),""))</f>
        <v/>
      </c>
      <c r="AV110" s="75" t="str">
        <f>IF(OR(M110="",VLOOKUP(M$1,Services!$A$1:$B$19,2,0)="Exclude"),"",IF($D110=1,IF(OR(price_limit="",price_limit="No Limit"),IF(M110="Yes",1,2),IF(SUMIFS(WhatIf!$G:$G,WhatIf!$A:$A,M$1,WhatIf!$B:$B,M110)&lt;=price_limit,IF(M110="Yes",1,2),"")),""))</f>
        <v/>
      </c>
      <c r="AW110" s="75" t="str">
        <f>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1"/>
        <v>0</v>
      </c>
      <c r="BF110" s="3">
        <f>IF(highlight_pick="Select",0,IF(MID(highlight_pick,1,1)="#",0,IF(INDEX($A110:$BL110,1,MATCH(highlight_pick,$1:$1,0))="",0,IF(INDEX($A110:$BL110,1,MATCH(highlight_pick,$1:$1,0))="Yes",1,2))))</f>
        <v>0</v>
      </c>
      <c r="BG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H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Err2</v>
      </c>
    </row>
    <row r="111" spans="1:64" ht="24.9" x14ac:dyDescent="0.3">
      <c r="A111" s="19" t="s">
        <v>169</v>
      </c>
      <c r="B111" s="4" t="s">
        <v>255</v>
      </c>
      <c r="C111" s="4" t="s">
        <v>212</v>
      </c>
      <c r="D111" s="3" t="str">
        <f ca="1">IF(BI111=0,"",IF(BI111&lt;=VALUE(MID(marker_pick,1,1)),1,""))</f>
        <v/>
      </c>
      <c r="F111" s="5" t="s">
        <v>555</v>
      </c>
      <c r="G111" s="5" t="s">
        <v>555</v>
      </c>
      <c r="H111" s="6"/>
      <c r="I111" s="6"/>
      <c r="O111" s="13" t="s">
        <v>169</v>
      </c>
      <c r="P111" s="6"/>
      <c r="Q111" s="6"/>
      <c r="R111" s="6"/>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ca="1">IF(SUM(V111:AL111)&gt;0,1,"")</f>
        <v/>
      </c>
      <c r="AN111" s="75" t="str">
        <f>IF(OR(E111="",VLOOKUP(E$1,Services!$A$1:$B$19,2,0)="Exclude"),"",IF($D111=1,IF(OR(price_limit="",price_limit="No Limit"),IF(E111="Yes",1,2),IF(SUMIFS(WhatIf!$G:$G,WhatIf!$A:$A,E$1,WhatIf!$B:$B,E111)&lt;=price_limit,IF(E111="Yes",1,2),"")),""))</f>
        <v/>
      </c>
      <c r="AO111" s="75" t="str">
        <f ca="1">IF(OR(F111="",VLOOKUP(F$1,Services!$A$1:$B$19,2,0)="Exclude"),"",IF($D111=1,IF(OR(price_limit="",price_limit="No Limit"),IF(F111="Yes",1,2),IF(SUMIFS(WhatIf!$G:$G,WhatIf!$A:$A,F$1,WhatIf!$B:$B,F111)&lt;=price_limit,IF(F111="Yes",1,2),"")),""))</f>
        <v/>
      </c>
      <c r="AP111" s="75" t="str">
        <f ca="1">IF(OR(G111="",VLOOKUP(G$1,Services!$A$1:$B$19,2,0)="Exclude"),"",IF($D111=1,IF(OR(price_limit="",price_limit="No Limit"),IF(G111="Yes",1,2),IF(SUMIFS(WhatIf!$G:$G,WhatIf!$A:$A,G$1,WhatIf!$B:$B,G111)&lt;=price_limit,IF(G111="Yes",1,2),"")),""))</f>
        <v/>
      </c>
      <c r="AQ111" s="75" t="str">
        <f>IF(OR(H111="",VLOOKUP(H$1,Services!$A$1:$B$19,2,0)="Exclude"),"",IF($D111=1,IF(OR(price_limit="",price_limit="No Limit"),IF(H111="Yes",1,2),IF(SUMIFS(WhatIf!$G:$G,WhatIf!$A:$A,H$1,WhatIf!$B:$B,H111)&lt;=price_limit,IF(H111="Yes",1,2),"")),""))</f>
        <v/>
      </c>
      <c r="AR111" s="75" t="str">
        <f>IF(OR(I111="",VLOOKUP(I$1,Services!$A$1:$B$19,2,0)="Exclude"),"",IF($D111=1,IF(OR(price_limit="",price_limit="No Limit"),IF(I111="Yes",1,2),IF(SUMIFS(WhatIf!$G:$G,WhatIf!$A:$A,I$1,WhatIf!$B:$B,I111)&lt;=price_limit,IF(I111="Yes",1,2),"")),""))</f>
        <v/>
      </c>
      <c r="AS111" s="75" t="str">
        <f>IF(OR(J111="",VLOOKUP(J$1,Services!$A$1:$B$19,2,0)="Exclude"),"",IF($D111=1,IF(OR(price_limit="",price_limit="No Limit"),IF(J111="Yes",1,2),IF(SUMIFS(WhatIf!$G:$G,WhatIf!$A:$A,J$1,WhatIf!$B:$B,J111)&lt;=price_limit,IF(J111="Yes",1,2),"")),""))</f>
        <v/>
      </c>
      <c r="AT111" s="75" t="str">
        <f>IF(OR(K111="",VLOOKUP(K$1,Services!$A$1:$B$19,2,0)="Exclude"),"",IF($D111=1,IF(OR(price_limit="",price_limit="No Limit"),IF(K111="Yes",1,2),IF(SUMIFS(WhatIf!$G:$G,WhatIf!$A:$A,K$1,WhatIf!$B:$B,K111)&lt;=price_limit,IF(K111="Yes",1,2),"")),""))</f>
        <v/>
      </c>
      <c r="AU111" s="75" t="str">
        <f>IF(OR(L111="",VLOOKUP(L$1,Services!$A$1:$B$19,2,0)="Exclude"),"",IF($D111=1,IF(OR(price_limit="",price_limit="No Limit"),IF(L111="Yes",1,2),IF(SUMIFS(WhatIf!$G:$G,WhatIf!$A:$A,L$1,WhatIf!$B:$B,L111)&lt;=price_limit,IF(L111="Yes",1,2),"")),""))</f>
        <v/>
      </c>
      <c r="AV111" s="75" t="str">
        <f>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 ca="1">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1"/>
        <v>0</v>
      </c>
      <c r="BF111" s="3">
        <f>IF(highlight_pick="Select",0,IF(MID(highlight_pick,1,1)="#",0,IF(INDEX($A111:$BL111,1,MATCH(highlight_pick,$1:$1,0))="",0,IF(INDEX($A111:$BL111,1,MATCH(highlight_pick,$1:$1,0))="Yes",1,2))))</f>
        <v>0</v>
      </c>
      <c r="BG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H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Err2</v>
      </c>
    </row>
    <row r="112" spans="1:64" ht="24.9" x14ac:dyDescent="0.3">
      <c r="A112" s="19" t="s">
        <v>23</v>
      </c>
      <c r="B112" s="4" t="s">
        <v>305</v>
      </c>
      <c r="C112" s="4" t="s">
        <v>490</v>
      </c>
      <c r="D112" s="3" t="str">
        <f ca="1">IF(BI112=0,"",IF(BI112&lt;=VALUE(MID(marker_pick,1,1)),1,""))</f>
        <v/>
      </c>
      <c r="H112" s="5" t="s">
        <v>1</v>
      </c>
      <c r="I112" s="5" t="s">
        <v>1</v>
      </c>
      <c r="J112" s="5" t="s">
        <v>1</v>
      </c>
      <c r="K112" s="5" t="s">
        <v>1</v>
      </c>
      <c r="L112" s="5" t="s">
        <v>1</v>
      </c>
      <c r="M112" s="5" t="s">
        <v>1</v>
      </c>
      <c r="O112" s="6" t="s">
        <v>1</v>
      </c>
      <c r="P112" s="6" t="s">
        <v>1</v>
      </c>
      <c r="R112" s="6"/>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ca="1">IF(SUM(V112:AL112)&gt;0,1,"")</f>
        <v/>
      </c>
      <c r="AN112" s="75" t="str">
        <f>IF(OR(E112="",VLOOKUP(E$1,Services!$A$1:$B$19,2,0)="Exclude"),"",IF($D112=1,IF(OR(price_limit="",price_limit="No Limit"),IF(E112="Yes",1,2),IF(SUMIFS(WhatIf!$G:$G,WhatIf!$A:$A,E$1,WhatIf!$B:$B,E112)&lt;=price_limit,IF(E112="Yes",1,2),"")),""))</f>
        <v/>
      </c>
      <c r="AO112" s="75" t="str">
        <f>IF(OR(F112="",VLOOKUP(F$1,Services!$A$1:$B$19,2,0)="Exclude"),"",IF($D112=1,IF(OR(price_limit="",price_limit="No Limit"),IF(F112="Yes",1,2),IF(SUMIFS(WhatIf!$G:$G,WhatIf!$A:$A,F$1,WhatIf!$B:$B,F112)&lt;=price_limit,IF(F112="Yes",1,2),"")),""))</f>
        <v/>
      </c>
      <c r="AP112" s="75" t="str">
        <f>IF(OR(G112="",VLOOKUP(G$1,Services!$A$1:$B$19,2,0)="Exclude"),"",IF($D112=1,IF(OR(price_limit="",price_limit="No Limit"),IF(G112="Yes",1,2),IF(SUMIFS(WhatIf!$G:$G,WhatIf!$A:$A,G$1,WhatIf!$B:$B,G112)&lt;=price_limit,IF(G112="Yes",1,2),"")),""))</f>
        <v/>
      </c>
      <c r="AQ112" s="75" t="str">
        <f ca="1">IF(OR(H112="",VLOOKUP(H$1,Services!$A$1:$B$19,2,0)="Exclude"),"",IF($D112=1,IF(OR(price_limit="",price_limit="No Limit"),IF(H112="Yes",1,2),IF(SUMIFS(WhatIf!$G:$G,WhatIf!$A:$A,H$1,WhatIf!$B:$B,H112)&lt;=price_limit,IF(H112="Yes",1,2),"")),""))</f>
        <v/>
      </c>
      <c r="AR112" s="75" t="str">
        <f ca="1">IF(OR(I112="",VLOOKUP(I$1,Services!$A$1:$B$19,2,0)="Exclude"),"",IF($D112=1,IF(OR(price_limit="",price_limit="No Limit"),IF(I112="Yes",1,2),IF(SUMIFS(WhatIf!$G:$G,WhatIf!$A:$A,I$1,WhatIf!$B:$B,I112)&lt;=price_limit,IF(I112="Yes",1,2),"")),""))</f>
        <v/>
      </c>
      <c r="AS112" s="75" t="str">
        <f ca="1">IF(OR(J112="",VLOOKUP(J$1,Services!$A$1:$B$19,2,0)="Exclude"),"",IF($D112=1,IF(OR(price_limit="",price_limit="No Limit"),IF(J112="Yes",1,2),IF(SUMIFS(WhatIf!$G:$G,WhatIf!$A:$A,J$1,WhatIf!$B:$B,J112)&lt;=price_limit,IF(J112="Yes",1,2),"")),""))</f>
        <v/>
      </c>
      <c r="AT112" s="75" t="str">
        <f ca="1">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 ca="1">IF(OR(O112="",VLOOKUP(O$1,Services!$A$1:$B$19,2,0)="Exclude"),"",IF($D112=1,IF(OR(price_limit="",price_limit="No Limit"),IF(O112="Yes",1,2),IF(SUMIFS(WhatIf!$G:$G,WhatIf!$A:$A,O$1,WhatIf!$B:$B,O112)&lt;=price_limit,IF(O112="Yes",1,2),"")),""))</f>
        <v/>
      </c>
      <c r="AY112" s="75" t="str">
        <f ca="1">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1"/>
        <v>0</v>
      </c>
      <c r="BF112" s="3">
        <f>IF(highlight_pick="Select",0,IF(MID(highlight_pick,1,1)="#",0,IF(INDEX($A112:$BL112,1,MATCH(highlight_pick,$1:$1,0))="",0,IF(INDEX($A112:$BL112,1,MATCH(highlight_pick,$1:$1,0))="Yes",1,2))))</f>
        <v>0</v>
      </c>
      <c r="BG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H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
      </c>
    </row>
    <row r="113" spans="1:64" x14ac:dyDescent="0.3">
      <c r="A113" s="19" t="s">
        <v>274</v>
      </c>
      <c r="B113" s="4" t="s">
        <v>255</v>
      </c>
      <c r="C113" s="4" t="s">
        <v>222</v>
      </c>
      <c r="D113" s="3" t="str">
        <f ca="1">IF(BI113=0,"",IF(BI113&lt;=VALUE(MID(marker_pick,1,1)),1,""))</f>
        <v/>
      </c>
      <c r="H113" s="5" t="s">
        <v>303</v>
      </c>
      <c r="I113" s="5" t="s">
        <v>303</v>
      </c>
      <c r="J113" s="5" t="s">
        <v>303</v>
      </c>
      <c r="K113" s="5" t="s">
        <v>303</v>
      </c>
      <c r="L113" s="5" t="s">
        <v>303</v>
      </c>
      <c r="M113" s="5" t="s">
        <v>303</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ca="1">IF(SUM(V113:AL113)&gt;0,1,"")</f>
        <v/>
      </c>
      <c r="AN113" s="75" t="str">
        <f>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IF(OR(G113="",VLOOKUP(G$1,Services!$A$1:$B$19,2,0)="Exclude"),"",IF($D113=1,IF(OR(price_limit="",price_limit="No Limit"),IF(G113="Yes",1,2),IF(SUMIFS(WhatIf!$G:$G,WhatIf!$A:$A,G$1,WhatIf!$B:$B,G113)&lt;=price_limit,IF(G113="Yes",1,2),"")),""))</f>
        <v/>
      </c>
      <c r="AQ113" s="75" t="str">
        <f ca="1">IF(OR(H113="",VLOOKUP(H$1,Services!$A$1:$B$19,2,0)="Exclude"),"",IF($D113=1,IF(OR(price_limit="",price_limit="No Limit"),IF(H113="Yes",1,2),IF(SUMIFS(WhatIf!$G:$G,WhatIf!$A:$A,H$1,WhatIf!$B:$B,H113)&lt;=price_limit,IF(H113="Yes",1,2),"")),""))</f>
        <v/>
      </c>
      <c r="AR113" s="75" t="str">
        <f ca="1">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IF(OR(P113="",VLOOKUP(P$1,Services!$A$1:$B$19,2,0)="Exclude"),"",IF($D113=1,IF(OR(price_limit="",price_limit="No Limit"),IF(P113="Yes",1,2),IF(SUMIFS(WhatIf!$G:$G,WhatIf!$A:$A,P$1,WhatIf!$B:$B,P113)&lt;=price_limit,IF(P113="Yes",1,2),"")),""))</f>
        <v/>
      </c>
      <c r="AZ113" s="75" t="str">
        <f>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IF(OR(U113="",VLOOKUP(U$1,Services!$A$1:$B$19,2,0)="Exclude"),"",IF($D113=1,IF(OR(price_limit="",price_limit="No Limit"),IF(U113="Yes",1,2),IF(SUMIFS(WhatIf!$G:$G,WhatIf!$A:$A,U$1,WhatIf!$B:$B,U113)&lt;=price_limit,IF(U113="Yes",1,2),"")),""))</f>
        <v/>
      </c>
      <c r="BE113" s="3">
        <f t="shared" si="1"/>
        <v>0</v>
      </c>
      <c r="BF113" s="3">
        <f>IF(highlight_pick="Select",0,IF(MID(highlight_pick,1,1)="#",0,IF(INDEX($A113:$BL113,1,MATCH(highlight_pick,$1:$1,0))="",0,IF(INDEX($A113:$BL113,1,MATCH(highlight_pick,$1:$1,0))="Yes",1,2))))</f>
        <v>0</v>
      </c>
      <c r="BG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H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
      </c>
      <c r="BL113" s="3" t="str">
        <f>IF($A113&lt;&gt;"",IF(ISNUMBER(MATCH(ROW($A113),#REF!,0)),IF($F113="","Err1",""),IF($F113="","","Err2")),"")</f>
        <v/>
      </c>
    </row>
    <row r="114" spans="1:64" ht="12.45" customHeight="1" x14ac:dyDescent="0.3">
      <c r="A114" s="19" t="s">
        <v>275</v>
      </c>
      <c r="B114" s="4" t="s">
        <v>255</v>
      </c>
      <c r="C114" s="4" t="s">
        <v>222</v>
      </c>
      <c r="D114" s="3" t="str">
        <f ca="1">IF(BI114=0,"",IF(BI114&lt;=VALUE(MID(marker_pick,1,1)),1,""))</f>
        <v/>
      </c>
      <c r="H114" s="5" t="s">
        <v>303</v>
      </c>
      <c r="I114" s="5" t="s">
        <v>303</v>
      </c>
      <c r="J114" s="5" t="s">
        <v>303</v>
      </c>
      <c r="K114" s="5" t="s">
        <v>303</v>
      </c>
      <c r="L114" s="5" t="s">
        <v>303</v>
      </c>
      <c r="M114" s="5" t="s">
        <v>303</v>
      </c>
      <c r="N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ca="1">IF(SUM(V114:AL114)&gt;0,1,"")</f>
        <v/>
      </c>
      <c r="AN114" s="75" t="str">
        <f>IF(OR(E114="",VLOOKUP(E$1,Services!$A$1:$B$19,2,0)="Exclude"),"",IF($D114=1,IF(OR(price_limit="",price_limit="No Limit"),IF(E114="Yes",1,2),IF(SUMIFS(WhatIf!$G:$G,WhatIf!$A:$A,E$1,WhatIf!$B:$B,E114)&lt;=price_limit,IF(E114="Yes",1,2),"")),""))</f>
        <v/>
      </c>
      <c r="AO114" s="75" t="str">
        <f>IF(OR(F114="",VLOOKUP(F$1,Services!$A$1:$B$19,2,0)="Exclude"),"",IF($D114=1,IF(OR(price_limit="",price_limit="No Limit"),IF(F114="Yes",1,2),IF(SUMIFS(WhatIf!$G:$G,WhatIf!$A:$A,F$1,WhatIf!$B:$B,F114)&lt;=price_limit,IF(F114="Yes",1,2),"")),""))</f>
        <v/>
      </c>
      <c r="AP114" s="75" t="str">
        <f>IF(OR(G114="",VLOOKUP(G$1,Services!$A$1:$B$19,2,0)="Exclude"),"",IF($D114=1,IF(OR(price_limit="",price_limit="No Limit"),IF(G114="Yes",1,2),IF(SUMIFS(WhatIf!$G:$G,WhatIf!$A:$A,G$1,WhatIf!$B:$B,G114)&lt;=price_limit,IF(G114="Yes",1,2),"")),""))</f>
        <v/>
      </c>
      <c r="AQ114" s="75" t="str">
        <f ca="1">IF(OR(H114="",VLOOKUP(H$1,Services!$A$1:$B$19,2,0)="Exclude"),"",IF($D114=1,IF(OR(price_limit="",price_limit="No Limit"),IF(H114="Yes",1,2),IF(SUMIFS(WhatIf!$G:$G,WhatIf!$A:$A,H$1,WhatIf!$B:$B,H114)&lt;=price_limit,IF(H114="Yes",1,2),"")),""))</f>
        <v/>
      </c>
      <c r="AR114" s="75" t="str">
        <f ca="1">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IF(OR(P114="",VLOOKUP(P$1,Services!$A$1:$B$19,2,0)="Exclude"),"",IF($D114=1,IF(OR(price_limit="",price_limit="No Limit"),IF(P114="Yes",1,2),IF(SUMIFS(WhatIf!$G:$G,WhatIf!$A:$A,P$1,WhatIf!$B:$B,P114)&lt;=price_limit,IF(P114="Yes",1,2),"")),""))</f>
        <v/>
      </c>
      <c r="AZ114" s="75" t="str">
        <f>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1"/>
        <v>0</v>
      </c>
      <c r="BF114" s="3">
        <f>IF(highlight_pick="Select",0,IF(MID(highlight_pick,1,1)="#",0,IF(INDEX($A114:$BL114,1,MATCH(highlight_pick,$1:$1,0))="",0,IF(INDEX($A114:$BL114,1,MATCH(highlight_pick,$1:$1,0))="Yes",1,2))))</f>
        <v>0</v>
      </c>
      <c r="BG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H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
      </c>
    </row>
    <row r="115" spans="1:64" ht="24.9" customHeight="1" x14ac:dyDescent="0.3">
      <c r="A115" s="19" t="s">
        <v>676</v>
      </c>
      <c r="C115" s="4" t="s">
        <v>496</v>
      </c>
      <c r="D115" s="3" t="str">
        <f ca="1">IF(BI115=0,"",IF(BI115&lt;=VALUE(MID(marker_pick,1,1)),1,""))</f>
        <v/>
      </c>
      <c r="F115" s="5" t="s">
        <v>575</v>
      </c>
      <c r="G115" s="5" t="s">
        <v>575</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ca="1">IF(SUM(V115:AL115)&gt;0,1,"")</f>
        <v/>
      </c>
      <c r="AN115" s="75" t="str">
        <f>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IF(OR(H115="",VLOOKUP(H$1,Services!$A$1:$B$19,2,0)="Exclude"),"",IF($D115=1,IF(OR(price_limit="",price_limit="No Limit"),IF(H115="Yes",1,2),IF(SUMIFS(WhatIf!$G:$G,WhatIf!$A:$A,H$1,WhatIf!$B:$B,H115)&lt;=price_limit,IF(H115="Yes",1,2),"")),""))</f>
        <v/>
      </c>
      <c r="AR115" s="75" t="str">
        <f>IF(OR(I115="",VLOOKUP(I$1,Services!$A$1:$B$19,2,0)="Exclude"),"",IF($D115=1,IF(OR(price_limit="",price_limit="No Limit"),IF(I115="Yes",1,2),IF(SUMIFS(WhatIf!$G:$G,WhatIf!$A:$A,I$1,WhatIf!$B:$B,I115)&lt;=price_limit,IF(I115="Yes",1,2),"")),""))</f>
        <v/>
      </c>
      <c r="AS115" s="75" t="str">
        <f>IF(OR(J115="",VLOOKUP(J$1,Services!$A$1:$B$19,2,0)="Exclude"),"",IF($D115=1,IF(OR(price_limit="",price_limit="No Limit"),IF(J115="Yes",1,2),IF(SUMIFS(WhatIf!$G:$G,WhatIf!$A:$A,J$1,WhatIf!$B:$B,J115)&lt;=price_limit,IF(J115="Yes",1,2),"")),""))</f>
        <v/>
      </c>
      <c r="AT115" s="75" t="str">
        <f>IF(OR(K115="",VLOOKUP(K$1,Services!$A$1:$B$19,2,0)="Exclude"),"",IF($D115=1,IF(OR(price_limit="",price_limit="No Limit"),IF(K115="Yes",1,2),IF(SUMIFS(WhatIf!$G:$G,WhatIf!$A:$A,K$1,WhatIf!$B:$B,K115)&lt;=price_limit,IF(K115="Yes",1,2),"")),""))</f>
        <v/>
      </c>
      <c r="AU115" s="75" t="str">
        <f>IF(OR(L115="",VLOOKUP(L$1,Services!$A$1:$B$19,2,0)="Exclude"),"",IF($D115=1,IF(OR(price_limit="",price_limit="No Limit"),IF(L115="Yes",1,2),IF(SUMIFS(WhatIf!$G:$G,WhatIf!$A:$A,L$1,WhatIf!$B:$B,L115)&lt;=price_limit,IF(L115="Yes",1,2),"")),""))</f>
        <v/>
      </c>
      <c r="AV115" s="75" t="str">
        <f>IF(OR(M115="",VLOOKUP(M$1,Services!$A$1:$B$19,2,0)="Exclude"),"",IF($D115=1,IF(OR(price_limit="",price_limit="No Limit"),IF(M115="Yes",1,2),IF(SUMIFS(WhatIf!$G:$G,WhatIf!$A:$A,M$1,WhatIf!$B:$B,M115)&lt;=price_limit,IF(M115="Yes",1,2),"")),""))</f>
        <v/>
      </c>
      <c r="AW115" s="75" t="str">
        <f>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IF(OR(P115="",VLOOKUP(P$1,Services!$A$1:$B$19,2,0)="Exclude"),"",IF($D115=1,IF(OR(price_limit="",price_limit="No Limit"),IF(P115="Yes",1,2),IF(SUMIFS(WhatIf!$G:$G,WhatIf!$A:$A,P$1,WhatIf!$B:$B,P115)&lt;=price_limit,IF(P115="Yes",1,2),"")),""))</f>
        <v/>
      </c>
      <c r="AZ115" s="75" t="str">
        <f>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1"/>
        <v>0</v>
      </c>
      <c r="BF115" s="3">
        <f>IF(highlight_pick="Select",0,IF(MID(highlight_pick,1,1)="#",0,IF(INDEX($A115:$BL115,1,MATCH(highlight_pick,$1:$1,0))="",0,IF(INDEX($A115:$BL115,1,MATCH(highlight_pick,$1:$1,0))="Yes",1,2))))</f>
        <v>0</v>
      </c>
      <c r="BG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H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Err2</v>
      </c>
    </row>
    <row r="116" spans="1:64" ht="24.9" x14ac:dyDescent="0.3">
      <c r="A116" s="19" t="s">
        <v>24</v>
      </c>
      <c r="B116" s="4" t="s">
        <v>255</v>
      </c>
      <c r="C116" s="4" t="s">
        <v>212</v>
      </c>
      <c r="D116" s="3" t="str">
        <f ca="1">IF(BI116=0,"",IF(BI116&lt;=VALUE(MID(marker_pick,1,1)),1,""))</f>
        <v/>
      </c>
      <c r="E116" s="5" t="s">
        <v>1</v>
      </c>
      <c r="F116" s="5" t="s">
        <v>551</v>
      </c>
      <c r="G116" s="5" t="s">
        <v>551</v>
      </c>
      <c r="H116" s="6"/>
      <c r="I116" s="6"/>
      <c r="L116" s="5" t="s">
        <v>1</v>
      </c>
      <c r="M116" s="5" t="s">
        <v>1</v>
      </c>
      <c r="O116" s="6"/>
      <c r="P116" s="6" t="s">
        <v>301</v>
      </c>
      <c r="Q116" s="6" t="s">
        <v>1</v>
      </c>
      <c r="R116" s="6"/>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ca="1">IF(SUM(V116:AL116)&gt;0,1,"")</f>
        <v/>
      </c>
      <c r="AN116" s="75" t="str">
        <f ca="1">IF(OR(E116="",VLOOKUP(E$1,Services!$A$1:$B$19,2,0)="Exclude"),"",IF($D116=1,IF(OR(price_limit="",price_limit="No Limit"),IF(E116="Yes",1,2),IF(SUMIFS(WhatIf!$G:$G,WhatIf!$A:$A,E$1,WhatIf!$B:$B,E116)&lt;=price_limit,IF(E116="Yes",1,2),"")),""))</f>
        <v/>
      </c>
      <c r="AO116" s="75" t="str">
        <f ca="1">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IF(OR(J116="",VLOOKUP(J$1,Services!$A$1:$B$19,2,0)="Exclude"),"",IF($D116=1,IF(OR(price_limit="",price_limit="No Limit"),IF(J116="Yes",1,2),IF(SUMIFS(WhatIf!$G:$G,WhatIf!$A:$A,J$1,WhatIf!$B:$B,J116)&lt;=price_limit,IF(J116="Yes",1,2),"")),""))</f>
        <v/>
      </c>
      <c r="AT116" s="75" t="str">
        <f>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1"/>
        <v>0</v>
      </c>
      <c r="BF116" s="3">
        <f>IF(highlight_pick="Select",0,IF(MID(highlight_pick,1,1)="#",0,IF(INDEX($A116:$BL116,1,MATCH(highlight_pick,$1:$1,0))="",0,IF(INDEX($A116:$BL116,1,MATCH(highlight_pick,$1:$1,0))="Yes",1,2))))</f>
        <v>0</v>
      </c>
      <c r="BG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H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Err2</v>
      </c>
    </row>
    <row r="117" spans="1:64" ht="37.299999999999997" x14ac:dyDescent="0.3">
      <c r="A117" s="19" t="s">
        <v>25</v>
      </c>
      <c r="B117" s="4" t="s">
        <v>306</v>
      </c>
      <c r="C117" s="4" t="s">
        <v>301</v>
      </c>
      <c r="D117" s="3" t="str">
        <f ca="1">IF(BI117=0,"",IF(BI117&lt;=VALUE(MID(marker_pick,1,1)),1,""))</f>
        <v/>
      </c>
      <c r="E117" s="5" t="s">
        <v>1</v>
      </c>
      <c r="G117" s="5" t="s">
        <v>1</v>
      </c>
      <c r="J117" s="5" t="s">
        <v>1</v>
      </c>
      <c r="K117" s="5" t="s">
        <v>1</v>
      </c>
      <c r="L117" s="5" t="s">
        <v>1</v>
      </c>
      <c r="M117" s="5" t="s">
        <v>1</v>
      </c>
      <c r="N117" s="5" t="s">
        <v>1</v>
      </c>
      <c r="O117" s="6" t="s">
        <v>1</v>
      </c>
      <c r="P117" s="6" t="s">
        <v>1</v>
      </c>
      <c r="Q117" s="6" t="s">
        <v>1</v>
      </c>
      <c r="R117" s="6"/>
      <c r="S117" s="5" t="s">
        <v>1</v>
      </c>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ca="1">IF(SUM(V117:AL117)&gt;0,1,"")</f>
        <v/>
      </c>
      <c r="AN117" s="75" t="str">
        <f ca="1">IF(OR(E117="",VLOOKUP(E$1,Services!$A$1:$B$19,2,0)="Exclude"),"",IF($D117=1,IF(OR(price_limit="",price_limit="No Limit"),IF(E117="Yes",1,2),IF(SUMIFS(WhatIf!$G:$G,WhatIf!$A:$A,E$1,WhatIf!$B:$B,E117)&lt;=price_limit,IF(E117="Yes",1,2),"")),""))</f>
        <v/>
      </c>
      <c r="AO117" s="75" t="str">
        <f>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 ca="1">IF(OR(J117="",VLOOKUP(J$1,Services!$A$1:$B$19,2,0)="Exclude"),"",IF($D117=1,IF(OR(price_limit="",price_limit="No Limit"),IF(J117="Yes",1,2),IF(SUMIFS(WhatIf!$G:$G,WhatIf!$A:$A,J$1,WhatIf!$B:$B,J117)&lt;=price_limit,IF(J117="Yes",1,2),"")),""))</f>
        <v/>
      </c>
      <c r="AT117" s="75" t="str">
        <f ca="1">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 ca="1">IF(OR(N117="",VLOOKUP(N$1,Services!$A$1:$B$19,2,0)="Exclude"),"",IF($D117=1,IF(OR(price_limit="",price_limit="No Limit"),IF(N117="Yes",1,2),IF(SUMIFS(WhatIf!$G:$G,WhatIf!$A:$A,N$1,WhatIf!$B:$B,N117)&lt;=price_limit,IF(N117="Yes",1,2),"")),""))</f>
        <v/>
      </c>
      <c r="AX117" s="75" t="str">
        <f ca="1">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 ca="1">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IF(OR(U117="",VLOOKUP(U$1,Services!$A$1:$B$19,2,0)="Exclude"),"",IF($D117=1,IF(OR(price_limit="",price_limit="No Limit"),IF(U117="Yes",1,2),IF(SUMIFS(WhatIf!$G:$G,WhatIf!$A:$A,U$1,WhatIf!$B:$B,U117)&lt;=price_limit,IF(U117="Yes",1,2),"")),""))</f>
        <v/>
      </c>
      <c r="BE117" s="3">
        <f t="shared" si="1"/>
        <v>0</v>
      </c>
      <c r="BF117" s="3">
        <f>IF(highlight_pick="Select",0,IF(MID(highlight_pick,1,1)="#",0,IF(INDEX($A117:$BL117,1,MATCH(highlight_pick,$1:$1,0))="",0,IF(INDEX($A117:$BL117,1,MATCH(highlight_pick,$1:$1,0))="Yes",1,2))))</f>
        <v>0</v>
      </c>
      <c r="BG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H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
      </c>
    </row>
    <row r="118" spans="1:64" ht="12.45" customHeight="1" x14ac:dyDescent="0.4">
      <c r="A118" s="19" t="s">
        <v>356</v>
      </c>
      <c r="B118" s="4" t="s">
        <v>357</v>
      </c>
      <c r="C118" s="4" t="s">
        <v>222</v>
      </c>
      <c r="D118" s="3" t="str">
        <f ca="1">IF(BI118=0,"",IF(BI118&lt;=VALUE(MID(marker_pick,1,1)),1,""))</f>
        <v/>
      </c>
      <c r="F118" s="5" t="s">
        <v>566</v>
      </c>
      <c r="G118" s="5" t="s">
        <v>566</v>
      </c>
      <c r="H118" s="5" t="s">
        <v>303</v>
      </c>
      <c r="I118" s="5" t="s">
        <v>303</v>
      </c>
      <c r="J118" s="5" t="s">
        <v>303</v>
      </c>
      <c r="K118" s="5" t="s">
        <v>303</v>
      </c>
      <c r="L118" s="5" t="s">
        <v>303</v>
      </c>
      <c r="M118" s="5" t="s">
        <v>303</v>
      </c>
      <c r="N118" s="5" t="s">
        <v>1</v>
      </c>
      <c r="P118" s="9" t="s">
        <v>303</v>
      </c>
      <c r="Q118" s="5" t="s">
        <v>303</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ca="1">IF(SUM(V118:AL118)&gt;0,1,"")</f>
        <v/>
      </c>
      <c r="AN118" s="75" t="str">
        <f>IF(OR(E118="",VLOOKUP(E$1,Services!$A$1:$B$19,2,0)="Exclude"),"",IF($D118=1,IF(OR(price_limit="",price_limit="No Limit"),IF(E118="Yes",1,2),IF(SUMIFS(WhatIf!$G:$G,WhatIf!$A:$A,E$1,WhatIf!$B:$B,E118)&lt;=price_limit,IF(E118="Yes",1,2),"")),""))</f>
        <v/>
      </c>
      <c r="AO118" s="75" t="str">
        <f ca="1">IF(OR(F118="",VLOOKUP(F$1,Services!$A$1:$B$19,2,0)="Exclude"),"",IF($D118=1,IF(OR(price_limit="",price_limit="No Limit"),IF(F118="Yes",1,2),IF(SUMIFS(WhatIf!$G:$G,WhatIf!$A:$A,F$1,WhatIf!$B:$B,F118)&lt;=price_limit,IF(F118="Yes",1,2),"")),""))</f>
        <v/>
      </c>
      <c r="AP118" s="75" t="str">
        <f ca="1">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IF(OR(U118="",VLOOKUP(U$1,Services!$A$1:$B$19,2,0)="Exclude"),"",IF($D118=1,IF(OR(price_limit="",price_limit="No Limit"),IF(U118="Yes",1,2),IF(SUMIFS(WhatIf!$G:$G,WhatIf!$A:$A,U$1,WhatIf!$B:$B,U118)&lt;=price_limit,IF(U118="Yes",1,2),"")),""))</f>
        <v/>
      </c>
      <c r="BE118" s="3">
        <f t="shared" si="1"/>
        <v>0</v>
      </c>
      <c r="BF118" s="3">
        <f>IF(highlight_pick="Select",0,IF(MID(highlight_pick,1,1)="#",0,IF(INDEX($A118:$BL118,1,MATCH(highlight_pick,$1:$1,0))="",0,IF(INDEX($A118:$BL118,1,MATCH(highlight_pick,$1:$1,0))="Yes",1,2))))</f>
        <v>0</v>
      </c>
      <c r="BG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H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Err2</v>
      </c>
    </row>
    <row r="119" spans="1:64" ht="24.9" customHeight="1" x14ac:dyDescent="0.4">
      <c r="A119" s="19" t="s">
        <v>217</v>
      </c>
      <c r="B119" s="4" t="s">
        <v>358</v>
      </c>
      <c r="C119" s="4" t="s">
        <v>222</v>
      </c>
      <c r="D119" s="3" t="str">
        <f ca="1">IF(BI119=0,"",IF(BI119&lt;=VALUE(MID(marker_pick,1,1)),1,""))</f>
        <v/>
      </c>
      <c r="H119" s="5" t="s">
        <v>303</v>
      </c>
      <c r="I119" s="5" t="s">
        <v>303</v>
      </c>
      <c r="J119" s="5" t="s">
        <v>303</v>
      </c>
      <c r="K119" s="5" t="s">
        <v>303</v>
      </c>
      <c r="L119" s="5" t="s">
        <v>303</v>
      </c>
      <c r="M119" s="5" t="s">
        <v>303</v>
      </c>
      <c r="N119" s="5" t="s">
        <v>1</v>
      </c>
      <c r="P119" s="9" t="s">
        <v>303</v>
      </c>
      <c r="Q119" s="5" t="s">
        <v>303</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ca="1">IF(SUM(V119:AL119)&gt;0,1,"")</f>
        <v/>
      </c>
      <c r="AN119" s="75" t="str">
        <f>IF(OR(E119="",VLOOKUP(E$1,Services!$A$1:$B$19,2,0)="Exclude"),"",IF($D119=1,IF(OR(price_limit="",price_limit="No Limit"),IF(E119="Yes",1,2),IF(SUMIFS(WhatIf!$G:$G,WhatIf!$A:$A,E$1,WhatIf!$B:$B,E119)&lt;=price_limit,IF(E119="Yes",1,2),"")),""))</f>
        <v/>
      </c>
      <c r="AO119" s="75" t="str">
        <f>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 ca="1">IF(OR(N119="",VLOOKUP(N$1,Services!$A$1:$B$19,2,0)="Exclude"),"",IF($D119=1,IF(OR(price_limit="",price_limit="No Limit"),IF(N119="Yes",1,2),IF(SUMIFS(WhatIf!$G:$G,WhatIf!$A:$A,N$1,WhatIf!$B:$B,N119)&lt;=price_limit,IF(N119="Yes",1,2),"")),""))</f>
        <v/>
      </c>
      <c r="AX119" s="75" t="str">
        <f>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1"/>
        <v>0</v>
      </c>
      <c r="BF119" s="3">
        <f>IF(highlight_pick="Select",0,IF(MID(highlight_pick,1,1)="#",0,IF(INDEX($A119:$BL119,1,MATCH(highlight_pick,$1:$1,0))="",0,IF(INDEX($A119:$BL119,1,MATCH(highlight_pick,$1:$1,0))="Yes",1,2))))</f>
        <v>0</v>
      </c>
      <c r="BG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H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
      </c>
    </row>
    <row r="120" spans="1:64" ht="24.9" x14ac:dyDescent="0.3">
      <c r="A120" s="19" t="s">
        <v>26</v>
      </c>
      <c r="B120" s="4" t="s">
        <v>276</v>
      </c>
      <c r="C120" s="4" t="s">
        <v>489</v>
      </c>
      <c r="D120" s="3" t="str">
        <f ca="1">IF(BI120=0,"",IF(BI120&lt;=VALUE(MID(marker_pick,1,1)),1,""))</f>
        <v/>
      </c>
      <c r="E120" s="5" t="s">
        <v>1</v>
      </c>
      <c r="F120" s="5" t="s">
        <v>566</v>
      </c>
      <c r="G120" s="5" t="s">
        <v>566</v>
      </c>
      <c r="H120" s="6"/>
      <c r="I120" s="6"/>
      <c r="L120" s="5" t="s">
        <v>1</v>
      </c>
      <c r="M120" s="5" t="s">
        <v>1</v>
      </c>
      <c r="O120" s="6"/>
      <c r="P120" s="6" t="s">
        <v>301</v>
      </c>
      <c r="Q120" s="6" t="s">
        <v>328</v>
      </c>
      <c r="R120" s="6"/>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ca="1">IF(SUM(V120:AL120)&gt;0,1,"")</f>
        <v/>
      </c>
      <c r="AN120" s="75" t="str">
        <f ca="1">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 ca="1">IF(OR(G120="",VLOOKUP(G$1,Services!$A$1:$B$19,2,0)="Exclude"),"",IF($D120=1,IF(OR(price_limit="",price_limit="No Limit"),IF(G120="Yes",1,2),IF(SUMIFS(WhatIf!$G:$G,WhatIf!$A:$A,G$1,WhatIf!$B:$B,G120)&lt;=price_limit,IF(G120="Yes",1,2),"")),""))</f>
        <v/>
      </c>
      <c r="AQ120" s="75" t="str">
        <f>IF(OR(H120="",VLOOKUP(H$1,Services!$A$1:$B$19,2,0)="Exclude"),"",IF($D120=1,IF(OR(price_limit="",price_limit="No Limit"),IF(H120="Yes",1,2),IF(SUMIFS(WhatIf!$G:$G,WhatIf!$A:$A,H$1,WhatIf!$B:$B,H120)&lt;=price_limit,IF(H120="Yes",1,2),"")),""))</f>
        <v/>
      </c>
      <c r="AR120" s="75" t="str">
        <f>IF(OR(I120="",VLOOKUP(I$1,Services!$A$1:$B$19,2,0)="Exclude"),"",IF($D120=1,IF(OR(price_limit="",price_limit="No Limit"),IF(I120="Yes",1,2),IF(SUMIFS(WhatIf!$G:$G,WhatIf!$A:$A,I$1,WhatIf!$B:$B,I120)&lt;=price_limit,IF(I120="Yes",1,2),"")),""))</f>
        <v/>
      </c>
      <c r="AS120" s="75" t="str">
        <f>IF(OR(J120="",VLOOKUP(J$1,Services!$A$1:$B$19,2,0)="Exclude"),"",IF($D120=1,IF(OR(price_limit="",price_limit="No Limit"),IF(J120="Yes",1,2),IF(SUMIFS(WhatIf!$G:$G,WhatIf!$A:$A,J$1,WhatIf!$B:$B,J120)&lt;=price_limit,IF(J120="Yes",1,2),"")),""))</f>
        <v/>
      </c>
      <c r="AT120" s="75" t="str">
        <f>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1"/>
        <v>0</v>
      </c>
      <c r="BF120" s="3">
        <f>IF(highlight_pick="Select",0,IF(MID(highlight_pick,1,1)="#",0,IF(INDEX($A120:$BL120,1,MATCH(highlight_pick,$1:$1,0))="",0,IF(INDEX($A120:$BL120,1,MATCH(highlight_pick,$1:$1,0))="Yes",1,2))))</f>
        <v>0</v>
      </c>
      <c r="BG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H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Err2</v>
      </c>
      <c r="BL120" s="3" t="str">
        <f>IF($A120&lt;&gt;"",IF(ISNUMBER(MATCH(ROW($A120),#REF!,0)),IF($F120="","Err1",""),IF($F120="","","Err2")),"")</f>
        <v>Err2</v>
      </c>
    </row>
    <row r="121" spans="1:64" ht="24.9" x14ac:dyDescent="0.3">
      <c r="A121" s="19" t="s">
        <v>27</v>
      </c>
      <c r="B121" s="4" t="s">
        <v>334</v>
      </c>
      <c r="C121" s="4" t="s">
        <v>212</v>
      </c>
      <c r="D121" s="3" t="str">
        <f ca="1">IF(BI121=0,"",IF(BI121&lt;=VALUE(MID(marker_pick,1,1)),1,""))</f>
        <v/>
      </c>
      <c r="E121" s="5" t="s">
        <v>1</v>
      </c>
      <c r="H121" s="6"/>
      <c r="I121" s="6"/>
      <c r="L121" s="5" t="s">
        <v>1</v>
      </c>
      <c r="M121" s="5" t="s">
        <v>1</v>
      </c>
      <c r="O121" s="6"/>
      <c r="P121" s="6" t="s">
        <v>301</v>
      </c>
      <c r="Q121" s="6" t="s">
        <v>328</v>
      </c>
      <c r="R121" s="6"/>
      <c r="U121" s="5" t="s">
        <v>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ca="1">IF(SUM(V121:AL121)&gt;0,1,"")</f>
        <v/>
      </c>
      <c r="AN121" s="75" t="str">
        <f ca="1">IF(OR(E121="",VLOOKUP(E$1,Services!$A$1:$B$19,2,0)="Exclude"),"",IF($D121=1,IF(OR(price_limit="",price_limit="No Limit"),IF(E121="Yes",1,2),IF(SUMIFS(WhatIf!$G:$G,WhatIf!$A:$A,E$1,WhatIf!$B:$B,E121)&lt;=price_limit,IF(E121="Yes",1,2),"")),""))</f>
        <v/>
      </c>
      <c r="AO121" s="75" t="str">
        <f>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IF(OR(H121="",VLOOKUP(H$1,Services!$A$1:$B$19,2,0)="Exclude"),"",IF($D121=1,IF(OR(price_limit="",price_limit="No Limit"),IF(H121="Yes",1,2),IF(SUMIFS(WhatIf!$G:$G,WhatIf!$A:$A,H$1,WhatIf!$B:$B,H121)&lt;=price_limit,IF(H121="Yes",1,2),"")),""))</f>
        <v/>
      </c>
      <c r="AR121" s="75" t="str">
        <f>IF(OR(I121="",VLOOKUP(I$1,Services!$A$1:$B$19,2,0)="Exclude"),"",IF($D121=1,IF(OR(price_limit="",price_limit="No Limit"),IF(I121="Yes",1,2),IF(SUMIFS(WhatIf!$G:$G,WhatIf!$A:$A,I$1,WhatIf!$B:$B,I121)&lt;=price_limit,IF(I121="Yes",1,2),"")),""))</f>
        <v/>
      </c>
      <c r="AS121" s="75" t="str">
        <f>IF(OR(J121="",VLOOKUP(J$1,Services!$A$1:$B$19,2,0)="Exclude"),"",IF($D121=1,IF(OR(price_limit="",price_limit="No Limit"),IF(J121="Yes",1,2),IF(SUMIFS(WhatIf!$G:$G,WhatIf!$A:$A,J$1,WhatIf!$B:$B,J121)&lt;=price_limit,IF(J121="Yes",1,2),"")),""))</f>
        <v/>
      </c>
      <c r="AT121" s="75" t="str">
        <f>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IF(OR(N121="",VLOOKUP(N$1,Services!$A$1:$B$19,2,0)="Exclude"),"",IF($D121=1,IF(OR(price_limit="",price_limit="No Limit"),IF(N121="Yes",1,2),IF(SUMIFS(WhatIf!$G:$G,WhatIf!$A:$A,N$1,WhatIf!$B:$B,N121)&lt;=price_limit,IF(N121="Yes",1,2),"")),""))</f>
        <v/>
      </c>
      <c r="AX121" s="75" t="str">
        <f>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1"/>
        <v>0</v>
      </c>
      <c r="BF121" s="3">
        <f>IF(highlight_pick="Select",0,IF(MID(highlight_pick,1,1)="#",0,IF(INDEX($A121:$BL121,1,MATCH(highlight_pick,$1:$1,0))="",0,IF(INDEX($A121:$BL121,1,MATCH(highlight_pick,$1:$1,0))="Yes",1,2))))</f>
        <v>0</v>
      </c>
      <c r="BG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H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Err2</v>
      </c>
      <c r="BL121" s="3" t="str">
        <f>IF($A121&lt;&gt;"",IF(ISNUMBER(MATCH(ROW($A121),#REF!,0)),IF($F121="","Err1",""),IF($F121="","","Err2")),"")</f>
        <v/>
      </c>
    </row>
    <row r="122" spans="1:64" x14ac:dyDescent="0.3">
      <c r="A122" s="19" t="s">
        <v>28</v>
      </c>
      <c r="B122" s="4" t="s">
        <v>682</v>
      </c>
      <c r="C122" s="4" t="s">
        <v>489</v>
      </c>
      <c r="D122" s="3" t="str">
        <f ca="1">IF(BI122=0,"",IF(BI122&lt;=VALUE(MID(marker_pick,1,1)),1,""))</f>
        <v/>
      </c>
      <c r="F122" s="5" t="s">
        <v>1</v>
      </c>
      <c r="H122" s="5" t="s">
        <v>1</v>
      </c>
      <c r="I122" s="5" t="s">
        <v>1</v>
      </c>
      <c r="J122" s="5" t="s">
        <v>1</v>
      </c>
      <c r="K122" s="5" t="s">
        <v>1</v>
      </c>
      <c r="L122" s="5" t="s">
        <v>1</v>
      </c>
      <c r="M122" s="5" t="s">
        <v>1</v>
      </c>
      <c r="N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ca="1">IF(SUM(V122:AL122)&gt;0,1,"")</f>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IF(OR(G122="",VLOOKUP(G$1,Services!$A$1:$B$19,2,0)="Exclude"),"",IF($D122=1,IF(OR(price_limit="",price_limit="No Limit"),IF(G122="Yes",1,2),IF(SUMIFS(WhatIf!$G:$G,WhatIf!$A:$A,G$1,WhatIf!$B:$B,G122)&lt;=price_limit,IF(G122="Yes",1,2),"")),""))</f>
        <v/>
      </c>
      <c r="AQ122" s="75" t="str">
        <f ca="1">IF(OR(H122="",VLOOKUP(H$1,Services!$A$1:$B$19,2,0)="Exclude"),"",IF($D122=1,IF(OR(price_limit="",price_limit="No Limit"),IF(H122="Yes",1,2),IF(SUMIFS(WhatIf!$G:$G,WhatIf!$A:$A,H$1,WhatIf!$B:$B,H122)&lt;=price_limit,IF(H122="Yes",1,2),"")),""))</f>
        <v/>
      </c>
      <c r="AR122" s="75" t="str">
        <f ca="1">IF(OR(I122="",VLOOKUP(I$1,Services!$A$1:$B$19,2,0)="Exclude"),"",IF($D122=1,IF(OR(price_limit="",price_limit="No Limit"),IF(I122="Yes",1,2),IF(SUMIFS(WhatIf!$G:$G,WhatIf!$A:$A,I$1,WhatIf!$B:$B,I122)&lt;=price_limit,IF(I122="Yes",1,2),"")),""))</f>
        <v/>
      </c>
      <c r="AS122" s="75" t="str">
        <f ca="1">IF(OR(J122="",VLOOKUP(J$1,Services!$A$1:$B$19,2,0)="Exclude"),"",IF($D122=1,IF(OR(price_limit="",price_limit="No Limit"),IF(J122="Yes",1,2),IF(SUMIFS(WhatIf!$G:$G,WhatIf!$A:$A,J$1,WhatIf!$B:$B,J122)&lt;=price_limit,IF(J122="Yes",1,2),"")),""))</f>
        <v/>
      </c>
      <c r="AT122" s="75" t="str">
        <f ca="1">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 ca="1">IF(OR(N122="",VLOOKUP(N$1,Services!$A$1:$B$19,2,0)="Exclude"),"",IF($D122=1,IF(OR(price_limit="",price_limit="No Limit"),IF(N122="Yes",1,2),IF(SUMIFS(WhatIf!$G:$G,WhatIf!$A:$A,N$1,WhatIf!$B:$B,N122)&lt;=price_limit,IF(N122="Yes",1,2),"")),""))</f>
        <v/>
      </c>
      <c r="AX122" s="75" t="str">
        <f ca="1">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1"/>
        <v>0</v>
      </c>
      <c r="BF122" s="3">
        <f>IF(highlight_pick="Select",0,IF(MID(highlight_pick,1,1)="#",0,IF(INDEX($A122:$BL122,1,MATCH(highlight_pick,$1:$1,0))="",0,IF(INDEX($A122:$BL122,1,MATCH(highlight_pick,$1:$1,0))="Yes",1,2))))</f>
        <v>0</v>
      </c>
      <c r="BG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H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row>
    <row r="123" spans="1:64" ht="24.9" x14ac:dyDescent="0.3">
      <c r="A123" s="19" t="s">
        <v>29</v>
      </c>
      <c r="B123" s="4" t="s">
        <v>681</v>
      </c>
      <c r="C123" s="4" t="s">
        <v>489</v>
      </c>
      <c r="D123" s="3" t="str">
        <f ca="1">IF(BI123=0,"",IF(BI123&lt;=VALUE(MID(marker_pick,1,1)),1,""))</f>
        <v/>
      </c>
      <c r="F123" s="5" t="s">
        <v>547</v>
      </c>
      <c r="H123" s="5" t="s">
        <v>1</v>
      </c>
      <c r="I123" s="5" t="s">
        <v>1</v>
      </c>
      <c r="J123" s="5" t="s">
        <v>1</v>
      </c>
      <c r="K123" s="5" t="s">
        <v>1</v>
      </c>
      <c r="L123" s="5" t="s">
        <v>1</v>
      </c>
      <c r="M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ca="1">IF(SUM(V123:AL123)&gt;0,1,"")</f>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IF(OR(G123="",VLOOKUP(G$1,Services!$A$1:$B$19,2,0)="Exclude"),"",IF($D123=1,IF(OR(price_limit="",price_limit="No Limit"),IF(G123="Yes",1,2),IF(SUMIFS(WhatIf!$G:$G,WhatIf!$A:$A,G$1,WhatIf!$B:$B,G123)&lt;=price_limit,IF(G123="Yes",1,2),"")),""))</f>
        <v/>
      </c>
      <c r="AQ123" s="75" t="str">
        <f ca="1">IF(OR(H123="",VLOOKUP(H$1,Services!$A$1:$B$19,2,0)="Exclude"),"",IF($D123=1,IF(OR(price_limit="",price_limit="No Limit"),IF(H123="Yes",1,2),IF(SUMIFS(WhatIf!$G:$G,WhatIf!$A:$A,H$1,WhatIf!$B:$B,H123)&lt;=price_limit,IF(H123="Yes",1,2),"")),""))</f>
        <v/>
      </c>
      <c r="AR123" s="75" t="str">
        <f ca="1">IF(OR(I123="",VLOOKUP(I$1,Services!$A$1:$B$19,2,0)="Exclude"),"",IF($D123=1,IF(OR(price_limit="",price_limit="No Limit"),IF(I123="Yes",1,2),IF(SUMIFS(WhatIf!$G:$G,WhatIf!$A:$A,I$1,WhatIf!$B:$B,I123)&lt;=price_limit,IF(I123="Yes",1,2),"")),""))</f>
        <v/>
      </c>
      <c r="AS123" s="75" t="str">
        <f ca="1">IF(OR(J123="",VLOOKUP(J$1,Services!$A$1:$B$19,2,0)="Exclude"),"",IF($D123=1,IF(OR(price_limit="",price_limit="No Limit"),IF(J123="Yes",1,2),IF(SUMIFS(WhatIf!$G:$G,WhatIf!$A:$A,J$1,WhatIf!$B:$B,J123)&lt;=price_limit,IF(J123="Yes",1,2),"")),""))</f>
        <v/>
      </c>
      <c r="AT123" s="75" t="str">
        <f ca="1">IF(OR(K123="",VLOOKUP(K$1,Services!$A$1:$B$19,2,0)="Exclude"),"",IF($D123=1,IF(OR(price_limit="",price_limit="No Limit"),IF(K123="Yes",1,2),IF(SUMIFS(WhatIf!$G:$G,WhatIf!$A:$A,K$1,WhatIf!$B:$B,K123)&lt;=price_limit,IF(K123="Yes",1,2),"")),""))</f>
        <v/>
      </c>
      <c r="AU123" s="75" t="str">
        <f ca="1">IF(OR(L123="",VLOOKUP(L$1,Services!$A$1:$B$19,2,0)="Exclude"),"",IF($D123=1,IF(OR(price_limit="",price_limit="No Limit"),IF(L123="Yes",1,2),IF(SUMIFS(WhatIf!$G:$G,WhatIf!$A:$A,L$1,WhatIf!$B:$B,L123)&lt;=price_limit,IF(L123="Yes",1,2),"")),""))</f>
        <v/>
      </c>
      <c r="AV123" s="75" t="str">
        <f ca="1">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 ca="1">IF(OR(O123="",VLOOKUP(O$1,Services!$A$1:$B$19,2,0)="Exclude"),"",IF($D123=1,IF(OR(price_limit="",price_limit="No Limit"),IF(O123="Yes",1,2),IF(SUMIFS(WhatIf!$G:$G,WhatIf!$A:$A,O$1,WhatIf!$B:$B,O123)&lt;=price_limit,IF(O123="Yes",1,2),"")),""))</f>
        <v/>
      </c>
      <c r="AY123" s="75" t="str">
        <f ca="1">IF(OR(P123="",VLOOKUP(P$1,Services!$A$1:$B$19,2,0)="Exclude"),"",IF($D123=1,IF(OR(price_limit="",price_limit="No Limit"),IF(P123="Yes",1,2),IF(SUMIFS(WhatIf!$G:$G,WhatIf!$A:$A,P$1,WhatIf!$B:$B,P123)&lt;=price_limit,IF(P123="Yes",1,2),"")),""))</f>
        <v/>
      </c>
      <c r="AZ123" s="75" t="str">
        <f ca="1">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1"/>
        <v>0</v>
      </c>
      <c r="BF123" s="3">
        <f>IF(highlight_pick="Select",0,IF(MID(highlight_pick,1,1)="#",0,IF(INDEX($A123:$BL123,1,MATCH(highlight_pick,$1:$1,0))="",0,IF(INDEX($A123:$BL123,1,MATCH(highlight_pick,$1:$1,0))="Yes",1,2))))</f>
        <v>0</v>
      </c>
      <c r="BG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H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row>
    <row r="124" spans="1:64" x14ac:dyDescent="0.3">
      <c r="A124" s="19" t="s">
        <v>30</v>
      </c>
      <c r="B124" s="4" t="s">
        <v>589</v>
      </c>
      <c r="C124" s="4" t="s">
        <v>489</v>
      </c>
      <c r="D124" s="3" t="str">
        <f ca="1">IF(BI124=0,"",IF(BI124&lt;=VALUE(MID(marker_pick,1,1)),1,""))</f>
        <v/>
      </c>
      <c r="F124" s="5" t="s">
        <v>547</v>
      </c>
      <c r="H124" s="5" t="s">
        <v>1</v>
      </c>
      <c r="I124" s="5" t="s">
        <v>1</v>
      </c>
      <c r="J124" s="5" t="s">
        <v>1</v>
      </c>
      <c r="K124" s="5" t="s">
        <v>1</v>
      </c>
      <c r="L124" s="5" t="s">
        <v>1</v>
      </c>
      <c r="M124" s="5" t="s">
        <v>1</v>
      </c>
      <c r="N124" s="5" t="s">
        <v>1</v>
      </c>
      <c r="O124" s="6" t="s">
        <v>1</v>
      </c>
      <c r="P124" s="6" t="s">
        <v>1</v>
      </c>
      <c r="Q124" s="6" t="s">
        <v>1</v>
      </c>
      <c r="R124" s="6"/>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ca="1">IF(SUM(V124:AL124)&gt;0,1,"")</f>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IF(OR(G124="",VLOOKUP(G$1,Services!$A$1:$B$19,2,0)="Exclude"),"",IF($D124=1,IF(OR(price_limit="",price_limit="No Limit"),IF(G124="Yes",1,2),IF(SUMIFS(WhatIf!$G:$G,WhatIf!$A:$A,G$1,WhatIf!$B:$B,G124)&lt;=price_limit,IF(G124="Yes",1,2),"")),""))</f>
        <v/>
      </c>
      <c r="AQ124" s="75" t="str">
        <f ca="1">IF(OR(H124="",VLOOKUP(H$1,Services!$A$1:$B$19,2,0)="Exclude"),"",IF($D124=1,IF(OR(price_limit="",price_limit="No Limit"),IF(H124="Yes",1,2),IF(SUMIFS(WhatIf!$G:$G,WhatIf!$A:$A,H$1,WhatIf!$B:$B,H124)&lt;=price_limit,IF(H124="Yes",1,2),"")),""))</f>
        <v/>
      </c>
      <c r="AR124" s="75" t="str">
        <f ca="1">IF(OR(I124="",VLOOKUP(I$1,Services!$A$1:$B$19,2,0)="Exclude"),"",IF($D124=1,IF(OR(price_limit="",price_limit="No Limit"),IF(I124="Yes",1,2),IF(SUMIFS(WhatIf!$G:$G,WhatIf!$A:$A,I$1,WhatIf!$B:$B,I124)&lt;=price_limit,IF(I124="Yes",1,2),"")),""))</f>
        <v/>
      </c>
      <c r="AS124" s="75" t="str">
        <f ca="1">IF(OR(J124="",VLOOKUP(J$1,Services!$A$1:$B$19,2,0)="Exclude"),"",IF($D124=1,IF(OR(price_limit="",price_limit="No Limit"),IF(J124="Yes",1,2),IF(SUMIFS(WhatIf!$G:$G,WhatIf!$A:$A,J$1,WhatIf!$B:$B,J124)&lt;=price_limit,IF(J124="Yes",1,2),"")),""))</f>
        <v/>
      </c>
      <c r="AT124" s="75" t="str">
        <f ca="1">IF(OR(K124="",VLOOKUP(K$1,Services!$A$1:$B$19,2,0)="Exclude"),"",IF($D124=1,IF(OR(price_limit="",price_limit="No Limit"),IF(K124="Yes",1,2),IF(SUMIFS(WhatIf!$G:$G,WhatIf!$A:$A,K$1,WhatIf!$B:$B,K124)&lt;=price_limit,IF(K124="Yes",1,2),"")),""))</f>
        <v/>
      </c>
      <c r="AU124" s="75" t="str">
        <f ca="1">IF(OR(L124="",VLOOKUP(L$1,Services!$A$1:$B$19,2,0)="Exclude"),"",IF($D124=1,IF(OR(price_limit="",price_limit="No Limit"),IF(L124="Yes",1,2),IF(SUMIFS(WhatIf!$G:$G,WhatIf!$A:$A,L$1,WhatIf!$B:$B,L124)&lt;=price_limit,IF(L124="Yes",1,2),"")),""))</f>
        <v/>
      </c>
      <c r="AV124" s="75" t="str">
        <f ca="1">IF(OR(M124="",VLOOKUP(M$1,Services!$A$1:$B$19,2,0)="Exclude"),"",IF($D124=1,IF(OR(price_limit="",price_limit="No Limit"),IF(M124="Yes",1,2),IF(SUMIFS(WhatIf!$G:$G,WhatIf!$A:$A,M$1,WhatIf!$B:$B,M124)&lt;=price_limit,IF(M124="Yes",1,2),"")),""))</f>
        <v/>
      </c>
      <c r="AW124" s="75" t="str">
        <f ca="1">IF(OR(N124="",VLOOKUP(N$1,Services!$A$1:$B$19,2,0)="Exclude"),"",IF($D124=1,IF(OR(price_limit="",price_limit="No Limit"),IF(N124="Yes",1,2),IF(SUMIFS(WhatIf!$G:$G,WhatIf!$A:$A,N$1,WhatIf!$B:$B,N124)&lt;=price_limit,IF(N124="Yes",1,2),"")),""))</f>
        <v/>
      </c>
      <c r="AX124" s="75" t="str">
        <f ca="1">IF(OR(O124="",VLOOKUP(O$1,Services!$A$1:$B$19,2,0)="Exclude"),"",IF($D124=1,IF(OR(price_limit="",price_limit="No Limit"),IF(O124="Yes",1,2),IF(SUMIFS(WhatIf!$G:$G,WhatIf!$A:$A,O$1,WhatIf!$B:$B,O124)&lt;=price_limit,IF(O124="Yes",1,2),"")),""))</f>
        <v/>
      </c>
      <c r="AY124" s="75" t="str">
        <f ca="1">IF(OR(P124="",VLOOKUP(P$1,Services!$A$1:$B$19,2,0)="Exclude"),"",IF($D124=1,IF(OR(price_limit="",price_limit="No Limit"),IF(P124="Yes",1,2),IF(SUMIFS(WhatIf!$G:$G,WhatIf!$A:$A,P$1,WhatIf!$B:$B,P124)&lt;=price_limit,IF(P124="Yes",1,2),"")),""))</f>
        <v/>
      </c>
      <c r="AZ124" s="75" t="str">
        <f ca="1">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1"/>
        <v>0</v>
      </c>
      <c r="BF124" s="3">
        <f>IF(highlight_pick="Select",0,IF(MID(highlight_pick,1,1)="#",0,IF(INDEX($A124:$BL124,1,MATCH(highlight_pick,$1:$1,0))="",0,IF(INDEX($A124:$BL124,1,MATCH(highlight_pick,$1:$1,0))="Yes",1,2))))</f>
        <v>0</v>
      </c>
      <c r="BG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H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row>
    <row r="125" spans="1:64" ht="24.9" x14ac:dyDescent="0.3">
      <c r="A125" s="19" t="s">
        <v>183</v>
      </c>
      <c r="B125" s="4" t="s">
        <v>239</v>
      </c>
      <c r="C125" s="4" t="s">
        <v>212</v>
      </c>
      <c r="D125" s="3" t="str">
        <f ca="1">IF(BI125=0,"",IF(BI125&lt;=VALUE(MID(marker_pick,1,1)),1,""))</f>
        <v/>
      </c>
      <c r="E125" s="5" t="s">
        <v>1</v>
      </c>
      <c r="F125" s="5" t="s">
        <v>549</v>
      </c>
      <c r="G125" s="5" t="s">
        <v>549</v>
      </c>
      <c r="H125" s="6"/>
      <c r="I125" s="6"/>
      <c r="L125" s="5" t="s">
        <v>1</v>
      </c>
      <c r="M125" s="5" t="s">
        <v>1</v>
      </c>
      <c r="O125" s="6"/>
      <c r="P125" s="6" t="s">
        <v>301</v>
      </c>
      <c r="Q125" s="6" t="s">
        <v>327</v>
      </c>
      <c r="R125" s="6" t="s">
        <v>892</v>
      </c>
      <c r="U125" s="5" t="s">
        <v>1</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ca="1">IF(SUM(V125:AL125)&gt;0,1,"")</f>
        <v/>
      </c>
      <c r="AN125" s="75" t="str">
        <f ca="1">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 ca="1">IF(OR(L125="",VLOOKUP(L$1,Services!$A$1:$B$19,2,0)="Exclude"),"",IF($D125=1,IF(OR(price_limit="",price_limit="No Limit"),IF(L125="Yes",1,2),IF(SUMIFS(WhatIf!$G:$G,WhatIf!$A:$A,L$1,WhatIf!$B:$B,L125)&lt;=price_limit,IF(L125="Yes",1,2),"")),""))</f>
        <v/>
      </c>
      <c r="AV125" s="75" t="str">
        <f ca="1">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 ca="1">IF(OR(P125="",VLOOKUP(P$1,Services!$A$1:$B$19,2,0)="Exclude"),"",IF($D125=1,IF(OR(price_limit="",price_limit="No Limit"),IF(P125="Yes",1,2),IF(SUMIFS(WhatIf!$G:$G,WhatIf!$A:$A,P$1,WhatIf!$B:$B,P125)&lt;=price_limit,IF(P125="Yes",1,2),"")),""))</f>
        <v/>
      </c>
      <c r="AZ125" s="75" t="str">
        <f ca="1">IF(OR(Q125="",VLOOKUP(Q$1,Services!$A$1:$B$19,2,0)="Exclude"),"",IF($D125=1,IF(OR(price_limit="",price_limit="No Limit"),IF(Q125="Yes",1,2),IF(SUMIFS(WhatIf!$G:$G,WhatIf!$A:$A,Q$1,WhatIf!$B:$B,Q125)&lt;=price_limit,IF(Q125="Yes",1,2),"")),""))</f>
        <v/>
      </c>
      <c r="BA125" s="75" t="str">
        <f ca="1">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1"/>
        <v>0</v>
      </c>
      <c r="BF125" s="3">
        <f>IF(highlight_pick="Select",0,IF(MID(highlight_pick,1,1)="#",0,IF(INDEX($A125:$BL125,1,MATCH(highlight_pick,$1:$1,0))="",0,IF(INDEX($A125:$BL125,1,MATCH(highlight_pick,$1:$1,0))="Yes",1,2))))</f>
        <v>0</v>
      </c>
      <c r="BG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H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Err2</v>
      </c>
      <c r="BL125" s="3" t="str">
        <f>IF($A125&lt;&gt;"",IF(ISNUMBER(MATCH(ROW($A125),#REF!,0)),IF($F125="","Err1",""),IF($F125="","","Err2")),"")</f>
        <v>Err2</v>
      </c>
    </row>
    <row r="126" spans="1:64" x14ac:dyDescent="0.3">
      <c r="A126" s="19" t="s">
        <v>593</v>
      </c>
      <c r="C126" s="4" t="s">
        <v>301</v>
      </c>
      <c r="D126" s="3" t="str">
        <f ca="1">IF(BI126=0,"",IF(BI126&lt;=VALUE(MID(marker_pick,1,1)),1,""))</f>
        <v/>
      </c>
      <c r="F126" s="5" t="s">
        <v>556</v>
      </c>
      <c r="G126" s="5" t="s">
        <v>556</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ca="1">IF(SUM(V126:AL126)&gt;0,1,"")</f>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1"/>
        <v>0</v>
      </c>
      <c r="BF126" s="3">
        <f>IF(highlight_pick="Select",0,IF(MID(highlight_pick,1,1)="#",0,IF(INDEX($A126:$BL126,1,MATCH(highlight_pick,$1:$1,0))="",0,IF(INDEX($A126:$BL126,1,MATCH(highlight_pick,$1:$1,0))="Yes",1,2))))</f>
        <v>0</v>
      </c>
      <c r="BG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H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row>
    <row r="127" spans="1:64" x14ac:dyDescent="0.3">
      <c r="A127" s="19" t="s">
        <v>590</v>
      </c>
      <c r="C127" s="4" t="s">
        <v>212</v>
      </c>
      <c r="D127" s="3" t="str">
        <f ca="1">IF(BI127=0,"",IF(BI127&lt;=VALUE(MID(marker_pick,1,1)),1,""))</f>
        <v/>
      </c>
      <c r="F127" s="5" t="s">
        <v>557</v>
      </c>
      <c r="G127" s="5" t="s">
        <v>557</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ca="1">IF(SUM(V127:AL127)&gt;0,1,"")</f>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1"/>
        <v>0</v>
      </c>
      <c r="BF127" s="3">
        <f>IF(highlight_pick="Select",0,IF(MID(highlight_pick,1,1)="#",0,IF(INDEX($A127:$BL127,1,MATCH(highlight_pick,$1:$1,0))="",0,IF(INDEX($A127:$BL127,1,MATCH(highlight_pick,$1:$1,0))="Yes",1,2))))</f>
        <v>0</v>
      </c>
      <c r="BG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H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row>
    <row r="128" spans="1:64" x14ac:dyDescent="0.3">
      <c r="A128" s="19" t="s">
        <v>616</v>
      </c>
      <c r="C128" s="4" t="s">
        <v>496</v>
      </c>
      <c r="D128" s="3" t="str">
        <f ca="1">IF(BI128=0,"",IF(BI128&lt;=VALUE(MID(marker_pick,1,1)),1,""))</f>
        <v/>
      </c>
      <c r="F128" s="5" t="s">
        <v>570</v>
      </c>
      <c r="G128" s="5" t="s">
        <v>570</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ca="1">IF(SUM(V128:AL128)&gt;0,1,"")</f>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1"/>
        <v>0</v>
      </c>
      <c r="BF128" s="3">
        <f>IF(highlight_pick="Select",0,IF(MID(highlight_pick,1,1)="#",0,IF(INDEX($A128:$BL128,1,MATCH(highlight_pick,$1:$1,0))="",0,IF(INDEX($A128:$BL128,1,MATCH(highlight_pick,$1:$1,0))="Yes",1,2))))</f>
        <v>0</v>
      </c>
      <c r="BG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H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row>
    <row r="129" spans="1:64" ht="24.9" x14ac:dyDescent="0.3">
      <c r="A129" s="19" t="s">
        <v>558</v>
      </c>
      <c r="C129" s="4" t="s">
        <v>301</v>
      </c>
      <c r="D129" s="3" t="str">
        <f ca="1">IF(BI129=0,"",IF(BI129&lt;=VALUE(MID(marker_pick,1,1)),1,""))</f>
        <v/>
      </c>
      <c r="F129" s="5" t="s">
        <v>558</v>
      </c>
      <c r="G129" s="5" t="s">
        <v>558</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ca="1">IF(SUM(V129:AL129)&gt;0,1,"")</f>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 t="shared" si="1"/>
        <v>0</v>
      </c>
      <c r="BF129" s="3">
        <f>IF(highlight_pick="Select",0,IF(MID(highlight_pick,1,1)="#",0,IF(INDEX($A129:$BL129,1,MATCH(highlight_pick,$1:$1,0))="",0,IF(INDEX($A129:$BL129,1,MATCH(highlight_pick,$1:$1,0))="Yes",1,2))))</f>
        <v>0</v>
      </c>
      <c r="BG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H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row>
    <row r="130" spans="1:64" ht="24.9" x14ac:dyDescent="0.3">
      <c r="A130" s="19" t="s">
        <v>623</v>
      </c>
      <c r="C130" s="4" t="s">
        <v>496</v>
      </c>
      <c r="D130" s="3" t="str">
        <f ca="1">IF(BI130=0,"",IF(BI130&lt;=VALUE(MID(marker_pick,1,1)),1,""))</f>
        <v/>
      </c>
      <c r="F130" s="5" t="s">
        <v>576</v>
      </c>
      <c r="G130" s="5" t="s">
        <v>576</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ca="1">IF(SUM(V130:AL130)&gt;0,1,"")</f>
        <v/>
      </c>
      <c r="AN130" s="75" t="str">
        <f>IF(OR(E130="",VLOOKUP(E$1,Services!$A$1:$B$19,2,0)="Exclude"),"",IF($D130=1,IF(OR(price_limit="",price_limit="No Limit"),IF(E130="Yes",1,2),IF(SUMIFS(WhatIf!$G:$G,WhatIf!$A:$A,E$1,WhatIf!$B:$B,E130)&lt;=price_limit,IF(E130="Yes",1,2),"")),""))</f>
        <v/>
      </c>
      <c r="AO130" s="75" t="str">
        <f ca="1">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IF(OR(H130="",VLOOKUP(H$1,Services!$A$1:$B$19,2,0)="Exclude"),"",IF($D130=1,IF(OR(price_limit="",price_limit="No Limit"),IF(H130="Yes",1,2),IF(SUMIFS(WhatIf!$G:$G,WhatIf!$A:$A,H$1,WhatIf!$B:$B,H130)&lt;=price_limit,IF(H130="Yes",1,2),"")),""))</f>
        <v/>
      </c>
      <c r="AR130" s="75" t="str">
        <f>IF(OR(I130="",VLOOKUP(I$1,Services!$A$1:$B$19,2,0)="Exclude"),"",IF($D130=1,IF(OR(price_limit="",price_limit="No Limit"),IF(I130="Yes",1,2),IF(SUMIFS(WhatIf!$G:$G,WhatIf!$A:$A,I$1,WhatIf!$B:$B,I130)&lt;=price_limit,IF(I130="Yes",1,2),"")),""))</f>
        <v/>
      </c>
      <c r="AS130" s="75" t="str">
        <f>IF(OR(J130="",VLOOKUP(J$1,Services!$A$1:$B$19,2,0)="Exclude"),"",IF($D130=1,IF(OR(price_limit="",price_limit="No Limit"),IF(J130="Yes",1,2),IF(SUMIFS(WhatIf!$G:$G,WhatIf!$A:$A,J$1,WhatIf!$B:$B,J130)&lt;=price_limit,IF(J130="Yes",1,2),"")),""))</f>
        <v/>
      </c>
      <c r="AT130" s="75" t="str">
        <f>IF(OR(K130="",VLOOKUP(K$1,Services!$A$1:$B$19,2,0)="Exclude"),"",IF($D130=1,IF(OR(price_limit="",price_limit="No Limit"),IF(K130="Yes",1,2),IF(SUMIFS(WhatIf!$G:$G,WhatIf!$A:$A,K$1,WhatIf!$B:$B,K130)&lt;=price_limit,IF(K130="Yes",1,2),"")),""))</f>
        <v/>
      </c>
      <c r="AU130" s="75" t="str">
        <f>IF(OR(L130="",VLOOKUP(L$1,Services!$A$1:$B$19,2,0)="Exclude"),"",IF($D130=1,IF(OR(price_limit="",price_limit="No Limit"),IF(L130="Yes",1,2),IF(SUMIFS(WhatIf!$G:$G,WhatIf!$A:$A,L$1,WhatIf!$B:$B,L130)&lt;=price_limit,IF(L130="Yes",1,2),"")),""))</f>
        <v/>
      </c>
      <c r="AV130" s="75" t="str">
        <f>IF(OR(M130="",VLOOKUP(M$1,Services!$A$1:$B$19,2,0)="Exclude"),"",IF($D130=1,IF(OR(price_limit="",price_limit="No Limit"),IF(M130="Yes",1,2),IF(SUMIFS(WhatIf!$G:$G,WhatIf!$A:$A,M$1,WhatIf!$B:$B,M130)&lt;=price_limit,IF(M130="Yes",1,2),"")),""))</f>
        <v/>
      </c>
      <c r="AW130" s="75" t="str">
        <f>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ref="BE130:BE193" si="2">MAX(BF130:BH130)</f>
        <v>0</v>
      </c>
      <c r="BF130" s="3">
        <f>IF(highlight_pick="Select",0,IF(MID(highlight_pick,1,1)="#",0,IF(INDEX($A130:$BL130,1,MATCH(highlight_pick,$1:$1,0))="",0,IF(INDEX($A130:$BL130,1,MATCH(highlight_pick,$1:$1,0))="Yes",1,2))))</f>
        <v>0</v>
      </c>
      <c r="BG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H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Err2</v>
      </c>
    </row>
    <row r="131" spans="1:64" x14ac:dyDescent="0.3">
      <c r="A131" s="19" t="s">
        <v>98</v>
      </c>
      <c r="B131" s="4" t="s">
        <v>806</v>
      </c>
      <c r="C131" s="4" t="s">
        <v>489</v>
      </c>
      <c r="D131" s="3" t="str">
        <f ca="1">IF(BI131=0,"",IF(BI131&lt;=VALUE(MID(marker_pick,1,1)),1,""))</f>
        <v/>
      </c>
      <c r="F131" s="5" t="s">
        <v>547</v>
      </c>
      <c r="G131" s="5" t="s">
        <v>547</v>
      </c>
      <c r="H131" s="6"/>
      <c r="I131" s="6"/>
      <c r="O131" s="6"/>
      <c r="P131" s="6"/>
      <c r="Q131" s="6"/>
      <c r="R131" s="6"/>
      <c r="T131" s="5" t="s">
        <v>263</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ca="1">IF(SUM(V131:AL131)&gt;0,1,"")</f>
        <v/>
      </c>
      <c r="AN131" s="75" t="str">
        <f>IF(OR(E131="",VLOOKUP(E$1,Services!$A$1:$B$19,2,0)="Exclude"),"",IF($D131=1,IF(OR(price_limit="",price_limit="No Limit"),IF(E131="Yes",1,2),IF(SUMIFS(WhatIf!$G:$G,WhatIf!$A:$A,E$1,WhatIf!$B:$B,E131)&lt;=price_limit,IF(E131="Yes",1,2),"")),""))</f>
        <v/>
      </c>
      <c r="AO131" s="75" t="str">
        <f ca="1">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IF(OR(H131="",VLOOKUP(H$1,Services!$A$1:$B$19,2,0)="Exclude"),"",IF($D131=1,IF(OR(price_limit="",price_limit="No Limit"),IF(H131="Yes",1,2),IF(SUMIFS(WhatIf!$G:$G,WhatIf!$A:$A,H$1,WhatIf!$B:$B,H131)&lt;=price_limit,IF(H131="Yes",1,2),"")),""))</f>
        <v/>
      </c>
      <c r="AR131" s="75" t="str">
        <f>IF(OR(I131="",VLOOKUP(I$1,Services!$A$1:$B$19,2,0)="Exclude"),"",IF($D131=1,IF(OR(price_limit="",price_limit="No Limit"),IF(I131="Yes",1,2),IF(SUMIFS(WhatIf!$G:$G,WhatIf!$A:$A,I$1,WhatIf!$B:$B,I131)&lt;=price_limit,IF(I131="Yes",1,2),"")),""))</f>
        <v/>
      </c>
      <c r="AS131" s="75" t="str">
        <f>IF(OR(J131="",VLOOKUP(J$1,Services!$A$1:$B$19,2,0)="Exclude"),"",IF($D131=1,IF(OR(price_limit="",price_limit="No Limit"),IF(J131="Yes",1,2),IF(SUMIFS(WhatIf!$G:$G,WhatIf!$A:$A,J$1,WhatIf!$B:$B,J131)&lt;=price_limit,IF(J131="Yes",1,2),"")),""))</f>
        <v/>
      </c>
      <c r="AT131" s="75" t="str">
        <f>IF(OR(K131="",VLOOKUP(K$1,Services!$A$1:$B$19,2,0)="Exclude"),"",IF($D131=1,IF(OR(price_limit="",price_limit="No Limit"),IF(K131="Yes",1,2),IF(SUMIFS(WhatIf!$G:$G,WhatIf!$A:$A,K$1,WhatIf!$B:$B,K131)&lt;=price_limit,IF(K131="Yes",1,2),"")),""))</f>
        <v/>
      </c>
      <c r="AU131" s="75" t="str">
        <f>IF(OR(L131="",VLOOKUP(L$1,Services!$A$1:$B$19,2,0)="Exclude"),"",IF($D131=1,IF(OR(price_limit="",price_limit="No Limit"),IF(L131="Yes",1,2),IF(SUMIFS(WhatIf!$G:$G,WhatIf!$A:$A,L$1,WhatIf!$B:$B,L131)&lt;=price_limit,IF(L131="Yes",1,2),"")),""))</f>
        <v/>
      </c>
      <c r="AV131" s="75" t="str">
        <f>IF(OR(M131="",VLOOKUP(M$1,Services!$A$1:$B$19,2,0)="Exclude"),"",IF($D131=1,IF(OR(price_limit="",price_limit="No Limit"),IF(M131="Yes",1,2),IF(SUMIFS(WhatIf!$G:$G,WhatIf!$A:$A,M$1,WhatIf!$B:$B,M131)&lt;=price_limit,IF(M131="Yes",1,2),"")),""))</f>
        <v/>
      </c>
      <c r="AW131" s="75" t="str">
        <f>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 ca="1">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2"/>
        <v>0</v>
      </c>
      <c r="BF131" s="3">
        <f>IF(highlight_pick="Select",0,IF(MID(highlight_pick,1,1)="#",0,IF(INDEX($A131:$BL131,1,MATCH(highlight_pick,$1:$1,0))="",0,IF(INDEX($A131:$BL131,1,MATCH(highlight_pick,$1:$1,0))="Yes",1,2))))</f>
        <v>0</v>
      </c>
      <c r="BG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H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Err2</v>
      </c>
    </row>
    <row r="132" spans="1:64" ht="24.9" x14ac:dyDescent="0.3">
      <c r="A132" s="19" t="s">
        <v>31</v>
      </c>
      <c r="B132" s="4" t="s">
        <v>326</v>
      </c>
      <c r="C132" s="4" t="s">
        <v>212</v>
      </c>
      <c r="D132" s="3" t="str">
        <f ca="1">IF(BI132=0,"",IF(BI132&lt;=VALUE(MID(marker_pick,1,1)),1,""))</f>
        <v/>
      </c>
      <c r="G132" s="5" t="s">
        <v>1</v>
      </c>
      <c r="H132" s="5" t="s">
        <v>1</v>
      </c>
      <c r="I132" s="5" t="s">
        <v>1</v>
      </c>
      <c r="J132" s="5" t="s">
        <v>1</v>
      </c>
      <c r="K132" s="5" t="s">
        <v>1</v>
      </c>
      <c r="L132" s="5" t="s">
        <v>1</v>
      </c>
      <c r="M132" s="5" t="s">
        <v>1</v>
      </c>
      <c r="N132" s="5" t="s">
        <v>1</v>
      </c>
      <c r="O132" s="6" t="s">
        <v>1</v>
      </c>
      <c r="P132" s="6" t="s">
        <v>1</v>
      </c>
      <c r="Q132" s="6" t="s">
        <v>1</v>
      </c>
      <c r="R132" s="6"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ca="1">IF(SUM(V132:AL132)&gt;0,1,"")</f>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 ca="1">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 ca="1">IF(OR(O132="",VLOOKUP(O$1,Services!$A$1:$B$19,2,0)="Exclude"),"",IF($D132=1,IF(OR(price_limit="",price_limit="No Limit"),IF(O132="Yes",1,2),IF(SUMIFS(WhatIf!$G:$G,WhatIf!$A:$A,O$1,WhatIf!$B:$B,O132)&lt;=price_limit,IF(O132="Yes",1,2),"")),""))</f>
        <v/>
      </c>
      <c r="AY132" s="75" t="str">
        <f ca="1">IF(OR(P132="",VLOOKUP(P$1,Services!$A$1:$B$19,2,0)="Exclude"),"",IF($D132=1,IF(OR(price_limit="",price_limit="No Limit"),IF(P132="Yes",1,2),IF(SUMIFS(WhatIf!$G:$G,WhatIf!$A:$A,P$1,WhatIf!$B:$B,P132)&lt;=price_limit,IF(P132="Yes",1,2),"")),""))</f>
        <v/>
      </c>
      <c r="AZ132" s="75" t="str">
        <f ca="1">IF(OR(Q132="",VLOOKUP(Q$1,Services!$A$1:$B$19,2,0)="Exclude"),"",IF($D132=1,IF(OR(price_limit="",price_limit="No Limit"),IF(Q132="Yes",1,2),IF(SUMIFS(WhatIf!$G:$G,WhatIf!$A:$A,Q$1,WhatIf!$B:$B,Q132)&lt;=price_limit,IF(Q132="Yes",1,2),"")),""))</f>
        <v/>
      </c>
      <c r="BA132" s="75" t="str">
        <f ca="1">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2"/>
        <v>0</v>
      </c>
      <c r="BF132" s="3">
        <f>IF(highlight_pick="Select",0,IF(MID(highlight_pick,1,1)="#",0,IF(INDEX($A132:$BL132,1,MATCH(highlight_pick,$1:$1,0))="",0,IF(INDEX($A132:$BL132,1,MATCH(highlight_pick,$1:$1,0))="Yes",1,2))))</f>
        <v>0</v>
      </c>
      <c r="BG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H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row>
    <row r="133" spans="1:64" x14ac:dyDescent="0.3">
      <c r="A133" s="19" t="s">
        <v>277</v>
      </c>
      <c r="B133" s="4" t="s">
        <v>255</v>
      </c>
      <c r="C133" s="4" t="s">
        <v>222</v>
      </c>
      <c r="D133" s="3" t="str">
        <f ca="1">IF(BI133=0,"",IF(BI133&lt;=VALUE(MID(marker_pick,1,1)),1,""))</f>
        <v/>
      </c>
      <c r="H133" s="5" t="s">
        <v>303</v>
      </c>
      <c r="I133" s="5" t="s">
        <v>303</v>
      </c>
      <c r="J133" s="5" t="s">
        <v>303</v>
      </c>
      <c r="K133" s="5" t="s">
        <v>303</v>
      </c>
      <c r="L133" s="5" t="s">
        <v>303</v>
      </c>
      <c r="M133" s="5" t="s">
        <v>303</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ca="1">IF(SUM(V133:AL133)&gt;0,1,"")</f>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 ca="1">IF(OR(H133="",VLOOKUP(H$1,Services!$A$1:$B$19,2,0)="Exclude"),"",IF($D133=1,IF(OR(price_limit="",price_limit="No Limit"),IF(H133="Yes",1,2),IF(SUMIFS(WhatIf!$G:$G,WhatIf!$A:$A,H$1,WhatIf!$B:$B,H133)&lt;=price_limit,IF(H133="Yes",1,2),"")),""))</f>
        <v/>
      </c>
      <c r="AR133" s="75" t="str">
        <f ca="1">IF(OR(I133="",VLOOKUP(I$1,Services!$A$1:$B$19,2,0)="Exclude"),"",IF($D133=1,IF(OR(price_limit="",price_limit="No Limit"),IF(I133="Yes",1,2),IF(SUMIFS(WhatIf!$G:$G,WhatIf!$A:$A,I$1,WhatIf!$B:$B,I133)&lt;=price_limit,IF(I133="Yes",1,2),"")),""))</f>
        <v/>
      </c>
      <c r="AS133" s="75" t="str">
        <f ca="1">IF(OR(J133="",VLOOKUP(J$1,Services!$A$1:$B$19,2,0)="Exclude"),"",IF($D133=1,IF(OR(price_limit="",price_limit="No Limit"),IF(J133="Yes",1,2),IF(SUMIFS(WhatIf!$G:$G,WhatIf!$A:$A,J$1,WhatIf!$B:$B,J133)&lt;=price_limit,IF(J133="Yes",1,2),"")),""))</f>
        <v/>
      </c>
      <c r="AT133" s="75" t="str">
        <f ca="1">IF(OR(K133="",VLOOKUP(K$1,Services!$A$1:$B$19,2,0)="Exclude"),"",IF($D133=1,IF(OR(price_limit="",price_limit="No Limit"),IF(K133="Yes",1,2),IF(SUMIFS(WhatIf!$G:$G,WhatIf!$A:$A,K$1,WhatIf!$B:$B,K133)&lt;=price_limit,IF(K133="Yes",1,2),"")),""))</f>
        <v/>
      </c>
      <c r="AU133" s="75" t="str">
        <f ca="1">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2"/>
        <v>0</v>
      </c>
      <c r="BF133" s="3">
        <f>IF(highlight_pick="Select",0,IF(MID(highlight_pick,1,1)="#",0,IF(INDEX($A133:$BL133,1,MATCH(highlight_pick,$1:$1,0))="",0,IF(INDEX($A133:$BL133,1,MATCH(highlight_pick,$1:$1,0))="Yes",1,2))))</f>
        <v>0</v>
      </c>
      <c r="BG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H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row>
    <row r="134" spans="1:64" x14ac:dyDescent="0.3">
      <c r="A134" s="19" t="s">
        <v>278</v>
      </c>
      <c r="B134" s="4" t="s">
        <v>255</v>
      </c>
      <c r="C134" s="4" t="s">
        <v>222</v>
      </c>
      <c r="D134" s="3" t="str">
        <f ca="1">IF(BI134=0,"",IF(BI134&lt;=VALUE(MID(marker_pick,1,1)),1,""))</f>
        <v/>
      </c>
      <c r="F134" s="5" t="s">
        <v>568</v>
      </c>
      <c r="G134" s="5" t="s">
        <v>568</v>
      </c>
      <c r="H134" s="5" t="s">
        <v>303</v>
      </c>
      <c r="I134" s="5" t="s">
        <v>303</v>
      </c>
      <c r="J134" s="5" t="s">
        <v>303</v>
      </c>
      <c r="K134" s="5" t="s">
        <v>303</v>
      </c>
      <c r="L134" s="5" t="s">
        <v>303</v>
      </c>
      <c r="M134" s="5" t="s">
        <v>303</v>
      </c>
      <c r="N134" s="5"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ca="1">IF(SUM(V134:AL134)&gt;0,1,"")</f>
        <v/>
      </c>
      <c r="AN134" s="75" t="str">
        <f>IF(OR(E134="",VLOOKUP(E$1,Services!$A$1:$B$19,2,0)="Exclude"),"",IF($D134=1,IF(OR(price_limit="",price_limit="No Limit"),IF(E134="Yes",1,2),IF(SUMIFS(WhatIf!$G:$G,WhatIf!$A:$A,E$1,WhatIf!$B:$B,E134)&lt;=price_limit,IF(E134="Yes",1,2),"")),""))</f>
        <v/>
      </c>
      <c r="AO134" s="75" t="str">
        <f ca="1">IF(OR(F134="",VLOOKUP(F$1,Services!$A$1:$B$19,2,0)="Exclude"),"",IF($D134=1,IF(OR(price_limit="",price_limit="No Limit"),IF(F134="Yes",1,2),IF(SUMIFS(WhatIf!$G:$G,WhatIf!$A:$A,F$1,WhatIf!$B:$B,F134)&lt;=price_limit,IF(F134="Yes",1,2),"")),""))</f>
        <v/>
      </c>
      <c r="AP134" s="75" t="str">
        <f ca="1">IF(OR(G134="",VLOOKUP(G$1,Services!$A$1:$B$19,2,0)="Exclude"),"",IF($D134=1,IF(OR(price_limit="",price_limit="No Limit"),IF(G134="Yes",1,2),IF(SUMIFS(WhatIf!$G:$G,WhatIf!$A:$A,G$1,WhatIf!$B:$B,G134)&lt;=price_limit,IF(G134="Yes",1,2),"")),""))</f>
        <v/>
      </c>
      <c r="AQ134" s="75" t="str">
        <f ca="1">IF(OR(H134="",VLOOKUP(H$1,Services!$A$1:$B$19,2,0)="Exclude"),"",IF($D134=1,IF(OR(price_limit="",price_limit="No Limit"),IF(H134="Yes",1,2),IF(SUMIFS(WhatIf!$G:$G,WhatIf!$A:$A,H$1,WhatIf!$B:$B,H134)&lt;=price_limit,IF(H134="Yes",1,2),"")),""))</f>
        <v/>
      </c>
      <c r="AR134" s="75" t="str">
        <f ca="1">IF(OR(I134="",VLOOKUP(I$1,Services!$A$1:$B$19,2,0)="Exclude"),"",IF($D134=1,IF(OR(price_limit="",price_limit="No Limit"),IF(I134="Yes",1,2),IF(SUMIFS(WhatIf!$G:$G,WhatIf!$A:$A,I$1,WhatIf!$B:$B,I134)&lt;=price_limit,IF(I134="Yes",1,2),"")),""))</f>
        <v/>
      </c>
      <c r="AS134" s="75" t="str">
        <f ca="1">IF(OR(J134="",VLOOKUP(J$1,Services!$A$1:$B$19,2,0)="Exclude"),"",IF($D134=1,IF(OR(price_limit="",price_limit="No Limit"),IF(J134="Yes",1,2),IF(SUMIFS(WhatIf!$G:$G,WhatIf!$A:$A,J$1,WhatIf!$B:$B,J134)&lt;=price_limit,IF(J134="Yes",1,2),"")),""))</f>
        <v/>
      </c>
      <c r="AT134" s="75" t="str">
        <f ca="1">IF(OR(K134="",VLOOKUP(K$1,Services!$A$1:$B$19,2,0)="Exclude"),"",IF($D134=1,IF(OR(price_limit="",price_limit="No Limit"),IF(K134="Yes",1,2),IF(SUMIFS(WhatIf!$G:$G,WhatIf!$A:$A,K$1,WhatIf!$B:$B,K134)&lt;=price_limit,IF(K134="Yes",1,2),"")),""))</f>
        <v/>
      </c>
      <c r="AU134" s="75" t="str">
        <f ca="1">IF(OR(L134="",VLOOKUP(L$1,Services!$A$1:$B$19,2,0)="Exclude"),"",IF($D134=1,IF(OR(price_limit="",price_limit="No Limit"),IF(L134="Yes",1,2),IF(SUMIFS(WhatIf!$G:$G,WhatIf!$A:$A,L$1,WhatIf!$B:$B,L134)&lt;=price_limit,IF(L134="Yes",1,2),"")),""))</f>
        <v/>
      </c>
      <c r="AV134" s="75" t="str">
        <f ca="1">IF(OR(M134="",VLOOKUP(M$1,Services!$A$1:$B$19,2,0)="Exclude"),"",IF($D134=1,IF(OR(price_limit="",price_limit="No Limit"),IF(M134="Yes",1,2),IF(SUMIFS(WhatIf!$G:$G,WhatIf!$A:$A,M$1,WhatIf!$B:$B,M134)&lt;=price_limit,IF(M134="Yes",1,2),"")),""))</f>
        <v/>
      </c>
      <c r="AW134" s="75" t="str">
        <f ca="1">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2"/>
        <v>0</v>
      </c>
      <c r="BF134" s="3">
        <f>IF(highlight_pick="Select",0,IF(MID(highlight_pick,1,1)="#",0,IF(INDEX($A134:$BL134,1,MATCH(highlight_pick,$1:$1,0))="",0,IF(INDEX($A134:$BL134,1,MATCH(highlight_pick,$1:$1,0))="Yes",1,2))))</f>
        <v>0</v>
      </c>
      <c r="BG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H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Err2</v>
      </c>
    </row>
    <row r="135" spans="1:64" x14ac:dyDescent="0.3">
      <c r="A135" s="19" t="s">
        <v>359</v>
      </c>
      <c r="B135" s="4" t="s">
        <v>255</v>
      </c>
      <c r="C135" s="4" t="s">
        <v>222</v>
      </c>
      <c r="D135" s="3" t="str">
        <f ca="1">IF(BI135=0,"",IF(BI135&lt;=VALUE(MID(marker_pick,1,1)),1,""))</f>
        <v/>
      </c>
      <c r="P135" s="21"/>
      <c r="R135" s="5" t="s">
        <v>897</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ca="1">IF(SUM(V135:AL135)&gt;0,1,"")</f>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 ca="1">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2"/>
        <v>0</v>
      </c>
      <c r="BF135" s="3">
        <f>IF(highlight_pick="Select",0,IF(MID(highlight_pick,1,1)="#",0,IF(INDEX($A135:$BL135,1,MATCH(highlight_pick,$1:$1,0))="",0,IF(INDEX($A135:$BL135,1,MATCH(highlight_pick,$1:$1,0))="Yes",1,2))))</f>
        <v>0</v>
      </c>
      <c r="BG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H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row>
    <row r="136" spans="1:64" x14ac:dyDescent="0.3">
      <c r="A136" s="19" t="s">
        <v>732</v>
      </c>
      <c r="C136" s="4" t="s">
        <v>222</v>
      </c>
      <c r="D136" s="3" t="str">
        <f ca="1">IF(BI136=0,"",IF(BI136&lt;=VALUE(MID(marker_pick,1,1)),1,""))</f>
        <v/>
      </c>
      <c r="M136" s="5" t="s">
        <v>1</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ca="1">IF(SUM(V136:AL136)&gt;0,1,"")</f>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 ca="1">IF(OR(M136="",VLOOKUP(M$1,Services!$A$1:$B$19,2,0)="Exclude"),"",IF($D136=1,IF(OR(price_limit="",price_limit="No Limit"),IF(M136="Yes",1,2),IF(SUMIFS(WhatIf!$G:$G,WhatIf!$A:$A,M$1,WhatIf!$B:$B,M136)&lt;=price_limit,IF(M136="Yes",1,2),"")),""))</f>
        <v/>
      </c>
      <c r="AW136" s="75" t="str">
        <f ca="1">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2"/>
        <v>0</v>
      </c>
      <c r="BF136" s="3">
        <f>IF(highlight_pick="Select",0,IF(MID(highlight_pick,1,1)="#",0,IF(INDEX($A136:$BL136,1,MATCH(highlight_pick,$1:$1,0))="",0,IF(INDEX($A136:$BL136,1,MATCH(highlight_pick,$1:$1,0))="Yes",1,2))))</f>
        <v>0</v>
      </c>
      <c r="BG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H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row>
    <row r="137" spans="1:64" x14ac:dyDescent="0.3">
      <c r="A137" s="19" t="s">
        <v>666</v>
      </c>
      <c r="C137" s="4" t="s">
        <v>222</v>
      </c>
      <c r="D137" s="3" t="str">
        <f ca="1">IF(BI137=0,"",IF(BI137&lt;=VALUE(MID(marker_pick,1,1)),1,""))</f>
        <v/>
      </c>
      <c r="F137" s="5" t="s">
        <v>568</v>
      </c>
      <c r="G137" s="5" t="s">
        <v>568</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ca="1">IF(SUM(V137:AL137)&gt;0,1,"")</f>
        <v/>
      </c>
      <c r="AN137" s="75" t="str">
        <f>IF(OR(E137="",VLOOKUP(E$1,Services!$A$1:$B$19,2,0)="Exclude"),"",IF($D137=1,IF(OR(price_limit="",price_limit="No Limit"),IF(E137="Yes",1,2),IF(SUMIFS(WhatIf!$G:$G,WhatIf!$A:$A,E$1,WhatIf!$B:$B,E137)&lt;=price_limit,IF(E137="Yes",1,2),"")),""))</f>
        <v/>
      </c>
      <c r="AO137" s="75" t="str">
        <f ca="1">IF(OR(F137="",VLOOKUP(F$1,Services!$A$1:$B$19,2,0)="Exclude"),"",IF($D137=1,IF(OR(price_limit="",price_limit="No Limit"),IF(F137="Yes",1,2),IF(SUMIFS(WhatIf!$G:$G,WhatIf!$A:$A,F$1,WhatIf!$B:$B,F137)&lt;=price_limit,IF(F137="Yes",1,2),"")),""))</f>
        <v/>
      </c>
      <c r="AP137" s="75" t="str">
        <f ca="1">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 t="shared" si="2"/>
        <v>0</v>
      </c>
      <c r="BF137" s="3">
        <f>IF(highlight_pick="Select",0,IF(MID(highlight_pick,1,1)="#",0,IF(INDEX($A137:$BL137,1,MATCH(highlight_pick,$1:$1,0))="",0,IF(INDEX($A137:$BL137,1,MATCH(highlight_pick,$1:$1,0))="Yes",1,2))))</f>
        <v>0</v>
      </c>
      <c r="BG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H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Err2</v>
      </c>
    </row>
    <row r="138" spans="1:64" ht="24.9" x14ac:dyDescent="0.3">
      <c r="A138" s="19" t="s">
        <v>99</v>
      </c>
      <c r="B138" s="4" t="s">
        <v>330</v>
      </c>
      <c r="C138" s="4" t="s">
        <v>494</v>
      </c>
      <c r="D138" s="3" t="str">
        <f ca="1">IF(BI138=0,"",IF(BI138&lt;=VALUE(MID(marker_pick,1,1)),1,""))</f>
        <v/>
      </c>
      <c r="H138" s="6"/>
      <c r="I138" s="6"/>
      <c r="O138" s="6"/>
      <c r="P138" s="6"/>
      <c r="Q138" s="6" t="s">
        <v>223</v>
      </c>
      <c r="R138" s="6"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ca="1">IF(SUM(V138:AL138)&gt;0,1,"")</f>
        <v/>
      </c>
      <c r="AN138" s="75" t="str">
        <f>IF(OR(E138="",VLOOKUP(E$1,Services!$A$1:$B$19,2,0)="Exclude"),"",IF($D138=1,IF(OR(price_limit="",price_limit="No Limit"),IF(E138="Yes",1,2),IF(SUMIFS(WhatIf!$G:$G,WhatIf!$A:$A,E$1,WhatIf!$B:$B,E138)&lt;=price_limit,IF(E138="Yes",1,2),"")),""))</f>
        <v/>
      </c>
      <c r="AO138" s="75" t="str">
        <f>IF(OR(F138="",VLOOKUP(F$1,Services!$A$1:$B$19,2,0)="Exclude"),"",IF($D138=1,IF(OR(price_limit="",price_limit="No Limit"),IF(F138="Yes",1,2),IF(SUMIFS(WhatIf!$G:$G,WhatIf!$A:$A,F$1,WhatIf!$B:$B,F138)&lt;=price_limit,IF(F138="Yes",1,2),"")),""))</f>
        <v/>
      </c>
      <c r="AP138" s="75" t="str">
        <f>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 ca="1">IF(OR(Q138="",VLOOKUP(Q$1,Services!$A$1:$B$19,2,0)="Exclude"),"",IF($D138=1,IF(OR(price_limit="",price_limit="No Limit"),IF(Q138="Yes",1,2),IF(SUMIFS(WhatIf!$G:$G,WhatIf!$A:$A,Q$1,WhatIf!$B:$B,Q138)&lt;=price_limit,IF(Q138="Yes",1,2),"")),""))</f>
        <v/>
      </c>
      <c r="BA138" s="75" t="str">
        <f ca="1">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2"/>
        <v>0</v>
      </c>
      <c r="BF138" s="3">
        <f>IF(highlight_pick="Select",0,IF(MID(highlight_pick,1,1)="#",0,IF(INDEX($A138:$BL138,1,MATCH(highlight_pick,$1:$1,0))="",0,IF(INDEX($A138:$BL138,1,MATCH(highlight_pick,$1:$1,0))="Yes",1,2))))</f>
        <v>0</v>
      </c>
      <c r="BG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H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
      </c>
    </row>
    <row r="139" spans="1:64" x14ac:dyDescent="0.3">
      <c r="A139" s="19" t="s">
        <v>279</v>
      </c>
      <c r="B139" s="4" t="s">
        <v>255</v>
      </c>
      <c r="C139" s="4" t="s">
        <v>222</v>
      </c>
      <c r="D139" s="3" t="str">
        <f ca="1">IF(BI139=0,"",IF(BI139&lt;=VALUE(MID(marker_pick,1,1)),1,""))</f>
        <v/>
      </c>
      <c r="H139" s="5" t="s">
        <v>303</v>
      </c>
      <c r="I139" s="5" t="s">
        <v>303</v>
      </c>
      <c r="J139" s="5" t="s">
        <v>303</v>
      </c>
      <c r="K139" s="5" t="s">
        <v>303</v>
      </c>
      <c r="L139" s="5" t="s">
        <v>303</v>
      </c>
      <c r="M139" s="5" t="s">
        <v>303</v>
      </c>
      <c r="N139" s="5" t="s">
        <v>1</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ca="1">IF(SUM(V139:AL139)&gt;0,1,"")</f>
        <v/>
      </c>
      <c r="AN139" s="75" t="str">
        <f>IF(OR(E139="",VLOOKUP(E$1,Services!$A$1:$B$19,2,0)="Exclude"),"",IF($D139=1,IF(OR(price_limit="",price_limit="No Limit"),IF(E139="Yes",1,2),IF(SUMIFS(WhatIf!$G:$G,WhatIf!$A:$A,E$1,WhatIf!$B:$B,E139)&lt;=price_limit,IF(E139="Yes",1,2),"")),""))</f>
        <v/>
      </c>
      <c r="AO139" s="75" t="str">
        <f>IF(OR(F139="",VLOOKUP(F$1,Services!$A$1:$B$19,2,0)="Exclude"),"",IF($D139=1,IF(OR(price_limit="",price_limit="No Limit"),IF(F139="Yes",1,2),IF(SUMIFS(WhatIf!$G:$G,WhatIf!$A:$A,F$1,WhatIf!$B:$B,F139)&lt;=price_limit,IF(F139="Yes",1,2),"")),""))</f>
        <v/>
      </c>
      <c r="AP139" s="75" t="str">
        <f>IF(OR(G139="",VLOOKUP(G$1,Services!$A$1:$B$19,2,0)="Exclude"),"",IF($D139=1,IF(OR(price_limit="",price_limit="No Limit"),IF(G139="Yes",1,2),IF(SUMIFS(WhatIf!$G:$G,WhatIf!$A:$A,G$1,WhatIf!$B:$B,G139)&lt;=price_limit,IF(G139="Yes",1,2),"")),""))</f>
        <v/>
      </c>
      <c r="AQ139" s="75" t="str">
        <f ca="1">IF(OR(H139="",VLOOKUP(H$1,Services!$A$1:$B$19,2,0)="Exclude"),"",IF($D139=1,IF(OR(price_limit="",price_limit="No Limit"),IF(H139="Yes",1,2),IF(SUMIFS(WhatIf!$G:$G,WhatIf!$A:$A,H$1,WhatIf!$B:$B,H139)&lt;=price_limit,IF(H139="Yes",1,2),"")),""))</f>
        <v/>
      </c>
      <c r="AR139" s="75" t="str">
        <f ca="1">IF(OR(I139="",VLOOKUP(I$1,Services!$A$1:$B$19,2,0)="Exclude"),"",IF($D139=1,IF(OR(price_limit="",price_limit="No Limit"),IF(I139="Yes",1,2),IF(SUMIFS(WhatIf!$G:$G,WhatIf!$A:$A,I$1,WhatIf!$B:$B,I139)&lt;=price_limit,IF(I139="Yes",1,2),"")),""))</f>
        <v/>
      </c>
      <c r="AS139" s="75" t="str">
        <f ca="1">IF(OR(J139="",VLOOKUP(J$1,Services!$A$1:$B$19,2,0)="Exclude"),"",IF($D139=1,IF(OR(price_limit="",price_limit="No Limit"),IF(J139="Yes",1,2),IF(SUMIFS(WhatIf!$G:$G,WhatIf!$A:$A,J$1,WhatIf!$B:$B,J139)&lt;=price_limit,IF(J139="Yes",1,2),"")),""))</f>
        <v/>
      </c>
      <c r="AT139" s="75" t="str">
        <f ca="1">IF(OR(K139="",VLOOKUP(K$1,Services!$A$1:$B$19,2,0)="Exclude"),"",IF($D139=1,IF(OR(price_limit="",price_limit="No Limit"),IF(K139="Yes",1,2),IF(SUMIFS(WhatIf!$G:$G,WhatIf!$A:$A,K$1,WhatIf!$B:$B,K139)&lt;=price_limit,IF(K139="Yes",1,2),"")),""))</f>
        <v/>
      </c>
      <c r="AU139" s="75" t="str">
        <f ca="1">IF(OR(L139="",VLOOKUP(L$1,Services!$A$1:$B$19,2,0)="Exclude"),"",IF($D139=1,IF(OR(price_limit="",price_limit="No Limit"),IF(L139="Yes",1,2),IF(SUMIFS(WhatIf!$G:$G,WhatIf!$A:$A,L$1,WhatIf!$B:$B,L139)&lt;=price_limit,IF(L139="Yes",1,2),"")),""))</f>
        <v/>
      </c>
      <c r="AV139" s="75" t="str">
        <f ca="1">IF(OR(M139="",VLOOKUP(M$1,Services!$A$1:$B$19,2,0)="Exclude"),"",IF($D139=1,IF(OR(price_limit="",price_limit="No Limit"),IF(M139="Yes",1,2),IF(SUMIFS(WhatIf!$G:$G,WhatIf!$A:$A,M$1,WhatIf!$B:$B,M139)&lt;=price_limit,IF(M139="Yes",1,2),"")),""))</f>
        <v/>
      </c>
      <c r="AW139" s="75" t="str">
        <f ca="1">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2"/>
        <v>0</v>
      </c>
      <c r="BF139" s="3">
        <f>IF(highlight_pick="Select",0,IF(MID(highlight_pick,1,1)="#",0,IF(INDEX($A139:$BL139,1,MATCH(highlight_pick,$1:$1,0))="",0,IF(INDEX($A139:$BL139,1,MATCH(highlight_pick,$1:$1,0))="Yes",1,2))))</f>
        <v>0</v>
      </c>
      <c r="BG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H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
      </c>
    </row>
    <row r="140" spans="1:64" x14ac:dyDescent="0.3">
      <c r="A140" s="19" t="s">
        <v>210</v>
      </c>
      <c r="B140" s="4" t="s">
        <v>255</v>
      </c>
      <c r="C140" s="4" t="s">
        <v>492</v>
      </c>
      <c r="D140" s="3" t="str">
        <f ca="1">IF(BI140=0,"",IF(BI140&lt;=VALUE(MID(marker_pick,1,1)),1,""))</f>
        <v/>
      </c>
      <c r="F140" s="5" t="s">
        <v>210</v>
      </c>
      <c r="G140" s="5" t="s">
        <v>210</v>
      </c>
      <c r="O140" s="6" t="s">
        <v>32</v>
      </c>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ca="1">IF(SUM(V140:AL140)&gt;0,1,"")</f>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 ca="1">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2"/>
        <v>0</v>
      </c>
      <c r="BF140" s="3">
        <f>IF(highlight_pick="Select",0,IF(MID(highlight_pick,1,1)="#",0,IF(INDEX($A140:$BL140,1,MATCH(highlight_pick,$1:$1,0))="",0,IF(INDEX($A140:$BL140,1,MATCH(highlight_pick,$1:$1,0))="Yes",1,2))))</f>
        <v>0</v>
      </c>
      <c r="BG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H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row>
    <row r="141" spans="1:64" x14ac:dyDescent="0.3">
      <c r="A141" s="19" t="s">
        <v>100</v>
      </c>
      <c r="B141" s="4" t="s">
        <v>360</v>
      </c>
      <c r="C141" s="4" t="s">
        <v>492</v>
      </c>
      <c r="D141" s="3" t="str">
        <f ca="1">IF(BI141=0,"",IF(BI141&lt;=VALUE(MID(marker_pick,1,1)),1,""))</f>
        <v/>
      </c>
      <c r="F141" s="5" t="s">
        <v>210</v>
      </c>
      <c r="G141" s="5" t="s">
        <v>210</v>
      </c>
      <c r="H141" s="6"/>
      <c r="I141" s="6"/>
      <c r="O141" s="6"/>
      <c r="P141" s="6"/>
      <c r="Q141" s="6"/>
      <c r="R141" s="6"/>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ca="1">IF(SUM(V141:AL141)&gt;0,1,"")</f>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2"/>
        <v>0</v>
      </c>
      <c r="BF141" s="3">
        <f>IF(highlight_pick="Select",0,IF(MID(highlight_pick,1,1)="#",0,IF(INDEX($A141:$BL141,1,MATCH(highlight_pick,$1:$1,0))="",0,IF(INDEX($A141:$BL141,1,MATCH(highlight_pick,$1:$1,0))="Yes",1,2))))</f>
        <v>0</v>
      </c>
      <c r="BG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H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row>
    <row r="142" spans="1:64" ht="24.9" customHeight="1" x14ac:dyDescent="0.3">
      <c r="A142" s="19" t="s">
        <v>591</v>
      </c>
      <c r="C142" s="4" t="s">
        <v>499</v>
      </c>
      <c r="D142" s="3" t="str">
        <f ca="1">IF(BI142=0,"",IF(BI142&lt;=VALUE(MID(marker_pick,1,1)),1,""))</f>
        <v/>
      </c>
      <c r="F142" s="5" t="s">
        <v>32</v>
      </c>
      <c r="G142" s="5" t="s">
        <v>32</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ca="1">IF(SUM(V142:AL142)&gt;0,1,"")</f>
        <v/>
      </c>
      <c r="AN142" s="75" t="str">
        <f>IF(OR(E142="",VLOOKUP(E$1,Services!$A$1:$B$19,2,0)="Exclude"),"",IF($D142=1,IF(OR(price_limit="",price_limit="No Limit"),IF(E142="Yes",1,2),IF(SUMIFS(WhatIf!$G:$G,WhatIf!$A:$A,E$1,WhatIf!$B:$B,E142)&lt;=price_limit,IF(E142="Yes",1,2),"")),""))</f>
        <v/>
      </c>
      <c r="AO142" s="75" t="str">
        <f ca="1">IF(OR(F142="",VLOOKUP(F$1,Services!$A$1:$B$19,2,0)="Exclude"),"",IF($D142=1,IF(OR(price_limit="",price_limit="No Limit"),IF(F142="Yes",1,2),IF(SUMIFS(WhatIf!$G:$G,WhatIf!$A:$A,F$1,WhatIf!$B:$B,F142)&lt;=price_limit,IF(F142="Yes",1,2),"")),""))</f>
        <v/>
      </c>
      <c r="AP142" s="75" t="str">
        <f ca="1">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2"/>
        <v>0</v>
      </c>
      <c r="BF142" s="3">
        <f>IF(highlight_pick="Select",0,IF(MID(highlight_pick,1,1)="#",0,IF(INDEX($A142:$BL142,1,MATCH(highlight_pick,$1:$1,0))="",0,IF(INDEX($A142:$BL142,1,MATCH(highlight_pick,$1:$1,0))="Yes",1,2))))</f>
        <v>0</v>
      </c>
      <c r="BG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H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Err2</v>
      </c>
    </row>
    <row r="143" spans="1:64" x14ac:dyDescent="0.3">
      <c r="A143" s="19" t="s">
        <v>101</v>
      </c>
      <c r="B143" s="4" t="s">
        <v>255</v>
      </c>
      <c r="C143" s="4" t="s">
        <v>492</v>
      </c>
      <c r="D143" s="3" t="str">
        <f ca="1">IF(BI143=0,"",IF(BI143&lt;=VALUE(MID(marker_pick,1,1)),1,""))</f>
        <v/>
      </c>
      <c r="F143" s="5" t="s">
        <v>1</v>
      </c>
      <c r="G143" s="5" t="s">
        <v>1</v>
      </c>
      <c r="H143" s="6"/>
      <c r="I143" s="6"/>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ca="1">IF(SUM(V143:AL143)&gt;0,1,"")</f>
        <v/>
      </c>
      <c r="AN143" s="75" t="str">
        <f>IF(OR(E143="",VLOOKUP(E$1,Services!$A$1:$B$19,2,0)="Exclude"),"",IF($D143=1,IF(OR(price_limit="",price_limit="No Limit"),IF(E143="Yes",1,2),IF(SUMIFS(WhatIf!$G:$G,WhatIf!$A:$A,E$1,WhatIf!$B:$B,E143)&lt;=price_limit,IF(E143="Yes",1,2),"")),""))</f>
        <v/>
      </c>
      <c r="AO143" s="75" t="str">
        <f ca="1">IF(OR(F143="",VLOOKUP(F$1,Services!$A$1:$B$19,2,0)="Exclude"),"",IF($D143=1,IF(OR(price_limit="",price_limit="No Limit"),IF(F143="Yes",1,2),IF(SUMIFS(WhatIf!$G:$G,WhatIf!$A:$A,F$1,WhatIf!$B:$B,F143)&lt;=price_limit,IF(F143="Yes",1,2),"")),""))</f>
        <v/>
      </c>
      <c r="AP143" s="75" t="str">
        <f ca="1">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2"/>
        <v>0</v>
      </c>
      <c r="BF143" s="3">
        <f>IF(highlight_pick="Select",0,IF(MID(highlight_pick,1,1)="#",0,IF(INDEX($A143:$BL143,1,MATCH(highlight_pick,$1:$1,0))="",0,IF(INDEX($A143:$BL143,1,MATCH(highlight_pick,$1:$1,0))="Yes",1,2))))</f>
        <v>0</v>
      </c>
      <c r="BG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H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Err2</v>
      </c>
    </row>
    <row r="144" spans="1:64" x14ac:dyDescent="0.3">
      <c r="A144" s="19" t="s">
        <v>102</v>
      </c>
      <c r="B144" s="4" t="s">
        <v>255</v>
      </c>
      <c r="C144" s="4" t="s">
        <v>492</v>
      </c>
      <c r="D144" s="3" t="str">
        <f ca="1">IF(BI144=0,"",IF(BI144&lt;=VALUE(MID(marker_pick,1,1)),1,""))</f>
        <v/>
      </c>
      <c r="H144" s="6"/>
      <c r="I144" s="6"/>
      <c r="O144" s="6"/>
      <c r="Q144" s="6" t="s">
        <v>210</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ca="1">IF(SUM(V144:AL144)&gt;0,1,"")</f>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IF(OR(H144="",VLOOKUP(H$1,Services!$A$1:$B$19,2,0)="Exclude"),"",IF($D144=1,IF(OR(price_limit="",price_limit="No Limit"),IF(H144="Yes",1,2),IF(SUMIFS(WhatIf!$G:$G,WhatIf!$A:$A,H$1,WhatIf!$B:$B,H144)&lt;=price_limit,IF(H144="Yes",1,2),"")),""))</f>
        <v/>
      </c>
      <c r="AR144" s="75" t="str">
        <f>IF(OR(I144="",VLOOKUP(I$1,Services!$A$1:$B$19,2,0)="Exclude"),"",IF($D144=1,IF(OR(price_limit="",price_limit="No Limit"),IF(I144="Yes",1,2),IF(SUMIFS(WhatIf!$G:$G,WhatIf!$A:$A,I$1,WhatIf!$B:$B,I144)&lt;=price_limit,IF(I144="Yes",1,2),"")),""))</f>
        <v/>
      </c>
      <c r="AS144" s="75" t="str">
        <f>IF(OR(J144="",VLOOKUP(J$1,Services!$A$1:$B$19,2,0)="Exclude"),"",IF($D144=1,IF(OR(price_limit="",price_limit="No Limit"),IF(J144="Yes",1,2),IF(SUMIFS(WhatIf!$G:$G,WhatIf!$A:$A,J$1,WhatIf!$B:$B,J144)&lt;=price_limit,IF(J144="Yes",1,2),"")),""))</f>
        <v/>
      </c>
      <c r="AT144" s="75" t="str">
        <f>IF(OR(K144="",VLOOKUP(K$1,Services!$A$1:$B$19,2,0)="Exclude"),"",IF($D144=1,IF(OR(price_limit="",price_limit="No Limit"),IF(K144="Yes",1,2),IF(SUMIFS(WhatIf!$G:$G,WhatIf!$A:$A,K$1,WhatIf!$B:$B,K144)&lt;=price_limit,IF(K144="Yes",1,2),"")),""))</f>
        <v/>
      </c>
      <c r="AU144" s="75" t="str">
        <f>IF(OR(L144="",VLOOKUP(L$1,Services!$A$1:$B$19,2,0)="Exclude"),"",IF($D144=1,IF(OR(price_limit="",price_limit="No Limit"),IF(L144="Yes",1,2),IF(SUMIFS(WhatIf!$G:$G,WhatIf!$A:$A,L$1,WhatIf!$B:$B,L144)&lt;=price_limit,IF(L144="Yes",1,2),"")),""))</f>
        <v/>
      </c>
      <c r="AV144" s="75" t="str">
        <f>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 t="shared" si="2"/>
        <v>0</v>
      </c>
      <c r="BF144" s="3">
        <f>IF(highlight_pick="Select",0,IF(MID(highlight_pick,1,1)="#",0,IF(INDEX($A144:$BL144,1,MATCH(highlight_pick,$1:$1,0))="",0,IF(INDEX($A144:$BL144,1,MATCH(highlight_pick,$1:$1,0))="Yes",1,2))))</f>
        <v>0</v>
      </c>
      <c r="BG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H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row>
    <row r="145" spans="1:64" ht="24.9" x14ac:dyDescent="0.3">
      <c r="A145" s="19" t="s">
        <v>333</v>
      </c>
      <c r="B145" s="4" t="s">
        <v>255</v>
      </c>
      <c r="C145" s="4" t="s">
        <v>492</v>
      </c>
      <c r="D145" s="3" t="str">
        <f ca="1">IF(BI145=0,"",IF(BI145&lt;=VALUE(MID(marker_pick,1,1)),1,""))</f>
        <v/>
      </c>
      <c r="H145" s="6"/>
      <c r="I145" s="6"/>
      <c r="O145" s="6"/>
      <c r="Q145" s="6" t="s">
        <v>792</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ca="1">IF(SUM(V145:AL145)&gt;0,1,"")</f>
        <v/>
      </c>
      <c r="AN145" s="75" t="str">
        <f>IF(OR(E145="",VLOOKUP(E$1,Services!$A$1:$B$19,2,0)="Exclude"),"",IF($D145=1,IF(OR(price_limit="",price_limit="No Limit"),IF(E145="Yes",1,2),IF(SUMIFS(WhatIf!$G:$G,WhatIf!$A:$A,E$1,WhatIf!$B:$B,E145)&lt;=price_limit,IF(E145="Yes",1,2),"")),""))</f>
        <v/>
      </c>
      <c r="AO145" s="75" t="str">
        <f>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IF(OR(H145="",VLOOKUP(H$1,Services!$A$1:$B$19,2,0)="Exclude"),"",IF($D145=1,IF(OR(price_limit="",price_limit="No Limit"),IF(H145="Yes",1,2),IF(SUMIFS(WhatIf!$G:$G,WhatIf!$A:$A,H$1,WhatIf!$B:$B,H145)&lt;=price_limit,IF(H145="Yes",1,2),"")),""))</f>
        <v/>
      </c>
      <c r="AR145" s="75" t="str">
        <f>IF(OR(I145="",VLOOKUP(I$1,Services!$A$1:$B$19,2,0)="Exclude"),"",IF($D145=1,IF(OR(price_limit="",price_limit="No Limit"),IF(I145="Yes",1,2),IF(SUMIFS(WhatIf!$G:$G,WhatIf!$A:$A,I$1,WhatIf!$B:$B,I145)&lt;=price_limit,IF(I145="Yes",1,2),"")),""))</f>
        <v/>
      </c>
      <c r="AS145" s="75" t="str">
        <f>IF(OR(J145="",VLOOKUP(J$1,Services!$A$1:$B$19,2,0)="Exclude"),"",IF($D145=1,IF(OR(price_limit="",price_limit="No Limit"),IF(J145="Yes",1,2),IF(SUMIFS(WhatIf!$G:$G,WhatIf!$A:$A,J$1,WhatIf!$B:$B,J145)&lt;=price_limit,IF(J145="Yes",1,2),"")),""))</f>
        <v/>
      </c>
      <c r="AT145" s="75" t="str">
        <f>IF(OR(K145="",VLOOKUP(K$1,Services!$A$1:$B$19,2,0)="Exclude"),"",IF($D145=1,IF(OR(price_limit="",price_limit="No Limit"),IF(K145="Yes",1,2),IF(SUMIFS(WhatIf!$G:$G,WhatIf!$A:$A,K$1,WhatIf!$B:$B,K145)&lt;=price_limit,IF(K145="Yes",1,2),"")),""))</f>
        <v/>
      </c>
      <c r="AU145" s="75" t="str">
        <f>IF(OR(L145="",VLOOKUP(L$1,Services!$A$1:$B$19,2,0)="Exclude"),"",IF($D145=1,IF(OR(price_limit="",price_limit="No Limit"),IF(L145="Yes",1,2),IF(SUMIFS(WhatIf!$G:$G,WhatIf!$A:$A,L$1,WhatIf!$B:$B,L145)&lt;=price_limit,IF(L145="Yes",1,2),"")),""))</f>
        <v/>
      </c>
      <c r="AV145" s="75" t="str">
        <f>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IF(OR(O145="",VLOOKUP(O$1,Services!$A$1:$B$19,2,0)="Exclude"),"",IF($D145=1,IF(OR(price_limit="",price_limit="No Limit"),IF(O145="Yes",1,2),IF(SUMIFS(WhatIf!$G:$G,WhatIf!$A:$A,O$1,WhatIf!$B:$B,O145)&lt;=price_limit,IF(O145="Yes",1,2),"")),""))</f>
        <v/>
      </c>
      <c r="AY145" s="75" t="str">
        <f>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2"/>
        <v>0</v>
      </c>
      <c r="BF145" s="3">
        <f>IF(highlight_pick="Select",0,IF(MID(highlight_pick,1,1)="#",0,IF(INDEX($A145:$BL145,1,MATCH(highlight_pick,$1:$1,0))="",0,IF(INDEX($A145:$BL145,1,MATCH(highlight_pick,$1:$1,0))="Yes",1,2))))</f>
        <v>0</v>
      </c>
      <c r="BG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H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
      </c>
    </row>
    <row r="146" spans="1:64" x14ac:dyDescent="0.3">
      <c r="A146" s="19" t="s">
        <v>475</v>
      </c>
      <c r="B146" s="4" t="s">
        <v>255</v>
      </c>
      <c r="C146" s="4" t="s">
        <v>222</v>
      </c>
      <c r="D146" s="3" t="str">
        <f ca="1">IF(BI146=0,"",IF(BI146&lt;=VALUE(MID(marker_pick,1,1)),1,""))</f>
        <v/>
      </c>
      <c r="H146" s="5" t="s">
        <v>303</v>
      </c>
      <c r="I146" s="5" t="s">
        <v>303</v>
      </c>
      <c r="J146" s="5" t="s">
        <v>303</v>
      </c>
      <c r="K146" s="5" t="s">
        <v>303</v>
      </c>
      <c r="L146" s="5" t="s">
        <v>303</v>
      </c>
      <c r="M146" s="5" t="s">
        <v>303</v>
      </c>
      <c r="N146" s="5" t="s">
        <v>1</v>
      </c>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ca="1">IF(SUM(V146:AL146)&gt;0,1,"")</f>
        <v/>
      </c>
      <c r="AN146" s="75" t="str">
        <f>IF(OR(E146="",VLOOKUP(E$1,Services!$A$1:$B$19,2,0)="Exclude"),"",IF($D146=1,IF(OR(price_limit="",price_limit="No Limit"),IF(E146="Yes",1,2),IF(SUMIFS(WhatIf!$G:$G,WhatIf!$A:$A,E$1,WhatIf!$B:$B,E146)&lt;=price_limit,IF(E146="Yes",1,2),"")),""))</f>
        <v/>
      </c>
      <c r="AO146" s="75" t="str">
        <f>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 ca="1">IF(OR(N146="",VLOOKUP(N$1,Services!$A$1:$B$19,2,0)="Exclude"),"",IF($D146=1,IF(OR(price_limit="",price_limit="No Limit"),IF(N146="Yes",1,2),IF(SUMIFS(WhatIf!$G:$G,WhatIf!$A:$A,N$1,WhatIf!$B:$B,N146)&lt;=price_limit,IF(N146="Yes",1,2),"")),""))</f>
        <v/>
      </c>
      <c r="AX146" s="75" t="str">
        <f>IF(OR(O146="",VLOOKUP(O$1,Services!$A$1:$B$19,2,0)="Exclude"),"",IF($D146=1,IF(OR(price_limit="",price_limit="No Limit"),IF(O146="Yes",1,2),IF(SUMIFS(WhatIf!$G:$G,WhatIf!$A:$A,O$1,WhatIf!$B:$B,O146)&lt;=price_limit,IF(O146="Yes",1,2),"")),""))</f>
        <v/>
      </c>
      <c r="AY146" s="75" t="str">
        <f>IF(OR(P146="",VLOOKUP(P$1,Services!$A$1:$B$19,2,0)="Exclude"),"",IF($D146=1,IF(OR(price_limit="",price_limit="No Limit"),IF(P146="Yes",1,2),IF(SUMIFS(WhatIf!$G:$G,WhatIf!$A:$A,P$1,WhatIf!$B:$B,P146)&lt;=price_limit,IF(P146="Yes",1,2),"")),""))</f>
        <v/>
      </c>
      <c r="AZ146" s="75" t="str">
        <f>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2"/>
        <v>0</v>
      </c>
      <c r="BF146" s="3">
        <f>IF(highlight_pick="Select",0,IF(MID(highlight_pick,1,1)="#",0,IF(INDEX($A146:$BL146,1,MATCH(highlight_pick,$1:$1,0))="",0,IF(INDEX($A146:$BL146,1,MATCH(highlight_pick,$1:$1,0))="Yes",1,2))))</f>
        <v>0</v>
      </c>
      <c r="BG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H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
      </c>
    </row>
    <row r="147" spans="1:64" x14ac:dyDescent="0.3">
      <c r="A147" s="19" t="s">
        <v>33</v>
      </c>
      <c r="B147" s="4" t="s">
        <v>255</v>
      </c>
      <c r="C147" s="4" t="s">
        <v>223</v>
      </c>
      <c r="D147" s="3" t="str">
        <f ca="1">IF(BI147=0,"",IF(BI147&lt;=VALUE(MID(marker_pick,1,1)),1,""))</f>
        <v/>
      </c>
      <c r="F147" s="5" t="s">
        <v>1</v>
      </c>
      <c r="H147" s="5" t="s">
        <v>1</v>
      </c>
      <c r="I147" s="5" t="s">
        <v>1</v>
      </c>
      <c r="J147" s="5" t="s">
        <v>1</v>
      </c>
      <c r="K147" s="5" t="s">
        <v>1</v>
      </c>
      <c r="L147" s="5" t="s">
        <v>1</v>
      </c>
      <c r="M147" s="5" t="s">
        <v>1</v>
      </c>
      <c r="O147" s="6" t="s">
        <v>1</v>
      </c>
      <c r="P147" s="6" t="s">
        <v>1</v>
      </c>
      <c r="Q147" s="6" t="s">
        <v>1</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ca="1">IF(SUM(V147:AL147)&gt;0,1,"")</f>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 ca="1">IF(OR(H147="",VLOOKUP(H$1,Services!$A$1:$B$19,2,0)="Exclude"),"",IF($D147=1,IF(OR(price_limit="",price_limit="No Limit"),IF(H147="Yes",1,2),IF(SUMIFS(WhatIf!$G:$G,WhatIf!$A:$A,H$1,WhatIf!$B:$B,H147)&lt;=price_limit,IF(H147="Yes",1,2),"")),""))</f>
        <v/>
      </c>
      <c r="AR147" s="75" t="str">
        <f ca="1">IF(OR(I147="",VLOOKUP(I$1,Services!$A$1:$B$19,2,0)="Exclude"),"",IF($D147=1,IF(OR(price_limit="",price_limit="No Limit"),IF(I147="Yes",1,2),IF(SUMIFS(WhatIf!$G:$G,WhatIf!$A:$A,I$1,WhatIf!$B:$B,I147)&lt;=price_limit,IF(I147="Yes",1,2),"")),""))</f>
        <v/>
      </c>
      <c r="AS147" s="75" t="str">
        <f ca="1">IF(OR(J147="",VLOOKUP(J$1,Services!$A$1:$B$19,2,0)="Exclude"),"",IF($D147=1,IF(OR(price_limit="",price_limit="No Limit"),IF(J147="Yes",1,2),IF(SUMIFS(WhatIf!$G:$G,WhatIf!$A:$A,J$1,WhatIf!$B:$B,J147)&lt;=price_limit,IF(J147="Yes",1,2),"")),""))</f>
        <v/>
      </c>
      <c r="AT147" s="75" t="str">
        <f ca="1">IF(OR(K147="",VLOOKUP(K$1,Services!$A$1:$B$19,2,0)="Exclude"),"",IF($D147=1,IF(OR(price_limit="",price_limit="No Limit"),IF(K147="Yes",1,2),IF(SUMIFS(WhatIf!$G:$G,WhatIf!$A:$A,K$1,WhatIf!$B:$B,K147)&lt;=price_limit,IF(K147="Yes",1,2),"")),""))</f>
        <v/>
      </c>
      <c r="AU147" s="75" t="str">
        <f ca="1">IF(OR(L147="",VLOOKUP(L$1,Services!$A$1:$B$19,2,0)="Exclude"),"",IF($D147=1,IF(OR(price_limit="",price_limit="No Limit"),IF(L147="Yes",1,2),IF(SUMIFS(WhatIf!$G:$G,WhatIf!$A:$A,L$1,WhatIf!$B:$B,L147)&lt;=price_limit,IF(L147="Yes",1,2),"")),""))</f>
        <v/>
      </c>
      <c r="AV147" s="75" t="str">
        <f ca="1">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 ca="1">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2"/>
        <v>0</v>
      </c>
      <c r="BF147" s="3">
        <f>IF(highlight_pick="Select",0,IF(MID(highlight_pick,1,1)="#",0,IF(INDEX($A147:$BL147,1,MATCH(highlight_pick,$1:$1,0))="",0,IF(INDEX($A147:$BL147,1,MATCH(highlight_pick,$1:$1,0))="Yes",1,2))))</f>
        <v>0</v>
      </c>
      <c r="BG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H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row>
    <row r="148" spans="1:64" x14ac:dyDescent="0.3">
      <c r="A148" s="19" t="s">
        <v>184</v>
      </c>
      <c r="B148" s="4" t="s">
        <v>107</v>
      </c>
      <c r="C148" s="4" t="s">
        <v>223</v>
      </c>
      <c r="D148" s="3" t="str">
        <f ca="1">IF(BI148=0,"",IF(BI148&lt;=VALUE(MID(marker_pick,1,1)),1,""))</f>
        <v/>
      </c>
      <c r="F148" s="5" t="s">
        <v>1</v>
      </c>
      <c r="H148" s="5" t="s">
        <v>1</v>
      </c>
      <c r="I148" s="5" t="s">
        <v>1</v>
      </c>
      <c r="J148" s="5" t="s">
        <v>1</v>
      </c>
      <c r="K148" s="5" t="s">
        <v>1</v>
      </c>
      <c r="L148" s="5" t="s">
        <v>1</v>
      </c>
      <c r="M148" s="5" t="s">
        <v>1</v>
      </c>
      <c r="O148" s="6" t="s">
        <v>1</v>
      </c>
      <c r="P148" s="6" t="s">
        <v>1</v>
      </c>
      <c r="Q148" s="6" t="s">
        <v>1</v>
      </c>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ca="1">IF(SUM(V148:AL148)&gt;0,1,"")</f>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 ca="1">IF(OR(H148="",VLOOKUP(H$1,Services!$A$1:$B$19,2,0)="Exclude"),"",IF($D148=1,IF(OR(price_limit="",price_limit="No Limit"),IF(H148="Yes",1,2),IF(SUMIFS(WhatIf!$G:$G,WhatIf!$A:$A,H$1,WhatIf!$B:$B,H148)&lt;=price_limit,IF(H148="Yes",1,2),"")),""))</f>
        <v/>
      </c>
      <c r="AR148" s="75" t="str">
        <f ca="1">IF(OR(I148="",VLOOKUP(I$1,Services!$A$1:$B$19,2,0)="Exclude"),"",IF($D148=1,IF(OR(price_limit="",price_limit="No Limit"),IF(I148="Yes",1,2),IF(SUMIFS(WhatIf!$G:$G,WhatIf!$A:$A,I$1,WhatIf!$B:$B,I148)&lt;=price_limit,IF(I148="Yes",1,2),"")),""))</f>
        <v/>
      </c>
      <c r="AS148" s="75" t="str">
        <f ca="1">IF(OR(J148="",VLOOKUP(J$1,Services!$A$1:$B$19,2,0)="Exclude"),"",IF($D148=1,IF(OR(price_limit="",price_limit="No Limit"),IF(J148="Yes",1,2),IF(SUMIFS(WhatIf!$G:$G,WhatIf!$A:$A,J$1,WhatIf!$B:$B,J148)&lt;=price_limit,IF(J148="Yes",1,2),"")),""))</f>
        <v/>
      </c>
      <c r="AT148" s="75" t="str">
        <f ca="1">IF(OR(K148="",VLOOKUP(K$1,Services!$A$1:$B$19,2,0)="Exclude"),"",IF($D148=1,IF(OR(price_limit="",price_limit="No Limit"),IF(K148="Yes",1,2),IF(SUMIFS(WhatIf!$G:$G,WhatIf!$A:$A,K$1,WhatIf!$B:$B,K148)&lt;=price_limit,IF(K148="Yes",1,2),"")),""))</f>
        <v/>
      </c>
      <c r="AU148" s="75" t="str">
        <f ca="1">IF(OR(L148="",VLOOKUP(L$1,Services!$A$1:$B$19,2,0)="Exclude"),"",IF($D148=1,IF(OR(price_limit="",price_limit="No Limit"),IF(L148="Yes",1,2),IF(SUMIFS(WhatIf!$G:$G,WhatIf!$A:$A,L$1,WhatIf!$B:$B,L148)&lt;=price_limit,IF(L148="Yes",1,2),"")),""))</f>
        <v/>
      </c>
      <c r="AV148" s="75" t="str">
        <f ca="1">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 ca="1">IF(OR(O148="",VLOOKUP(O$1,Services!$A$1:$B$19,2,0)="Exclude"),"",IF($D148=1,IF(OR(price_limit="",price_limit="No Limit"),IF(O148="Yes",1,2),IF(SUMIFS(WhatIf!$G:$G,WhatIf!$A:$A,O$1,WhatIf!$B:$B,O148)&lt;=price_limit,IF(O148="Yes",1,2),"")),""))</f>
        <v/>
      </c>
      <c r="AY148" s="75" t="str">
        <f ca="1">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2"/>
        <v>0</v>
      </c>
      <c r="BF148" s="3">
        <f>IF(highlight_pick="Select",0,IF(MID(highlight_pick,1,1)="#",0,IF(INDEX($A148:$BL148,1,MATCH(highlight_pick,$1:$1,0))="",0,IF(INDEX($A148:$BL148,1,MATCH(highlight_pick,$1:$1,0))="Yes",1,2))))</f>
        <v>0</v>
      </c>
      <c r="BG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H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row>
    <row r="149" spans="1:64" ht="12.45" customHeight="1" x14ac:dyDescent="0.3">
      <c r="A149" s="19" t="s">
        <v>236</v>
      </c>
      <c r="B149" s="4" t="s">
        <v>158</v>
      </c>
      <c r="C149" s="4" t="s">
        <v>223</v>
      </c>
      <c r="D149" s="3" t="str">
        <f ca="1">IF(BI149=0,"",IF(BI149&lt;=VALUE(MID(marker_pick,1,1)),1,""))</f>
        <v/>
      </c>
      <c r="F149" s="6" t="s">
        <v>1</v>
      </c>
      <c r="G149" s="6"/>
      <c r="O149" s="6"/>
      <c r="P149" s="6"/>
      <c r="Q149" s="6"/>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ca="1">IF(SUM(V149:AL149)&gt;0,1,"")</f>
        <v/>
      </c>
      <c r="AN149" s="75" t="str">
        <f>IF(OR(E149="",VLOOKUP(E$1,Services!$A$1:$B$19,2,0)="Exclude"),"",IF($D149=1,IF(OR(price_limit="",price_limit="No Limit"),IF(E149="Yes",1,2),IF(SUMIFS(WhatIf!$G:$G,WhatIf!$A:$A,E$1,WhatIf!$B:$B,E149)&lt;=price_limit,IF(E149="Yes",1,2),"")),""))</f>
        <v/>
      </c>
      <c r="AO149" s="75" t="str">
        <f ca="1">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IF(OR(P149="",VLOOKUP(P$1,Services!$A$1:$B$19,2,0)="Exclude"),"",IF($D149=1,IF(OR(price_limit="",price_limit="No Limit"),IF(P149="Yes",1,2),IF(SUMIFS(WhatIf!$G:$G,WhatIf!$A:$A,P$1,WhatIf!$B:$B,P149)&lt;=price_limit,IF(P149="Yes",1,2),"")),""))</f>
        <v/>
      </c>
      <c r="AZ149" s="75" t="str">
        <f>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2"/>
        <v>0</v>
      </c>
      <c r="BF149" s="3">
        <f>IF(highlight_pick="Select",0,IF(MID(highlight_pick,1,1)="#",0,IF(INDEX($A149:$BL149,1,MATCH(highlight_pick,$1:$1,0))="",0,IF(INDEX($A149:$BL149,1,MATCH(highlight_pick,$1:$1,0))="Yes",1,2))))</f>
        <v>0</v>
      </c>
      <c r="BG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H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Err2</v>
      </c>
    </row>
    <row r="150" spans="1:64" ht="24.9" x14ac:dyDescent="0.3">
      <c r="A150" s="19" t="s">
        <v>103</v>
      </c>
      <c r="B150" s="7" t="s">
        <v>255</v>
      </c>
      <c r="C150" s="4" t="s">
        <v>223</v>
      </c>
      <c r="D150" s="3" t="str">
        <f ca="1">IF(BI150=0,"",IF(BI150&lt;=VALUE(MID(marker_pick,1,1)),1,""))</f>
        <v/>
      </c>
      <c r="F150" s="5" t="s">
        <v>545</v>
      </c>
      <c r="P150" s="5" t="s">
        <v>1</v>
      </c>
      <c r="Q150" s="5" t="s">
        <v>223</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ca="1">IF(SUM(V150:AL150)&gt;0,1,"")</f>
        <v/>
      </c>
      <c r="AN150" s="75" t="str">
        <f>IF(OR(E150="",VLOOKUP(E$1,Services!$A$1:$B$19,2,0)="Exclude"),"",IF($D150=1,IF(OR(price_limit="",price_limit="No Limit"),IF(E150="Yes",1,2),IF(SUMIFS(WhatIf!$G:$G,WhatIf!$A:$A,E$1,WhatIf!$B:$B,E150)&lt;=price_limit,IF(E150="Yes",1,2),"")),""))</f>
        <v/>
      </c>
      <c r="AO150" s="75" t="str">
        <f ca="1">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2"/>
        <v>0</v>
      </c>
      <c r="BF150" s="3">
        <f>IF(highlight_pick="Select",0,IF(MID(highlight_pick,1,1)="#",0,IF(INDEX($A150:$BL150,1,MATCH(highlight_pick,$1:$1,0))="",0,IF(INDEX($A150:$BL150,1,MATCH(highlight_pick,$1:$1,0))="Yes",1,2))))</f>
        <v>0</v>
      </c>
      <c r="BG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H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Err2</v>
      </c>
    </row>
    <row r="151" spans="1:64" x14ac:dyDescent="0.3">
      <c r="A151" s="19" t="s">
        <v>104</v>
      </c>
      <c r="B151" s="4" t="s">
        <v>255</v>
      </c>
      <c r="C151" s="4" t="s">
        <v>223</v>
      </c>
      <c r="D151" s="3" t="str">
        <f ca="1">IF(BI151=0,"",IF(BI151&lt;=VALUE(MID(marker_pick,1,1)),1,""))</f>
        <v/>
      </c>
      <c r="Q151" s="5" t="s">
        <v>223</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ca="1">IF(SUM(V151:AL151)&gt;0,1,"")</f>
        <v/>
      </c>
      <c r="AN151" s="75" t="str">
        <f>IF(OR(E151="",VLOOKUP(E$1,Services!$A$1:$B$19,2,0)="Exclude"),"",IF($D151=1,IF(OR(price_limit="",price_limit="No Limit"),IF(E151="Yes",1,2),IF(SUMIFS(WhatIf!$G:$G,WhatIf!$A:$A,E$1,WhatIf!$B:$B,E151)&lt;=price_limit,IF(E151="Yes",1,2),"")),""))</f>
        <v/>
      </c>
      <c r="AO151" s="75" t="str">
        <f>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2"/>
        <v>0</v>
      </c>
      <c r="BF151" s="3">
        <f>IF(highlight_pick="Select",0,IF(MID(highlight_pick,1,1)="#",0,IF(INDEX($A151:$BL151,1,MATCH(highlight_pick,$1:$1,0))="",0,IF(INDEX($A151:$BL151,1,MATCH(highlight_pick,$1:$1,0))="Yes",1,2))))</f>
        <v>0</v>
      </c>
      <c r="BG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H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
      </c>
    </row>
    <row r="152" spans="1:64" x14ac:dyDescent="0.3">
      <c r="A152" s="19" t="s">
        <v>309</v>
      </c>
      <c r="B152" s="4" t="s">
        <v>255</v>
      </c>
      <c r="C152" s="4" t="s">
        <v>223</v>
      </c>
      <c r="D152" s="3" t="str">
        <f ca="1">IF(BI152=0,"",IF(BI152&lt;=VALUE(MID(marker_pick,1,1)),1,""))</f>
        <v/>
      </c>
      <c r="H152" s="6"/>
      <c r="I152" s="6"/>
      <c r="O152" s="6"/>
      <c r="P152" s="6" t="s">
        <v>1</v>
      </c>
      <c r="Q152" s="6" t="s">
        <v>327</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ca="1">IF(SUM(V152:AL152)&gt;0,1,"")</f>
        <v/>
      </c>
      <c r="AN152" s="75" t="str">
        <f>IF(OR(E152="",VLOOKUP(E$1,Services!$A$1:$B$19,2,0)="Exclude"),"",IF($D152=1,IF(OR(price_limit="",price_limit="No Limit"),IF(E152="Yes",1,2),IF(SUMIFS(WhatIf!$G:$G,WhatIf!$A:$A,E$1,WhatIf!$B:$B,E152)&lt;=price_limit,IF(E152="Yes",1,2),"")),""))</f>
        <v/>
      </c>
      <c r="AO152" s="75" t="str">
        <f>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IF(OR(K152="",VLOOKUP(K$1,Services!$A$1:$B$19,2,0)="Exclude"),"",IF($D152=1,IF(OR(price_limit="",price_limit="No Limit"),IF(K152="Yes",1,2),IF(SUMIFS(WhatIf!$G:$G,WhatIf!$A:$A,K$1,WhatIf!$B:$B,K152)&lt;=price_limit,IF(K152="Yes",1,2),"")),""))</f>
        <v/>
      </c>
      <c r="AU152" s="75" t="str">
        <f>IF(OR(L152="",VLOOKUP(L$1,Services!$A$1:$B$19,2,0)="Exclude"),"",IF($D152=1,IF(OR(price_limit="",price_limit="No Limit"),IF(L152="Yes",1,2),IF(SUMIFS(WhatIf!$G:$G,WhatIf!$A:$A,L$1,WhatIf!$B:$B,L152)&lt;=price_limit,IF(L152="Yes",1,2),"")),""))</f>
        <v/>
      </c>
      <c r="AV152" s="75" t="str">
        <f>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2"/>
        <v>0</v>
      </c>
      <c r="BF152" s="3">
        <f>IF(highlight_pick="Select",0,IF(MID(highlight_pick,1,1)="#",0,IF(INDEX($A152:$BL152,1,MATCH(highlight_pick,$1:$1,0))="",0,IF(INDEX($A152:$BL152,1,MATCH(highlight_pick,$1:$1,0))="Yes",1,2))))</f>
        <v>0</v>
      </c>
      <c r="BG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H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
      </c>
    </row>
    <row r="153" spans="1:64" ht="24.9" customHeight="1" x14ac:dyDescent="0.4">
      <c r="A153" s="19" t="s">
        <v>105</v>
      </c>
      <c r="B153" s="4" t="s">
        <v>255</v>
      </c>
      <c r="C153" s="4" t="s">
        <v>222</v>
      </c>
      <c r="D153" s="3" t="str">
        <f ca="1">IF(BI153=0,"",IF(BI153&lt;=VALUE(MID(marker_pick,1,1)),1,""))</f>
        <v/>
      </c>
      <c r="F153" s="5" t="s">
        <v>566</v>
      </c>
      <c r="H153" s="5" t="s">
        <v>536</v>
      </c>
      <c r="I153" s="5" t="s">
        <v>536</v>
      </c>
      <c r="J153" s="5" t="s">
        <v>536</v>
      </c>
      <c r="K153" s="5" t="s">
        <v>536</v>
      </c>
      <c r="L153" s="5" t="s">
        <v>536</v>
      </c>
      <c r="M153" s="5" t="s">
        <v>536</v>
      </c>
      <c r="N153" s="5" t="s">
        <v>1</v>
      </c>
      <c r="P153" s="9" t="s">
        <v>303</v>
      </c>
      <c r="Q153" s="5" t="s">
        <v>328</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ca="1">IF(SUM(V153:AL153)&gt;0,1,"")</f>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 ca="1">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 ca="1">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 ca="1">IF(OR(N153="",VLOOKUP(N$1,Services!$A$1:$B$19,2,0)="Exclude"),"",IF($D153=1,IF(OR(price_limit="",price_limit="No Limit"),IF(N153="Yes",1,2),IF(SUMIFS(WhatIf!$G:$G,WhatIf!$A:$A,N$1,WhatIf!$B:$B,N153)&lt;=price_limit,IF(N153="Yes",1,2),"")),""))</f>
        <v/>
      </c>
      <c r="AX153" s="75" t="str">
        <f>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2"/>
        <v>0</v>
      </c>
      <c r="BF153" s="3">
        <f>IF(highlight_pick="Select",0,IF(MID(highlight_pick,1,1)="#",0,IF(INDEX($A153:$BL153,1,MATCH(highlight_pick,$1:$1,0))="",0,IF(INDEX($A153:$BL153,1,MATCH(highlight_pick,$1:$1,0))="Yes",1,2))))</f>
        <v>0</v>
      </c>
      <c r="BG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H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row>
    <row r="154" spans="1:64" ht="24.9" x14ac:dyDescent="0.3">
      <c r="A154" s="19" t="s">
        <v>106</v>
      </c>
      <c r="B154" s="4" t="s">
        <v>255</v>
      </c>
      <c r="C154" s="4" t="s">
        <v>223</v>
      </c>
      <c r="D154" s="3" t="str">
        <f ca="1">IF(BI154=0,"",IF(BI154&lt;=VALUE(MID(marker_pick,1,1)),1,""))</f>
        <v/>
      </c>
      <c r="F154" s="5" t="s">
        <v>545</v>
      </c>
      <c r="P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ca="1">IF(SUM(V154:AL154)&gt;0,1,"")</f>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IF(OR(K154="",VLOOKUP(K$1,Services!$A$1:$B$19,2,0)="Exclude"),"",IF($D154=1,IF(OR(price_limit="",price_limit="No Limit"),IF(K154="Yes",1,2),IF(SUMIFS(WhatIf!$G:$G,WhatIf!$A:$A,K$1,WhatIf!$B:$B,K154)&lt;=price_limit,IF(K154="Yes",1,2),"")),""))</f>
        <v/>
      </c>
      <c r="AU154" s="75" t="str">
        <f>IF(OR(L154="",VLOOKUP(L$1,Services!$A$1:$B$19,2,0)="Exclude"),"",IF($D154=1,IF(OR(price_limit="",price_limit="No Limit"),IF(L154="Yes",1,2),IF(SUMIFS(WhatIf!$G:$G,WhatIf!$A:$A,L$1,WhatIf!$B:$B,L154)&lt;=price_limit,IF(L154="Yes",1,2),"")),""))</f>
        <v/>
      </c>
      <c r="AV154" s="75" t="str">
        <f>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2"/>
        <v>0</v>
      </c>
      <c r="BF154" s="3">
        <f>IF(highlight_pick="Select",0,IF(MID(highlight_pick,1,1)="#",0,IF(INDEX($A154:$BL154,1,MATCH(highlight_pick,$1:$1,0))="",0,IF(INDEX($A154:$BL154,1,MATCH(highlight_pick,$1:$1,0))="Yes",1,2))))</f>
        <v>0</v>
      </c>
      <c r="BG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H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row>
    <row r="155" spans="1:64" ht="24.9" x14ac:dyDescent="0.3">
      <c r="A155" s="19" t="s">
        <v>428</v>
      </c>
      <c r="B155" s="4" t="s">
        <v>308</v>
      </c>
      <c r="C155" s="4" t="s">
        <v>223</v>
      </c>
      <c r="D155" s="3" t="str">
        <f ca="1">IF(BI155=0,"",IF(BI155&lt;=VALUE(MID(marker_pick,1,1)),1,""))</f>
        <v/>
      </c>
      <c r="F155" s="5" t="s">
        <v>545</v>
      </c>
      <c r="I155" s="5" t="s">
        <v>1</v>
      </c>
      <c r="K155" s="5" t="s">
        <v>1</v>
      </c>
      <c r="L155" s="5" t="s">
        <v>1</v>
      </c>
      <c r="M155" s="5" t="s">
        <v>1</v>
      </c>
      <c r="O155" s="6" t="s">
        <v>1</v>
      </c>
      <c r="P155" s="6" t="s">
        <v>1</v>
      </c>
      <c r="Q155" s="6" t="s">
        <v>327</v>
      </c>
      <c r="R155" s="6"/>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ca="1">IF(SUM(V155:AL155)&gt;0,1,"")</f>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 ca="1">IF(OR(O155="",VLOOKUP(O$1,Services!$A$1:$B$19,2,0)="Exclude"),"",IF($D155=1,IF(OR(price_limit="",price_limit="No Limit"),IF(O155="Yes",1,2),IF(SUMIFS(WhatIf!$G:$G,WhatIf!$A:$A,O$1,WhatIf!$B:$B,O155)&lt;=price_limit,IF(O155="Yes",1,2),"")),""))</f>
        <v/>
      </c>
      <c r="AY155" s="75" t="str">
        <f ca="1">IF(OR(P155="",VLOOKUP(P$1,Services!$A$1:$B$19,2,0)="Exclude"),"",IF($D155=1,IF(OR(price_limit="",price_limit="No Limit"),IF(P155="Yes",1,2),IF(SUMIFS(WhatIf!$G:$G,WhatIf!$A:$A,P$1,WhatIf!$B:$B,P155)&lt;=price_limit,IF(P155="Yes",1,2),"")),""))</f>
        <v/>
      </c>
      <c r="AZ155" s="75" t="str">
        <f ca="1">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2"/>
        <v>0</v>
      </c>
      <c r="BF155" s="3">
        <f>IF(highlight_pick="Select",0,IF(MID(highlight_pick,1,1)="#",0,IF(INDEX($A155:$BL155,1,MATCH(highlight_pick,$1:$1,0))="",0,IF(INDEX($A155:$BL155,1,MATCH(highlight_pick,$1:$1,0))="Yes",1,2))))</f>
        <v>0</v>
      </c>
      <c r="BG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H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row>
    <row r="156" spans="1:64" ht="37.299999999999997" customHeight="1" x14ac:dyDescent="0.3">
      <c r="A156" s="19" t="s">
        <v>429</v>
      </c>
      <c r="B156" s="4" t="s">
        <v>240</v>
      </c>
      <c r="C156" s="4" t="s">
        <v>223</v>
      </c>
      <c r="D156" s="3" t="str">
        <f ca="1">IF(BI156=0,"",IF(BI156&lt;=VALUE(MID(marker_pick,1,1)),1,""))</f>
        <v/>
      </c>
      <c r="F156" s="5" t="s">
        <v>545</v>
      </c>
      <c r="I156" s="5" t="s">
        <v>1</v>
      </c>
      <c r="K156" s="5" t="s">
        <v>1</v>
      </c>
      <c r="L156" s="5" t="s">
        <v>1</v>
      </c>
      <c r="M156" s="5" t="s">
        <v>1</v>
      </c>
      <c r="O156" s="6" t="s">
        <v>1</v>
      </c>
      <c r="P156" s="6" t="s">
        <v>1</v>
      </c>
      <c r="Q156" s="6" t="s">
        <v>327</v>
      </c>
      <c r="R156" s="6"/>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ca="1">IF(SUM(V156:AL156)&gt;0,1,"")</f>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 ca="1">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 ca="1">IF(OR(K156="",VLOOKUP(K$1,Services!$A$1:$B$19,2,0)="Exclude"),"",IF($D156=1,IF(OR(price_limit="",price_limit="No Limit"),IF(K156="Yes",1,2),IF(SUMIFS(WhatIf!$G:$G,WhatIf!$A:$A,K$1,WhatIf!$B:$B,K156)&lt;=price_limit,IF(K156="Yes",1,2),"")),""))</f>
        <v/>
      </c>
      <c r="AU156" s="75" t="str">
        <f ca="1">IF(OR(L156="",VLOOKUP(L$1,Services!$A$1:$B$19,2,0)="Exclude"),"",IF($D156=1,IF(OR(price_limit="",price_limit="No Limit"),IF(L156="Yes",1,2),IF(SUMIFS(WhatIf!$G:$G,WhatIf!$A:$A,L$1,WhatIf!$B:$B,L156)&lt;=price_limit,IF(L156="Yes",1,2),"")),""))</f>
        <v/>
      </c>
      <c r="AV156" s="75" t="str">
        <f ca="1">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 ca="1">IF(OR(O156="",VLOOKUP(O$1,Services!$A$1:$B$19,2,0)="Exclude"),"",IF($D156=1,IF(OR(price_limit="",price_limit="No Limit"),IF(O156="Yes",1,2),IF(SUMIFS(WhatIf!$G:$G,WhatIf!$A:$A,O$1,WhatIf!$B:$B,O156)&lt;=price_limit,IF(O156="Yes",1,2),"")),""))</f>
        <v/>
      </c>
      <c r="AY156" s="75" t="str">
        <f ca="1">IF(OR(P156="",VLOOKUP(P$1,Services!$A$1:$B$19,2,0)="Exclude"),"",IF($D156=1,IF(OR(price_limit="",price_limit="No Limit"),IF(P156="Yes",1,2),IF(SUMIFS(WhatIf!$G:$G,WhatIf!$A:$A,P$1,WhatIf!$B:$B,P156)&lt;=price_limit,IF(P156="Yes",1,2),"")),""))</f>
        <v/>
      </c>
      <c r="AZ156" s="75" t="str">
        <f ca="1">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2"/>
        <v>0</v>
      </c>
      <c r="BF156" s="3">
        <f>IF(highlight_pick="Select",0,IF(MID(highlight_pick,1,1)="#",0,IF(INDEX($A156:$BL156,1,MATCH(highlight_pick,$1:$1,0))="",0,IF(INDEX($A156:$BL156,1,MATCH(highlight_pick,$1:$1,0))="Yes",1,2))))</f>
        <v>0</v>
      </c>
      <c r="BG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H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row>
    <row r="157" spans="1:64" ht="25.75" customHeight="1" x14ac:dyDescent="0.3">
      <c r="A157" s="19" t="s">
        <v>218</v>
      </c>
      <c r="B157" s="4" t="s">
        <v>255</v>
      </c>
      <c r="C157" s="4" t="s">
        <v>222</v>
      </c>
      <c r="D157" s="3" t="str">
        <f ca="1">IF(BI157=0,"",IF(BI157&lt;=VALUE(MID(marker_pick,1,1)),1,""))</f>
        <v/>
      </c>
      <c r="F157" s="5" t="s">
        <v>566</v>
      </c>
      <c r="G157" s="5" t="s">
        <v>566</v>
      </c>
      <c r="H157" s="5" t="s">
        <v>303</v>
      </c>
      <c r="I157" s="5" t="s">
        <v>303</v>
      </c>
      <c r="J157" s="5" t="s">
        <v>303</v>
      </c>
      <c r="K157" s="5" t="s">
        <v>303</v>
      </c>
      <c r="L157" s="5" t="s">
        <v>303</v>
      </c>
      <c r="M157" s="5" t="s">
        <v>303</v>
      </c>
      <c r="N157" s="5" t="s">
        <v>1</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ca="1">IF(SUM(V157:AL157)&gt;0,1,"")</f>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 ca="1">IF(OR(H157="",VLOOKUP(H$1,Services!$A$1:$B$19,2,0)="Exclude"),"",IF($D157=1,IF(OR(price_limit="",price_limit="No Limit"),IF(H157="Yes",1,2),IF(SUMIFS(WhatIf!$G:$G,WhatIf!$A:$A,H$1,WhatIf!$B:$B,H157)&lt;=price_limit,IF(H157="Yes",1,2),"")),""))</f>
        <v/>
      </c>
      <c r="AR157" s="75" t="str">
        <f ca="1">IF(OR(I157="",VLOOKUP(I$1,Services!$A$1:$B$19,2,0)="Exclude"),"",IF($D157=1,IF(OR(price_limit="",price_limit="No Limit"),IF(I157="Yes",1,2),IF(SUMIFS(WhatIf!$G:$G,WhatIf!$A:$A,I$1,WhatIf!$B:$B,I157)&lt;=price_limit,IF(I157="Yes",1,2),"")),""))</f>
        <v/>
      </c>
      <c r="AS157" s="75" t="str">
        <f ca="1">IF(OR(J157="",VLOOKUP(J$1,Services!$A$1:$B$19,2,0)="Exclude"),"",IF($D157=1,IF(OR(price_limit="",price_limit="No Limit"),IF(J157="Yes",1,2),IF(SUMIFS(WhatIf!$G:$G,WhatIf!$A:$A,J$1,WhatIf!$B:$B,J157)&lt;=price_limit,IF(J157="Yes",1,2),"")),""))</f>
        <v/>
      </c>
      <c r="AT157" s="75" t="str">
        <f ca="1">IF(OR(K157="",VLOOKUP(K$1,Services!$A$1:$B$19,2,0)="Exclude"),"",IF($D157=1,IF(OR(price_limit="",price_limit="No Limit"),IF(K157="Yes",1,2),IF(SUMIFS(WhatIf!$G:$G,WhatIf!$A:$A,K$1,WhatIf!$B:$B,K157)&lt;=price_limit,IF(K157="Yes",1,2),"")),""))</f>
        <v/>
      </c>
      <c r="AU157" s="75" t="str">
        <f ca="1">IF(OR(L157="",VLOOKUP(L$1,Services!$A$1:$B$19,2,0)="Exclude"),"",IF($D157=1,IF(OR(price_limit="",price_limit="No Limit"),IF(L157="Yes",1,2),IF(SUMIFS(WhatIf!$G:$G,WhatIf!$A:$A,L$1,WhatIf!$B:$B,L157)&lt;=price_limit,IF(L157="Yes",1,2),"")),""))</f>
        <v/>
      </c>
      <c r="AV157" s="75" t="str">
        <f ca="1">IF(OR(M157="",VLOOKUP(M$1,Services!$A$1:$B$19,2,0)="Exclude"),"",IF($D157=1,IF(OR(price_limit="",price_limit="No Limit"),IF(M157="Yes",1,2),IF(SUMIFS(WhatIf!$G:$G,WhatIf!$A:$A,M$1,WhatIf!$B:$B,M157)&lt;=price_limit,IF(M157="Yes",1,2),"")),""))</f>
        <v/>
      </c>
      <c r="AW157" s="75" t="str">
        <f ca="1">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2"/>
        <v>0</v>
      </c>
      <c r="BF157" s="3">
        <f>IF(highlight_pick="Select",0,IF(MID(highlight_pick,1,1)="#",0,IF(INDEX($A157:$BL157,1,MATCH(highlight_pick,$1:$1,0))="",0,IF(INDEX($A157:$BL157,1,MATCH(highlight_pick,$1:$1,0))="Yes",1,2))))</f>
        <v>0</v>
      </c>
      <c r="BG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H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row>
    <row r="158" spans="1:64" ht="12.45" customHeight="1" x14ac:dyDescent="0.3">
      <c r="A158" s="19" t="s">
        <v>669</v>
      </c>
      <c r="C158" s="4" t="s">
        <v>222</v>
      </c>
      <c r="D158" s="3" t="str">
        <f ca="1">IF(BI158=0,"",IF(BI158&lt;=VALUE(MID(marker_pick,1,1)),1,""))</f>
        <v/>
      </c>
      <c r="F158" s="5" t="s">
        <v>568</v>
      </c>
      <c r="G158" s="5" t="s">
        <v>568</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ca="1">IF(SUM(V158:AL158)&gt;0,1,"")</f>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2"/>
        <v>0</v>
      </c>
      <c r="BF158" s="3">
        <f>IF(highlight_pick="Select",0,IF(MID(highlight_pick,1,1)="#",0,IF(INDEX($A158:$BL158,1,MATCH(highlight_pick,$1:$1,0))="",0,IF(INDEX($A158:$BL158,1,MATCH(highlight_pick,$1:$1,0))="Yes",1,2))))</f>
        <v>0</v>
      </c>
      <c r="BG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H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row>
    <row r="159" spans="1:64" x14ac:dyDescent="0.3">
      <c r="A159" s="19" t="s">
        <v>656</v>
      </c>
      <c r="B159" s="4" t="s">
        <v>799</v>
      </c>
      <c r="C159" s="4" t="s">
        <v>231</v>
      </c>
      <c r="D159" s="3" t="str">
        <f ca="1">IF(BI159=0,"",IF(BI159&lt;=VALUE(MID(marker_pick,1,1)),1,""))</f>
        <v/>
      </c>
      <c r="F159" s="5" t="s">
        <v>548</v>
      </c>
      <c r="G159" s="5" t="s">
        <v>548</v>
      </c>
      <c r="T159" s="5" t="s">
        <v>263</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ca="1">IF(SUM(V159:AL159)&gt;0,1,"")</f>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 ca="1">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2"/>
        <v>0</v>
      </c>
      <c r="BF159" s="3">
        <f>IF(highlight_pick="Select",0,IF(MID(highlight_pick,1,1)="#",0,IF(INDEX($A159:$BL159,1,MATCH(highlight_pick,$1:$1,0))="",0,IF(INDEX($A159:$BL159,1,MATCH(highlight_pick,$1:$1,0))="Yes",1,2))))</f>
        <v>0</v>
      </c>
      <c r="BG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H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row>
    <row r="160" spans="1:64" x14ac:dyDescent="0.3">
      <c r="A160" s="19" t="s">
        <v>664</v>
      </c>
      <c r="C160" s="4" t="s">
        <v>222</v>
      </c>
      <c r="D160" s="3" t="str">
        <f ca="1">IF(BI160=0,"",IF(BI160&lt;=VALUE(MID(marker_pick,1,1)),1,""))</f>
        <v/>
      </c>
      <c r="F160" s="5" t="s">
        <v>568</v>
      </c>
      <c r="G160" s="5" t="s">
        <v>568</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ca="1">IF(SUM(V160:AL160)&gt;0,1,"")</f>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2"/>
        <v>0</v>
      </c>
      <c r="BF160" s="3">
        <f>IF(highlight_pick="Select",0,IF(MID(highlight_pick,1,1)="#",0,IF(INDEX($A160:$BL160,1,MATCH(highlight_pick,$1:$1,0))="",0,IF(INDEX($A160:$BL160,1,MATCH(highlight_pick,$1:$1,0))="Yes",1,2))))</f>
        <v>0</v>
      </c>
      <c r="BG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H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row>
    <row r="161" spans="1:64" ht="24.9" x14ac:dyDescent="0.3">
      <c r="A161" s="19" t="s">
        <v>108</v>
      </c>
      <c r="B161" s="4" t="s">
        <v>255</v>
      </c>
      <c r="C161" s="4" t="s">
        <v>491</v>
      </c>
      <c r="D161" s="3" t="str">
        <f ca="1">IF(BI161=0,"",IF(BI161&lt;=VALUE(MID(marker_pick,1,1)),1,""))</f>
        <v/>
      </c>
      <c r="F161" s="5" t="s">
        <v>550</v>
      </c>
      <c r="G161" s="5" t="s">
        <v>550</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ca="1">IF(SUM(V161:AL161)&gt;0,1,"")</f>
        <v/>
      </c>
      <c r="AN161" s="75" t="str">
        <f>IF(OR(E161="",VLOOKUP(E$1,Services!$A$1:$B$19,2,0)="Exclude"),"",IF($D161=1,IF(OR(price_limit="",price_limit="No Limit"),IF(E161="Yes",1,2),IF(SUMIFS(WhatIf!$G:$G,WhatIf!$A:$A,E$1,WhatIf!$B:$B,E161)&lt;=price_limit,IF(E161="Yes",1,2),"")),""))</f>
        <v/>
      </c>
      <c r="AO161" s="75" t="str">
        <f ca="1">IF(OR(F161="",VLOOKUP(F$1,Services!$A$1:$B$19,2,0)="Exclude"),"",IF($D161=1,IF(OR(price_limit="",price_limit="No Limit"),IF(F161="Yes",1,2),IF(SUMIFS(WhatIf!$G:$G,WhatIf!$A:$A,F$1,WhatIf!$B:$B,F161)&lt;=price_limit,IF(F161="Yes",1,2),"")),""))</f>
        <v/>
      </c>
      <c r="AP161" s="75" t="str">
        <f ca="1">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2"/>
        <v>0</v>
      </c>
      <c r="BF161" s="3">
        <f>IF(highlight_pick="Select",0,IF(MID(highlight_pick,1,1)="#",0,IF(INDEX($A161:$BL161,1,MATCH(highlight_pick,$1:$1,0))="",0,IF(INDEX($A161:$BL161,1,MATCH(highlight_pick,$1:$1,0))="Yes",1,2))))</f>
        <v>0</v>
      </c>
      <c r="BG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H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Err2</v>
      </c>
    </row>
    <row r="162" spans="1:64" x14ac:dyDescent="0.3">
      <c r="A162" s="19" t="s">
        <v>109</v>
      </c>
      <c r="B162" s="4" t="s">
        <v>255</v>
      </c>
      <c r="C162" s="4" t="s">
        <v>223</v>
      </c>
      <c r="D162" s="3" t="str">
        <f ca="1">IF(BI162=0,"",IF(BI162&lt;=VALUE(MID(marker_pick,1,1)),1,""))</f>
        <v/>
      </c>
      <c r="R162" s="5" t="s">
        <v>894</v>
      </c>
      <c r="T162" s="5" t="s">
        <v>263</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ca="1">IF(SUM(V162:AL162)&gt;0,1,"")</f>
        <v/>
      </c>
      <c r="AN162" s="75" t="str">
        <f>IF(OR(E162="",VLOOKUP(E$1,Services!$A$1:$B$19,2,0)="Exclude"),"",IF($D162=1,IF(OR(price_limit="",price_limit="No Limit"),IF(E162="Yes",1,2),IF(SUMIFS(WhatIf!$G:$G,WhatIf!$A:$A,E$1,WhatIf!$B:$B,E162)&lt;=price_limit,IF(E162="Yes",1,2),"")),""))</f>
        <v/>
      </c>
      <c r="AO162" s="75" t="str">
        <f>IF(OR(F162="",VLOOKUP(F$1,Services!$A$1:$B$19,2,0)="Exclude"),"",IF($D162=1,IF(OR(price_limit="",price_limit="No Limit"),IF(F162="Yes",1,2),IF(SUMIFS(WhatIf!$G:$G,WhatIf!$A:$A,F$1,WhatIf!$B:$B,F162)&lt;=price_limit,IF(F162="Yes",1,2),"")),""))</f>
        <v/>
      </c>
      <c r="AP162" s="75" t="str">
        <f>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 ca="1">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 ca="1">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2"/>
        <v>0</v>
      </c>
      <c r="BF162" s="3">
        <f>IF(highlight_pick="Select",0,IF(MID(highlight_pick,1,1)="#",0,IF(INDEX($A162:$BL162,1,MATCH(highlight_pick,$1:$1,0))="",0,IF(INDEX($A162:$BL162,1,MATCH(highlight_pick,$1:$1,0))="Yes",1,2))))</f>
        <v>0</v>
      </c>
      <c r="BG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H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
      </c>
    </row>
    <row r="163" spans="1:64" x14ac:dyDescent="0.3">
      <c r="A163" s="19" t="s">
        <v>733</v>
      </c>
      <c r="C163" s="4" t="s">
        <v>493</v>
      </c>
      <c r="D163" s="3" t="str">
        <f ca="1">IF(BI163=0,"",IF(BI163&lt;=VALUE(MID(marker_pick,1,1)),1,""))</f>
        <v/>
      </c>
      <c r="L163" s="5" t="s">
        <v>1</v>
      </c>
      <c r="M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ca="1">IF(SUM(V163:AL163)&gt;0,1,"")</f>
        <v/>
      </c>
      <c r="AN163" s="75" t="str">
        <f>IF(OR(E163="",VLOOKUP(E$1,Services!$A$1:$B$19,2,0)="Exclude"),"",IF($D163=1,IF(OR(price_limit="",price_limit="No Limit"),IF(E163="Yes",1,2),IF(SUMIFS(WhatIf!$G:$G,WhatIf!$A:$A,E$1,WhatIf!$B:$B,E163)&lt;=price_limit,IF(E163="Yes",1,2),"")),""))</f>
        <v/>
      </c>
      <c r="AO163" s="75" t="str">
        <f>IF(OR(F163="",VLOOKUP(F$1,Services!$A$1:$B$19,2,0)="Exclude"),"",IF($D163=1,IF(OR(price_limit="",price_limit="No Limit"),IF(F163="Yes",1,2),IF(SUMIFS(WhatIf!$G:$G,WhatIf!$A:$A,F$1,WhatIf!$B:$B,F163)&lt;=price_limit,IF(F163="Yes",1,2),"")),""))</f>
        <v/>
      </c>
      <c r="AP163" s="75" t="str">
        <f>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2"/>
        <v>0</v>
      </c>
      <c r="BF163" s="3">
        <f>IF(highlight_pick="Select",0,IF(MID(highlight_pick,1,1)="#",0,IF(INDEX($A163:$BL163,1,MATCH(highlight_pick,$1:$1,0))="",0,IF(INDEX($A163:$BL163,1,MATCH(highlight_pick,$1:$1,0))="Yes",1,2))))</f>
        <v>0</v>
      </c>
      <c r="BG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H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
      </c>
    </row>
    <row r="164" spans="1:64" x14ac:dyDescent="0.3">
      <c r="A164" s="19" t="s">
        <v>361</v>
      </c>
      <c r="B164" s="4" t="s">
        <v>255</v>
      </c>
      <c r="C164" s="4" t="s">
        <v>223</v>
      </c>
      <c r="D164" s="3" t="str">
        <f ca="1">IF(BI164=0,"",IF(BI164&lt;=VALUE(MID(marker_pick,1,1)),1,""))</f>
        <v/>
      </c>
      <c r="T164" s="5" t="s">
        <v>263</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ca="1">IF(SUM(V164:AL164)&gt;0,1,"")</f>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IF(OR(J164="",VLOOKUP(J$1,Services!$A$1:$B$19,2,0)="Exclude"),"",IF($D164=1,IF(OR(price_limit="",price_limit="No Limit"),IF(J164="Yes",1,2),IF(SUMIFS(WhatIf!$G:$G,WhatIf!$A:$A,J$1,WhatIf!$B:$B,J164)&lt;=price_limit,IF(J164="Yes",1,2),"")),""))</f>
        <v/>
      </c>
      <c r="AT164" s="75" t="str">
        <f>IF(OR(K164="",VLOOKUP(K$1,Services!$A$1:$B$19,2,0)="Exclude"),"",IF($D164=1,IF(OR(price_limit="",price_limit="No Limit"),IF(K164="Yes",1,2),IF(SUMIFS(WhatIf!$G:$G,WhatIf!$A:$A,K$1,WhatIf!$B:$B,K164)&lt;=price_limit,IF(K164="Yes",1,2),"")),""))</f>
        <v/>
      </c>
      <c r="AU164" s="75" t="str">
        <f>IF(OR(L164="",VLOOKUP(L$1,Services!$A$1:$B$19,2,0)="Exclude"),"",IF($D164=1,IF(OR(price_limit="",price_limit="No Limit"),IF(L164="Yes",1,2),IF(SUMIFS(WhatIf!$G:$G,WhatIf!$A:$A,L$1,WhatIf!$B:$B,L164)&lt;=price_limit,IF(L164="Yes",1,2),"")),""))</f>
        <v/>
      </c>
      <c r="AV164" s="75" t="str">
        <f>IF(OR(M164="",VLOOKUP(M$1,Services!$A$1:$B$19,2,0)="Exclude"),"",IF($D164=1,IF(OR(price_limit="",price_limit="No Limit"),IF(M164="Yes",1,2),IF(SUMIFS(WhatIf!$G:$G,WhatIf!$A:$A,M$1,WhatIf!$B:$B,M164)&lt;=price_limit,IF(M164="Yes",1,2),"")),""))</f>
        <v/>
      </c>
      <c r="AW164" s="75" t="str">
        <f>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 ca="1">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2"/>
        <v>0</v>
      </c>
      <c r="BF164" s="3">
        <f>IF(highlight_pick="Select",0,IF(MID(highlight_pick,1,1)="#",0,IF(INDEX($A164:$BL164,1,MATCH(highlight_pick,$1:$1,0))="",0,IF(INDEX($A164:$BL164,1,MATCH(highlight_pick,$1:$1,0))="Yes",1,2))))</f>
        <v>0</v>
      </c>
      <c r="BG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H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row>
    <row r="165" spans="1:64" x14ac:dyDescent="0.3">
      <c r="A165" s="19" t="s">
        <v>636</v>
      </c>
      <c r="C165" s="4" t="s">
        <v>496</v>
      </c>
      <c r="D165" s="3" t="str">
        <f ca="1">IF(BI165=0,"",IF(BI165&lt;=VALUE(MID(marker_pick,1,1)),1,""))</f>
        <v/>
      </c>
      <c r="F165" s="5" t="s">
        <v>573</v>
      </c>
      <c r="G165" s="5" t="s">
        <v>573</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ca="1">IF(SUM(V165:AL165)&gt;0,1,"")</f>
        <v/>
      </c>
      <c r="AN165" s="75" t="str">
        <f>IF(OR(E165="",VLOOKUP(E$1,Services!$A$1:$B$19,2,0)="Exclude"),"",IF($D165=1,IF(OR(price_limit="",price_limit="No Limit"),IF(E165="Yes",1,2),IF(SUMIFS(WhatIf!$G:$G,WhatIf!$A:$A,E$1,WhatIf!$B:$B,E165)&lt;=price_limit,IF(E165="Yes",1,2),"")),""))</f>
        <v/>
      </c>
      <c r="AO165" s="75" t="str">
        <f ca="1">IF(OR(F165="",VLOOKUP(F$1,Services!$A$1:$B$19,2,0)="Exclude"),"",IF($D165=1,IF(OR(price_limit="",price_limit="No Limit"),IF(F165="Yes",1,2),IF(SUMIFS(WhatIf!$G:$G,WhatIf!$A:$A,F$1,WhatIf!$B:$B,F165)&lt;=price_limit,IF(F165="Yes",1,2),"")),""))</f>
        <v/>
      </c>
      <c r="AP165" s="75" t="str">
        <f ca="1">IF(OR(G165="",VLOOKUP(G$1,Services!$A$1:$B$19,2,0)="Exclude"),"",IF($D165=1,IF(OR(price_limit="",price_limit="No Limit"),IF(G165="Yes",1,2),IF(SUMIFS(WhatIf!$G:$G,WhatIf!$A:$A,G$1,WhatIf!$B:$B,G165)&lt;=price_limit,IF(G165="Yes",1,2),"")),""))</f>
        <v/>
      </c>
      <c r="AQ165" s="75" t="str">
        <f>IF(OR(H165="",VLOOKUP(H$1,Services!$A$1:$B$19,2,0)="Exclude"),"",IF($D165=1,IF(OR(price_limit="",price_limit="No Limit"),IF(H165="Yes",1,2),IF(SUMIFS(WhatIf!$G:$G,WhatIf!$A:$A,H$1,WhatIf!$B:$B,H165)&lt;=price_limit,IF(H165="Yes",1,2),"")),""))</f>
        <v/>
      </c>
      <c r="AR165" s="75" t="str">
        <f>IF(OR(I165="",VLOOKUP(I$1,Services!$A$1:$B$19,2,0)="Exclude"),"",IF($D165=1,IF(OR(price_limit="",price_limit="No Limit"),IF(I165="Yes",1,2),IF(SUMIFS(WhatIf!$G:$G,WhatIf!$A:$A,I$1,WhatIf!$B:$B,I165)&lt;=price_limit,IF(I165="Yes",1,2),"")),""))</f>
        <v/>
      </c>
      <c r="AS165" s="75" t="str">
        <f>IF(OR(J165="",VLOOKUP(J$1,Services!$A$1:$B$19,2,0)="Exclude"),"",IF($D165=1,IF(OR(price_limit="",price_limit="No Limit"),IF(J165="Yes",1,2),IF(SUMIFS(WhatIf!$G:$G,WhatIf!$A:$A,J$1,WhatIf!$B:$B,J165)&lt;=price_limit,IF(J165="Yes",1,2),"")),""))</f>
        <v/>
      </c>
      <c r="AT165" s="75" t="str">
        <f>IF(OR(K165="",VLOOKUP(K$1,Services!$A$1:$B$19,2,0)="Exclude"),"",IF($D165=1,IF(OR(price_limit="",price_limit="No Limit"),IF(K165="Yes",1,2),IF(SUMIFS(WhatIf!$G:$G,WhatIf!$A:$A,K$1,WhatIf!$B:$B,K165)&lt;=price_limit,IF(K165="Yes",1,2),"")),""))</f>
        <v/>
      </c>
      <c r="AU165" s="75" t="str">
        <f>IF(OR(L165="",VLOOKUP(L$1,Services!$A$1:$B$19,2,0)="Exclude"),"",IF($D165=1,IF(OR(price_limit="",price_limit="No Limit"),IF(L165="Yes",1,2),IF(SUMIFS(WhatIf!$G:$G,WhatIf!$A:$A,L$1,WhatIf!$B:$B,L165)&lt;=price_limit,IF(L165="Yes",1,2),"")),""))</f>
        <v/>
      </c>
      <c r="AV165" s="75" t="str">
        <f>IF(OR(M165="",VLOOKUP(M$1,Services!$A$1:$B$19,2,0)="Exclude"),"",IF($D165=1,IF(OR(price_limit="",price_limit="No Limit"),IF(M165="Yes",1,2),IF(SUMIFS(WhatIf!$G:$G,WhatIf!$A:$A,M$1,WhatIf!$B:$B,M165)&lt;=price_limit,IF(M165="Yes",1,2),"")),""))</f>
        <v/>
      </c>
      <c r="AW165" s="75" t="str">
        <f>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2"/>
        <v>0</v>
      </c>
      <c r="BF165" s="3">
        <f>IF(highlight_pick="Select",0,IF(MID(highlight_pick,1,1)="#",0,IF(INDEX($A165:$BL165,1,MATCH(highlight_pick,$1:$1,0))="",0,IF(INDEX($A165:$BL165,1,MATCH(highlight_pick,$1:$1,0))="Yes",1,2))))</f>
        <v>0</v>
      </c>
      <c r="BG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H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Err2</v>
      </c>
    </row>
    <row r="166" spans="1:64" x14ac:dyDescent="0.3">
      <c r="A166" s="19" t="s">
        <v>34</v>
      </c>
      <c r="B166" s="4" t="s">
        <v>241</v>
      </c>
      <c r="C166" s="4" t="s">
        <v>212</v>
      </c>
      <c r="D166" s="3" t="str">
        <f ca="1">IF(BI166=0,"",IF(BI166&lt;=VALUE(MID(marker_pick,1,1)),1,""))</f>
        <v/>
      </c>
      <c r="E166" s="5" t="s">
        <v>1</v>
      </c>
      <c r="F166" s="5" t="s">
        <v>1</v>
      </c>
      <c r="G166" s="5" t="s">
        <v>1</v>
      </c>
      <c r="J166" s="5" t="s">
        <v>1</v>
      </c>
      <c r="K166" s="5" t="s">
        <v>1</v>
      </c>
      <c r="L166" s="5" t="s">
        <v>1</v>
      </c>
      <c r="M166" s="5" t="s">
        <v>1</v>
      </c>
      <c r="N166" s="5" t="s">
        <v>1</v>
      </c>
      <c r="O166" s="6" t="s">
        <v>1</v>
      </c>
      <c r="P166" s="6" t="s">
        <v>1</v>
      </c>
      <c r="Q166" s="6" t="s">
        <v>1</v>
      </c>
      <c r="R166" s="6" t="s">
        <v>1</v>
      </c>
      <c r="S166" s="5"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ca="1">IF(SUM(V166:AL166)&gt;0,1,"")</f>
        <v/>
      </c>
      <c r="AN166" s="75" t="str">
        <f ca="1">IF(OR(E166="",VLOOKUP(E$1,Services!$A$1:$B$19,2,0)="Exclude"),"",IF($D166=1,IF(OR(price_limit="",price_limit="No Limit"),IF(E166="Yes",1,2),IF(SUMIFS(WhatIf!$G:$G,WhatIf!$A:$A,E$1,WhatIf!$B:$B,E166)&lt;=price_limit,IF(E166="Yes",1,2),"")),""))</f>
        <v/>
      </c>
      <c r="AO166" s="75" t="str">
        <f ca="1">IF(OR(F166="",VLOOKUP(F$1,Services!$A$1:$B$19,2,0)="Exclude"),"",IF($D166=1,IF(OR(price_limit="",price_limit="No Limit"),IF(F166="Yes",1,2),IF(SUMIFS(WhatIf!$G:$G,WhatIf!$A:$A,F$1,WhatIf!$B:$B,F166)&lt;=price_limit,IF(F166="Yes",1,2),"")),""))</f>
        <v/>
      </c>
      <c r="AP166" s="75" t="str">
        <f ca="1">IF(OR(G166="",VLOOKUP(G$1,Services!$A$1:$B$19,2,0)="Exclude"),"",IF($D166=1,IF(OR(price_limit="",price_limit="No Limit"),IF(G166="Yes",1,2),IF(SUMIFS(WhatIf!$G:$G,WhatIf!$A:$A,G$1,WhatIf!$B:$B,G166)&lt;=price_limit,IF(G166="Yes",1,2),"")),""))</f>
        <v/>
      </c>
      <c r="AQ166" s="75" t="str">
        <f>IF(OR(H166="",VLOOKUP(H$1,Services!$A$1:$B$19,2,0)="Exclude"),"",IF($D166=1,IF(OR(price_limit="",price_limit="No Limit"),IF(H166="Yes",1,2),IF(SUMIFS(WhatIf!$G:$G,WhatIf!$A:$A,H$1,WhatIf!$B:$B,H166)&lt;=price_limit,IF(H166="Yes",1,2),"")),""))</f>
        <v/>
      </c>
      <c r="AR166" s="75" t="str">
        <f>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 ca="1">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 ca="1">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IF(OR(U166="",VLOOKUP(U$1,Services!$A$1:$B$19,2,0)="Exclude"),"",IF($D166=1,IF(OR(price_limit="",price_limit="No Limit"),IF(U166="Yes",1,2),IF(SUMIFS(WhatIf!$G:$G,WhatIf!$A:$A,U$1,WhatIf!$B:$B,U166)&lt;=price_limit,IF(U166="Yes",1,2),"")),""))</f>
        <v/>
      </c>
      <c r="BE166" s="3">
        <f t="shared" si="2"/>
        <v>0</v>
      </c>
      <c r="BF166" s="3">
        <f>IF(highlight_pick="Select",0,IF(MID(highlight_pick,1,1)="#",0,IF(INDEX($A166:$BL166,1,MATCH(highlight_pick,$1:$1,0))="",0,IF(INDEX($A166:$BL166,1,MATCH(highlight_pick,$1:$1,0))="Yes",1,2))))</f>
        <v>0</v>
      </c>
      <c r="BG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H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Err2</v>
      </c>
      <c r="BL166" s="3" t="str">
        <f>IF($A166&lt;&gt;"",IF(ISNUMBER(MATCH(ROW($A166),#REF!,0)),IF($F166="","Err1",""),IF($F166="","","Err2")),"")</f>
        <v>Err2</v>
      </c>
    </row>
    <row r="167" spans="1:64" x14ac:dyDescent="0.3">
      <c r="A167" s="19" t="s">
        <v>410</v>
      </c>
      <c r="B167" s="4" t="s">
        <v>255</v>
      </c>
      <c r="C167" s="4" t="s">
        <v>222</v>
      </c>
      <c r="D167" s="3" t="str">
        <f ca="1">IF(BI167=0,"",IF(BI167&lt;=VALUE(MID(marker_pick,1,1)),1,""))</f>
        <v/>
      </c>
      <c r="H167" s="5" t="s">
        <v>303</v>
      </c>
      <c r="I167" s="5" t="s">
        <v>303</v>
      </c>
      <c r="J167" s="5" t="s">
        <v>303</v>
      </c>
      <c r="K167" s="5" t="s">
        <v>303</v>
      </c>
      <c r="L167" s="5" t="s">
        <v>303</v>
      </c>
      <c r="M167" s="5" t="s">
        <v>303</v>
      </c>
      <c r="N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ca="1">IF(SUM(V167:AL167)&gt;0,1,"")</f>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 ca="1">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2"/>
        <v>0</v>
      </c>
      <c r="BF167" s="3">
        <f>IF(highlight_pick="Select",0,IF(MID(highlight_pick,1,1)="#",0,IF(INDEX($A167:$BL167,1,MATCH(highlight_pick,$1:$1,0))="",0,IF(INDEX($A167:$BL167,1,MATCH(highlight_pick,$1:$1,0))="Yes",1,2))))</f>
        <v>0</v>
      </c>
      <c r="BG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H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row>
    <row r="168" spans="1:64" ht="24.9" x14ac:dyDescent="0.3">
      <c r="A168" s="19" t="s">
        <v>206</v>
      </c>
      <c r="B168" s="4" t="s">
        <v>255</v>
      </c>
      <c r="C168" s="4" t="s">
        <v>490</v>
      </c>
      <c r="D168" s="3">
        <f ca="1">IF(BI168=0,"",IF(BI168&lt;=VALUE(MID(marker_pick,1,1)),1,""))</f>
        <v>1</v>
      </c>
      <c r="G168" s="5" t="s">
        <v>1</v>
      </c>
      <c r="H168" s="6" t="s">
        <v>1</v>
      </c>
      <c r="I168" s="6"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f ca="1">IF(AND($D168=1,ISNUMBER(MATCH(O$1&amp;O168&amp;"x",WhatIf!$H:$H,0))),1,"")</f>
        <v>1</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f ca="1">IF(SUM(V168:AL168)&gt;0,1,"")</f>
        <v>1</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f ca="1">IF(OR(G168="",VLOOKUP(G$1,Services!$A$1:$B$19,2,0)="Exclude"),"",IF($D168=1,IF(OR(price_limit="",price_limit="No Limit"),IF(G168="Yes",1,2),IF(SUMIFS(WhatIf!$G:$G,WhatIf!$A:$A,G$1,WhatIf!$B:$B,G168)&lt;=price_limit,IF(G168="Yes",1,2),"")),""))</f>
        <v>1</v>
      </c>
      <c r="AQ168" s="75">
        <f ca="1">IF(OR(H168="",VLOOKUP(H$1,Services!$A$1:$B$19,2,0)="Exclude"),"",IF($D168=1,IF(OR(price_limit="",price_limit="No Limit"),IF(H168="Yes",1,2),IF(SUMIFS(WhatIf!$G:$G,WhatIf!$A:$A,H$1,WhatIf!$B:$B,H168)&lt;=price_limit,IF(H168="Yes",1,2),"")),""))</f>
        <v>1</v>
      </c>
      <c r="AR168" s="75">
        <f ca="1">IF(OR(I168="",VLOOKUP(I$1,Services!$A$1:$B$19,2,0)="Exclude"),"",IF($D168=1,IF(OR(price_limit="",price_limit="No Limit"),IF(I168="Yes",1,2),IF(SUMIFS(WhatIf!$G:$G,WhatIf!$A:$A,I$1,WhatIf!$B:$B,I168)&lt;=price_limit,IF(I168="Yes",1,2),"")),""))</f>
        <v>1</v>
      </c>
      <c r="AS168" s="75">
        <f ca="1">IF(OR(J168="",VLOOKUP(J$1,Services!$A$1:$B$19,2,0)="Exclude"),"",IF($D168=1,IF(OR(price_limit="",price_limit="No Limit"),IF(J168="Yes",1,2),IF(SUMIFS(WhatIf!$G:$G,WhatIf!$A:$A,J$1,WhatIf!$B:$B,J168)&lt;=price_limit,IF(J168="Yes",1,2),"")),""))</f>
        <v>1</v>
      </c>
      <c r="AT168" s="75">
        <f ca="1">IF(OR(K168="",VLOOKUP(K$1,Services!$A$1:$B$19,2,0)="Exclude"),"",IF($D168=1,IF(OR(price_limit="",price_limit="No Limit"),IF(K168="Yes",1,2),IF(SUMIFS(WhatIf!$G:$G,WhatIf!$A:$A,K$1,WhatIf!$B:$B,K168)&lt;=price_limit,IF(K168="Yes",1,2),"")),""))</f>
        <v>1</v>
      </c>
      <c r="AU168" s="75">
        <f ca="1">IF(OR(L168="",VLOOKUP(L$1,Services!$A$1:$B$19,2,0)="Exclude"),"",IF($D168=1,IF(OR(price_limit="",price_limit="No Limit"),IF(L168="Yes",1,2),IF(SUMIFS(WhatIf!$G:$G,WhatIf!$A:$A,L$1,WhatIf!$B:$B,L168)&lt;=price_limit,IF(L168="Yes",1,2),"")),""))</f>
        <v>1</v>
      </c>
      <c r="AV168" s="75">
        <f ca="1">IF(OR(M168="",VLOOKUP(M$1,Services!$A$1:$B$19,2,0)="Exclude"),"",IF($D168=1,IF(OR(price_limit="",price_limit="No Limit"),IF(M168="Yes",1,2),IF(SUMIFS(WhatIf!$G:$G,WhatIf!$A:$A,M$1,WhatIf!$B:$B,M168)&lt;=price_limit,IF(M168="Yes",1,2),"")),""))</f>
        <v>1</v>
      </c>
      <c r="AW168" s="75">
        <f ca="1">IF(OR(N168="",VLOOKUP(N$1,Services!$A$1:$B$19,2,0)="Exclude"),"",IF($D168=1,IF(OR(price_limit="",price_limit="No Limit"),IF(N168="Yes",1,2),IF(SUMIFS(WhatIf!$G:$G,WhatIf!$A:$A,N$1,WhatIf!$B:$B,N168)&lt;=price_limit,IF(N168="Yes",1,2),"")),""))</f>
        <v>1</v>
      </c>
      <c r="AX168" s="75">
        <f ca="1">IF(OR(O168="",VLOOKUP(O$1,Services!$A$1:$B$19,2,0)="Exclude"),"",IF($D168=1,IF(OR(price_limit="",price_limit="No Limit"),IF(O168="Yes",1,2),IF(SUMIFS(WhatIf!$G:$G,WhatIf!$A:$A,O$1,WhatIf!$B:$B,O168)&lt;=price_limit,IF(O168="Yes",1,2),"")),""))</f>
        <v>1</v>
      </c>
      <c r="AY168" s="75">
        <f ca="1">IF(OR(P168="",VLOOKUP(P$1,Services!$A$1:$B$19,2,0)="Exclude"),"",IF($D168=1,IF(OR(price_limit="",price_limit="No Limit"),IF(P168="Yes",1,2),IF(SUMIFS(WhatIf!$G:$G,WhatIf!$A:$A,P$1,WhatIf!$B:$B,P168)&lt;=price_limit,IF(P168="Yes",1,2),"")),""))</f>
        <v>1</v>
      </c>
      <c r="AZ168" s="75">
        <f ca="1">IF(OR(Q168="",VLOOKUP(Q$1,Services!$A$1:$B$19,2,0)="Exclude"),"",IF($D168=1,IF(OR(price_limit="",price_limit="No Limit"),IF(Q168="Yes",1,2),IF(SUMIFS(WhatIf!$G:$G,WhatIf!$A:$A,Q$1,WhatIf!$B:$B,Q168)&lt;=price_limit,IF(Q168="Yes",1,2),"")),""))</f>
        <v>1</v>
      </c>
      <c r="BA168" s="75">
        <f ca="1">IF(OR(R168="",VLOOKUP(R$1,Services!$A$1:$B$19,2,0)="Exclude"),"",IF($D168=1,IF(OR(price_limit="",price_limit="No Limit"),IF(R168="Yes",1,2),IF(SUMIFS(WhatIf!$G:$G,WhatIf!$A:$A,R$1,WhatIf!$B:$B,R168)&lt;=price_limit,IF(R168="Yes",1,2),"")),""))</f>
        <v>1</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2"/>
        <v>0</v>
      </c>
      <c r="BF168" s="3">
        <f>IF(highlight_pick="Select",0,IF(MID(highlight_pick,1,1)="#",0,IF(INDEX($A168:$BL168,1,MATCH(highlight_pick,$1:$1,0))="",0,IF(INDEX($A168:$BL168,1,MATCH(highlight_pick,$1:$1,0))="Yes",1,2))))</f>
        <v>0</v>
      </c>
      <c r="BG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H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1</v>
      </c>
      <c r="BJ168" s="46" t="str">
        <f ca="1">IF($A168="","",IF(ISNUMBER(MATCH(A168,OFFSET(MyNetworks!$A$3,0,MATCH($C168,MyNetworks!$6:$6,0)-1,200,1),0)),"","Cat1"))</f>
        <v/>
      </c>
      <c r="BK168" s="3" t="str">
        <f>IF($A168&lt;&gt;"",IF(ISNUMBER(MATCH(ROW($A168),#REF!,0)),IF($E168="","Err1",""),IF($E168="","","Err2")),"")</f>
        <v/>
      </c>
      <c r="BL168" s="3" t="str">
        <f>IF($A168&lt;&gt;"",IF(ISNUMBER(MATCH(ROW($A168),#REF!,0)),IF($F168="","Err1",""),IF($F168="","","Err2")),"")</f>
        <v/>
      </c>
    </row>
    <row r="169" spans="1:64" ht="24.9" x14ac:dyDescent="0.3">
      <c r="A169" s="19" t="s">
        <v>35</v>
      </c>
      <c r="B169" s="4" t="s">
        <v>280</v>
      </c>
      <c r="C169" s="4" t="s">
        <v>231</v>
      </c>
      <c r="D169" s="3" t="str">
        <f ca="1">IF(BI169=0,"",IF(BI169&lt;=VALUE(MID(marker_pick,1,1)),1,""))</f>
        <v/>
      </c>
      <c r="H169" s="5" t="s">
        <v>1</v>
      </c>
      <c r="I169" s="5" t="s">
        <v>1</v>
      </c>
      <c r="J169" s="5" t="s">
        <v>1</v>
      </c>
      <c r="K169" s="5" t="s">
        <v>1</v>
      </c>
      <c r="L169" s="5" t="s">
        <v>1</v>
      </c>
      <c r="M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ca="1">IF(SUM(V169:AL169)&gt;0,1,"")</f>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 ca="1">IF(OR(O169="",VLOOKUP(O$1,Services!$A$1:$B$19,2,0)="Exclude"),"",IF($D169=1,IF(OR(price_limit="",price_limit="No Limit"),IF(O169="Yes",1,2),IF(SUMIFS(WhatIf!$G:$G,WhatIf!$A:$A,O$1,WhatIf!$B:$B,O169)&lt;=price_limit,IF(O169="Yes",1,2),"")),""))</f>
        <v/>
      </c>
      <c r="AY169" s="75" t="str">
        <f ca="1">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2"/>
        <v>0</v>
      </c>
      <c r="BF169" s="3">
        <f>IF(highlight_pick="Select",0,IF(MID(highlight_pick,1,1)="#",0,IF(INDEX($A169:$BL169,1,MATCH(highlight_pick,$1:$1,0))="",0,IF(INDEX($A169:$BL169,1,MATCH(highlight_pick,$1:$1,0))="Yes",1,2))))</f>
        <v>0</v>
      </c>
      <c r="BG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H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row>
    <row r="170" spans="1:64" x14ac:dyDescent="0.3">
      <c r="A170" s="19" t="s">
        <v>335</v>
      </c>
      <c r="B170" s="4" t="s">
        <v>255</v>
      </c>
      <c r="C170" s="4" t="s">
        <v>223</v>
      </c>
      <c r="D170" s="3" t="str">
        <f ca="1">IF(BI170=0,"",IF(BI170&lt;=VALUE(MID(marker_pick,1,1)),1,""))</f>
        <v/>
      </c>
      <c r="Q170" s="5" t="s">
        <v>223</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ca="1">IF(SUM(V170:AL170)&gt;0,1,"")</f>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IF(OR(H170="",VLOOKUP(H$1,Services!$A$1:$B$19,2,0)="Exclude"),"",IF($D170=1,IF(OR(price_limit="",price_limit="No Limit"),IF(H170="Yes",1,2),IF(SUMIFS(WhatIf!$G:$G,WhatIf!$A:$A,H$1,WhatIf!$B:$B,H170)&lt;=price_limit,IF(H170="Yes",1,2),"")),""))</f>
        <v/>
      </c>
      <c r="AR170" s="75" t="str">
        <f>IF(OR(I170="",VLOOKUP(I$1,Services!$A$1:$B$19,2,0)="Exclude"),"",IF($D170=1,IF(OR(price_limit="",price_limit="No Limit"),IF(I170="Yes",1,2),IF(SUMIFS(WhatIf!$G:$G,WhatIf!$A:$A,I$1,WhatIf!$B:$B,I170)&lt;=price_limit,IF(I170="Yes",1,2),"")),""))</f>
        <v/>
      </c>
      <c r="AS170" s="75" t="str">
        <f>IF(OR(J170="",VLOOKUP(J$1,Services!$A$1:$B$19,2,0)="Exclude"),"",IF($D170=1,IF(OR(price_limit="",price_limit="No Limit"),IF(J170="Yes",1,2),IF(SUMIFS(WhatIf!$G:$G,WhatIf!$A:$A,J$1,WhatIf!$B:$B,J170)&lt;=price_limit,IF(J170="Yes",1,2),"")),""))</f>
        <v/>
      </c>
      <c r="AT170" s="75" t="str">
        <f>IF(OR(K170="",VLOOKUP(K$1,Services!$A$1:$B$19,2,0)="Exclude"),"",IF($D170=1,IF(OR(price_limit="",price_limit="No Limit"),IF(K170="Yes",1,2),IF(SUMIFS(WhatIf!$G:$G,WhatIf!$A:$A,K$1,WhatIf!$B:$B,K170)&lt;=price_limit,IF(K170="Yes",1,2),"")),""))</f>
        <v/>
      </c>
      <c r="AU170" s="75" t="str">
        <f>IF(OR(L170="",VLOOKUP(L$1,Services!$A$1:$B$19,2,0)="Exclude"),"",IF($D170=1,IF(OR(price_limit="",price_limit="No Limit"),IF(L170="Yes",1,2),IF(SUMIFS(WhatIf!$G:$G,WhatIf!$A:$A,L$1,WhatIf!$B:$B,L170)&lt;=price_limit,IF(L170="Yes",1,2),"")),""))</f>
        <v/>
      </c>
      <c r="AV170" s="75" t="str">
        <f>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2"/>
        <v>0</v>
      </c>
      <c r="BF170" s="3">
        <f>IF(highlight_pick="Select",0,IF(MID(highlight_pick,1,1)="#",0,IF(INDEX($A170:$BL170,1,MATCH(highlight_pick,$1:$1,0))="",0,IF(INDEX($A170:$BL170,1,MATCH(highlight_pick,$1:$1,0))="Yes",1,2))))</f>
        <v>0</v>
      </c>
      <c r="BG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H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row>
    <row r="171" spans="1:64" ht="24.9" x14ac:dyDescent="0.3">
      <c r="A171" s="19" t="s">
        <v>789</v>
      </c>
      <c r="B171" s="4" t="s">
        <v>255</v>
      </c>
      <c r="C171" s="4" t="s">
        <v>494</v>
      </c>
      <c r="D171" s="3" t="str">
        <f ca="1">IF(BI171=0,"",IF(BI171&lt;=VALUE(MID(marker_pick,1,1)),1,""))</f>
        <v/>
      </c>
      <c r="Q171" s="5" t="s">
        <v>223</v>
      </c>
      <c r="R171" s="5" t="s">
        <v>894</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ca="1">IF(SUM(V171:AL171)&gt;0,1,"")</f>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2"/>
        <v>0</v>
      </c>
      <c r="BF171" s="3">
        <f>IF(highlight_pick="Select",0,IF(MID(highlight_pick,1,1)="#",0,IF(INDEX($A171:$BL171,1,MATCH(highlight_pick,$1:$1,0))="",0,IF(INDEX($A171:$BL171,1,MATCH(highlight_pick,$1:$1,0))="Yes",1,2))))</f>
        <v>0</v>
      </c>
      <c r="BG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H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row>
    <row r="172" spans="1:64" ht="24.9" x14ac:dyDescent="0.3">
      <c r="A172" s="19" t="s">
        <v>110</v>
      </c>
      <c r="B172" s="4" t="s">
        <v>255</v>
      </c>
      <c r="C172" s="4" t="s">
        <v>222</v>
      </c>
      <c r="D172" s="3" t="str">
        <f ca="1">IF(BI172=0,"",IF(BI172&lt;=VALUE(MID(marker_pick,1,1)),1,""))</f>
        <v/>
      </c>
      <c r="H172" s="5" t="s">
        <v>536</v>
      </c>
      <c r="I172" s="5" t="s">
        <v>536</v>
      </c>
      <c r="J172" s="5" t="s">
        <v>536</v>
      </c>
      <c r="K172" s="5" t="s">
        <v>536</v>
      </c>
      <c r="L172" s="5" t="s">
        <v>536</v>
      </c>
      <c r="M172" s="5" t="s">
        <v>536</v>
      </c>
      <c r="N172" s="5" t="s">
        <v>1</v>
      </c>
      <c r="Q172" s="5" t="s">
        <v>328</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ca="1">IF(SUM(V172:AL172)&gt;0,1,"")</f>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2"/>
        <v>0</v>
      </c>
      <c r="BF172" s="3">
        <f>IF(highlight_pick="Select",0,IF(MID(highlight_pick,1,1)="#",0,IF(INDEX($A172:$BL172,1,MATCH(highlight_pick,$1:$1,0))="",0,IF(INDEX($A172:$BL172,1,MATCH(highlight_pick,$1:$1,0))="Yes",1,2))))</f>
        <v>0</v>
      </c>
      <c r="BG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H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row>
    <row r="173" spans="1:64" ht="24.9" x14ac:dyDescent="0.3">
      <c r="A173" s="19" t="s">
        <v>36</v>
      </c>
      <c r="B173" s="4" t="s">
        <v>299</v>
      </c>
      <c r="C173" s="4" t="s">
        <v>231</v>
      </c>
      <c r="D173" s="3" t="str">
        <f ca="1">IF(BI173=0,"",IF(BI173&lt;=VALUE(MID(marker_pick,1,1)),1,""))</f>
        <v/>
      </c>
      <c r="H173" s="5" t="s">
        <v>1</v>
      </c>
      <c r="I173" s="5" t="s">
        <v>1</v>
      </c>
      <c r="J173" s="5" t="s">
        <v>1</v>
      </c>
      <c r="K173" s="5"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ca="1">IF(SUM(V173:AL173)&gt;0,1,"")</f>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2"/>
        <v>0</v>
      </c>
      <c r="BF173" s="3">
        <f>IF(highlight_pick="Select",0,IF(MID(highlight_pick,1,1)="#",0,IF(INDEX($A173:$BL173,1,MATCH(highlight_pick,$1:$1,0))="",0,IF(INDEX($A173:$BL173,1,MATCH(highlight_pick,$1:$1,0))="Yes",1,2))))</f>
        <v>0</v>
      </c>
      <c r="BG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H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row>
    <row r="174" spans="1:64" ht="37.299999999999997" x14ac:dyDescent="0.3">
      <c r="A174" s="19" t="s">
        <v>111</v>
      </c>
      <c r="B174" s="4" t="s">
        <v>255</v>
      </c>
      <c r="C174" s="4" t="s">
        <v>223</v>
      </c>
      <c r="D174" s="3" t="str">
        <f ca="1">IF(BI174=0,"",IF(BI174&lt;=VALUE(MID(marker_pick,1,1)),1,""))</f>
        <v/>
      </c>
      <c r="O174" s="12" t="s">
        <v>261</v>
      </c>
      <c r="Q174" s="5" t="s">
        <v>793</v>
      </c>
      <c r="R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ca="1">IF(SUM(V174:AL174)&gt;0,1,"")</f>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IF(OR(L174="",VLOOKUP(L$1,Services!$A$1:$B$19,2,0)="Exclude"),"",IF($D174=1,IF(OR(price_limit="",price_limit="No Limit"),IF(L174="Yes",1,2),IF(SUMIFS(WhatIf!$G:$G,WhatIf!$A:$A,L$1,WhatIf!$B:$B,L174)&lt;=price_limit,IF(L174="Yes",1,2),"")),""))</f>
        <v/>
      </c>
      <c r="AV174" s="75" t="str">
        <f>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2"/>
        <v>0</v>
      </c>
      <c r="BF174" s="3">
        <f>IF(highlight_pick="Select",0,IF(MID(highlight_pick,1,1)="#",0,IF(INDEX($A174:$BL174,1,MATCH(highlight_pick,$1:$1,0))="",0,IF(INDEX($A174:$BL174,1,MATCH(highlight_pick,$1:$1,0))="Yes",1,2))))</f>
        <v>0</v>
      </c>
      <c r="BG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H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row>
    <row r="175" spans="1:64" x14ac:dyDescent="0.3">
      <c r="A175" s="19" t="s">
        <v>185</v>
      </c>
      <c r="B175" s="4" t="s">
        <v>900</v>
      </c>
      <c r="C175" s="4" t="s">
        <v>223</v>
      </c>
      <c r="D175" s="3" t="str">
        <f ca="1">IF(BI175=0,"",IF(BI175&lt;=VALUE(MID(marker_pick,1,1)),1,""))</f>
        <v/>
      </c>
      <c r="G175" s="5" t="s">
        <v>1</v>
      </c>
      <c r="H175" s="5" t="s">
        <v>1</v>
      </c>
      <c r="I175" s="5" t="s">
        <v>1</v>
      </c>
      <c r="J175" s="5" t="s">
        <v>1</v>
      </c>
      <c r="K175" s="5" t="s">
        <v>1</v>
      </c>
      <c r="L175" s="5" t="s">
        <v>1</v>
      </c>
      <c r="M175" s="5" t="s">
        <v>1</v>
      </c>
      <c r="N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ca="1">IF(SUM(V175:AL175)&gt;0,1,"")</f>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 ca="1">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 ca="1">IF(OR(O175="",VLOOKUP(O$1,Services!$A$1:$B$19,2,0)="Exclude"),"",IF($D175=1,IF(OR(price_limit="",price_limit="No Limit"),IF(O175="Yes",1,2),IF(SUMIFS(WhatIf!$G:$G,WhatIf!$A:$A,O$1,WhatIf!$B:$B,O175)&lt;=price_limit,IF(O175="Yes",1,2),"")),""))</f>
        <v/>
      </c>
      <c r="AY175" s="75" t="str">
        <f ca="1">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2"/>
        <v>0</v>
      </c>
      <c r="BF175" s="3">
        <f>IF(highlight_pick="Select",0,IF(MID(highlight_pick,1,1)="#",0,IF(INDEX($A175:$BL175,1,MATCH(highlight_pick,$1:$1,0))="",0,IF(INDEX($A175:$BL175,1,MATCH(highlight_pick,$1:$1,0))="Yes",1,2))))</f>
        <v>0</v>
      </c>
      <c r="BG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H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row>
    <row r="176" spans="1:64" x14ac:dyDescent="0.3">
      <c r="A176" s="19" t="s">
        <v>186</v>
      </c>
      <c r="B176" s="4" t="s">
        <v>320</v>
      </c>
      <c r="C176" s="4" t="s">
        <v>223</v>
      </c>
      <c r="D176" s="3" t="str">
        <f ca="1">IF(BI176=0,"",IF(BI176&lt;=VALUE(MID(marker_pick,1,1)),1,""))</f>
        <v/>
      </c>
      <c r="G176" s="5" t="s">
        <v>1</v>
      </c>
      <c r="H176" s="6"/>
      <c r="I176" s="6" t="s">
        <v>1</v>
      </c>
      <c r="L176" s="5" t="s">
        <v>1</v>
      </c>
      <c r="M176" s="5" t="s">
        <v>1</v>
      </c>
      <c r="O176" s="6" t="s">
        <v>1</v>
      </c>
      <c r="P176" s="6" t="s">
        <v>1</v>
      </c>
      <c r="Q176" s="6" t="s">
        <v>1</v>
      </c>
      <c r="R176" s="6"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ca="1">IF(SUM(V176:AL176)&gt;0,1,"")</f>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 ca="1">IF(OR(O176="",VLOOKUP(O$1,Services!$A$1:$B$19,2,0)="Exclude"),"",IF($D176=1,IF(OR(price_limit="",price_limit="No Limit"),IF(O176="Yes",1,2),IF(SUMIFS(WhatIf!$G:$G,WhatIf!$A:$A,O$1,WhatIf!$B:$B,O176)&lt;=price_limit,IF(O176="Yes",1,2),"")),""))</f>
        <v/>
      </c>
      <c r="AY176" s="75" t="str">
        <f ca="1">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2"/>
        <v>0</v>
      </c>
      <c r="BF176" s="3">
        <f>IF(highlight_pick="Select",0,IF(MID(highlight_pick,1,1)="#",0,IF(INDEX($A176:$BL176,1,MATCH(highlight_pick,$1:$1,0))="",0,IF(INDEX($A176:$BL176,1,MATCH(highlight_pick,$1:$1,0))="Yes",1,2))))</f>
        <v>0</v>
      </c>
      <c r="BG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H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row>
    <row r="177" spans="1:64" ht="24.9" x14ac:dyDescent="0.3">
      <c r="A177" s="19" t="s">
        <v>242</v>
      </c>
      <c r="B177" s="4" t="s">
        <v>901</v>
      </c>
      <c r="C177" s="4" t="s">
        <v>494</v>
      </c>
      <c r="D177" s="3">
        <f ca="1">IF(BI177=0,"",IF(BI177&lt;=VALUE(MID(marker_pick,1,1)),1,""))</f>
        <v>1</v>
      </c>
      <c r="G177" s="5" t="s">
        <v>1</v>
      </c>
      <c r="H177" s="5" t="s">
        <v>1</v>
      </c>
      <c r="I177" s="5" t="s">
        <v>1</v>
      </c>
      <c r="J177" s="5" t="s">
        <v>1</v>
      </c>
      <c r="K177" s="5" t="s">
        <v>1</v>
      </c>
      <c r="L177" s="5" t="s">
        <v>1</v>
      </c>
      <c r="M177" s="5" t="s">
        <v>1</v>
      </c>
      <c r="N177" s="5" t="s">
        <v>1</v>
      </c>
      <c r="O177" s="5" t="s">
        <v>1</v>
      </c>
      <c r="Q177" s="5" t="s">
        <v>327</v>
      </c>
      <c r="R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f ca="1">IF(AND($D177=1,ISNUMBER(MATCH(O$1&amp;O177&amp;"x",WhatIf!$H:$H,0))),1,"")</f>
        <v>1</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f ca="1">IF(SUM(V177:AL177)&gt;0,1,"")</f>
        <v>1</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f ca="1">IF(OR(G177="",VLOOKUP(G$1,Services!$A$1:$B$19,2,0)="Exclude"),"",IF($D177=1,IF(OR(price_limit="",price_limit="No Limit"),IF(G177="Yes",1,2),IF(SUMIFS(WhatIf!$G:$G,WhatIf!$A:$A,G$1,WhatIf!$B:$B,G177)&lt;=price_limit,IF(G177="Yes",1,2),"")),""))</f>
        <v>1</v>
      </c>
      <c r="AQ177" s="75">
        <f ca="1">IF(OR(H177="",VLOOKUP(H$1,Services!$A$1:$B$19,2,0)="Exclude"),"",IF($D177=1,IF(OR(price_limit="",price_limit="No Limit"),IF(H177="Yes",1,2),IF(SUMIFS(WhatIf!$G:$G,WhatIf!$A:$A,H$1,WhatIf!$B:$B,H177)&lt;=price_limit,IF(H177="Yes",1,2),"")),""))</f>
        <v>1</v>
      </c>
      <c r="AR177" s="75">
        <f ca="1">IF(OR(I177="",VLOOKUP(I$1,Services!$A$1:$B$19,2,0)="Exclude"),"",IF($D177=1,IF(OR(price_limit="",price_limit="No Limit"),IF(I177="Yes",1,2),IF(SUMIFS(WhatIf!$G:$G,WhatIf!$A:$A,I$1,WhatIf!$B:$B,I177)&lt;=price_limit,IF(I177="Yes",1,2),"")),""))</f>
        <v>1</v>
      </c>
      <c r="AS177" s="75">
        <f ca="1">IF(OR(J177="",VLOOKUP(J$1,Services!$A$1:$B$19,2,0)="Exclude"),"",IF($D177=1,IF(OR(price_limit="",price_limit="No Limit"),IF(J177="Yes",1,2),IF(SUMIFS(WhatIf!$G:$G,WhatIf!$A:$A,J$1,WhatIf!$B:$B,J177)&lt;=price_limit,IF(J177="Yes",1,2),"")),""))</f>
        <v>1</v>
      </c>
      <c r="AT177" s="75">
        <f ca="1">IF(OR(K177="",VLOOKUP(K$1,Services!$A$1:$B$19,2,0)="Exclude"),"",IF($D177=1,IF(OR(price_limit="",price_limit="No Limit"),IF(K177="Yes",1,2),IF(SUMIFS(WhatIf!$G:$G,WhatIf!$A:$A,K$1,WhatIf!$B:$B,K177)&lt;=price_limit,IF(K177="Yes",1,2),"")),""))</f>
        <v>1</v>
      </c>
      <c r="AU177" s="75">
        <f ca="1">IF(OR(L177="",VLOOKUP(L$1,Services!$A$1:$B$19,2,0)="Exclude"),"",IF($D177=1,IF(OR(price_limit="",price_limit="No Limit"),IF(L177="Yes",1,2),IF(SUMIFS(WhatIf!$G:$G,WhatIf!$A:$A,L$1,WhatIf!$B:$B,L177)&lt;=price_limit,IF(L177="Yes",1,2),"")),""))</f>
        <v>1</v>
      </c>
      <c r="AV177" s="75">
        <f ca="1">IF(OR(M177="",VLOOKUP(M$1,Services!$A$1:$B$19,2,0)="Exclude"),"",IF($D177=1,IF(OR(price_limit="",price_limit="No Limit"),IF(M177="Yes",1,2),IF(SUMIFS(WhatIf!$G:$G,WhatIf!$A:$A,M$1,WhatIf!$B:$B,M177)&lt;=price_limit,IF(M177="Yes",1,2),"")),""))</f>
        <v>1</v>
      </c>
      <c r="AW177" s="75">
        <f ca="1">IF(OR(N177="",VLOOKUP(N$1,Services!$A$1:$B$19,2,0)="Exclude"),"",IF($D177=1,IF(OR(price_limit="",price_limit="No Limit"),IF(N177="Yes",1,2),IF(SUMIFS(WhatIf!$G:$G,WhatIf!$A:$A,N$1,WhatIf!$B:$B,N177)&lt;=price_limit,IF(N177="Yes",1,2),"")),""))</f>
        <v>1</v>
      </c>
      <c r="AX177" s="75">
        <f ca="1">IF(OR(O177="",VLOOKUP(O$1,Services!$A$1:$B$19,2,0)="Exclude"),"",IF($D177=1,IF(OR(price_limit="",price_limit="No Limit"),IF(O177="Yes",1,2),IF(SUMIFS(WhatIf!$G:$G,WhatIf!$A:$A,O$1,WhatIf!$B:$B,O177)&lt;=price_limit,IF(O177="Yes",1,2),"")),""))</f>
        <v>1</v>
      </c>
      <c r="AY177" s="75" t="str">
        <f>IF(OR(P177="",VLOOKUP(P$1,Services!$A$1:$B$19,2,0)="Exclude"),"",IF($D177=1,IF(OR(price_limit="",price_limit="No Limit"),IF(P177="Yes",1,2),IF(SUMIFS(WhatIf!$G:$G,WhatIf!$A:$A,P$1,WhatIf!$B:$B,P177)&lt;=price_limit,IF(P177="Yes",1,2),"")),""))</f>
        <v/>
      </c>
      <c r="AZ177" s="75">
        <f ca="1">IF(OR(Q177="",VLOOKUP(Q$1,Services!$A$1:$B$19,2,0)="Exclude"),"",IF($D177=1,IF(OR(price_limit="",price_limit="No Limit"),IF(Q177="Yes",1,2),IF(SUMIFS(WhatIf!$G:$G,WhatIf!$A:$A,Q$1,WhatIf!$B:$B,Q177)&lt;=price_limit,IF(Q177="Yes",1,2),"")),""))</f>
        <v>2</v>
      </c>
      <c r="BA177" s="75">
        <f ca="1">IF(OR(R177="",VLOOKUP(R$1,Services!$A$1:$B$19,2,0)="Exclude"),"",IF($D177=1,IF(OR(price_limit="",price_limit="No Limit"),IF(R177="Yes",1,2),IF(SUMIFS(WhatIf!$G:$G,WhatIf!$A:$A,R$1,WhatIf!$B:$B,R177)&lt;=price_limit,IF(R177="Yes",1,2),"")),""))</f>
        <v>1</v>
      </c>
      <c r="BB177" s="75" t="str">
        <f>IF(OR(S177="",VLOOKUP(S$1,Services!$A$1:$B$19,2,0)="Exclude"),"",IF($D177=1,IF(OR(price_limit="",price_limit="No Limit"),IF(S177="Yes",1,2),IF(SUMIFS(WhatIf!$G:$G,WhatIf!$A:$A,S$1,WhatIf!$B:$B,S177)&lt;=price_limit,IF(S177="Yes",1,2),"")),""))</f>
        <v/>
      </c>
      <c r="BC177" s="75" t="str">
        <f>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2"/>
        <v>0</v>
      </c>
      <c r="BF177" s="3">
        <f>IF(highlight_pick="Select",0,IF(MID(highlight_pick,1,1)="#",0,IF(INDEX($A177:$BL177,1,MATCH(highlight_pick,$1:$1,0))="",0,IF(INDEX($A177:$BL177,1,MATCH(highlight_pick,$1:$1,0))="Yes",1,2))))</f>
        <v>0</v>
      </c>
      <c r="BG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H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2</v>
      </c>
      <c r="BJ177" s="46" t="str">
        <f ca="1">IF($A177="","",IF(ISNUMBER(MATCH(A177,OFFSET(MyNetworks!$A$3,0,MATCH($C177,MyNetworks!$6:$6,0)-1,200,1),0)),"","Cat1"))</f>
        <v/>
      </c>
      <c r="BK177" s="3" t="str">
        <f>IF($A177&lt;&gt;"",IF(ISNUMBER(MATCH(ROW($A177),#REF!,0)),IF($E177="","Err1",""),IF($E177="","","Err2")),"")</f>
        <v/>
      </c>
      <c r="BL177" s="3" t="str">
        <f>IF($A177&lt;&gt;"",IF(ISNUMBER(MATCH(ROW($A177),#REF!,0)),IF($F177="","Err1",""),IF($F177="","","Err2")),"")</f>
        <v/>
      </c>
    </row>
    <row r="178" spans="1:64" x14ac:dyDescent="0.3">
      <c r="A178" s="19" t="s">
        <v>362</v>
      </c>
      <c r="B178" s="4" t="s">
        <v>332</v>
      </c>
      <c r="C178" s="4" t="s">
        <v>222</v>
      </c>
      <c r="D178" s="3" t="str">
        <f ca="1">IF(BI178=0,"",IF(BI178&lt;=VALUE(MID(marker_pick,1,1)),1,""))</f>
        <v/>
      </c>
      <c r="H178" s="5" t="s">
        <v>303</v>
      </c>
      <c r="I178" s="5" t="s">
        <v>303</v>
      </c>
      <c r="J178" s="5" t="s">
        <v>303</v>
      </c>
      <c r="K178" s="5" t="s">
        <v>303</v>
      </c>
      <c r="L178" s="5" t="s">
        <v>303</v>
      </c>
      <c r="M178" s="5" t="s">
        <v>303</v>
      </c>
      <c r="N178" s="5" t="s">
        <v>1</v>
      </c>
      <c r="Q178" s="5" t="s">
        <v>303</v>
      </c>
      <c r="R178" s="5" t="s">
        <v>897</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ca="1">IF(SUM(V178:AL178)&gt;0,1,"")</f>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 ca="1">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2"/>
        <v>0</v>
      </c>
      <c r="BF178" s="3">
        <f>IF(highlight_pick="Select",0,IF(MID(highlight_pick,1,1)="#",0,IF(INDEX($A178:$BL178,1,MATCH(highlight_pick,$1:$1,0))="",0,IF(INDEX($A178:$BL178,1,MATCH(highlight_pick,$1:$1,0))="Yes",1,2))))</f>
        <v>0</v>
      </c>
      <c r="BG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H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row>
    <row r="179" spans="1:64" ht="24.9" x14ac:dyDescent="0.3">
      <c r="A179" s="19" t="s">
        <v>112</v>
      </c>
      <c r="B179" s="7" t="s">
        <v>235</v>
      </c>
      <c r="C179" s="4" t="s">
        <v>231</v>
      </c>
      <c r="D179" s="3" t="str">
        <f ca="1">IF(BI179=0,"",IF(BI179&lt;=VALUE(MID(marker_pick,1,1)),1,""))</f>
        <v/>
      </c>
      <c r="F179" s="5" t="s">
        <v>577</v>
      </c>
      <c r="G179" s="5" t="s">
        <v>548</v>
      </c>
      <c r="T179" s="5" t="s">
        <v>263</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ca="1">IF(SUM(V179:AL179)&gt;0,1,"")</f>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 ca="1">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2"/>
        <v>0</v>
      </c>
      <c r="BF179" s="3">
        <f>IF(highlight_pick="Select",0,IF(MID(highlight_pick,1,1)="#",0,IF(INDEX($A179:$BL179,1,MATCH(highlight_pick,$1:$1,0))="",0,IF(INDEX($A179:$BL179,1,MATCH(highlight_pick,$1:$1,0))="Yes",1,2))))</f>
        <v>0</v>
      </c>
      <c r="BG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H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row>
    <row r="180" spans="1:64" x14ac:dyDescent="0.3">
      <c r="A180" s="19" t="s">
        <v>796</v>
      </c>
      <c r="C180" s="4" t="s">
        <v>222</v>
      </c>
      <c r="D180" s="3" t="str">
        <f ca="1">IF(BI180=0,"",IF(BI180&lt;=VALUE(MID(marker_pick,1,1)),1,""))</f>
        <v/>
      </c>
      <c r="T180" s="5" t="s">
        <v>263</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ca="1">IF(SUM(V180:AL180)&gt;0,1,"")</f>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 ca="1">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2"/>
        <v>0</v>
      </c>
      <c r="BF180" s="3">
        <f>IF(highlight_pick="Select",0,IF(MID(highlight_pick,1,1)="#",0,IF(INDEX($A180:$BL180,1,MATCH(highlight_pick,$1:$1,0))="",0,IF(INDEX($A180:$BL180,1,MATCH(highlight_pick,$1:$1,0))="Yes",1,2))))</f>
        <v>0</v>
      </c>
      <c r="BG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H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row>
    <row r="181" spans="1:64" x14ac:dyDescent="0.3">
      <c r="A181" s="19" t="s">
        <v>37</v>
      </c>
      <c r="B181" s="4" t="s">
        <v>691</v>
      </c>
      <c r="C181" s="4" t="s">
        <v>489</v>
      </c>
      <c r="D181" s="3" t="str">
        <f ca="1">IF(BI181=0,"",IF(BI181&lt;=VALUE(MID(marker_pick,1,1)),1,""))</f>
        <v/>
      </c>
      <c r="F181" s="5" t="s">
        <v>1</v>
      </c>
      <c r="H181" s="5" t="s">
        <v>1</v>
      </c>
      <c r="I181" s="5" t="s">
        <v>1</v>
      </c>
      <c r="J181" s="5" t="s">
        <v>1</v>
      </c>
      <c r="K181" s="5" t="s">
        <v>1</v>
      </c>
      <c r="L181" s="5" t="s">
        <v>1</v>
      </c>
      <c r="M181" s="5" t="s">
        <v>1</v>
      </c>
      <c r="N181" s="5" t="s">
        <v>1</v>
      </c>
      <c r="O181" s="5" t="s">
        <v>1</v>
      </c>
      <c r="P181" s="5" t="s">
        <v>1</v>
      </c>
      <c r="Q181" s="5" t="s">
        <v>1</v>
      </c>
      <c r="R181" s="6"/>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ca="1">IF(SUM(V181:AL181)&gt;0,1,"")</f>
        <v/>
      </c>
      <c r="AN181" s="75" t="str">
        <f>IF(OR(E181="",VLOOKUP(E$1,Services!$A$1:$B$19,2,0)="Exclude"),"",IF($D181=1,IF(OR(price_limit="",price_limit="No Limit"),IF(E181="Yes",1,2),IF(SUMIFS(WhatIf!$G:$G,WhatIf!$A:$A,E$1,WhatIf!$B:$B,E181)&lt;=price_limit,IF(E181="Yes",1,2),"")),""))</f>
        <v/>
      </c>
      <c r="AO181" s="75" t="str">
        <f ca="1">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 ca="1">IF(OR(H181="",VLOOKUP(H$1,Services!$A$1:$B$19,2,0)="Exclude"),"",IF($D181=1,IF(OR(price_limit="",price_limit="No Limit"),IF(H181="Yes",1,2),IF(SUMIFS(WhatIf!$G:$G,WhatIf!$A:$A,H$1,WhatIf!$B:$B,H181)&lt;=price_limit,IF(H181="Yes",1,2),"")),""))</f>
        <v/>
      </c>
      <c r="AR181" s="75" t="str">
        <f ca="1">IF(OR(I181="",VLOOKUP(I$1,Services!$A$1:$B$19,2,0)="Exclude"),"",IF($D181=1,IF(OR(price_limit="",price_limit="No Limit"),IF(I181="Yes",1,2),IF(SUMIFS(WhatIf!$G:$G,WhatIf!$A:$A,I$1,WhatIf!$B:$B,I181)&lt;=price_limit,IF(I181="Yes",1,2),"")),""))</f>
        <v/>
      </c>
      <c r="AS181" s="75" t="str">
        <f ca="1">IF(OR(J181="",VLOOKUP(J$1,Services!$A$1:$B$19,2,0)="Exclude"),"",IF($D181=1,IF(OR(price_limit="",price_limit="No Limit"),IF(J181="Yes",1,2),IF(SUMIFS(WhatIf!$G:$G,WhatIf!$A:$A,J$1,WhatIf!$B:$B,J181)&lt;=price_limit,IF(J181="Yes",1,2),"")),""))</f>
        <v/>
      </c>
      <c r="AT181" s="75" t="str">
        <f ca="1">IF(OR(K181="",VLOOKUP(K$1,Services!$A$1:$B$19,2,0)="Exclude"),"",IF($D181=1,IF(OR(price_limit="",price_limit="No Limit"),IF(K181="Yes",1,2),IF(SUMIFS(WhatIf!$G:$G,WhatIf!$A:$A,K$1,WhatIf!$B:$B,K181)&lt;=price_limit,IF(K181="Yes",1,2),"")),""))</f>
        <v/>
      </c>
      <c r="AU181" s="75" t="str">
        <f ca="1">IF(OR(L181="",VLOOKUP(L$1,Services!$A$1:$B$19,2,0)="Exclude"),"",IF($D181=1,IF(OR(price_limit="",price_limit="No Limit"),IF(L181="Yes",1,2),IF(SUMIFS(WhatIf!$G:$G,WhatIf!$A:$A,L$1,WhatIf!$B:$B,L181)&lt;=price_limit,IF(L181="Yes",1,2),"")),""))</f>
        <v/>
      </c>
      <c r="AV181" s="75" t="str">
        <f ca="1">IF(OR(M181="",VLOOKUP(M$1,Services!$A$1:$B$19,2,0)="Exclude"),"",IF($D181=1,IF(OR(price_limit="",price_limit="No Limit"),IF(M181="Yes",1,2),IF(SUMIFS(WhatIf!$G:$G,WhatIf!$A:$A,M$1,WhatIf!$B:$B,M181)&lt;=price_limit,IF(M181="Yes",1,2),"")),""))</f>
        <v/>
      </c>
      <c r="AW181" s="75" t="str">
        <f ca="1">IF(OR(N181="",VLOOKUP(N$1,Services!$A$1:$B$19,2,0)="Exclude"),"",IF($D181=1,IF(OR(price_limit="",price_limit="No Limit"),IF(N181="Yes",1,2),IF(SUMIFS(WhatIf!$G:$G,WhatIf!$A:$A,N$1,WhatIf!$B:$B,N181)&lt;=price_limit,IF(N181="Yes",1,2),"")),""))</f>
        <v/>
      </c>
      <c r="AX181" s="75" t="str">
        <f ca="1">IF(OR(O181="",VLOOKUP(O$1,Services!$A$1:$B$19,2,0)="Exclude"),"",IF($D181=1,IF(OR(price_limit="",price_limit="No Limit"),IF(O181="Yes",1,2),IF(SUMIFS(WhatIf!$G:$G,WhatIf!$A:$A,O$1,WhatIf!$B:$B,O181)&lt;=price_limit,IF(O181="Yes",1,2),"")),""))</f>
        <v/>
      </c>
      <c r="AY181" s="75" t="str">
        <f ca="1">IF(OR(P181="",VLOOKUP(P$1,Services!$A$1:$B$19,2,0)="Exclude"),"",IF($D181=1,IF(OR(price_limit="",price_limit="No Limit"),IF(P181="Yes",1,2),IF(SUMIFS(WhatIf!$G:$G,WhatIf!$A:$A,P$1,WhatIf!$B:$B,P181)&lt;=price_limit,IF(P181="Yes",1,2),"")),""))</f>
        <v/>
      </c>
      <c r="AZ181" s="75" t="str">
        <f ca="1">IF(OR(Q181="",VLOOKUP(Q$1,Services!$A$1:$B$19,2,0)="Exclude"),"",IF($D181=1,IF(OR(price_limit="",price_limit="No Limit"),IF(Q181="Yes",1,2),IF(SUMIFS(WhatIf!$G:$G,WhatIf!$A:$A,Q$1,WhatIf!$B:$B,Q181)&lt;=price_limit,IF(Q181="Yes",1,2),"")),""))</f>
        <v/>
      </c>
      <c r="BA181" s="75" t="str">
        <f>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2"/>
        <v>0</v>
      </c>
      <c r="BF181" s="3">
        <f>IF(highlight_pick="Select",0,IF(MID(highlight_pick,1,1)="#",0,IF(INDEX($A181:$BL181,1,MATCH(highlight_pick,$1:$1,0))="",0,IF(INDEX($A181:$BL181,1,MATCH(highlight_pick,$1:$1,0))="Yes",1,2))))</f>
        <v>0</v>
      </c>
      <c r="BG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H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Err2</v>
      </c>
    </row>
    <row r="182" spans="1:64" x14ac:dyDescent="0.3">
      <c r="A182" s="19" t="s">
        <v>654</v>
      </c>
      <c r="C182" s="4" t="s">
        <v>231</v>
      </c>
      <c r="D182" s="3" t="str">
        <f ca="1">IF(BI182=0,"",IF(BI182&lt;=VALUE(MID(marker_pick,1,1)),1,""))</f>
        <v/>
      </c>
      <c r="F182" s="5" t="s">
        <v>548</v>
      </c>
      <c r="G182" s="5" t="s">
        <v>548</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ca="1">IF(SUM(V182:AL182)&gt;0,1,"")</f>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2"/>
        <v>0</v>
      </c>
      <c r="BF182" s="3">
        <f>IF(highlight_pick="Select",0,IF(MID(highlight_pick,1,1)="#",0,IF(INDEX($A182:$BL182,1,MATCH(highlight_pick,$1:$1,0))="",0,IF(INDEX($A182:$BL182,1,MATCH(highlight_pick,$1:$1,0))="Yes",1,2))))</f>
        <v>0</v>
      </c>
      <c r="BG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H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row>
    <row r="183" spans="1:64" x14ac:dyDescent="0.3">
      <c r="A183" s="19" t="s">
        <v>113</v>
      </c>
      <c r="B183" s="4" t="s">
        <v>255</v>
      </c>
      <c r="C183" s="4" t="s">
        <v>223</v>
      </c>
      <c r="D183" s="3" t="str">
        <f ca="1">IF(BI183=0,"",IF(BI183&lt;=VALUE(MID(marker_pick,1,1)),1,""))</f>
        <v/>
      </c>
      <c r="R183" s="5" t="s">
        <v>343</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ca="1">IF(SUM(V183:AL183)&gt;0,1,"")</f>
        <v/>
      </c>
      <c r="AN183" s="75" t="str">
        <f>IF(OR(E183="",VLOOKUP(E$1,Services!$A$1:$B$19,2,0)="Exclude"),"",IF($D183=1,IF(OR(price_limit="",price_limit="No Limit"),IF(E183="Yes",1,2),IF(SUMIFS(WhatIf!$G:$G,WhatIf!$A:$A,E$1,WhatIf!$B:$B,E183)&lt;=price_limit,IF(E183="Yes",1,2),"")),""))</f>
        <v/>
      </c>
      <c r="AO183" s="75" t="str">
        <f>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IF(OR(K183="",VLOOKUP(K$1,Services!$A$1:$B$19,2,0)="Exclude"),"",IF($D183=1,IF(OR(price_limit="",price_limit="No Limit"),IF(K183="Yes",1,2),IF(SUMIFS(WhatIf!$G:$G,WhatIf!$A:$A,K$1,WhatIf!$B:$B,K183)&lt;=price_limit,IF(K183="Yes",1,2),"")),""))</f>
        <v/>
      </c>
      <c r="AU183" s="75" t="str">
        <f>IF(OR(L183="",VLOOKUP(L$1,Services!$A$1:$B$19,2,0)="Exclude"),"",IF($D183=1,IF(OR(price_limit="",price_limit="No Limit"),IF(L183="Yes",1,2),IF(SUMIFS(WhatIf!$G:$G,WhatIf!$A:$A,L$1,WhatIf!$B:$B,L183)&lt;=price_limit,IF(L183="Yes",1,2),"")),""))</f>
        <v/>
      </c>
      <c r="AV183" s="75" t="str">
        <f>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2"/>
        <v>0</v>
      </c>
      <c r="BF183" s="3">
        <f>IF(highlight_pick="Select",0,IF(MID(highlight_pick,1,1)="#",0,IF(INDEX($A183:$BL183,1,MATCH(highlight_pick,$1:$1,0))="",0,IF(INDEX($A183:$BL183,1,MATCH(highlight_pick,$1:$1,0))="Yes",1,2))))</f>
        <v>0</v>
      </c>
      <c r="BG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H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
      </c>
    </row>
    <row r="184" spans="1:64" x14ac:dyDescent="0.3">
      <c r="A184" s="19" t="s">
        <v>114</v>
      </c>
      <c r="B184" s="4" t="s">
        <v>255</v>
      </c>
      <c r="C184" s="4" t="s">
        <v>301</v>
      </c>
      <c r="D184" s="3" t="str">
        <f ca="1">IF(BI184=0,"",IF(BI184&lt;=VALUE(MID(marker_pick,1,1)),1,""))</f>
        <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ca="1">IF(SUM(V184:AL184)&gt;0,1,"")</f>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IF(OR(K184="",VLOOKUP(K$1,Services!$A$1:$B$19,2,0)="Exclude"),"",IF($D184=1,IF(OR(price_limit="",price_limit="No Limit"),IF(K184="Yes",1,2),IF(SUMIFS(WhatIf!$G:$G,WhatIf!$A:$A,K$1,WhatIf!$B:$B,K184)&lt;=price_limit,IF(K184="Yes",1,2),"")),""))</f>
        <v/>
      </c>
      <c r="AU184" s="75" t="str">
        <f>IF(OR(L184="",VLOOKUP(L$1,Services!$A$1:$B$19,2,0)="Exclude"),"",IF($D184=1,IF(OR(price_limit="",price_limit="No Limit"),IF(L184="Yes",1,2),IF(SUMIFS(WhatIf!$G:$G,WhatIf!$A:$A,L$1,WhatIf!$B:$B,L184)&lt;=price_limit,IF(L184="Yes",1,2),"")),""))</f>
        <v/>
      </c>
      <c r="AV184" s="75" t="str">
        <f>IF(OR(M184="",VLOOKUP(M$1,Services!$A$1:$B$19,2,0)="Exclude"),"",IF($D184=1,IF(OR(price_limit="",price_limit="No Limit"),IF(M184="Yes",1,2),IF(SUMIFS(WhatIf!$G:$G,WhatIf!$A:$A,M$1,WhatIf!$B:$B,M184)&lt;=price_limit,IF(M184="Yes",1,2),"")),""))</f>
        <v/>
      </c>
      <c r="AW184" s="75" t="str">
        <f>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2"/>
        <v>0</v>
      </c>
      <c r="BF184" s="3">
        <f>IF(highlight_pick="Select",0,IF(MID(highlight_pick,1,1)="#",0,IF(INDEX($A184:$BL184,1,MATCH(highlight_pick,$1:$1,0))="",0,IF(INDEX($A184:$BL184,1,MATCH(highlight_pick,$1:$1,0))="Yes",1,2))))</f>
        <v>0</v>
      </c>
      <c r="BG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H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row>
    <row r="185" spans="1:64" ht="24.9" x14ac:dyDescent="0.3">
      <c r="A185" s="19" t="s">
        <v>411</v>
      </c>
      <c r="B185" s="4" t="s">
        <v>255</v>
      </c>
      <c r="C185" s="4" t="s">
        <v>223</v>
      </c>
      <c r="D185" s="3" t="str">
        <f ca="1">IF(BI185=0,"",IF(BI185&lt;=VALUE(MID(marker_pick,1,1)),1,""))</f>
        <v/>
      </c>
      <c r="R185" s="5" t="s">
        <v>893</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ca="1">IF(SUM(V185:AL185)&gt;0,1,"")</f>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IF(OR(G185="",VLOOKUP(G$1,Services!$A$1:$B$19,2,0)="Exclude"),"",IF($D185=1,IF(OR(price_limit="",price_limit="No Limit"),IF(G185="Yes",1,2),IF(SUMIFS(WhatIf!$G:$G,WhatIf!$A:$A,G$1,WhatIf!$B:$B,G185)&lt;=price_limit,IF(G185="Yes",1,2),"")),""))</f>
        <v/>
      </c>
      <c r="AQ185" s="75" t="str">
        <f>IF(OR(H185="",VLOOKUP(H$1,Services!$A$1:$B$19,2,0)="Exclude"),"",IF($D185=1,IF(OR(price_limit="",price_limit="No Limit"),IF(H185="Yes",1,2),IF(SUMIFS(WhatIf!$G:$G,WhatIf!$A:$A,H$1,WhatIf!$B:$B,H185)&lt;=price_limit,IF(H185="Yes",1,2),"")),""))</f>
        <v/>
      </c>
      <c r="AR185" s="75" t="str">
        <f>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IF(OR(K185="",VLOOKUP(K$1,Services!$A$1:$B$19,2,0)="Exclude"),"",IF($D185=1,IF(OR(price_limit="",price_limit="No Limit"),IF(K185="Yes",1,2),IF(SUMIFS(WhatIf!$G:$G,WhatIf!$A:$A,K$1,WhatIf!$B:$B,K185)&lt;=price_limit,IF(K185="Yes",1,2),"")),""))</f>
        <v/>
      </c>
      <c r="AU185" s="75" t="str">
        <f>IF(OR(L185="",VLOOKUP(L$1,Services!$A$1:$B$19,2,0)="Exclude"),"",IF($D185=1,IF(OR(price_limit="",price_limit="No Limit"),IF(L185="Yes",1,2),IF(SUMIFS(WhatIf!$G:$G,WhatIf!$A:$A,L$1,WhatIf!$B:$B,L185)&lt;=price_limit,IF(L185="Yes",1,2),"")),""))</f>
        <v/>
      </c>
      <c r="AV185" s="75" t="str">
        <f>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IF(OR(O185="",VLOOKUP(O$1,Services!$A$1:$B$19,2,0)="Exclude"),"",IF($D185=1,IF(OR(price_limit="",price_limit="No Limit"),IF(O185="Yes",1,2),IF(SUMIFS(WhatIf!$G:$G,WhatIf!$A:$A,O$1,WhatIf!$B:$B,O185)&lt;=price_limit,IF(O185="Yes",1,2),"")),""))</f>
        <v/>
      </c>
      <c r="AY185" s="75" t="str">
        <f>IF(OR(P185="",VLOOKUP(P$1,Services!$A$1:$B$19,2,0)="Exclude"),"",IF($D185=1,IF(OR(price_limit="",price_limit="No Limit"),IF(P185="Yes",1,2),IF(SUMIFS(WhatIf!$G:$G,WhatIf!$A:$A,P$1,WhatIf!$B:$B,P185)&lt;=price_limit,IF(P185="Yes",1,2),"")),""))</f>
        <v/>
      </c>
      <c r="AZ185" s="75" t="str">
        <f>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2"/>
        <v>0</v>
      </c>
      <c r="BF185" s="3">
        <f>IF(highlight_pick="Select",0,IF(MID(highlight_pick,1,1)="#",0,IF(INDEX($A185:$BL185,1,MATCH(highlight_pick,$1:$1,0))="",0,IF(INDEX($A185:$BL185,1,MATCH(highlight_pick,$1:$1,0))="Yes",1,2))))</f>
        <v>0</v>
      </c>
      <c r="BG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H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row>
    <row r="186" spans="1:64" x14ac:dyDescent="0.3">
      <c r="A186" s="19" t="s">
        <v>115</v>
      </c>
      <c r="B186" s="4" t="s">
        <v>255</v>
      </c>
      <c r="C186" s="4" t="s">
        <v>493</v>
      </c>
      <c r="D186" s="3" t="str">
        <f ca="1">IF(BI186=0,"",IF(BI186&lt;=VALUE(MID(marker_pick,1,1)),1,""))</f>
        <v/>
      </c>
      <c r="F186" s="5" t="s">
        <v>1</v>
      </c>
      <c r="G186" s="5" t="s">
        <v>1</v>
      </c>
      <c r="K186" s="5" t="s">
        <v>1</v>
      </c>
      <c r="L186" s="5" t="s">
        <v>1</v>
      </c>
      <c r="M186" s="5" t="s">
        <v>1</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ca="1">IF(SUM(V186:AL186)&gt;0,1,"")</f>
        <v/>
      </c>
      <c r="AN186" s="75" t="str">
        <f>IF(OR(E186="",VLOOKUP(E$1,Services!$A$1:$B$19,2,0)="Exclude"),"",IF($D186=1,IF(OR(price_limit="",price_limit="No Limit"),IF(E186="Yes",1,2),IF(SUMIFS(WhatIf!$G:$G,WhatIf!$A:$A,E$1,WhatIf!$B:$B,E186)&lt;=price_limit,IF(E186="Yes",1,2),"")),""))</f>
        <v/>
      </c>
      <c r="AO186" s="75" t="str">
        <f ca="1">IF(OR(F186="",VLOOKUP(F$1,Services!$A$1:$B$19,2,0)="Exclude"),"",IF($D186=1,IF(OR(price_limit="",price_limit="No Limit"),IF(F186="Yes",1,2),IF(SUMIFS(WhatIf!$G:$G,WhatIf!$A:$A,F$1,WhatIf!$B:$B,F186)&lt;=price_limit,IF(F186="Yes",1,2),"")),""))</f>
        <v/>
      </c>
      <c r="AP186" s="75" t="str">
        <f ca="1">IF(OR(G186="",VLOOKUP(G$1,Services!$A$1:$B$19,2,0)="Exclude"),"",IF($D186=1,IF(OR(price_limit="",price_limit="No Limit"),IF(G186="Yes",1,2),IF(SUMIFS(WhatIf!$G:$G,WhatIf!$A:$A,G$1,WhatIf!$B:$B,G186)&lt;=price_limit,IF(G186="Yes",1,2),"")),""))</f>
        <v/>
      </c>
      <c r="AQ186" s="75" t="str">
        <f>IF(OR(H186="",VLOOKUP(H$1,Services!$A$1:$B$19,2,0)="Exclude"),"",IF($D186=1,IF(OR(price_limit="",price_limit="No Limit"),IF(H186="Yes",1,2),IF(SUMIFS(WhatIf!$G:$G,WhatIf!$A:$A,H$1,WhatIf!$B:$B,H186)&lt;=price_limit,IF(H186="Yes",1,2),"")),""))</f>
        <v/>
      </c>
      <c r="AR186" s="75" t="str">
        <f>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IF(OR(N186="",VLOOKUP(N$1,Services!$A$1:$B$19,2,0)="Exclude"),"",IF($D186=1,IF(OR(price_limit="",price_limit="No Limit"),IF(N186="Yes",1,2),IF(SUMIFS(WhatIf!$G:$G,WhatIf!$A:$A,N$1,WhatIf!$B:$B,N186)&lt;=price_limit,IF(N186="Yes",1,2),"")),""))</f>
        <v/>
      </c>
      <c r="AX186" s="75" t="str">
        <f>IF(OR(O186="",VLOOKUP(O$1,Services!$A$1:$B$19,2,0)="Exclude"),"",IF($D186=1,IF(OR(price_limit="",price_limit="No Limit"),IF(O186="Yes",1,2),IF(SUMIFS(WhatIf!$G:$G,WhatIf!$A:$A,O$1,WhatIf!$B:$B,O186)&lt;=price_limit,IF(O186="Yes",1,2),"")),""))</f>
        <v/>
      </c>
      <c r="AY186" s="75" t="str">
        <f>IF(OR(P186="",VLOOKUP(P$1,Services!$A$1:$B$19,2,0)="Exclude"),"",IF($D186=1,IF(OR(price_limit="",price_limit="No Limit"),IF(P186="Yes",1,2),IF(SUMIFS(WhatIf!$G:$G,WhatIf!$A:$A,P$1,WhatIf!$B:$B,P186)&lt;=price_limit,IF(P186="Yes",1,2),"")),""))</f>
        <v/>
      </c>
      <c r="AZ186" s="75" t="str">
        <f>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2"/>
        <v>0</v>
      </c>
      <c r="BF186" s="3">
        <f>IF(highlight_pick="Select",0,IF(MID(highlight_pick,1,1)="#",0,IF(INDEX($A186:$BL186,1,MATCH(highlight_pick,$1:$1,0))="",0,IF(INDEX($A186:$BL186,1,MATCH(highlight_pick,$1:$1,0))="Yes",1,2))))</f>
        <v>0</v>
      </c>
      <c r="BG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H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Err2</v>
      </c>
    </row>
    <row r="187" spans="1:64" x14ac:dyDescent="0.3">
      <c r="A187" s="19" t="s">
        <v>116</v>
      </c>
      <c r="B187" s="4" t="s">
        <v>255</v>
      </c>
      <c r="C187" s="4" t="s">
        <v>231</v>
      </c>
      <c r="D187" s="3" t="str">
        <f ca="1">IF(BI187=0,"",IF(BI187&lt;=VALUE(MID(marker_pick,1,1)),1,""))</f>
        <v/>
      </c>
      <c r="F187" s="5" t="s">
        <v>548</v>
      </c>
      <c r="K187" s="5" t="s">
        <v>1</v>
      </c>
      <c r="L187" s="5" t="s">
        <v>1</v>
      </c>
      <c r="M187" s="5" t="s">
        <v>1</v>
      </c>
      <c r="N187" s="5" t="s">
        <v>1</v>
      </c>
      <c r="Q187" s="5" t="s">
        <v>328</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ca="1">IF(SUM(V187:AL187)&gt;0,1,"")</f>
        <v/>
      </c>
      <c r="AN187" s="75" t="str">
        <f>IF(OR(E187="",VLOOKUP(E$1,Services!$A$1:$B$19,2,0)="Exclude"),"",IF($D187=1,IF(OR(price_limit="",price_limit="No Limit"),IF(E187="Yes",1,2),IF(SUMIFS(WhatIf!$G:$G,WhatIf!$A:$A,E$1,WhatIf!$B:$B,E187)&lt;=price_limit,IF(E187="Yes",1,2),"")),""))</f>
        <v/>
      </c>
      <c r="AO187" s="75" t="str">
        <f ca="1">IF(OR(F187="",VLOOKUP(F$1,Services!$A$1:$B$19,2,0)="Exclude"),"",IF($D187=1,IF(OR(price_limit="",price_limit="No Limit"),IF(F187="Yes",1,2),IF(SUMIFS(WhatIf!$G:$G,WhatIf!$A:$A,F$1,WhatIf!$B:$B,F187)&lt;=price_limit,IF(F187="Yes",1,2),"")),""))</f>
        <v/>
      </c>
      <c r="AP187" s="75" t="str">
        <f>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 ca="1">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 ca="1">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2"/>
        <v>0</v>
      </c>
      <c r="BF187" s="3">
        <f>IF(highlight_pick="Select",0,IF(MID(highlight_pick,1,1)="#",0,IF(INDEX($A187:$BL187,1,MATCH(highlight_pick,$1:$1,0))="",0,IF(INDEX($A187:$BL187,1,MATCH(highlight_pick,$1:$1,0))="Yes",1,2))))</f>
        <v>0</v>
      </c>
      <c r="BG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H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Err2</v>
      </c>
    </row>
    <row r="188" spans="1:64" x14ac:dyDescent="0.3">
      <c r="A188" s="19" t="s">
        <v>38</v>
      </c>
      <c r="B188" s="4" t="s">
        <v>255</v>
      </c>
      <c r="C188" s="4" t="s">
        <v>301</v>
      </c>
      <c r="D188" s="3" t="str">
        <f ca="1">IF(BI188=0,"",IF(BI188&lt;=VALUE(MID(marker_pick,1,1)),1,""))</f>
        <v/>
      </c>
      <c r="G188" s="5" t="s">
        <v>1</v>
      </c>
      <c r="H188" s="5" t="s">
        <v>1</v>
      </c>
      <c r="I188" s="5" t="s">
        <v>1</v>
      </c>
      <c r="J188" s="5" t="s">
        <v>1</v>
      </c>
      <c r="K188" s="5" t="s">
        <v>1</v>
      </c>
      <c r="L188" s="5" t="s">
        <v>1</v>
      </c>
      <c r="M188" s="5" t="s">
        <v>1</v>
      </c>
      <c r="N188" s="5" t="s">
        <v>1</v>
      </c>
      <c r="O188" s="6" t="s">
        <v>1</v>
      </c>
      <c r="P188" s="6" t="s">
        <v>1</v>
      </c>
      <c r="Q188" s="6" t="s">
        <v>1</v>
      </c>
      <c r="R188" s="6"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ca="1">IF(SUM(V188:AL188)&gt;0,1,"")</f>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 ca="1">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2"/>
        <v>0</v>
      </c>
      <c r="BF188" s="3">
        <f>IF(highlight_pick="Select",0,IF(MID(highlight_pick,1,1)="#",0,IF(INDEX($A188:$BL188,1,MATCH(highlight_pick,$1:$1,0))="",0,IF(INDEX($A188:$BL188,1,MATCH(highlight_pick,$1:$1,0))="Yes",1,2))))</f>
        <v>0</v>
      </c>
      <c r="BG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H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row>
    <row r="189" spans="1:64" x14ac:dyDescent="0.3">
      <c r="A189" s="19" t="s">
        <v>187</v>
      </c>
      <c r="B189" s="4" t="s">
        <v>117</v>
      </c>
      <c r="C189" s="4" t="s">
        <v>491</v>
      </c>
      <c r="D189" s="3" t="str">
        <f ca="1">IF(BI189=0,"",IF(BI189&lt;=VALUE(MID(marker_pick,1,1)),1,""))</f>
        <v/>
      </c>
      <c r="H189" s="6" t="s">
        <v>1</v>
      </c>
      <c r="I189" s="6" t="s">
        <v>1</v>
      </c>
      <c r="L189" s="5" t="s">
        <v>1</v>
      </c>
      <c r="M189" s="5" t="s">
        <v>1</v>
      </c>
      <c r="O189" s="5" t="s">
        <v>1</v>
      </c>
      <c r="P189" s="5" t="s">
        <v>1</v>
      </c>
      <c r="Q189" s="5" t="s">
        <v>328</v>
      </c>
      <c r="R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ca="1">IF(SUM(V189:AL189)&gt;0,1,"")</f>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 ca="1">IF(OR(H189="",VLOOKUP(H$1,Services!$A$1:$B$19,2,0)="Exclude"),"",IF($D189=1,IF(OR(price_limit="",price_limit="No Limit"),IF(H189="Yes",1,2),IF(SUMIFS(WhatIf!$G:$G,WhatIf!$A:$A,H$1,WhatIf!$B:$B,H189)&lt;=price_limit,IF(H189="Yes",1,2),"")),""))</f>
        <v/>
      </c>
      <c r="AR189" s="75" t="str">
        <f ca="1">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 ca="1">IF(OR(L189="",VLOOKUP(L$1,Services!$A$1:$B$19,2,0)="Exclude"),"",IF($D189=1,IF(OR(price_limit="",price_limit="No Limit"),IF(L189="Yes",1,2),IF(SUMIFS(WhatIf!$G:$G,WhatIf!$A:$A,L$1,WhatIf!$B:$B,L189)&lt;=price_limit,IF(L189="Yes",1,2),"")),""))</f>
        <v/>
      </c>
      <c r="AV189" s="75" t="str">
        <f ca="1">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 ca="1">IF(OR(O189="",VLOOKUP(O$1,Services!$A$1:$B$19,2,0)="Exclude"),"",IF($D189=1,IF(OR(price_limit="",price_limit="No Limit"),IF(O189="Yes",1,2),IF(SUMIFS(WhatIf!$G:$G,WhatIf!$A:$A,O$1,WhatIf!$B:$B,O189)&lt;=price_limit,IF(O189="Yes",1,2),"")),""))</f>
        <v/>
      </c>
      <c r="AY189" s="75" t="str">
        <f ca="1">IF(OR(P189="",VLOOKUP(P$1,Services!$A$1:$B$19,2,0)="Exclude"),"",IF($D189=1,IF(OR(price_limit="",price_limit="No Limit"),IF(P189="Yes",1,2),IF(SUMIFS(WhatIf!$G:$G,WhatIf!$A:$A,P$1,WhatIf!$B:$B,P189)&lt;=price_limit,IF(P189="Yes",1,2),"")),""))</f>
        <v/>
      </c>
      <c r="AZ189" s="75" t="str">
        <f ca="1">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2"/>
        <v>0</v>
      </c>
      <c r="BF189" s="3">
        <f>IF(highlight_pick="Select",0,IF(MID(highlight_pick,1,1)="#",0,IF(INDEX($A189:$BL189,1,MATCH(highlight_pick,$1:$1,0))="",0,IF(INDEX($A189:$BL189,1,MATCH(highlight_pick,$1:$1,0))="Yes",1,2))))</f>
        <v>0</v>
      </c>
      <c r="BG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H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row>
    <row r="190" spans="1:64" x14ac:dyDescent="0.3">
      <c r="A190" s="19" t="s">
        <v>363</v>
      </c>
      <c r="B190" s="4" t="s">
        <v>430</v>
      </c>
      <c r="C190" s="4" t="s">
        <v>301</v>
      </c>
      <c r="D190" s="3" t="str">
        <f ca="1">IF(BI190=0,"",IF(BI190&lt;=VALUE(MID(marker_pick,1,1)),1,""))</f>
        <v/>
      </c>
      <c r="O190" s="6"/>
      <c r="P190" s="6"/>
      <c r="Q190" s="6" t="s">
        <v>790</v>
      </c>
      <c r="R190" s="6" t="s">
        <v>896</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ca="1">IF(SUM(V190:AL190)&gt;0,1,"")</f>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IF(OR(G190="",VLOOKUP(G$1,Services!$A$1:$B$19,2,0)="Exclude"),"",IF($D190=1,IF(OR(price_limit="",price_limit="No Limit"),IF(G190="Yes",1,2),IF(SUMIFS(WhatIf!$G:$G,WhatIf!$A:$A,G$1,WhatIf!$B:$B,G190)&lt;=price_limit,IF(G190="Yes",1,2),"")),""))</f>
        <v/>
      </c>
      <c r="AQ190" s="75" t="str">
        <f>IF(OR(H190="",VLOOKUP(H$1,Services!$A$1:$B$19,2,0)="Exclude"),"",IF($D190=1,IF(OR(price_limit="",price_limit="No Limit"),IF(H190="Yes",1,2),IF(SUMIFS(WhatIf!$G:$G,WhatIf!$A:$A,H$1,WhatIf!$B:$B,H190)&lt;=price_limit,IF(H190="Yes",1,2),"")),""))</f>
        <v/>
      </c>
      <c r="AR190" s="75" t="str">
        <f>IF(OR(I190="",VLOOKUP(I$1,Services!$A$1:$B$19,2,0)="Exclude"),"",IF($D190=1,IF(OR(price_limit="",price_limit="No Limit"),IF(I190="Yes",1,2),IF(SUMIFS(WhatIf!$G:$G,WhatIf!$A:$A,I$1,WhatIf!$B:$B,I190)&lt;=price_limit,IF(I190="Yes",1,2),"")),""))</f>
        <v/>
      </c>
      <c r="AS190" s="75" t="str">
        <f>IF(OR(J190="",VLOOKUP(J$1,Services!$A$1:$B$19,2,0)="Exclude"),"",IF($D190=1,IF(OR(price_limit="",price_limit="No Limit"),IF(J190="Yes",1,2),IF(SUMIFS(WhatIf!$G:$G,WhatIf!$A:$A,J$1,WhatIf!$B:$B,J190)&lt;=price_limit,IF(J190="Yes",1,2),"")),""))</f>
        <v/>
      </c>
      <c r="AT190" s="75" t="str">
        <f>IF(OR(K190="",VLOOKUP(K$1,Services!$A$1:$B$19,2,0)="Exclude"),"",IF($D190=1,IF(OR(price_limit="",price_limit="No Limit"),IF(K190="Yes",1,2),IF(SUMIFS(WhatIf!$G:$G,WhatIf!$A:$A,K$1,WhatIf!$B:$B,K190)&lt;=price_limit,IF(K190="Yes",1,2),"")),""))</f>
        <v/>
      </c>
      <c r="AU190" s="75" t="str">
        <f>IF(OR(L190="",VLOOKUP(L$1,Services!$A$1:$B$19,2,0)="Exclude"),"",IF($D190=1,IF(OR(price_limit="",price_limit="No Limit"),IF(L190="Yes",1,2),IF(SUMIFS(WhatIf!$G:$G,WhatIf!$A:$A,L$1,WhatIf!$B:$B,L190)&lt;=price_limit,IF(L190="Yes",1,2),"")),""))</f>
        <v/>
      </c>
      <c r="AV190" s="75" t="str">
        <f>IF(OR(M190="",VLOOKUP(M$1,Services!$A$1:$B$19,2,0)="Exclude"),"",IF($D190=1,IF(OR(price_limit="",price_limit="No Limit"),IF(M190="Yes",1,2),IF(SUMIFS(WhatIf!$G:$G,WhatIf!$A:$A,M$1,WhatIf!$B:$B,M190)&lt;=price_limit,IF(M190="Yes",1,2),"")),""))</f>
        <v/>
      </c>
      <c r="AW190" s="75" t="str">
        <f>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 ca="1">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2"/>
        <v>0</v>
      </c>
      <c r="BF190" s="3">
        <f>IF(highlight_pick="Select",0,IF(MID(highlight_pick,1,1)="#",0,IF(INDEX($A190:$BL190,1,MATCH(highlight_pick,$1:$1,0))="",0,IF(INDEX($A190:$BL190,1,MATCH(highlight_pick,$1:$1,0))="Yes",1,2))))</f>
        <v>0</v>
      </c>
      <c r="BG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H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row>
    <row r="191" spans="1:64" x14ac:dyDescent="0.3">
      <c r="A191" s="19" t="s">
        <v>39</v>
      </c>
      <c r="B191" s="4" t="s">
        <v>255</v>
      </c>
      <c r="C191" s="4" t="s">
        <v>301</v>
      </c>
      <c r="D191" s="3" t="str">
        <f ca="1">IF(BI191=0,"",IF(BI191&lt;=VALUE(MID(marker_pick,1,1)),1,""))</f>
        <v/>
      </c>
      <c r="G191" s="5" t="s">
        <v>1</v>
      </c>
      <c r="H191" s="5" t="s">
        <v>1</v>
      </c>
      <c r="I191" s="5" t="s">
        <v>1</v>
      </c>
      <c r="J191" s="5" t="s">
        <v>1</v>
      </c>
      <c r="K191" s="5" t="s">
        <v>1</v>
      </c>
      <c r="L191" s="5" t="s">
        <v>1</v>
      </c>
      <c r="M191" s="5" t="s">
        <v>1</v>
      </c>
      <c r="N191" s="5" t="s">
        <v>1</v>
      </c>
      <c r="O191" s="6" t="s">
        <v>1</v>
      </c>
      <c r="P191" s="6" t="s">
        <v>1</v>
      </c>
      <c r="Q191" s="6" t="s">
        <v>1</v>
      </c>
      <c r="R191" s="6"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ca="1">IF(SUM(V191:AL191)&gt;0,1,"")</f>
        <v/>
      </c>
      <c r="AN191" s="75" t="str">
        <f>IF(OR(E191="",VLOOKUP(E$1,Services!$A$1:$B$19,2,0)="Exclude"),"",IF($D191=1,IF(OR(price_limit="",price_limit="No Limit"),IF(E191="Yes",1,2),IF(SUMIFS(WhatIf!$G:$G,WhatIf!$A:$A,E$1,WhatIf!$B:$B,E191)&lt;=price_limit,IF(E191="Yes",1,2),"")),""))</f>
        <v/>
      </c>
      <c r="AO191" s="75" t="str">
        <f>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 ca="1">IF(OR(H191="",VLOOKUP(H$1,Services!$A$1:$B$19,2,0)="Exclude"),"",IF($D191=1,IF(OR(price_limit="",price_limit="No Limit"),IF(H191="Yes",1,2),IF(SUMIFS(WhatIf!$G:$G,WhatIf!$A:$A,H$1,WhatIf!$B:$B,H191)&lt;=price_limit,IF(H191="Yes",1,2),"")),""))</f>
        <v/>
      </c>
      <c r="AR191" s="75" t="str">
        <f ca="1">IF(OR(I191="",VLOOKUP(I$1,Services!$A$1:$B$19,2,0)="Exclude"),"",IF($D191=1,IF(OR(price_limit="",price_limit="No Limit"),IF(I191="Yes",1,2),IF(SUMIFS(WhatIf!$G:$G,WhatIf!$A:$A,I$1,WhatIf!$B:$B,I191)&lt;=price_limit,IF(I191="Yes",1,2),"")),""))</f>
        <v/>
      </c>
      <c r="AS191" s="75" t="str">
        <f ca="1">IF(OR(J191="",VLOOKUP(J$1,Services!$A$1:$B$19,2,0)="Exclude"),"",IF($D191=1,IF(OR(price_limit="",price_limit="No Limit"),IF(J191="Yes",1,2),IF(SUMIFS(WhatIf!$G:$G,WhatIf!$A:$A,J$1,WhatIf!$B:$B,J191)&lt;=price_limit,IF(J191="Yes",1,2),"")),""))</f>
        <v/>
      </c>
      <c r="AT191" s="75" t="str">
        <f ca="1">IF(OR(K191="",VLOOKUP(K$1,Services!$A$1:$B$19,2,0)="Exclude"),"",IF($D191=1,IF(OR(price_limit="",price_limit="No Limit"),IF(K191="Yes",1,2),IF(SUMIFS(WhatIf!$G:$G,WhatIf!$A:$A,K$1,WhatIf!$B:$B,K191)&lt;=price_limit,IF(K191="Yes",1,2),"")),""))</f>
        <v/>
      </c>
      <c r="AU191" s="75" t="str">
        <f ca="1">IF(OR(L191="",VLOOKUP(L$1,Services!$A$1:$B$19,2,0)="Exclude"),"",IF($D191=1,IF(OR(price_limit="",price_limit="No Limit"),IF(L191="Yes",1,2),IF(SUMIFS(WhatIf!$G:$G,WhatIf!$A:$A,L$1,WhatIf!$B:$B,L191)&lt;=price_limit,IF(L191="Yes",1,2),"")),""))</f>
        <v/>
      </c>
      <c r="AV191" s="75" t="str">
        <f ca="1">IF(OR(M191="",VLOOKUP(M$1,Services!$A$1:$B$19,2,0)="Exclude"),"",IF($D191=1,IF(OR(price_limit="",price_limit="No Limit"),IF(M191="Yes",1,2),IF(SUMIFS(WhatIf!$G:$G,WhatIf!$A:$A,M$1,WhatIf!$B:$B,M191)&lt;=price_limit,IF(M191="Yes",1,2),"")),""))</f>
        <v/>
      </c>
      <c r="AW191" s="75" t="str">
        <f ca="1">IF(OR(N191="",VLOOKUP(N$1,Services!$A$1:$B$19,2,0)="Exclude"),"",IF($D191=1,IF(OR(price_limit="",price_limit="No Limit"),IF(N191="Yes",1,2),IF(SUMIFS(WhatIf!$G:$G,WhatIf!$A:$A,N$1,WhatIf!$B:$B,N191)&lt;=price_limit,IF(N191="Yes",1,2),"")),""))</f>
        <v/>
      </c>
      <c r="AX191" s="75" t="str">
        <f ca="1">IF(OR(O191="",VLOOKUP(O$1,Services!$A$1:$B$19,2,0)="Exclude"),"",IF($D191=1,IF(OR(price_limit="",price_limit="No Limit"),IF(O191="Yes",1,2),IF(SUMIFS(WhatIf!$G:$G,WhatIf!$A:$A,O$1,WhatIf!$B:$B,O191)&lt;=price_limit,IF(O191="Yes",1,2),"")),""))</f>
        <v/>
      </c>
      <c r="AY191" s="75" t="str">
        <f ca="1">IF(OR(P191="",VLOOKUP(P$1,Services!$A$1:$B$19,2,0)="Exclude"),"",IF($D191=1,IF(OR(price_limit="",price_limit="No Limit"),IF(P191="Yes",1,2),IF(SUMIFS(WhatIf!$G:$G,WhatIf!$A:$A,P$1,WhatIf!$B:$B,P191)&lt;=price_limit,IF(P191="Yes",1,2),"")),""))</f>
        <v/>
      </c>
      <c r="AZ191" s="75" t="str">
        <f ca="1">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2"/>
        <v>0</v>
      </c>
      <c r="BF191" s="3">
        <f>IF(highlight_pick="Select",0,IF(MID(highlight_pick,1,1)="#",0,IF(INDEX($A191:$BL191,1,MATCH(highlight_pick,$1:$1,0))="",0,IF(INDEX($A191:$BL191,1,MATCH(highlight_pick,$1:$1,0))="Yes",1,2))))</f>
        <v>0</v>
      </c>
      <c r="BG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H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
      </c>
    </row>
    <row r="192" spans="1:64" ht="24.9" x14ac:dyDescent="0.3">
      <c r="A192" s="19" t="s">
        <v>118</v>
      </c>
      <c r="B192" s="4" t="s">
        <v>364</v>
      </c>
      <c r="C192" s="4" t="s">
        <v>212</v>
      </c>
      <c r="D192" s="3" t="str">
        <f ca="1">IF(BI192=0,"",IF(BI192&lt;=VALUE(MID(marker_pick,1,1)),1,""))</f>
        <v/>
      </c>
      <c r="E192" s="5" t="s">
        <v>1</v>
      </c>
      <c r="F192" s="5" t="s">
        <v>549</v>
      </c>
      <c r="G192" s="5" t="s">
        <v>549</v>
      </c>
      <c r="H192" s="6"/>
      <c r="I192" s="6"/>
      <c r="L192" s="5" t="s">
        <v>1</v>
      </c>
      <c r="M192" s="5" t="s">
        <v>1</v>
      </c>
      <c r="P192" s="5" t="s">
        <v>301</v>
      </c>
      <c r="R192" s="5" t="s">
        <v>1</v>
      </c>
      <c r="S192" s="5" t="s">
        <v>1</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ca="1">IF(SUM(V192:AL192)&gt;0,1,"")</f>
        <v/>
      </c>
      <c r="AN192" s="75" t="str">
        <f ca="1">IF(OR(E192="",VLOOKUP(E$1,Services!$A$1:$B$19,2,0)="Exclude"),"",IF($D192=1,IF(OR(price_limit="",price_limit="No Limit"),IF(E192="Yes",1,2),IF(SUMIFS(WhatIf!$G:$G,WhatIf!$A:$A,E$1,WhatIf!$B:$B,E192)&lt;=price_limit,IF(E192="Yes",1,2),"")),""))</f>
        <v/>
      </c>
      <c r="AO192" s="75" t="str">
        <f ca="1">IF(OR(F192="",VLOOKUP(F$1,Services!$A$1:$B$19,2,0)="Exclude"),"",IF($D192=1,IF(OR(price_limit="",price_limit="No Limit"),IF(F192="Yes",1,2),IF(SUMIFS(WhatIf!$G:$G,WhatIf!$A:$A,F$1,WhatIf!$B:$B,F192)&lt;=price_limit,IF(F192="Yes",1,2),"")),""))</f>
        <v/>
      </c>
      <c r="AP192" s="75" t="str">
        <f ca="1">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 ca="1">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 ca="1">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si="2"/>
        <v>0</v>
      </c>
      <c r="BF192" s="3">
        <f>IF(highlight_pick="Select",0,IF(MID(highlight_pick,1,1)="#",0,IF(INDEX($A192:$BL192,1,MATCH(highlight_pick,$1:$1,0))="",0,IF(INDEX($A192:$BL192,1,MATCH(highlight_pick,$1:$1,0))="Yes",1,2))))</f>
        <v>0</v>
      </c>
      <c r="BG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H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Err2</v>
      </c>
      <c r="BL192" s="3" t="str">
        <f>IF($A192&lt;&gt;"",IF(ISNUMBER(MATCH(ROW($A192),#REF!,0)),IF($F192="","Err1",""),IF($F192="","","Err2")),"")</f>
        <v>Err2</v>
      </c>
    </row>
    <row r="193" spans="1:64" x14ac:dyDescent="0.3">
      <c r="A193" s="19" t="s">
        <v>119</v>
      </c>
      <c r="B193" s="4" t="s">
        <v>297</v>
      </c>
      <c r="C193" s="4" t="s">
        <v>222</v>
      </c>
      <c r="D193" s="3" t="str">
        <f ca="1">IF(BI193=0,"",IF(BI193&lt;=VALUE(MID(marker_pick,1,1)),1,""))</f>
        <v/>
      </c>
      <c r="H193" s="5" t="s">
        <v>303</v>
      </c>
      <c r="I193" s="5" t="s">
        <v>303</v>
      </c>
      <c r="J193" s="5" t="s">
        <v>1</v>
      </c>
      <c r="K193" s="5" t="s">
        <v>1</v>
      </c>
      <c r="L193" s="5" t="s">
        <v>1</v>
      </c>
      <c r="M193" s="5" t="s">
        <v>1</v>
      </c>
      <c r="N193" s="5" t="s">
        <v>1</v>
      </c>
      <c r="R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ca="1">IF(SUM(V193:AL193)&gt;0,1,"")</f>
        <v/>
      </c>
      <c r="AN193" s="75" t="str">
        <f>IF(OR(E193="",VLOOKUP(E$1,Services!$A$1:$B$19,2,0)="Exclude"),"",IF($D193=1,IF(OR(price_limit="",price_limit="No Limit"),IF(E193="Yes",1,2),IF(SUMIFS(WhatIf!$G:$G,WhatIf!$A:$A,E$1,WhatIf!$B:$B,E193)&lt;=price_limit,IF(E193="Yes",1,2),"")),""))</f>
        <v/>
      </c>
      <c r="AO193" s="75" t="str">
        <f>IF(OR(F193="",VLOOKUP(F$1,Services!$A$1:$B$19,2,0)="Exclude"),"",IF($D193=1,IF(OR(price_limit="",price_limit="No Limit"),IF(F193="Yes",1,2),IF(SUMIFS(WhatIf!$G:$G,WhatIf!$A:$A,F$1,WhatIf!$B:$B,F193)&lt;=price_limit,IF(F193="Yes",1,2),"")),""))</f>
        <v/>
      </c>
      <c r="AP193" s="75" t="str">
        <f>IF(OR(G193="",VLOOKUP(G$1,Services!$A$1:$B$19,2,0)="Exclude"),"",IF($D193=1,IF(OR(price_limit="",price_limit="No Limit"),IF(G193="Yes",1,2),IF(SUMIFS(WhatIf!$G:$G,WhatIf!$A:$A,G$1,WhatIf!$B:$B,G193)&lt;=price_limit,IF(G193="Yes",1,2),"")),""))</f>
        <v/>
      </c>
      <c r="AQ193" s="75" t="str">
        <f ca="1">IF(OR(H193="",VLOOKUP(H$1,Services!$A$1:$B$19,2,0)="Exclude"),"",IF($D193=1,IF(OR(price_limit="",price_limit="No Limit"),IF(H193="Yes",1,2),IF(SUMIFS(WhatIf!$G:$G,WhatIf!$A:$A,H$1,WhatIf!$B:$B,H193)&lt;=price_limit,IF(H193="Yes",1,2),"")),""))</f>
        <v/>
      </c>
      <c r="AR193" s="75" t="str">
        <f ca="1">IF(OR(I193="",VLOOKUP(I$1,Services!$A$1:$B$19,2,0)="Exclude"),"",IF($D193=1,IF(OR(price_limit="",price_limit="No Limit"),IF(I193="Yes",1,2),IF(SUMIFS(WhatIf!$G:$G,WhatIf!$A:$A,I$1,WhatIf!$B:$B,I193)&lt;=price_limit,IF(I193="Yes",1,2),"")),""))</f>
        <v/>
      </c>
      <c r="AS193" s="75" t="str">
        <f ca="1">IF(OR(J193="",VLOOKUP(J$1,Services!$A$1:$B$19,2,0)="Exclude"),"",IF($D193=1,IF(OR(price_limit="",price_limit="No Limit"),IF(J193="Yes",1,2),IF(SUMIFS(WhatIf!$G:$G,WhatIf!$A:$A,J$1,WhatIf!$B:$B,J193)&lt;=price_limit,IF(J193="Yes",1,2),"")),""))</f>
        <v/>
      </c>
      <c r="AT193" s="75" t="str">
        <f ca="1">IF(OR(K193="",VLOOKUP(K$1,Services!$A$1:$B$19,2,0)="Exclude"),"",IF($D193=1,IF(OR(price_limit="",price_limit="No Limit"),IF(K193="Yes",1,2),IF(SUMIFS(WhatIf!$G:$G,WhatIf!$A:$A,K$1,WhatIf!$B:$B,K193)&lt;=price_limit,IF(K193="Yes",1,2),"")),""))</f>
        <v/>
      </c>
      <c r="AU193" s="75" t="str">
        <f ca="1">IF(OR(L193="",VLOOKUP(L$1,Services!$A$1:$B$19,2,0)="Exclude"),"",IF($D193=1,IF(OR(price_limit="",price_limit="No Limit"),IF(L193="Yes",1,2),IF(SUMIFS(WhatIf!$G:$G,WhatIf!$A:$A,L$1,WhatIf!$B:$B,L193)&lt;=price_limit,IF(L193="Yes",1,2),"")),""))</f>
        <v/>
      </c>
      <c r="AV193" s="75" t="str">
        <f ca="1">IF(OR(M193="",VLOOKUP(M$1,Services!$A$1:$B$19,2,0)="Exclude"),"",IF($D193=1,IF(OR(price_limit="",price_limit="No Limit"),IF(M193="Yes",1,2),IF(SUMIFS(WhatIf!$G:$G,WhatIf!$A:$A,M$1,WhatIf!$B:$B,M193)&lt;=price_limit,IF(M193="Yes",1,2),"")),""))</f>
        <v/>
      </c>
      <c r="AW193" s="75" t="str">
        <f ca="1">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 ca="1">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2"/>
        <v>0</v>
      </c>
      <c r="BF193" s="3">
        <f>IF(highlight_pick="Select",0,IF(MID(highlight_pick,1,1)="#",0,IF(INDEX($A193:$BL193,1,MATCH(highlight_pick,$1:$1,0))="",0,IF(INDEX($A193:$BL193,1,MATCH(highlight_pick,$1:$1,0))="Yes",1,2))))</f>
        <v>0</v>
      </c>
      <c r="BG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H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
      </c>
    </row>
    <row r="194" spans="1:64" x14ac:dyDescent="0.3">
      <c r="A194" s="19" t="s">
        <v>880</v>
      </c>
      <c r="B194" s="4" t="s">
        <v>879</v>
      </c>
      <c r="C194" s="4" t="s">
        <v>223</v>
      </c>
      <c r="D194" s="3" t="str">
        <f ca="1">IF(BI194=0,"",IF(BI194&lt;=VALUE(MID(marker_pick,1,1)),1,""))</f>
        <v/>
      </c>
      <c r="R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ca="1">IF(SUM(V194:AL194)&gt;0,1,"")</f>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IF(OR(L194="",VLOOKUP(L$1,Services!$A$1:$B$19,2,0)="Exclude"),"",IF($D194=1,IF(OR(price_limit="",price_limit="No Limit"),IF(L194="Yes",1,2),IF(SUMIFS(WhatIf!$G:$G,WhatIf!$A:$A,L$1,WhatIf!$B:$B,L194)&lt;=price_limit,IF(L194="Yes",1,2),"")),""))</f>
        <v/>
      </c>
      <c r="AV194" s="75" t="str">
        <f>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ref="BE194:BE257" si="3">MAX(BF194:BH194)</f>
        <v>0</v>
      </c>
      <c r="BF194" s="3">
        <f>IF(highlight_pick="Select",0,IF(MID(highlight_pick,1,1)="#",0,IF(INDEX($A194:$BL194,1,MATCH(highlight_pick,$1:$1,0))="",0,IF(INDEX($A194:$BL194,1,MATCH(highlight_pick,$1:$1,0))="Yes",1,2))))</f>
        <v>0</v>
      </c>
      <c r="BG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H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row>
    <row r="195" spans="1:64" ht="24.9" x14ac:dyDescent="0.3">
      <c r="A195" s="19" t="s">
        <v>177</v>
      </c>
      <c r="B195" s="4" t="s">
        <v>120</v>
      </c>
      <c r="C195" s="4" t="s">
        <v>301</v>
      </c>
      <c r="D195" s="3" t="str">
        <f ca="1">IF(BI195=0,"",IF(BI195&lt;=VALUE(MID(marker_pick,1,1)),1,""))</f>
        <v/>
      </c>
      <c r="E195" s="5" t="s">
        <v>1</v>
      </c>
      <c r="F195" s="5" t="s">
        <v>546</v>
      </c>
      <c r="G195" s="5" t="s">
        <v>546</v>
      </c>
      <c r="K195" s="5" t="s">
        <v>1</v>
      </c>
      <c r="L195" s="5" t="s">
        <v>1</v>
      </c>
      <c r="M195" s="5" t="s">
        <v>1</v>
      </c>
      <c r="R195" s="5" t="s">
        <v>892</v>
      </c>
      <c r="T195" s="5" t="s">
        <v>263</v>
      </c>
      <c r="U195" s="5" t="s">
        <v>1</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ca="1">IF(SUM(V195:AL195)&gt;0,1,"")</f>
        <v/>
      </c>
      <c r="AN195" s="75" t="str">
        <f ca="1">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 ca="1">IF(OR(K195="",VLOOKUP(K$1,Services!$A$1:$B$19,2,0)="Exclude"),"",IF($D195=1,IF(OR(price_limit="",price_limit="No Limit"),IF(K195="Yes",1,2),IF(SUMIFS(WhatIf!$G:$G,WhatIf!$A:$A,K$1,WhatIf!$B:$B,K195)&lt;=price_limit,IF(K195="Yes",1,2),"")),""))</f>
        <v/>
      </c>
      <c r="AU195" s="75" t="str">
        <f ca="1">IF(OR(L195="",VLOOKUP(L$1,Services!$A$1:$B$19,2,0)="Exclude"),"",IF($D195=1,IF(OR(price_limit="",price_limit="No Limit"),IF(L195="Yes",1,2),IF(SUMIFS(WhatIf!$G:$G,WhatIf!$A:$A,L$1,WhatIf!$B:$B,L195)&lt;=price_limit,IF(L195="Yes",1,2),"")),""))</f>
        <v/>
      </c>
      <c r="AV195" s="75" t="str">
        <f ca="1">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 ca="1">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 ca="1">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3"/>
        <v>0</v>
      </c>
      <c r="BF195" s="3">
        <f>IF(highlight_pick="Select",0,IF(MID(highlight_pick,1,1)="#",0,IF(INDEX($A195:$BL195,1,MATCH(highlight_pick,$1:$1,0))="",0,IF(INDEX($A195:$BL195,1,MATCH(highlight_pick,$1:$1,0))="Yes",1,2))))</f>
        <v>0</v>
      </c>
      <c r="BG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H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Err2</v>
      </c>
      <c r="BL195" s="3" t="str">
        <f>IF($A195&lt;&gt;"",IF(ISNUMBER(MATCH(ROW($A195),#REF!,0)),IF($F195="","Err1",""),IF($F195="","","Err2")),"")</f>
        <v>Err2</v>
      </c>
    </row>
    <row r="196" spans="1:64" x14ac:dyDescent="0.3">
      <c r="A196" s="19" t="s">
        <v>412</v>
      </c>
      <c r="B196" s="4" t="s">
        <v>434</v>
      </c>
      <c r="C196" s="4" t="s">
        <v>223</v>
      </c>
      <c r="D196" s="3" t="str">
        <f ca="1">IF(BI196=0,"",IF(BI196&lt;=VALUE(MID(marker_pick,1,1)),1,""))</f>
        <v/>
      </c>
      <c r="H196" s="6"/>
      <c r="I196" s="6"/>
      <c r="O196" s="6"/>
      <c r="P196" s="6"/>
      <c r="Q196" s="6" t="s">
        <v>328</v>
      </c>
      <c r="R196" s="6" t="s">
        <v>892</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ca="1">IF(SUM(V196:AL196)&gt;0,1,"")</f>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3"/>
        <v>0</v>
      </c>
      <c r="BF196" s="3">
        <f>IF(highlight_pick="Select",0,IF(MID(highlight_pick,1,1)="#",0,IF(INDEX($A196:$BL196,1,MATCH(highlight_pick,$1:$1,0))="",0,IF(INDEX($A196:$BL196,1,MATCH(highlight_pick,$1:$1,0))="Yes",1,2))))</f>
        <v>0</v>
      </c>
      <c r="BG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H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row>
    <row r="197" spans="1:64" ht="24.9" x14ac:dyDescent="0.3">
      <c r="A197" s="19" t="s">
        <v>610</v>
      </c>
      <c r="C197" s="4" t="s">
        <v>496</v>
      </c>
      <c r="D197" s="3" t="str">
        <f ca="1">IF(BI197=0,"",IF(BI197&lt;=VALUE(MID(marker_pick,1,1)),1,""))</f>
        <v/>
      </c>
      <c r="F197" s="5" t="s">
        <v>582</v>
      </c>
      <c r="G197" s="5" t="s">
        <v>582</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ca="1">IF(SUM(V197:AL197)&gt;0,1,"")</f>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3"/>
        <v>0</v>
      </c>
      <c r="BF197" s="3">
        <f>IF(highlight_pick="Select",0,IF(MID(highlight_pick,1,1)="#",0,IF(INDEX($A197:$BL197,1,MATCH(highlight_pick,$1:$1,0))="",0,IF(INDEX($A197:$BL197,1,MATCH(highlight_pick,$1:$1,0))="Yes",1,2))))</f>
        <v>0</v>
      </c>
      <c r="BG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H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row>
    <row r="198" spans="1:64" ht="37.299999999999997" x14ac:dyDescent="0.3">
      <c r="A198" s="19" t="s">
        <v>40</v>
      </c>
      <c r="B198" s="4" t="s">
        <v>338</v>
      </c>
      <c r="C198" s="4" t="s">
        <v>223</v>
      </c>
      <c r="D198" s="3" t="str">
        <f ca="1">IF(BI198=0,"",IF(BI198&lt;=VALUE(MID(marker_pick,1,1)),1,""))</f>
        <v/>
      </c>
      <c r="G198" s="5" t="s">
        <v>545</v>
      </c>
      <c r="H198" s="6"/>
      <c r="I198" s="6" t="s">
        <v>1</v>
      </c>
      <c r="L198" s="5" t="s">
        <v>1</v>
      </c>
      <c r="M198" s="5" t="s">
        <v>1</v>
      </c>
      <c r="O198" s="6" t="s">
        <v>1</v>
      </c>
      <c r="P198" s="6" t="s">
        <v>1</v>
      </c>
      <c r="Q198" s="6" t="s">
        <v>327</v>
      </c>
      <c r="R198" s="6"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ca="1">IF(SUM(V198:AL198)&gt;0,1,"")</f>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 ca="1">IF(OR(O198="",VLOOKUP(O$1,Services!$A$1:$B$19,2,0)="Exclude"),"",IF($D198=1,IF(OR(price_limit="",price_limit="No Limit"),IF(O198="Yes",1,2),IF(SUMIFS(WhatIf!$G:$G,WhatIf!$A:$A,O$1,WhatIf!$B:$B,O198)&lt;=price_limit,IF(O198="Yes",1,2),"")),""))</f>
        <v/>
      </c>
      <c r="AY198" s="75" t="str">
        <f ca="1">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3"/>
        <v>0</v>
      </c>
      <c r="BF198" s="3">
        <f>IF(highlight_pick="Select",0,IF(MID(highlight_pick,1,1)="#",0,IF(INDEX($A198:$BL198,1,MATCH(highlight_pick,$1:$1,0))="",0,IF(INDEX($A198:$BL198,1,MATCH(highlight_pick,$1:$1,0))="Yes",1,2))))</f>
        <v>0</v>
      </c>
      <c r="BG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H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row>
    <row r="199" spans="1:64" ht="24.9" x14ac:dyDescent="0.3">
      <c r="A199" s="19" t="s">
        <v>281</v>
      </c>
      <c r="B199" s="4" t="s">
        <v>425</v>
      </c>
      <c r="C199" s="4" t="s">
        <v>223</v>
      </c>
      <c r="D199" s="3" t="str">
        <f ca="1">IF(BI199=0,"",IF(BI199&lt;=VALUE(MID(marker_pick,1,1)),1,""))</f>
        <v/>
      </c>
      <c r="H199" s="5" t="s">
        <v>536</v>
      </c>
      <c r="I199" s="5" t="s">
        <v>536</v>
      </c>
      <c r="J199" s="5" t="s">
        <v>536</v>
      </c>
      <c r="K199" s="5" t="s">
        <v>536</v>
      </c>
      <c r="L199" s="5" t="s">
        <v>536</v>
      </c>
      <c r="M199" s="5" t="s">
        <v>536</v>
      </c>
      <c r="N199" s="5" t="s">
        <v>1</v>
      </c>
      <c r="R199" s="5" t="s">
        <v>893</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ca="1">IF(SUM(V199:AL199)&gt;0,1,"")</f>
        <v/>
      </c>
      <c r="AN199" s="75" t="str">
        <f>IF(OR(E199="",VLOOKUP(E$1,Services!$A$1:$B$19,2,0)="Exclude"),"",IF($D199=1,IF(OR(price_limit="",price_limit="No Limit"),IF(E199="Yes",1,2),IF(SUMIFS(WhatIf!$G:$G,WhatIf!$A:$A,E$1,WhatIf!$B:$B,E199)&lt;=price_limit,IF(E199="Yes",1,2),"")),""))</f>
        <v/>
      </c>
      <c r="AO199" s="75" t="str">
        <f>IF(OR(F199="",VLOOKUP(F$1,Services!$A$1:$B$19,2,0)="Exclude"),"",IF($D199=1,IF(OR(price_limit="",price_limit="No Limit"),IF(F199="Yes",1,2),IF(SUMIFS(WhatIf!$G:$G,WhatIf!$A:$A,F$1,WhatIf!$B:$B,F199)&lt;=price_limit,IF(F199="Yes",1,2),"")),""))</f>
        <v/>
      </c>
      <c r="AP199" s="75" t="str">
        <f>IF(OR(G199="",VLOOKUP(G$1,Services!$A$1:$B$19,2,0)="Exclude"),"",IF($D199=1,IF(OR(price_limit="",price_limit="No Limit"),IF(G199="Yes",1,2),IF(SUMIFS(WhatIf!$G:$G,WhatIf!$A:$A,G$1,WhatIf!$B:$B,G199)&lt;=price_limit,IF(G199="Yes",1,2),"")),""))</f>
        <v/>
      </c>
      <c r="AQ199" s="75" t="str">
        <f ca="1">IF(OR(H199="",VLOOKUP(H$1,Services!$A$1:$B$19,2,0)="Exclude"),"",IF($D199=1,IF(OR(price_limit="",price_limit="No Limit"),IF(H199="Yes",1,2),IF(SUMIFS(WhatIf!$G:$G,WhatIf!$A:$A,H$1,WhatIf!$B:$B,H199)&lt;=price_limit,IF(H199="Yes",1,2),"")),""))</f>
        <v/>
      </c>
      <c r="AR199" s="75" t="str">
        <f ca="1">IF(OR(I199="",VLOOKUP(I$1,Services!$A$1:$B$19,2,0)="Exclude"),"",IF($D199=1,IF(OR(price_limit="",price_limit="No Limit"),IF(I199="Yes",1,2),IF(SUMIFS(WhatIf!$G:$G,WhatIf!$A:$A,I$1,WhatIf!$B:$B,I199)&lt;=price_limit,IF(I199="Yes",1,2),"")),""))</f>
        <v/>
      </c>
      <c r="AS199" s="75" t="str">
        <f ca="1">IF(OR(J199="",VLOOKUP(J$1,Services!$A$1:$B$19,2,0)="Exclude"),"",IF($D199=1,IF(OR(price_limit="",price_limit="No Limit"),IF(J199="Yes",1,2),IF(SUMIFS(WhatIf!$G:$G,WhatIf!$A:$A,J$1,WhatIf!$B:$B,J199)&lt;=price_limit,IF(J199="Yes",1,2),"")),""))</f>
        <v/>
      </c>
      <c r="AT199" s="75" t="str">
        <f ca="1">IF(OR(K199="",VLOOKUP(K$1,Services!$A$1:$B$19,2,0)="Exclude"),"",IF($D199=1,IF(OR(price_limit="",price_limit="No Limit"),IF(K199="Yes",1,2),IF(SUMIFS(WhatIf!$G:$G,WhatIf!$A:$A,K$1,WhatIf!$B:$B,K199)&lt;=price_limit,IF(K199="Yes",1,2),"")),""))</f>
        <v/>
      </c>
      <c r="AU199" s="75" t="str">
        <f ca="1">IF(OR(L199="",VLOOKUP(L$1,Services!$A$1:$B$19,2,0)="Exclude"),"",IF($D199=1,IF(OR(price_limit="",price_limit="No Limit"),IF(L199="Yes",1,2),IF(SUMIFS(WhatIf!$G:$G,WhatIf!$A:$A,L$1,WhatIf!$B:$B,L199)&lt;=price_limit,IF(L199="Yes",1,2),"")),""))</f>
        <v/>
      </c>
      <c r="AV199" s="75" t="str">
        <f ca="1">IF(OR(M199="",VLOOKUP(M$1,Services!$A$1:$B$19,2,0)="Exclude"),"",IF($D199=1,IF(OR(price_limit="",price_limit="No Limit"),IF(M199="Yes",1,2),IF(SUMIFS(WhatIf!$G:$G,WhatIf!$A:$A,M$1,WhatIf!$B:$B,M199)&lt;=price_limit,IF(M199="Yes",1,2),"")),""))</f>
        <v/>
      </c>
      <c r="AW199" s="75" t="str">
        <f ca="1">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3"/>
        <v>0</v>
      </c>
      <c r="BF199" s="3">
        <f>IF(highlight_pick="Select",0,IF(MID(highlight_pick,1,1)="#",0,IF(INDEX($A199:$BL199,1,MATCH(highlight_pick,$1:$1,0))="",0,IF(INDEX($A199:$BL199,1,MATCH(highlight_pick,$1:$1,0))="Yes",1,2))))</f>
        <v>0</v>
      </c>
      <c r="BG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H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
      </c>
    </row>
    <row r="200" spans="1:64" ht="24.9" x14ac:dyDescent="0.3">
      <c r="A200" s="19" t="s">
        <v>413</v>
      </c>
      <c r="B200" s="4" t="s">
        <v>255</v>
      </c>
      <c r="C200" s="4" t="s">
        <v>223</v>
      </c>
      <c r="D200" s="3" t="str">
        <f ca="1">IF(BI200=0,"",IF(BI200&lt;=VALUE(MID(marker_pick,1,1)),1,""))</f>
        <v/>
      </c>
      <c r="R200" s="5" t="s">
        <v>893</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ca="1">IF(SUM(V200:AL200)&gt;0,1,"")</f>
        <v/>
      </c>
      <c r="AN200" s="75" t="str">
        <f>IF(OR(E200="",VLOOKUP(E$1,Services!$A$1:$B$19,2,0)="Exclude"),"",IF($D200=1,IF(OR(price_limit="",price_limit="No Limit"),IF(E200="Yes",1,2),IF(SUMIFS(WhatIf!$G:$G,WhatIf!$A:$A,E$1,WhatIf!$B:$B,E200)&lt;=price_limit,IF(E200="Yes",1,2),"")),""))</f>
        <v/>
      </c>
      <c r="AO200" s="75" t="str">
        <f>IF(OR(F200="",VLOOKUP(F$1,Services!$A$1:$B$19,2,0)="Exclude"),"",IF($D200=1,IF(OR(price_limit="",price_limit="No Limit"),IF(F200="Yes",1,2),IF(SUMIFS(WhatIf!$G:$G,WhatIf!$A:$A,F$1,WhatIf!$B:$B,F200)&lt;=price_limit,IF(F200="Yes",1,2),"")),""))</f>
        <v/>
      </c>
      <c r="AP200" s="75" t="str">
        <f>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3"/>
        <v>0</v>
      </c>
      <c r="BF200" s="3">
        <f>IF(highlight_pick="Select",0,IF(MID(highlight_pick,1,1)="#",0,IF(INDEX($A200:$BL200,1,MATCH(highlight_pick,$1:$1,0))="",0,IF(INDEX($A200:$BL200,1,MATCH(highlight_pick,$1:$1,0))="Yes",1,2))))</f>
        <v>0</v>
      </c>
      <c r="BG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H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
      </c>
      <c r="BL200" s="3" t="str">
        <f>IF($A200&lt;&gt;"",IF(ISNUMBER(MATCH(ROW($A200),#REF!,0)),IF($F200="","Err1",""),IF($F200="","","Err2")),"")</f>
        <v/>
      </c>
    </row>
    <row r="201" spans="1:64" ht="12.45" customHeight="1" x14ac:dyDescent="0.3">
      <c r="A201" s="19" t="s">
        <v>559</v>
      </c>
      <c r="C201" s="4" t="s">
        <v>496</v>
      </c>
      <c r="D201" s="3" t="str">
        <f ca="1">IF(BI201=0,"",IF(BI201&lt;=VALUE(MID(marker_pick,1,1)),1,""))</f>
        <v/>
      </c>
      <c r="F201" s="5" t="s">
        <v>559</v>
      </c>
      <c r="G201" s="5" t="s">
        <v>559</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ca="1">IF(SUM(V201:AL201)&gt;0,1,"")</f>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3"/>
        <v>0</v>
      </c>
      <c r="BF201" s="3">
        <f>IF(highlight_pick="Select",0,IF(MID(highlight_pick,1,1)="#",0,IF(INDEX($A201:$BL201,1,MATCH(highlight_pick,$1:$1,0))="",0,IF(INDEX($A201:$BL201,1,MATCH(highlight_pick,$1:$1,0))="Yes",1,2))))</f>
        <v>0</v>
      </c>
      <c r="BG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H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row>
    <row r="202" spans="1:64" ht="24.9" x14ac:dyDescent="0.3">
      <c r="A202" s="19" t="s">
        <v>188</v>
      </c>
      <c r="B202" s="4" t="s">
        <v>121</v>
      </c>
      <c r="C202" s="4" t="s">
        <v>489</v>
      </c>
      <c r="D202" s="3" t="str">
        <f ca="1">IF(BI202=0,"",IF(BI202&lt;=VALUE(MID(marker_pick,1,1)),1,""))</f>
        <v/>
      </c>
      <c r="E202" s="5" t="s">
        <v>1</v>
      </c>
      <c r="F202" s="5" t="s">
        <v>549</v>
      </c>
      <c r="G202" s="5" t="s">
        <v>549</v>
      </c>
      <c r="H202" s="5" t="s">
        <v>1</v>
      </c>
      <c r="I202" s="5" t="s">
        <v>1</v>
      </c>
      <c r="J202" s="5" t="s">
        <v>1</v>
      </c>
      <c r="K202" s="5" t="s">
        <v>1</v>
      </c>
      <c r="L202" s="5" t="s">
        <v>1</v>
      </c>
      <c r="M202" s="5" t="s">
        <v>1</v>
      </c>
      <c r="O202" s="6"/>
      <c r="P202" s="6"/>
      <c r="Q202" s="6" t="s">
        <v>327</v>
      </c>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ca="1">IF(SUM(V202:AL202)&gt;0,1,"")</f>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 ca="1">IF(OR(K202="",VLOOKUP(K$1,Services!$A$1:$B$19,2,0)="Exclude"),"",IF($D202=1,IF(OR(price_limit="",price_limit="No Limit"),IF(K202="Yes",1,2),IF(SUMIFS(WhatIf!$G:$G,WhatIf!$A:$A,K$1,WhatIf!$B:$B,K202)&lt;=price_limit,IF(K202="Yes",1,2),"")),""))</f>
        <v/>
      </c>
      <c r="AU202" s="75" t="str">
        <f ca="1">IF(OR(L202="",VLOOKUP(L$1,Services!$A$1:$B$19,2,0)="Exclude"),"",IF($D202=1,IF(OR(price_limit="",price_limit="No Limit"),IF(L202="Yes",1,2),IF(SUMIFS(WhatIf!$G:$G,WhatIf!$A:$A,L$1,WhatIf!$B:$B,L202)&lt;=price_limit,IF(L202="Yes",1,2),"")),""))</f>
        <v/>
      </c>
      <c r="AV202" s="75" t="str">
        <f ca="1">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3"/>
        <v>0</v>
      </c>
      <c r="BF202" s="3">
        <f>IF(highlight_pick="Select",0,IF(MID(highlight_pick,1,1)="#",0,IF(INDEX($A202:$BL202,1,MATCH(highlight_pick,$1:$1,0))="",0,IF(INDEX($A202:$BL202,1,MATCH(highlight_pick,$1:$1,0))="Yes",1,2))))</f>
        <v>0</v>
      </c>
      <c r="BG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H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row>
    <row r="203" spans="1:64" ht="24.9" x14ac:dyDescent="0.3">
      <c r="A203" s="19" t="s">
        <v>122</v>
      </c>
      <c r="B203" s="4" t="s">
        <v>255</v>
      </c>
      <c r="C203" s="4" t="s">
        <v>489</v>
      </c>
      <c r="D203" s="3" t="str">
        <f ca="1">IF(BI203=0,"",IF(BI203&lt;=VALUE(MID(marker_pick,1,1)),1,""))</f>
        <v/>
      </c>
      <c r="E203" s="5" t="s">
        <v>1</v>
      </c>
      <c r="F203" s="5" t="s">
        <v>549</v>
      </c>
      <c r="G203" s="5" t="s">
        <v>549</v>
      </c>
      <c r="Q203" s="5" t="s">
        <v>328</v>
      </c>
      <c r="R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ca="1">IF(SUM(V203:AL203)&gt;0,1,"")</f>
        <v/>
      </c>
      <c r="AN203" s="75" t="str">
        <f ca="1">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 ca="1">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3"/>
        <v>0</v>
      </c>
      <c r="BF203" s="3">
        <f>IF(highlight_pick="Select",0,IF(MID(highlight_pick,1,1)="#",0,IF(INDEX($A203:$BL203,1,MATCH(highlight_pick,$1:$1,0))="",0,IF(INDEX($A203:$BL203,1,MATCH(highlight_pick,$1:$1,0))="Yes",1,2))))</f>
        <v>0</v>
      </c>
      <c r="BG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H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Err2</v>
      </c>
      <c r="BL203" s="3" t="str">
        <f>IF($A203&lt;&gt;"",IF(ISNUMBER(MATCH(ROW($A203),#REF!,0)),IF($F203="","Err1",""),IF($F203="","","Err2")),"")</f>
        <v>Err2</v>
      </c>
    </row>
    <row r="204" spans="1:64" ht="24.9" x14ac:dyDescent="0.3">
      <c r="A204" s="19" t="s">
        <v>123</v>
      </c>
      <c r="B204" s="4" t="s">
        <v>253</v>
      </c>
      <c r="C204" s="4" t="s">
        <v>489</v>
      </c>
      <c r="D204" s="3" t="str">
        <f ca="1">IF(BI204=0,"",IF(BI204&lt;=VALUE(MID(marker_pick,1,1)),1,""))</f>
        <v/>
      </c>
      <c r="E204" s="5" t="s">
        <v>1</v>
      </c>
      <c r="F204" s="5" t="s">
        <v>549</v>
      </c>
      <c r="G204" s="5" t="s">
        <v>549</v>
      </c>
      <c r="J204" s="5" t="s">
        <v>1</v>
      </c>
      <c r="Q204" s="5" t="s">
        <v>328</v>
      </c>
      <c r="R204" s="5" t="s">
        <v>1</v>
      </c>
      <c r="S204" s="5" t="s">
        <v>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ca="1">IF(SUM(V204:AL204)&gt;0,1,"")</f>
        <v/>
      </c>
      <c r="AN204" s="75" t="str">
        <f ca="1">IF(OR(E204="",VLOOKUP(E$1,Services!$A$1:$B$19,2,0)="Exclude"),"",IF($D204=1,IF(OR(price_limit="",price_limit="No Limit"),IF(E204="Yes",1,2),IF(SUMIFS(WhatIf!$G:$G,WhatIf!$A:$A,E$1,WhatIf!$B:$B,E204)&lt;=price_limit,IF(E204="Yes",1,2),"")),""))</f>
        <v/>
      </c>
      <c r="AO204" s="75" t="str">
        <f ca="1">IF(OR(F204="",VLOOKUP(F$1,Services!$A$1:$B$19,2,0)="Exclude"),"",IF($D204=1,IF(OR(price_limit="",price_limit="No Limit"),IF(F204="Yes",1,2),IF(SUMIFS(WhatIf!$G:$G,WhatIf!$A:$A,F$1,WhatIf!$B:$B,F204)&lt;=price_limit,IF(F204="Yes",1,2),"")),""))</f>
        <v/>
      </c>
      <c r="AP204" s="75" t="str">
        <f ca="1">IF(OR(G204="",VLOOKUP(G$1,Services!$A$1:$B$19,2,0)="Exclude"),"",IF($D204=1,IF(OR(price_limit="",price_limit="No Limit"),IF(G204="Yes",1,2),IF(SUMIFS(WhatIf!$G:$G,WhatIf!$A:$A,G$1,WhatIf!$B:$B,G204)&lt;=price_limit,IF(G204="Yes",1,2),"")),""))</f>
        <v/>
      </c>
      <c r="AQ204" s="75" t="str">
        <f>IF(OR(H204="",VLOOKUP(H$1,Services!$A$1:$B$19,2,0)="Exclude"),"",IF($D204=1,IF(OR(price_limit="",price_limit="No Limit"),IF(H204="Yes",1,2),IF(SUMIFS(WhatIf!$G:$G,WhatIf!$A:$A,H$1,WhatIf!$B:$B,H204)&lt;=price_limit,IF(H204="Yes",1,2),"")),""))</f>
        <v/>
      </c>
      <c r="AR204" s="75" t="str">
        <f>IF(OR(I204="",VLOOKUP(I$1,Services!$A$1:$B$19,2,0)="Exclude"),"",IF($D204=1,IF(OR(price_limit="",price_limit="No Limit"),IF(I204="Yes",1,2),IF(SUMIFS(WhatIf!$G:$G,WhatIf!$A:$A,I$1,WhatIf!$B:$B,I204)&lt;=price_limit,IF(I204="Yes",1,2),"")),""))</f>
        <v/>
      </c>
      <c r="AS204" s="75" t="str">
        <f ca="1">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 ca="1">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3"/>
        <v>0</v>
      </c>
      <c r="BF204" s="3">
        <f>IF(highlight_pick="Select",0,IF(MID(highlight_pick,1,1)="#",0,IF(INDEX($A204:$BL204,1,MATCH(highlight_pick,$1:$1,0))="",0,IF(INDEX($A204:$BL204,1,MATCH(highlight_pick,$1:$1,0))="Yes",1,2))))</f>
        <v>0</v>
      </c>
      <c r="BG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H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Err2</v>
      </c>
      <c r="BL204" s="3" t="str">
        <f>IF($A204&lt;&gt;"",IF(ISNUMBER(MATCH(ROW($A204),#REF!,0)),IF($F204="","Err1",""),IF($F204="","","Err2")),"")</f>
        <v>Err2</v>
      </c>
    </row>
    <row r="205" spans="1:64" ht="37.299999999999997" x14ac:dyDescent="0.3">
      <c r="A205" s="19" t="s">
        <v>877</v>
      </c>
      <c r="C205" s="4" t="s">
        <v>489</v>
      </c>
      <c r="D205" s="3" t="str">
        <f ca="1">IF(BI205=0,"",IF(BI205&lt;=VALUE(MID(marker_pick,1,1)),1,""))</f>
        <v/>
      </c>
      <c r="F205" s="5" t="s">
        <v>877</v>
      </c>
      <c r="G205" s="5" t="s">
        <v>877</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ca="1">IF(SUM(V205:AL205)&gt;0,1,"")</f>
        <v/>
      </c>
      <c r="AN205" s="75" t="str">
        <f>IF(OR(E205="",VLOOKUP(E$1,Services!$A$1:$B$19,2,0)="Exclude"),"",IF($D205=1,IF(OR(price_limit="",price_limit="No Limit"),IF(E205="Yes",1,2),IF(SUMIFS(WhatIf!$G:$G,WhatIf!$A:$A,E$1,WhatIf!$B:$B,E205)&lt;=price_limit,IF(E205="Yes",1,2),"")),""))</f>
        <v/>
      </c>
      <c r="AO205" s="75" t="str">
        <f ca="1">IF(OR(F205="",VLOOKUP(F$1,Services!$A$1:$B$19,2,0)="Exclude"),"",IF($D205=1,IF(OR(price_limit="",price_limit="No Limit"),IF(F205="Yes",1,2),IF(SUMIFS(WhatIf!$G:$G,WhatIf!$A:$A,F$1,WhatIf!$B:$B,F205)&lt;=price_limit,IF(F205="Yes",1,2),"")),""))</f>
        <v/>
      </c>
      <c r="AP205" s="75" t="str">
        <f ca="1">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3"/>
        <v>0</v>
      </c>
      <c r="BF205" s="3">
        <f>IF(highlight_pick="Select",0,IF(MID(highlight_pick,1,1)="#",0,IF(INDEX($A205:$BL205,1,MATCH(highlight_pick,$1:$1,0))="",0,IF(INDEX($A205:$BL205,1,MATCH(highlight_pick,$1:$1,0))="Yes",1,2))))</f>
        <v>0</v>
      </c>
      <c r="BG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H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Err2</v>
      </c>
    </row>
    <row r="206" spans="1:64" x14ac:dyDescent="0.3">
      <c r="A206" s="19" t="s">
        <v>41</v>
      </c>
      <c r="B206" s="4" t="s">
        <v>243</v>
      </c>
      <c r="C206" s="4" t="s">
        <v>492</v>
      </c>
      <c r="D206" s="3" t="str">
        <f ca="1">IF(BI206=0,"",IF(BI206&lt;=VALUE(MID(marker_pick,1,1)),1,""))</f>
        <v/>
      </c>
      <c r="F206" s="6"/>
      <c r="G206" s="6"/>
      <c r="H206" s="12" t="s">
        <v>1</v>
      </c>
      <c r="I206" s="12" t="s">
        <v>1</v>
      </c>
      <c r="O206" s="6"/>
      <c r="P206" s="6" t="s">
        <v>41</v>
      </c>
      <c r="Q206" s="6" t="s">
        <v>41</v>
      </c>
      <c r="R206" s="6"/>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ca="1">IF(SUM(V206:AL206)&gt;0,1,"")</f>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 ca="1">IF(OR(P206="",VLOOKUP(P$1,Services!$A$1:$B$19,2,0)="Exclude"),"",IF($D206=1,IF(OR(price_limit="",price_limit="No Limit"),IF(P206="Yes",1,2),IF(SUMIFS(WhatIf!$G:$G,WhatIf!$A:$A,P$1,WhatIf!$B:$B,P206)&lt;=price_limit,IF(P206="Yes",1,2),"")),""))</f>
        <v/>
      </c>
      <c r="AZ206" s="75" t="str">
        <f ca="1">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3"/>
        <v>0</v>
      </c>
      <c r="BF206" s="3">
        <f>IF(highlight_pick="Select",0,IF(MID(highlight_pick,1,1)="#",0,IF(INDEX($A206:$BL206,1,MATCH(highlight_pick,$1:$1,0))="",0,IF(INDEX($A206:$BL206,1,MATCH(highlight_pick,$1:$1,0))="Yes",1,2))))</f>
        <v>0</v>
      </c>
      <c r="BG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H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row>
    <row r="207" spans="1:64" ht="24.9" x14ac:dyDescent="0.3">
      <c r="A207" s="19" t="s">
        <v>264</v>
      </c>
      <c r="B207" s="4" t="s">
        <v>255</v>
      </c>
      <c r="C207" s="4" t="s">
        <v>492</v>
      </c>
      <c r="D207" s="3" t="str">
        <f ca="1">IF(BI207=0,"",IF(BI207&lt;=VALUE(MID(marker_pick,1,1)),1,""))</f>
        <v/>
      </c>
      <c r="F207" s="6"/>
      <c r="G207" s="6"/>
      <c r="H207" s="12"/>
      <c r="I207" s="12"/>
      <c r="O207" s="6"/>
      <c r="P207" s="6"/>
      <c r="Q207" s="12" t="s">
        <v>794</v>
      </c>
      <c r="R207" s="6"/>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ca="1">IF(SUM(V207:AL207)&gt;0,1,"")</f>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 ca="1">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3"/>
        <v>0</v>
      </c>
      <c r="BF207" s="3">
        <f>IF(highlight_pick="Select",0,IF(MID(highlight_pick,1,1)="#",0,IF(INDEX($A207:$BL207,1,MATCH(highlight_pick,$1:$1,0))="",0,IF(INDEX($A207:$BL207,1,MATCH(highlight_pick,$1:$1,0))="Yes",1,2))))</f>
        <v>0</v>
      </c>
      <c r="BG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H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row>
    <row r="208" spans="1:64" x14ac:dyDescent="0.3">
      <c r="A208" s="19" t="s">
        <v>532</v>
      </c>
      <c r="B208" s="4" t="s">
        <v>255</v>
      </c>
      <c r="C208" s="4" t="s">
        <v>492</v>
      </c>
      <c r="D208" s="3" t="str">
        <f ca="1">IF(BI208=0,"",IF(BI208&lt;=VALUE(MID(marker_pick,1,1)),1,""))</f>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ca="1">IF(SUM(V208:AL208)&gt;0,1,"")</f>
        <v/>
      </c>
      <c r="AN208" s="75" t="str">
        <f>IF(OR(E208="",VLOOKUP(E$1,Services!$A$1:$B$19,2,0)="Exclude"),"",IF($D208=1,IF(OR(price_limit="",price_limit="No Limit"),IF(E208="Yes",1,2),IF(SUMIFS(WhatIf!$G:$G,WhatIf!$A:$A,E$1,WhatIf!$B:$B,E208)&lt;=price_limit,IF(E208="Yes",1,2),"")),""))</f>
        <v/>
      </c>
      <c r="AO208" s="75" t="str">
        <f>IF(OR(F208="",VLOOKUP(F$1,Services!$A$1:$B$19,2,0)="Exclude"),"",IF($D208=1,IF(OR(price_limit="",price_limit="No Limit"),IF(F208="Yes",1,2),IF(SUMIFS(WhatIf!$G:$G,WhatIf!$A:$A,F$1,WhatIf!$B:$B,F208)&lt;=price_limit,IF(F208="Yes",1,2),"")),""))</f>
        <v/>
      </c>
      <c r="AP208" s="75" t="str">
        <f>IF(OR(G208="",VLOOKUP(G$1,Services!$A$1:$B$19,2,0)="Exclude"),"",IF($D208=1,IF(OR(price_limit="",price_limit="No Limit"),IF(G208="Yes",1,2),IF(SUMIFS(WhatIf!$G:$G,WhatIf!$A:$A,G$1,WhatIf!$B:$B,G208)&lt;=price_limit,IF(G208="Yes",1,2),"")),""))</f>
        <v/>
      </c>
      <c r="AQ208" s="75" t="str">
        <f ca="1">IF(OR(H208="",VLOOKUP(H$1,Services!$A$1:$B$19,2,0)="Exclude"),"",IF($D208=1,IF(OR(price_limit="",price_limit="No Limit"),IF(H208="Yes",1,2),IF(SUMIFS(WhatIf!$G:$G,WhatIf!$A:$A,H$1,WhatIf!$B:$B,H208)&lt;=price_limit,IF(H208="Yes",1,2),"")),""))</f>
        <v/>
      </c>
      <c r="AR208" s="75" t="str">
        <f ca="1">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3"/>
        <v>0</v>
      </c>
      <c r="BF208" s="3">
        <f>IF(highlight_pick="Select",0,IF(MID(highlight_pick,1,1)="#",0,IF(INDEX($A208:$BL208,1,MATCH(highlight_pick,$1:$1,0))="",0,IF(INDEX($A208:$BL208,1,MATCH(highlight_pick,$1:$1,0))="Yes",1,2))))</f>
        <v>0</v>
      </c>
      <c r="BG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H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
      </c>
    </row>
    <row r="209" spans="1:64" x14ac:dyDescent="0.3">
      <c r="A209" s="19" t="s">
        <v>533</v>
      </c>
      <c r="B209" s="4" t="s">
        <v>255</v>
      </c>
      <c r="C209" s="4" t="s">
        <v>492</v>
      </c>
      <c r="D209" s="3" t="str">
        <f ca="1">IF(BI209=0,"",IF(BI209&lt;=VALUE(MID(marker_pick,1,1)),1,""))</f>
        <v/>
      </c>
      <c r="H209" s="5" t="s">
        <v>1</v>
      </c>
      <c r="I209" s="5" t="s">
        <v>1</v>
      </c>
      <c r="S209" s="5" t="s">
        <v>41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ca="1">IF(SUM(V209:AL209)&gt;0,1,"")</f>
        <v/>
      </c>
      <c r="AN209" s="75" t="str">
        <f>IF(OR(E209="",VLOOKUP(E$1,Services!$A$1:$B$19,2,0)="Exclude"),"",IF($D209=1,IF(OR(price_limit="",price_limit="No Limit"),IF(E209="Yes",1,2),IF(SUMIFS(WhatIf!$G:$G,WhatIf!$A:$A,E$1,WhatIf!$B:$B,E209)&lt;=price_limit,IF(E209="Yes",1,2),"")),""))</f>
        <v/>
      </c>
      <c r="AO209" s="75" t="str">
        <f>IF(OR(F209="",VLOOKUP(F$1,Services!$A$1:$B$19,2,0)="Exclude"),"",IF($D209=1,IF(OR(price_limit="",price_limit="No Limit"),IF(F209="Yes",1,2),IF(SUMIFS(WhatIf!$G:$G,WhatIf!$A:$A,F$1,WhatIf!$B:$B,F209)&lt;=price_limit,IF(F209="Yes",1,2),"")),""))</f>
        <v/>
      </c>
      <c r="AP209" s="75" t="str">
        <f>IF(OR(G209="",VLOOKUP(G$1,Services!$A$1:$B$19,2,0)="Exclude"),"",IF($D209=1,IF(OR(price_limit="",price_limit="No Limit"),IF(G209="Yes",1,2),IF(SUMIFS(WhatIf!$G:$G,WhatIf!$A:$A,G$1,WhatIf!$B:$B,G209)&lt;=price_limit,IF(G209="Yes",1,2),"")),""))</f>
        <v/>
      </c>
      <c r="AQ209" s="75" t="str">
        <f ca="1">IF(OR(H209="",VLOOKUP(H$1,Services!$A$1:$B$19,2,0)="Exclude"),"",IF($D209=1,IF(OR(price_limit="",price_limit="No Limit"),IF(H209="Yes",1,2),IF(SUMIFS(WhatIf!$G:$G,WhatIf!$A:$A,H$1,WhatIf!$B:$B,H209)&lt;=price_limit,IF(H209="Yes",1,2),"")),""))</f>
        <v/>
      </c>
      <c r="AR209" s="75" t="str">
        <f ca="1">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 ca="1">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3"/>
        <v>0</v>
      </c>
      <c r="BF209" s="3">
        <f>IF(highlight_pick="Select",0,IF(MID(highlight_pick,1,1)="#",0,IF(INDEX($A209:$BL209,1,MATCH(highlight_pick,$1:$1,0))="",0,IF(INDEX($A209:$BL209,1,MATCH(highlight_pick,$1:$1,0))="Yes",1,2))))</f>
        <v>0</v>
      </c>
      <c r="BG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H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
      </c>
    </row>
    <row r="210" spans="1:64" ht="24.9" customHeight="1" x14ac:dyDescent="0.3">
      <c r="A210" s="19" t="s">
        <v>431</v>
      </c>
      <c r="B210" s="4" t="s">
        <v>255</v>
      </c>
      <c r="C210" s="4" t="s">
        <v>491</v>
      </c>
      <c r="D210" s="3" t="str">
        <f ca="1">IF(BI210=0,"",IF(BI210&lt;=VALUE(MID(marker_pick,1,1)),1,""))</f>
        <v/>
      </c>
      <c r="F210" s="5" t="s">
        <v>550</v>
      </c>
      <c r="G210" s="5" t="s">
        <v>550</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ca="1">IF(SUM(V210:AL210)&gt;0,1,"")</f>
        <v/>
      </c>
      <c r="AN210" s="75" t="str">
        <f>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IF(OR(J210="",VLOOKUP(J$1,Services!$A$1:$B$19,2,0)="Exclude"),"",IF($D210=1,IF(OR(price_limit="",price_limit="No Limit"),IF(J210="Yes",1,2),IF(SUMIFS(WhatIf!$G:$G,WhatIf!$A:$A,J$1,WhatIf!$B:$B,J210)&lt;=price_limit,IF(J210="Yes",1,2),"")),""))</f>
        <v/>
      </c>
      <c r="AT210" s="75" t="str">
        <f>IF(OR(K210="",VLOOKUP(K$1,Services!$A$1:$B$19,2,0)="Exclude"),"",IF($D210=1,IF(OR(price_limit="",price_limit="No Limit"),IF(K210="Yes",1,2),IF(SUMIFS(WhatIf!$G:$G,WhatIf!$A:$A,K$1,WhatIf!$B:$B,K210)&lt;=price_limit,IF(K210="Yes",1,2),"")),""))</f>
        <v/>
      </c>
      <c r="AU210" s="75" t="str">
        <f>IF(OR(L210="",VLOOKUP(L$1,Services!$A$1:$B$19,2,0)="Exclude"),"",IF($D210=1,IF(OR(price_limit="",price_limit="No Limit"),IF(L210="Yes",1,2),IF(SUMIFS(WhatIf!$G:$G,WhatIf!$A:$A,L$1,WhatIf!$B:$B,L210)&lt;=price_limit,IF(L210="Yes",1,2),"")),""))</f>
        <v/>
      </c>
      <c r="AV210" s="75" t="str">
        <f>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IF(OR(R210="",VLOOKUP(R$1,Services!$A$1:$B$19,2,0)="Exclude"),"",IF($D210=1,IF(OR(price_limit="",price_limit="No Limit"),IF(R210="Yes",1,2),IF(SUMIFS(WhatIf!$G:$G,WhatIf!$A:$A,R$1,WhatIf!$B:$B,R210)&lt;=price_limit,IF(R210="Yes",1,2),"")),""))</f>
        <v/>
      </c>
      <c r="BB210" s="75" t="str">
        <f>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IF(OR(U210="",VLOOKUP(U$1,Services!$A$1:$B$19,2,0)="Exclude"),"",IF($D210=1,IF(OR(price_limit="",price_limit="No Limit"),IF(U210="Yes",1,2),IF(SUMIFS(WhatIf!$G:$G,WhatIf!$A:$A,U$1,WhatIf!$B:$B,U210)&lt;=price_limit,IF(U210="Yes",1,2),"")),""))</f>
        <v/>
      </c>
      <c r="BE210" s="3">
        <f t="shared" si="3"/>
        <v>0</v>
      </c>
      <c r="BF210" s="3">
        <f>IF(highlight_pick="Select",0,IF(MID(highlight_pick,1,1)="#",0,IF(INDEX($A210:$BL210,1,MATCH(highlight_pick,$1:$1,0))="",0,IF(INDEX($A210:$BL210,1,MATCH(highlight_pick,$1:$1,0))="Yes",1,2))))</f>
        <v>0</v>
      </c>
      <c r="BG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H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
      </c>
      <c r="BL210" s="3" t="str">
        <f>IF($A210&lt;&gt;"",IF(ISNUMBER(MATCH(ROW($A210),#REF!,0)),IF($F210="","Err1",""),IF($F210="","","Err2")),"")</f>
        <v>Err2</v>
      </c>
    </row>
    <row r="211" spans="1:64" x14ac:dyDescent="0.3">
      <c r="A211" s="19" t="s">
        <v>560</v>
      </c>
      <c r="C211" s="4" t="s">
        <v>212</v>
      </c>
      <c r="D211" s="3" t="str">
        <f ca="1">IF(BI211=0,"",IF(BI211&lt;=VALUE(MID(marker_pick,1,1)),1,""))</f>
        <v/>
      </c>
      <c r="F211" s="5" t="s">
        <v>560</v>
      </c>
      <c r="G211" s="5" t="s">
        <v>560</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ca="1">IF(SUM(V211:AL211)&gt;0,1,"")</f>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3"/>
        <v>0</v>
      </c>
      <c r="BF211" s="3">
        <f>IF(highlight_pick="Select",0,IF(MID(highlight_pick,1,1)="#",0,IF(INDEX($A211:$BL211,1,MATCH(highlight_pick,$1:$1,0))="",0,IF(INDEX($A211:$BL211,1,MATCH(highlight_pick,$1:$1,0))="Yes",1,2))))</f>
        <v>0</v>
      </c>
      <c r="BG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H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row>
    <row r="212" spans="1:64" x14ac:dyDescent="0.3">
      <c r="A212" s="19" t="s">
        <v>42</v>
      </c>
      <c r="B212" s="4" t="s">
        <v>255</v>
      </c>
      <c r="C212" s="4" t="s">
        <v>212</v>
      </c>
      <c r="D212" s="3" t="str">
        <f ca="1">IF(BI212=0,"",IF(BI212&lt;=VALUE(MID(marker_pick,1,1)),1,""))</f>
        <v/>
      </c>
      <c r="E212" s="5" t="s">
        <v>1</v>
      </c>
      <c r="F212" s="5" t="s">
        <v>1</v>
      </c>
      <c r="G212" s="5" t="s">
        <v>1</v>
      </c>
      <c r="J212" s="5" t="s">
        <v>1</v>
      </c>
      <c r="K212" s="5" t="s">
        <v>1</v>
      </c>
      <c r="L212" s="5" t="s">
        <v>1</v>
      </c>
      <c r="M212" s="5" t="s">
        <v>1</v>
      </c>
      <c r="O212" s="6" t="s">
        <v>1</v>
      </c>
      <c r="P212" s="6" t="s">
        <v>1</v>
      </c>
      <c r="Q212" s="6" t="s">
        <v>1</v>
      </c>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ca="1">IF(SUM(V212:AL212)&gt;0,1,"")</f>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IF(OR(N212="",VLOOKUP(N$1,Services!$A$1:$B$19,2,0)="Exclude"),"",IF($D212=1,IF(OR(price_limit="",price_limit="No Limit"),IF(N212="Yes",1,2),IF(SUMIFS(WhatIf!$G:$G,WhatIf!$A:$A,N$1,WhatIf!$B:$B,N212)&lt;=price_limit,IF(N212="Yes",1,2),"")),""))</f>
        <v/>
      </c>
      <c r="AX212" s="75" t="str">
        <f ca="1">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 ca="1">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3"/>
        <v>0</v>
      </c>
      <c r="BF212" s="3">
        <f>IF(highlight_pick="Select",0,IF(MID(highlight_pick,1,1)="#",0,IF(INDEX($A212:$BL212,1,MATCH(highlight_pick,$1:$1,0))="",0,IF(INDEX($A212:$BL212,1,MATCH(highlight_pick,$1:$1,0))="Yes",1,2))))</f>
        <v>0</v>
      </c>
      <c r="BG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H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row>
    <row r="213" spans="1:64" x14ac:dyDescent="0.3">
      <c r="A213" s="19" t="s">
        <v>635</v>
      </c>
      <c r="C213" s="4" t="s">
        <v>496</v>
      </c>
      <c r="D213" s="3" t="str">
        <f ca="1">IF(BI213=0,"",IF(BI213&lt;=VALUE(MID(marker_pick,1,1)),1,""))</f>
        <v/>
      </c>
      <c r="F213" s="5" t="s">
        <v>573</v>
      </c>
      <c r="G213" s="5" t="s">
        <v>573</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ca="1">IF(SUM(V213:AL213)&gt;0,1,"")</f>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IF(OR(H213="",VLOOKUP(H$1,Services!$A$1:$B$19,2,0)="Exclude"),"",IF($D213=1,IF(OR(price_limit="",price_limit="No Limit"),IF(H213="Yes",1,2),IF(SUMIFS(WhatIf!$G:$G,WhatIf!$A:$A,H$1,WhatIf!$B:$B,H213)&lt;=price_limit,IF(H213="Yes",1,2),"")),""))</f>
        <v/>
      </c>
      <c r="AR213" s="75" t="str">
        <f>IF(OR(I213="",VLOOKUP(I$1,Services!$A$1:$B$19,2,0)="Exclude"),"",IF($D213=1,IF(OR(price_limit="",price_limit="No Limit"),IF(I213="Yes",1,2),IF(SUMIFS(WhatIf!$G:$G,WhatIf!$A:$A,I$1,WhatIf!$B:$B,I213)&lt;=price_limit,IF(I213="Yes",1,2),"")),""))</f>
        <v/>
      </c>
      <c r="AS213" s="75" t="str">
        <f>IF(OR(J213="",VLOOKUP(J$1,Services!$A$1:$B$19,2,0)="Exclude"),"",IF($D213=1,IF(OR(price_limit="",price_limit="No Limit"),IF(J213="Yes",1,2),IF(SUMIFS(WhatIf!$G:$G,WhatIf!$A:$A,J$1,WhatIf!$B:$B,J213)&lt;=price_limit,IF(J213="Yes",1,2),"")),""))</f>
        <v/>
      </c>
      <c r="AT213" s="75" t="str">
        <f>IF(OR(K213="",VLOOKUP(K$1,Services!$A$1:$B$19,2,0)="Exclude"),"",IF($D213=1,IF(OR(price_limit="",price_limit="No Limit"),IF(K213="Yes",1,2),IF(SUMIFS(WhatIf!$G:$G,WhatIf!$A:$A,K$1,WhatIf!$B:$B,K213)&lt;=price_limit,IF(K213="Yes",1,2),"")),""))</f>
        <v/>
      </c>
      <c r="AU213" s="75" t="str">
        <f>IF(OR(L213="",VLOOKUP(L$1,Services!$A$1:$B$19,2,0)="Exclude"),"",IF($D213=1,IF(OR(price_limit="",price_limit="No Limit"),IF(L213="Yes",1,2),IF(SUMIFS(WhatIf!$G:$G,WhatIf!$A:$A,L$1,WhatIf!$B:$B,L213)&lt;=price_limit,IF(L213="Yes",1,2),"")),""))</f>
        <v/>
      </c>
      <c r="AV213" s="75" t="str">
        <f>IF(OR(M213="",VLOOKUP(M$1,Services!$A$1:$B$19,2,0)="Exclude"),"",IF($D213=1,IF(OR(price_limit="",price_limit="No Limit"),IF(M213="Yes",1,2),IF(SUMIFS(WhatIf!$G:$G,WhatIf!$A:$A,M$1,WhatIf!$B:$B,M213)&lt;=price_limit,IF(M213="Yes",1,2),"")),""))</f>
        <v/>
      </c>
      <c r="AW213" s="75" t="str">
        <f>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3"/>
        <v>0</v>
      </c>
      <c r="BF213" s="3">
        <f>IF(highlight_pick="Select",0,IF(MID(highlight_pick,1,1)="#",0,IF(INDEX($A213:$BL213,1,MATCH(highlight_pick,$1:$1,0))="",0,IF(INDEX($A213:$BL213,1,MATCH(highlight_pick,$1:$1,0))="Yes",1,2))))</f>
        <v>0</v>
      </c>
      <c r="BG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H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row>
    <row r="214" spans="1:64" ht="37.299999999999997" x14ac:dyDescent="0.3">
      <c r="A214" s="19" t="s">
        <v>43</v>
      </c>
      <c r="B214" s="4" t="s">
        <v>317</v>
      </c>
      <c r="C214" s="4" t="s">
        <v>301</v>
      </c>
      <c r="D214" s="3" t="str">
        <f ca="1">IF(BI214=0,"",IF(BI214&lt;=VALUE(MID(marker_pick,1,1)),1,""))</f>
        <v/>
      </c>
      <c r="E214" s="5" t="s">
        <v>1</v>
      </c>
      <c r="F214" s="5" t="s">
        <v>1</v>
      </c>
      <c r="G214" s="5" t="s">
        <v>1</v>
      </c>
      <c r="J214" s="5" t="s">
        <v>1</v>
      </c>
      <c r="K214" s="5" t="s">
        <v>1</v>
      </c>
      <c r="L214" s="5" t="s">
        <v>1</v>
      </c>
      <c r="M214" s="5" t="s">
        <v>1</v>
      </c>
      <c r="N214" s="5" t="s">
        <v>1</v>
      </c>
      <c r="O214" s="6"/>
      <c r="P214" s="6" t="s">
        <v>1</v>
      </c>
      <c r="Q214" s="6"/>
      <c r="R214" s="6" t="s">
        <v>1</v>
      </c>
      <c r="S214" s="5" t="s">
        <v>1</v>
      </c>
      <c r="U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ca="1">IF(SUM(V214:AL214)&gt;0,1,"")</f>
        <v/>
      </c>
      <c r="AN214" s="75" t="str">
        <f ca="1">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 ca="1">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 ca="1">IF(OR(R214="",VLOOKUP(R$1,Services!$A$1:$B$19,2,0)="Exclude"),"",IF($D214=1,IF(OR(price_limit="",price_limit="No Limit"),IF(R214="Yes",1,2),IF(SUMIFS(WhatIf!$G:$G,WhatIf!$A:$A,R$1,WhatIf!$B:$B,R214)&lt;=price_limit,IF(R214="Yes",1,2),"")),""))</f>
        <v/>
      </c>
      <c r="BB214" s="75" t="str">
        <f ca="1">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3"/>
        <v>0</v>
      </c>
      <c r="BF214" s="3">
        <f>IF(highlight_pick="Select",0,IF(MID(highlight_pick,1,1)="#",0,IF(INDEX($A214:$BL214,1,MATCH(highlight_pick,$1:$1,0))="",0,IF(INDEX($A214:$BL214,1,MATCH(highlight_pick,$1:$1,0))="Yes",1,2))))</f>
        <v>0</v>
      </c>
      <c r="BG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H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Err2</v>
      </c>
      <c r="BL214" s="3" t="str">
        <f>IF($A214&lt;&gt;"",IF(ISNUMBER(MATCH(ROW($A214),#REF!,0)),IF($F214="","Err1",""),IF($F214="","","Err2")),"")</f>
        <v>Err2</v>
      </c>
    </row>
    <row r="215" spans="1:64" ht="12.45" customHeight="1" x14ac:dyDescent="0.4">
      <c r="A215" s="19" t="s">
        <v>282</v>
      </c>
      <c r="B215" s="4" t="s">
        <v>365</v>
      </c>
      <c r="C215" s="4" t="s">
        <v>222</v>
      </c>
      <c r="D215" s="3" t="str">
        <f ca="1">IF(BI215=0,"",IF(BI215&lt;=VALUE(MID(marker_pick,1,1)),1,""))</f>
        <v/>
      </c>
      <c r="F215" s="5" t="s">
        <v>566</v>
      </c>
      <c r="G215" s="5" t="s">
        <v>566</v>
      </c>
      <c r="H215" s="5" t="s">
        <v>303</v>
      </c>
      <c r="I215" s="5" t="s">
        <v>303</v>
      </c>
      <c r="J215" s="5" t="s">
        <v>303</v>
      </c>
      <c r="K215" s="5" t="s">
        <v>303</v>
      </c>
      <c r="L215" s="5" t="s">
        <v>303</v>
      </c>
      <c r="M215" s="5" t="s">
        <v>303</v>
      </c>
      <c r="N215" s="5" t="s">
        <v>1</v>
      </c>
      <c r="P215" s="9" t="s">
        <v>303</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ca="1">IF(SUM(V215:AL215)&gt;0,1,"")</f>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3"/>
        <v>0</v>
      </c>
      <c r="BF215" s="3">
        <f>IF(highlight_pick="Select",0,IF(MID(highlight_pick,1,1)="#",0,IF(INDEX($A215:$BL215,1,MATCH(highlight_pick,$1:$1,0))="",0,IF(INDEX($A215:$BL215,1,MATCH(highlight_pick,$1:$1,0))="Yes",1,2))))</f>
        <v>0</v>
      </c>
      <c r="BG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H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row>
    <row r="216" spans="1:64" x14ac:dyDescent="0.3">
      <c r="A216" s="19" t="s">
        <v>283</v>
      </c>
      <c r="B216" s="4" t="s">
        <v>255</v>
      </c>
      <c r="C216" s="4" t="s">
        <v>222</v>
      </c>
      <c r="D216" s="3" t="str">
        <f ca="1">IF(BI216=0,"",IF(BI216&lt;=VALUE(MID(marker_pick,1,1)),1,""))</f>
        <v/>
      </c>
      <c r="H216" s="5" t="s">
        <v>303</v>
      </c>
      <c r="I216" s="5" t="s">
        <v>303</v>
      </c>
      <c r="J216" s="5" t="s">
        <v>303</v>
      </c>
      <c r="K216" s="5" t="s">
        <v>303</v>
      </c>
      <c r="L216" s="5" t="s">
        <v>303</v>
      </c>
      <c r="M216" s="5" t="s">
        <v>303</v>
      </c>
      <c r="N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ca="1">IF(SUM(V216:AL216)&gt;0,1,"")</f>
        <v/>
      </c>
      <c r="AN216" s="75" t="str">
        <f>IF(OR(E216="",VLOOKUP(E$1,Services!$A$1:$B$19,2,0)="Exclude"),"",IF($D216=1,IF(OR(price_limit="",price_limit="No Limit"),IF(E216="Yes",1,2),IF(SUMIFS(WhatIf!$G:$G,WhatIf!$A:$A,E$1,WhatIf!$B:$B,E216)&lt;=price_limit,IF(E216="Yes",1,2),"")),""))</f>
        <v/>
      </c>
      <c r="AO216" s="75" t="str">
        <f>IF(OR(F216="",VLOOKUP(F$1,Services!$A$1:$B$19,2,0)="Exclude"),"",IF($D216=1,IF(OR(price_limit="",price_limit="No Limit"),IF(F216="Yes",1,2),IF(SUMIFS(WhatIf!$G:$G,WhatIf!$A:$A,F$1,WhatIf!$B:$B,F216)&lt;=price_limit,IF(F216="Yes",1,2),"")),""))</f>
        <v/>
      </c>
      <c r="AP216" s="75" t="str">
        <f>IF(OR(G216="",VLOOKUP(G$1,Services!$A$1:$B$19,2,0)="Exclude"),"",IF($D216=1,IF(OR(price_limit="",price_limit="No Limit"),IF(G216="Yes",1,2),IF(SUMIFS(WhatIf!$G:$G,WhatIf!$A:$A,G$1,WhatIf!$B:$B,G216)&lt;=price_limit,IF(G216="Yes",1,2),"")),""))</f>
        <v/>
      </c>
      <c r="AQ216" s="75" t="str">
        <f ca="1">IF(OR(H216="",VLOOKUP(H$1,Services!$A$1:$B$19,2,0)="Exclude"),"",IF($D216=1,IF(OR(price_limit="",price_limit="No Limit"),IF(H216="Yes",1,2),IF(SUMIFS(WhatIf!$G:$G,WhatIf!$A:$A,H$1,WhatIf!$B:$B,H216)&lt;=price_limit,IF(H216="Yes",1,2),"")),""))</f>
        <v/>
      </c>
      <c r="AR216" s="75" t="str">
        <f ca="1">IF(OR(I216="",VLOOKUP(I$1,Services!$A$1:$B$19,2,0)="Exclude"),"",IF($D216=1,IF(OR(price_limit="",price_limit="No Limit"),IF(I216="Yes",1,2),IF(SUMIFS(WhatIf!$G:$G,WhatIf!$A:$A,I$1,WhatIf!$B:$B,I216)&lt;=price_limit,IF(I216="Yes",1,2),"")),""))</f>
        <v/>
      </c>
      <c r="AS216" s="75" t="str">
        <f ca="1">IF(OR(J216="",VLOOKUP(J$1,Services!$A$1:$B$19,2,0)="Exclude"),"",IF($D216=1,IF(OR(price_limit="",price_limit="No Limit"),IF(J216="Yes",1,2),IF(SUMIFS(WhatIf!$G:$G,WhatIf!$A:$A,J$1,WhatIf!$B:$B,J216)&lt;=price_limit,IF(J216="Yes",1,2),"")),""))</f>
        <v/>
      </c>
      <c r="AT216" s="75" t="str">
        <f ca="1">IF(OR(K216="",VLOOKUP(K$1,Services!$A$1:$B$19,2,0)="Exclude"),"",IF($D216=1,IF(OR(price_limit="",price_limit="No Limit"),IF(K216="Yes",1,2),IF(SUMIFS(WhatIf!$G:$G,WhatIf!$A:$A,K$1,WhatIf!$B:$B,K216)&lt;=price_limit,IF(K216="Yes",1,2),"")),""))</f>
        <v/>
      </c>
      <c r="AU216" s="75" t="str">
        <f ca="1">IF(OR(L216="",VLOOKUP(L$1,Services!$A$1:$B$19,2,0)="Exclude"),"",IF($D216=1,IF(OR(price_limit="",price_limit="No Limit"),IF(L216="Yes",1,2),IF(SUMIFS(WhatIf!$G:$G,WhatIf!$A:$A,L$1,WhatIf!$B:$B,L216)&lt;=price_limit,IF(L216="Yes",1,2),"")),""))</f>
        <v/>
      </c>
      <c r="AV216" s="75" t="str">
        <f ca="1">IF(OR(M216="",VLOOKUP(M$1,Services!$A$1:$B$19,2,0)="Exclude"),"",IF($D216=1,IF(OR(price_limit="",price_limit="No Limit"),IF(M216="Yes",1,2),IF(SUMIFS(WhatIf!$G:$G,WhatIf!$A:$A,M$1,WhatIf!$B:$B,M216)&lt;=price_limit,IF(M216="Yes",1,2),"")),""))</f>
        <v/>
      </c>
      <c r="AW216" s="75" t="str">
        <f ca="1">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3"/>
        <v>0</v>
      </c>
      <c r="BF216" s="3">
        <f>IF(highlight_pick="Select",0,IF(MID(highlight_pick,1,1)="#",0,IF(INDEX($A216:$BL216,1,MATCH(highlight_pick,$1:$1,0))="",0,IF(INDEX($A216:$BL216,1,MATCH(highlight_pick,$1:$1,0))="Yes",1,2))))</f>
        <v>0</v>
      </c>
      <c r="BG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H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
      </c>
    </row>
    <row r="217" spans="1:64" x14ac:dyDescent="0.3">
      <c r="A217" s="19" t="s">
        <v>44</v>
      </c>
      <c r="B217" s="4" t="s">
        <v>255</v>
      </c>
      <c r="C217" s="4" t="s">
        <v>231</v>
      </c>
      <c r="D217" s="3" t="str">
        <f ca="1">IF(BI217=0,"",IF(BI217&lt;=VALUE(MID(marker_pick,1,1)),1,""))</f>
        <v/>
      </c>
      <c r="F217" s="5" t="s">
        <v>548</v>
      </c>
      <c r="G217" s="5" t="s">
        <v>548</v>
      </c>
      <c r="H217" s="5" t="s">
        <v>1</v>
      </c>
      <c r="I217" s="5" t="s">
        <v>1</v>
      </c>
      <c r="J217" s="5" t="s">
        <v>1</v>
      </c>
      <c r="K217" s="5" t="s">
        <v>1</v>
      </c>
      <c r="L217" s="5" t="s">
        <v>1</v>
      </c>
      <c r="M217" s="5" t="s">
        <v>1</v>
      </c>
      <c r="N217" s="5" t="s">
        <v>1</v>
      </c>
      <c r="O217" s="6" t="s">
        <v>1</v>
      </c>
      <c r="P217" s="6" t="s">
        <v>1</v>
      </c>
      <c r="Q217" s="6" t="s">
        <v>1</v>
      </c>
      <c r="R217" s="6"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ca="1">IF(SUM(V217:AL217)&gt;0,1,"")</f>
        <v/>
      </c>
      <c r="AN217" s="75" t="str">
        <f>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 ca="1">IF(OR(H217="",VLOOKUP(H$1,Services!$A$1:$B$19,2,0)="Exclude"),"",IF($D217=1,IF(OR(price_limit="",price_limit="No Limit"),IF(H217="Yes",1,2),IF(SUMIFS(WhatIf!$G:$G,WhatIf!$A:$A,H$1,WhatIf!$B:$B,H217)&lt;=price_limit,IF(H217="Yes",1,2),"")),""))</f>
        <v/>
      </c>
      <c r="AR217" s="75" t="str">
        <f ca="1">IF(OR(I217="",VLOOKUP(I$1,Services!$A$1:$B$19,2,0)="Exclude"),"",IF($D217=1,IF(OR(price_limit="",price_limit="No Limit"),IF(I217="Yes",1,2),IF(SUMIFS(WhatIf!$G:$G,WhatIf!$A:$A,I$1,WhatIf!$B:$B,I217)&lt;=price_limit,IF(I217="Yes",1,2),"")),""))</f>
        <v/>
      </c>
      <c r="AS217" s="75" t="str">
        <f ca="1">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 ca="1">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 ca="1">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3"/>
        <v>0</v>
      </c>
      <c r="BF217" s="3">
        <f>IF(highlight_pick="Select",0,IF(MID(highlight_pick,1,1)="#",0,IF(INDEX($A217:$BL217,1,MATCH(highlight_pick,$1:$1,0))="",0,IF(INDEX($A217:$BL217,1,MATCH(highlight_pick,$1:$1,0))="Yes",1,2))))</f>
        <v>0</v>
      </c>
      <c r="BG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H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Err2</v>
      </c>
    </row>
    <row r="218" spans="1:64" x14ac:dyDescent="0.3">
      <c r="A218" s="19" t="s">
        <v>561</v>
      </c>
      <c r="C218" s="4" t="s">
        <v>500</v>
      </c>
      <c r="D218" s="3" t="str">
        <f ca="1">IF(BI218=0,"",IF(BI218&lt;=VALUE(MID(marker_pick,1,1)),1,""))</f>
        <v/>
      </c>
      <c r="F218" s="5" t="s">
        <v>561</v>
      </c>
      <c r="G218" s="5" t="s">
        <v>561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ca="1">IF(SUM(V218:AL218)&gt;0,1,"")</f>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3"/>
        <v>0</v>
      </c>
      <c r="BF218" s="3">
        <f>IF(highlight_pick="Select",0,IF(MID(highlight_pick,1,1)="#",0,IF(INDEX($A218:$BL218,1,MATCH(highlight_pick,$1:$1,0))="",0,IF(INDEX($A218:$BL218,1,MATCH(highlight_pick,$1:$1,0))="Yes",1,2))))</f>
        <v>0</v>
      </c>
      <c r="BG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H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row>
    <row r="219" spans="1:64" ht="24.9" x14ac:dyDescent="0.3">
      <c r="A219" s="19" t="s">
        <v>621</v>
      </c>
      <c r="C219" s="4" t="s">
        <v>496</v>
      </c>
      <c r="D219" s="3" t="str">
        <f ca="1">IF(BI219=0,"",IF(BI219&lt;=VALUE(MID(marker_pick,1,1)),1,""))</f>
        <v/>
      </c>
      <c r="F219" s="5" t="s">
        <v>576</v>
      </c>
      <c r="G219" s="5" t="s">
        <v>576</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ca="1">IF(SUM(V219:AL219)&gt;0,1,"")</f>
        <v/>
      </c>
      <c r="AN219" s="75" t="str">
        <f>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3"/>
        <v>0</v>
      </c>
      <c r="BF219" s="3">
        <f>IF(highlight_pick="Select",0,IF(MID(highlight_pick,1,1)="#",0,IF(INDEX($A219:$BL219,1,MATCH(highlight_pick,$1:$1,0))="",0,IF(INDEX($A219:$BL219,1,MATCH(highlight_pick,$1:$1,0))="Yes",1,2))))</f>
        <v>0</v>
      </c>
      <c r="BG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H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Err2</v>
      </c>
    </row>
    <row r="220" spans="1:64" x14ac:dyDescent="0.3">
      <c r="A220" s="19" t="s">
        <v>45</v>
      </c>
      <c r="B220" s="4" t="s">
        <v>255</v>
      </c>
      <c r="C220" s="4" t="s">
        <v>301</v>
      </c>
      <c r="D220" s="3" t="str">
        <f ca="1">IF(BI220=0,"",IF(BI220&lt;=VALUE(MID(marker_pick,1,1)),1,""))</f>
        <v/>
      </c>
      <c r="E220" s="5" t="s">
        <v>1</v>
      </c>
      <c r="F220" s="5" t="s">
        <v>1</v>
      </c>
      <c r="G220" s="5" t="s">
        <v>1</v>
      </c>
      <c r="K220" s="5" t="s">
        <v>1</v>
      </c>
      <c r="L220" s="5" t="s">
        <v>1</v>
      </c>
      <c r="M220" s="5" t="s">
        <v>1</v>
      </c>
      <c r="O220" s="6" t="s">
        <v>1</v>
      </c>
      <c r="P220" s="6"/>
      <c r="Q220" s="6" t="s">
        <v>327</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ca="1">IF(SUM(V220:AL220)&gt;0,1,"")</f>
        <v/>
      </c>
      <c r="AN220" s="75" t="str">
        <f ca="1">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 ca="1">IF(OR(K220="",VLOOKUP(K$1,Services!$A$1:$B$19,2,0)="Exclude"),"",IF($D220=1,IF(OR(price_limit="",price_limit="No Limit"),IF(K220="Yes",1,2),IF(SUMIFS(WhatIf!$G:$G,WhatIf!$A:$A,K$1,WhatIf!$B:$B,K220)&lt;=price_limit,IF(K220="Yes",1,2),"")),""))</f>
        <v/>
      </c>
      <c r="AU220" s="75" t="str">
        <f ca="1">IF(OR(L220="",VLOOKUP(L$1,Services!$A$1:$B$19,2,0)="Exclude"),"",IF($D220=1,IF(OR(price_limit="",price_limit="No Limit"),IF(L220="Yes",1,2),IF(SUMIFS(WhatIf!$G:$G,WhatIf!$A:$A,L$1,WhatIf!$B:$B,L220)&lt;=price_limit,IF(L220="Yes",1,2),"")),""))</f>
        <v/>
      </c>
      <c r="AV220" s="75" t="str">
        <f ca="1">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 ca="1">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 ca="1">IF(OR(Q220="",VLOOKUP(Q$1,Services!$A$1:$B$19,2,0)="Exclude"),"",IF($D220=1,IF(OR(price_limit="",price_limit="No Limit"),IF(Q220="Yes",1,2),IF(SUMIFS(WhatIf!$G:$G,WhatIf!$A:$A,Q$1,WhatIf!$B:$B,Q220)&lt;=price_limit,IF(Q220="Yes",1,2),"")),""))</f>
        <v/>
      </c>
      <c r="BA220" s="75" t="str">
        <f ca="1">IF(OR(R220="",VLOOKUP(R$1,Services!$A$1:$B$19,2,0)="Exclude"),"",IF($D220=1,IF(OR(price_limit="",price_limit="No Limit"),IF(R220="Yes",1,2),IF(SUMIFS(WhatIf!$G:$G,WhatIf!$A:$A,R$1,WhatIf!$B:$B,R220)&lt;=price_limit,IF(R220="Yes",1,2),"")),""))</f>
        <v/>
      </c>
      <c r="BB220" s="75" t="str">
        <f ca="1">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3"/>
        <v>0</v>
      </c>
      <c r="BF220" s="3">
        <f>IF(highlight_pick="Select",0,IF(MID(highlight_pick,1,1)="#",0,IF(INDEX($A220:$BL220,1,MATCH(highlight_pick,$1:$1,0))="",0,IF(INDEX($A220:$BL220,1,MATCH(highlight_pick,$1:$1,0))="Yes",1,2))))</f>
        <v>0</v>
      </c>
      <c r="BG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H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Err2</v>
      </c>
      <c r="BL220" s="3" t="str">
        <f>IF($A220&lt;&gt;"",IF(ISNUMBER(MATCH(ROW($A220),#REF!,0)),IF($F220="","Err1",""),IF($F220="","","Err2")),"")</f>
        <v>Err2</v>
      </c>
    </row>
    <row r="221" spans="1:64" x14ac:dyDescent="0.3">
      <c r="A221" s="19" t="s">
        <v>816</v>
      </c>
      <c r="C221" s="4" t="s">
        <v>493</v>
      </c>
      <c r="D221" s="3" t="str">
        <f ca="1">IF(BI221=0,"",IF(BI221&lt;=VALUE(MID(marker_pick,1,1)),1,""))</f>
        <v/>
      </c>
      <c r="T221" s="5" t="s">
        <v>263</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ca="1">IF(SUM(V221:AL221)&gt;0,1,"")</f>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3"/>
        <v>0</v>
      </c>
      <c r="BF221" s="3">
        <f>IF(highlight_pick="Select",0,IF(MID(highlight_pick,1,1)="#",0,IF(INDEX($A221:$BL221,1,MATCH(highlight_pick,$1:$1,0))="",0,IF(INDEX($A221:$BL221,1,MATCH(highlight_pick,$1:$1,0))="Yes",1,2))))</f>
        <v>0</v>
      </c>
      <c r="BG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H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row>
    <row r="222" spans="1:64" x14ac:dyDescent="0.3">
      <c r="A222" s="19" t="s">
        <v>800</v>
      </c>
      <c r="C222" s="4" t="s">
        <v>301</v>
      </c>
      <c r="D222" s="3" t="str">
        <f ca="1">IF(BI222=0,"",IF(BI222&lt;=VALUE(MID(marker_pick,1,1)),1,""))</f>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ca="1">IF(SUM(V222:AL222)&gt;0,1,"")</f>
        <v/>
      </c>
      <c r="AN222" s="75" t="str">
        <f>IF(OR(E222="",VLOOKUP(E$1,Services!$A$1:$B$19,2,0)="Exclude"),"",IF($D222=1,IF(OR(price_limit="",price_limit="No Limit"),IF(E222="Yes",1,2),IF(SUMIFS(WhatIf!$G:$G,WhatIf!$A:$A,E$1,WhatIf!$B:$B,E222)&lt;=price_limit,IF(E222="Yes",1,2),"")),""))</f>
        <v/>
      </c>
      <c r="AO222" s="75" t="str">
        <f>IF(OR(F222="",VLOOKUP(F$1,Services!$A$1:$B$19,2,0)="Exclude"),"",IF($D222=1,IF(OR(price_limit="",price_limit="No Limit"),IF(F222="Yes",1,2),IF(SUMIFS(WhatIf!$G:$G,WhatIf!$A:$A,F$1,WhatIf!$B:$B,F222)&lt;=price_limit,IF(F222="Yes",1,2),"")),""))</f>
        <v/>
      </c>
      <c r="AP222" s="75" t="str">
        <f>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 ca="1">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3"/>
        <v>0</v>
      </c>
      <c r="BF222" s="3">
        <f>IF(highlight_pick="Select",0,IF(MID(highlight_pick,1,1)="#",0,IF(INDEX($A222:$BL222,1,MATCH(highlight_pick,$1:$1,0))="",0,IF(INDEX($A222:$BL222,1,MATCH(highlight_pick,$1:$1,0))="Yes",1,2))))</f>
        <v>0</v>
      </c>
      <c r="BG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H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
      </c>
    </row>
    <row r="223" spans="1:64" ht="24.9" x14ac:dyDescent="0.3">
      <c r="A223" s="19" t="s">
        <v>219</v>
      </c>
      <c r="B223" s="4" t="s">
        <v>255</v>
      </c>
      <c r="C223" s="4" t="s">
        <v>222</v>
      </c>
      <c r="D223" s="3" t="str">
        <f ca="1">IF(BI223=0,"",IF(BI223&lt;=VALUE(MID(marker_pick,1,1)),1,""))</f>
        <v/>
      </c>
      <c r="F223" s="5" t="s">
        <v>566</v>
      </c>
      <c r="G223" s="5" t="s">
        <v>566</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ca="1">IF(SUM(V223:AL223)&gt;0,1,"")</f>
        <v/>
      </c>
      <c r="AN223" s="75" t="str">
        <f>IF(OR(E223="",VLOOKUP(E$1,Services!$A$1:$B$19,2,0)="Exclude"),"",IF($D223=1,IF(OR(price_limit="",price_limit="No Limit"),IF(E223="Yes",1,2),IF(SUMIFS(WhatIf!$G:$G,WhatIf!$A:$A,E$1,WhatIf!$B:$B,E223)&lt;=price_limit,IF(E223="Yes",1,2),"")),""))</f>
        <v/>
      </c>
      <c r="AO223" s="75" t="str">
        <f ca="1">IF(OR(F223="",VLOOKUP(F$1,Services!$A$1:$B$19,2,0)="Exclude"),"",IF($D223=1,IF(OR(price_limit="",price_limit="No Limit"),IF(F223="Yes",1,2),IF(SUMIFS(WhatIf!$G:$G,WhatIf!$A:$A,F$1,WhatIf!$B:$B,F223)&lt;=price_limit,IF(F223="Yes",1,2),"")),""))</f>
        <v/>
      </c>
      <c r="AP223" s="75" t="str">
        <f ca="1">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3"/>
        <v>0</v>
      </c>
      <c r="BF223" s="3">
        <f>IF(highlight_pick="Select",0,IF(MID(highlight_pick,1,1)="#",0,IF(INDEX($A223:$BL223,1,MATCH(highlight_pick,$1:$1,0))="",0,IF(INDEX($A223:$BL223,1,MATCH(highlight_pick,$1:$1,0))="Yes",1,2))))</f>
        <v>0</v>
      </c>
      <c r="BG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H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Err2</v>
      </c>
    </row>
    <row r="224" spans="1:64" x14ac:dyDescent="0.3">
      <c r="A224" s="19" t="s">
        <v>437</v>
      </c>
      <c r="C224" s="4" t="s">
        <v>489</v>
      </c>
      <c r="D224" s="3" t="str">
        <f ca="1">IF(BI224=0,"",IF(BI224&lt;=VALUE(MID(marker_pick,1,1)),1,""))</f>
        <v/>
      </c>
      <c r="R224" s="5" t="s">
        <v>892</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ca="1">IF(SUM(V224:AL224)&gt;0,1,"")</f>
        <v/>
      </c>
      <c r="AN224" s="75" t="str">
        <f>IF(OR(E224="",VLOOKUP(E$1,Services!$A$1:$B$19,2,0)="Exclude"),"",IF($D224=1,IF(OR(price_limit="",price_limit="No Limit"),IF(E224="Yes",1,2),IF(SUMIFS(WhatIf!$G:$G,WhatIf!$A:$A,E$1,WhatIf!$B:$B,E224)&lt;=price_limit,IF(E224="Yes",1,2),"")),""))</f>
        <v/>
      </c>
      <c r="AO224" s="75" t="str">
        <f>IF(OR(F224="",VLOOKUP(F$1,Services!$A$1:$B$19,2,0)="Exclude"),"",IF($D224=1,IF(OR(price_limit="",price_limit="No Limit"),IF(F224="Yes",1,2),IF(SUMIFS(WhatIf!$G:$G,WhatIf!$A:$A,F$1,WhatIf!$B:$B,F224)&lt;=price_limit,IF(F224="Yes",1,2),"")),""))</f>
        <v/>
      </c>
      <c r="AP224" s="75" t="str">
        <f>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 ca="1">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3"/>
        <v>0</v>
      </c>
      <c r="BF224" s="3">
        <f>IF(highlight_pick="Select",0,IF(MID(highlight_pick,1,1)="#",0,IF(INDEX($A224:$BL224,1,MATCH(highlight_pick,$1:$1,0))="",0,IF(INDEX($A224:$BL224,1,MATCH(highlight_pick,$1:$1,0))="Yes",1,2))))</f>
        <v>0</v>
      </c>
      <c r="BG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H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
      </c>
    </row>
    <row r="225" spans="1:64" ht="24.9" x14ac:dyDescent="0.3">
      <c r="A225" s="19" t="s">
        <v>46</v>
      </c>
      <c r="B225" s="4" t="s">
        <v>310</v>
      </c>
      <c r="C225" s="4" t="s">
        <v>301</v>
      </c>
      <c r="D225" s="3" t="str">
        <f ca="1">IF(BI225=0,"",IF(BI225&lt;=VALUE(MID(marker_pick,1,1)),1,""))</f>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ca="1">IF(SUM(V225:AL225)&gt;0,1,"")</f>
        <v/>
      </c>
      <c r="AN225" s="75" t="str">
        <f ca="1">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 ca="1">IF(OR(O225="",VLOOKUP(O$1,Services!$A$1:$B$19,2,0)="Exclude"),"",IF($D225=1,IF(OR(price_limit="",price_limit="No Limit"),IF(O225="Yes",1,2),IF(SUMIFS(WhatIf!$G:$G,WhatIf!$A:$A,O$1,WhatIf!$B:$B,O225)&lt;=price_limit,IF(O225="Yes",1,2),"")),""))</f>
        <v/>
      </c>
      <c r="AY225" s="75" t="str">
        <f ca="1">IF(OR(P225="",VLOOKUP(P$1,Services!$A$1:$B$19,2,0)="Exclude"),"",IF($D225=1,IF(OR(price_limit="",price_limit="No Limit"),IF(P225="Yes",1,2),IF(SUMIFS(WhatIf!$G:$G,WhatIf!$A:$A,P$1,WhatIf!$B:$B,P225)&lt;=price_limit,IF(P225="Yes",1,2),"")),""))</f>
        <v/>
      </c>
      <c r="AZ225" s="75" t="str">
        <f ca="1">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 ca="1">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3"/>
        <v>0</v>
      </c>
      <c r="BF225" s="3">
        <f>IF(highlight_pick="Select",0,IF(MID(highlight_pick,1,1)="#",0,IF(INDEX($A225:$BL225,1,MATCH(highlight_pick,$1:$1,0))="",0,IF(INDEX($A225:$BL225,1,MATCH(highlight_pick,$1:$1,0))="Yes",1,2))))</f>
        <v>0</v>
      </c>
      <c r="BG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H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Err2</v>
      </c>
      <c r="BL225" s="3" t="str">
        <f>IF($A225&lt;&gt;"",IF(ISNUMBER(MATCH(ROW($A225),#REF!,0)),IF($F225="","Err1",""),IF($F225="","","Err2")),"")</f>
        <v>Err2</v>
      </c>
    </row>
    <row r="226" spans="1:64" x14ac:dyDescent="0.3">
      <c r="A226" s="19" t="s">
        <v>285</v>
      </c>
      <c r="B226" s="4" t="s">
        <v>255</v>
      </c>
      <c r="C226" s="4" t="s">
        <v>222</v>
      </c>
      <c r="D226" s="3" t="str">
        <f ca="1">IF(BI226=0,"",IF(BI226&lt;=VALUE(MID(marker_pick,1,1)),1,""))</f>
        <v/>
      </c>
      <c r="H226" s="5" t="s">
        <v>303</v>
      </c>
      <c r="I226" s="5" t="s">
        <v>303</v>
      </c>
      <c r="J226" s="5" t="s">
        <v>303</v>
      </c>
      <c r="K226" s="5" t="s">
        <v>303</v>
      </c>
      <c r="L226" s="5" t="s">
        <v>303</v>
      </c>
      <c r="M226" s="5" t="s">
        <v>303</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ca="1">IF(SUM(V226:AL226)&gt;0,1,"")</f>
        <v/>
      </c>
      <c r="AN226" s="75" t="str">
        <f>IF(OR(E226="",VLOOKUP(E$1,Services!$A$1:$B$19,2,0)="Exclude"),"",IF($D226=1,IF(OR(price_limit="",price_limit="No Limit"),IF(E226="Yes",1,2),IF(SUMIFS(WhatIf!$G:$G,WhatIf!$A:$A,E$1,WhatIf!$B:$B,E226)&lt;=price_limit,IF(E226="Yes",1,2),"")),""))</f>
        <v/>
      </c>
      <c r="AO226" s="75" t="str">
        <f>IF(OR(F226="",VLOOKUP(F$1,Services!$A$1:$B$19,2,0)="Exclude"),"",IF($D226=1,IF(OR(price_limit="",price_limit="No Limit"),IF(F226="Yes",1,2),IF(SUMIFS(WhatIf!$G:$G,WhatIf!$A:$A,F$1,WhatIf!$B:$B,F226)&lt;=price_limit,IF(F226="Yes",1,2),"")),""))</f>
        <v/>
      </c>
      <c r="AP226" s="75" t="str">
        <f>IF(OR(G226="",VLOOKUP(G$1,Services!$A$1:$B$19,2,0)="Exclude"),"",IF($D226=1,IF(OR(price_limit="",price_limit="No Limit"),IF(G226="Yes",1,2),IF(SUMIFS(WhatIf!$G:$G,WhatIf!$A:$A,G$1,WhatIf!$B:$B,G226)&lt;=price_limit,IF(G226="Yes",1,2),"")),""))</f>
        <v/>
      </c>
      <c r="AQ226" s="75" t="str">
        <f ca="1">IF(OR(H226="",VLOOKUP(H$1,Services!$A$1:$B$19,2,0)="Exclude"),"",IF($D226=1,IF(OR(price_limit="",price_limit="No Limit"),IF(H226="Yes",1,2),IF(SUMIFS(WhatIf!$G:$G,WhatIf!$A:$A,H$1,WhatIf!$B:$B,H226)&lt;=price_limit,IF(H226="Yes",1,2),"")),""))</f>
        <v/>
      </c>
      <c r="AR226" s="75" t="str">
        <f ca="1">IF(OR(I226="",VLOOKUP(I$1,Services!$A$1:$B$19,2,0)="Exclude"),"",IF($D226=1,IF(OR(price_limit="",price_limit="No Limit"),IF(I226="Yes",1,2),IF(SUMIFS(WhatIf!$G:$G,WhatIf!$A:$A,I$1,WhatIf!$B:$B,I226)&lt;=price_limit,IF(I226="Yes",1,2),"")),""))</f>
        <v/>
      </c>
      <c r="AS226" s="75" t="str">
        <f ca="1">IF(OR(J226="",VLOOKUP(J$1,Services!$A$1:$B$19,2,0)="Exclude"),"",IF($D226=1,IF(OR(price_limit="",price_limit="No Limit"),IF(J226="Yes",1,2),IF(SUMIFS(WhatIf!$G:$G,WhatIf!$A:$A,J$1,WhatIf!$B:$B,J226)&lt;=price_limit,IF(J226="Yes",1,2),"")),""))</f>
        <v/>
      </c>
      <c r="AT226" s="75" t="str">
        <f ca="1">IF(OR(K226="",VLOOKUP(K$1,Services!$A$1:$B$19,2,0)="Exclude"),"",IF($D226=1,IF(OR(price_limit="",price_limit="No Limit"),IF(K226="Yes",1,2),IF(SUMIFS(WhatIf!$G:$G,WhatIf!$A:$A,K$1,WhatIf!$B:$B,K226)&lt;=price_limit,IF(K226="Yes",1,2),"")),""))</f>
        <v/>
      </c>
      <c r="AU226" s="75" t="str">
        <f ca="1">IF(OR(L226="",VLOOKUP(L$1,Services!$A$1:$B$19,2,0)="Exclude"),"",IF($D226=1,IF(OR(price_limit="",price_limit="No Limit"),IF(L226="Yes",1,2),IF(SUMIFS(WhatIf!$G:$G,WhatIf!$A:$A,L$1,WhatIf!$B:$B,L226)&lt;=price_limit,IF(L226="Yes",1,2),"")),""))</f>
        <v/>
      </c>
      <c r="AV226" s="75" t="str">
        <f ca="1">IF(OR(M226="",VLOOKUP(M$1,Services!$A$1:$B$19,2,0)="Exclude"),"",IF($D226=1,IF(OR(price_limit="",price_limit="No Limit"),IF(M226="Yes",1,2),IF(SUMIFS(WhatIf!$G:$G,WhatIf!$A:$A,M$1,WhatIf!$B:$B,M226)&lt;=price_limit,IF(M226="Yes",1,2),"")),""))</f>
        <v/>
      </c>
      <c r="AW226" s="75" t="str">
        <f ca="1">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3"/>
        <v>0</v>
      </c>
      <c r="BF226" s="3">
        <f>IF(highlight_pick="Select",0,IF(MID(highlight_pick,1,1)="#",0,IF(INDEX($A226:$BL226,1,MATCH(highlight_pick,$1:$1,0))="",0,IF(INDEX($A226:$BL226,1,MATCH(highlight_pick,$1:$1,0))="Yes",1,2))))</f>
        <v>0</v>
      </c>
      <c r="BG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H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
      </c>
    </row>
    <row r="227" spans="1:64" ht="13.3" customHeight="1" x14ac:dyDescent="0.3">
      <c r="A227" s="19" t="s">
        <v>670</v>
      </c>
      <c r="C227" s="4" t="s">
        <v>496</v>
      </c>
      <c r="D227" s="3" t="str">
        <f ca="1">IF(BI227=0,"",IF(BI227&lt;=VALUE(MID(marker_pick,1,1)),1,""))</f>
        <v/>
      </c>
      <c r="F227" s="5" t="s">
        <v>575</v>
      </c>
      <c r="G227" s="5" t="s">
        <v>575</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ca="1">IF(SUM(V227:AL227)&gt;0,1,"")</f>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3"/>
        <v>0</v>
      </c>
      <c r="BF227" s="3">
        <f>IF(highlight_pick="Select",0,IF(MID(highlight_pick,1,1)="#",0,IF(INDEX($A227:$BL227,1,MATCH(highlight_pick,$1:$1,0))="",0,IF(INDEX($A227:$BL227,1,MATCH(highlight_pick,$1:$1,0))="Yes",1,2))))</f>
        <v>0</v>
      </c>
      <c r="BG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H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row>
    <row r="228" spans="1:64" x14ac:dyDescent="0.3">
      <c r="A228" s="19" t="s">
        <v>672</v>
      </c>
      <c r="C228" s="4" t="s">
        <v>496</v>
      </c>
      <c r="D228" s="3" t="str">
        <f ca="1">IF(BI228=0,"",IF(BI228&lt;=VALUE(MID(marker_pick,1,1)),1,""))</f>
        <v/>
      </c>
      <c r="F228" s="5" t="s">
        <v>575</v>
      </c>
      <c r="G228" s="5" t="s">
        <v>575</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ca="1">IF(SUM(V228:AL228)&gt;0,1,"")</f>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3"/>
        <v>0</v>
      </c>
      <c r="BF228" s="3">
        <f>IF(highlight_pick="Select",0,IF(MID(highlight_pick,1,1)="#",0,IF(INDEX($A228:$BL228,1,MATCH(highlight_pick,$1:$1,0))="",0,IF(INDEX($A228:$BL228,1,MATCH(highlight_pick,$1:$1,0))="Yes",1,2))))</f>
        <v>0</v>
      </c>
      <c r="BG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H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row>
    <row r="229" spans="1:64" x14ac:dyDescent="0.3">
      <c r="A229" s="19" t="s">
        <v>671</v>
      </c>
      <c r="C229" s="4" t="s">
        <v>496</v>
      </c>
      <c r="D229" s="3" t="str">
        <f ca="1">IF(BI229=0,"",IF(BI229&lt;=VALUE(MID(marker_pick,1,1)),1,""))</f>
        <v/>
      </c>
      <c r="F229" s="5" t="s">
        <v>575</v>
      </c>
      <c r="G229" s="5" t="s">
        <v>575</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ca="1">IF(SUM(V229:AL229)&gt;0,1,"")</f>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3"/>
        <v>0</v>
      </c>
      <c r="BF229" s="3">
        <f>IF(highlight_pick="Select",0,IF(MID(highlight_pick,1,1)="#",0,IF(INDEX($A229:$BL229,1,MATCH(highlight_pick,$1:$1,0))="",0,IF(INDEX($A229:$BL229,1,MATCH(highlight_pick,$1:$1,0))="Yes",1,2))))</f>
        <v>0</v>
      </c>
      <c r="BG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H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row>
    <row r="230" spans="1:64" ht="24.9" x14ac:dyDescent="0.3">
      <c r="A230" s="19" t="s">
        <v>622</v>
      </c>
      <c r="C230" s="4" t="s">
        <v>496</v>
      </c>
      <c r="D230" s="3" t="str">
        <f ca="1">IF(BI230=0,"",IF(BI230&lt;=VALUE(MID(marker_pick,1,1)),1,""))</f>
        <v/>
      </c>
      <c r="F230" s="5" t="s">
        <v>576</v>
      </c>
      <c r="G230" s="5" t="s">
        <v>576</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ca="1">IF(SUM(V230:AL230)&gt;0,1,"")</f>
        <v/>
      </c>
      <c r="AN230" s="75" t="str">
        <f>IF(OR(E230="",VLOOKUP(E$1,Services!$A$1:$B$19,2,0)="Exclude"),"",IF($D230=1,IF(OR(price_limit="",price_limit="No Limit"),IF(E230="Yes",1,2),IF(SUMIFS(WhatIf!$G:$G,WhatIf!$A:$A,E$1,WhatIf!$B:$B,E230)&lt;=price_limit,IF(E230="Yes",1,2),"")),""))</f>
        <v/>
      </c>
      <c r="AO230" s="75" t="str">
        <f ca="1">IF(OR(F230="",VLOOKUP(F$1,Services!$A$1:$B$19,2,0)="Exclude"),"",IF($D230=1,IF(OR(price_limit="",price_limit="No Limit"),IF(F230="Yes",1,2),IF(SUMIFS(WhatIf!$G:$G,WhatIf!$A:$A,F$1,WhatIf!$B:$B,F230)&lt;=price_limit,IF(F230="Yes",1,2),"")),""))</f>
        <v/>
      </c>
      <c r="AP230" s="75" t="str">
        <f ca="1">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3"/>
        <v>0</v>
      </c>
      <c r="BF230" s="3">
        <f>IF(highlight_pick="Select",0,IF(MID(highlight_pick,1,1)="#",0,IF(INDEX($A230:$BL230,1,MATCH(highlight_pick,$1:$1,0))="",0,IF(INDEX($A230:$BL230,1,MATCH(highlight_pick,$1:$1,0))="Yes",1,2))))</f>
        <v>0</v>
      </c>
      <c r="BG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H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Err2</v>
      </c>
    </row>
    <row r="231" spans="1:64" x14ac:dyDescent="0.3">
      <c r="A231" s="19" t="s">
        <v>734</v>
      </c>
      <c r="C231" s="4" t="s">
        <v>301</v>
      </c>
      <c r="D231" s="3" t="str">
        <f ca="1">IF(BI231=0,"",IF(BI231&lt;=VALUE(MID(marker_pick,1,1)),1,""))</f>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ca="1">IF(SUM(V231:AL231)&gt;0,1,"")</f>
        <v/>
      </c>
      <c r="AN231" s="75" t="str">
        <f>IF(OR(E231="",VLOOKUP(E$1,Services!$A$1:$B$19,2,0)="Exclude"),"",IF($D231=1,IF(OR(price_limit="",price_limit="No Limit"),IF(E231="Yes",1,2),IF(SUMIFS(WhatIf!$G:$G,WhatIf!$A:$A,E$1,WhatIf!$B:$B,E231)&lt;=price_limit,IF(E231="Yes",1,2),"")),""))</f>
        <v/>
      </c>
      <c r="AO231" s="75" t="str">
        <f>IF(OR(F231="",VLOOKUP(F$1,Services!$A$1:$B$19,2,0)="Exclude"),"",IF($D231=1,IF(OR(price_limit="",price_limit="No Limit"),IF(F231="Yes",1,2),IF(SUMIFS(WhatIf!$G:$G,WhatIf!$A:$A,F$1,WhatIf!$B:$B,F231)&lt;=price_limit,IF(F231="Yes",1,2),"")),""))</f>
        <v/>
      </c>
      <c r="AP231" s="75" t="str">
        <f>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3"/>
        <v>0</v>
      </c>
      <c r="BF231" s="3">
        <f>IF(highlight_pick="Select",0,IF(MID(highlight_pick,1,1)="#",0,IF(INDEX($A231:$BL231,1,MATCH(highlight_pick,$1:$1,0))="",0,IF(INDEX($A231:$BL231,1,MATCH(highlight_pick,$1:$1,0))="Yes",1,2))))</f>
        <v>0</v>
      </c>
      <c r="BG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H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
      </c>
    </row>
    <row r="232" spans="1:64" x14ac:dyDescent="0.3">
      <c r="A232" s="19" t="s">
        <v>642</v>
      </c>
      <c r="C232" s="4" t="s">
        <v>496</v>
      </c>
      <c r="D232" s="3" t="str">
        <f ca="1">IF(BI232=0,"",IF(BI232&lt;=VALUE(MID(marker_pick,1,1)),1,""))</f>
        <v/>
      </c>
      <c r="F232" s="5" t="s">
        <v>580</v>
      </c>
      <c r="G232" s="5" t="s">
        <v>580</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ca="1">IF(SUM(V232:AL232)&gt;0,1,"")</f>
        <v/>
      </c>
      <c r="AN232" s="75" t="str">
        <f>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3"/>
        <v>0</v>
      </c>
      <c r="BF232" s="3">
        <f>IF(highlight_pick="Select",0,IF(MID(highlight_pick,1,1)="#",0,IF(INDEX($A232:$BL232,1,MATCH(highlight_pick,$1:$1,0))="",0,IF(INDEX($A232:$BL232,1,MATCH(highlight_pick,$1:$1,0))="Yes",1,2))))</f>
        <v>0</v>
      </c>
      <c r="BG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H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
      </c>
      <c r="BL232" s="3" t="str">
        <f>IF($A232&lt;&gt;"",IF(ISNUMBER(MATCH(ROW($A232),#REF!,0)),IF($F232="","Err1",""),IF($F232="","","Err2")),"")</f>
        <v>Err2</v>
      </c>
    </row>
    <row r="233" spans="1:64" ht="24.9" x14ac:dyDescent="0.3">
      <c r="A233" s="19" t="s">
        <v>366</v>
      </c>
      <c r="B233" s="4" t="s">
        <v>884</v>
      </c>
      <c r="C233" s="4" t="s">
        <v>231</v>
      </c>
      <c r="D233" s="3" t="str">
        <f ca="1">IF(BI233=0,"",IF(BI233&lt;=VALUE(MID(marker_pick,1,1)),1,""))</f>
        <v/>
      </c>
      <c r="E233" s="5" t="s">
        <v>1</v>
      </c>
      <c r="P233" s="21"/>
      <c r="Q233" s="5" t="s">
        <v>327</v>
      </c>
      <c r="T233" s="5" t="s">
        <v>263</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ca="1">IF(SUM(V233:AL233)&gt;0,1,"")</f>
        <v/>
      </c>
      <c r="AN233" s="75" t="str">
        <f ca="1">IF(OR(E233="",VLOOKUP(E$1,Services!$A$1:$B$19,2,0)="Exclude"),"",IF($D233=1,IF(OR(price_limit="",price_limit="No Limit"),IF(E233="Yes",1,2),IF(SUMIFS(WhatIf!$G:$G,WhatIf!$A:$A,E$1,WhatIf!$B:$B,E233)&lt;=price_limit,IF(E233="Yes",1,2),"")),""))</f>
        <v/>
      </c>
      <c r="AO233" s="75" t="str">
        <f>IF(OR(F233="",VLOOKUP(F$1,Services!$A$1:$B$19,2,0)="Exclude"),"",IF($D233=1,IF(OR(price_limit="",price_limit="No Limit"),IF(F233="Yes",1,2),IF(SUMIFS(WhatIf!$G:$G,WhatIf!$A:$A,F$1,WhatIf!$B:$B,F233)&lt;=price_limit,IF(F233="Yes",1,2),"")),""))</f>
        <v/>
      </c>
      <c r="AP233" s="75" t="str">
        <f>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 ca="1">IF(OR(Q233="",VLOOKUP(Q$1,Services!$A$1:$B$19,2,0)="Exclude"),"",IF($D233=1,IF(OR(price_limit="",price_limit="No Limit"),IF(Q233="Yes",1,2),IF(SUMIFS(WhatIf!$G:$G,WhatIf!$A:$A,Q$1,WhatIf!$B:$B,Q233)&lt;=price_limit,IF(Q233="Yes",1,2),"")),""))</f>
        <v/>
      </c>
      <c r="BA233" s="75" t="str">
        <f>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 ca="1">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3"/>
        <v>0</v>
      </c>
      <c r="BF233" s="3">
        <f>IF(highlight_pick="Select",0,IF(MID(highlight_pick,1,1)="#",0,IF(INDEX($A233:$BL233,1,MATCH(highlight_pick,$1:$1,0))="",0,IF(INDEX($A233:$BL233,1,MATCH(highlight_pick,$1:$1,0))="Yes",1,2))))</f>
        <v>0</v>
      </c>
      <c r="BG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H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
      </c>
    </row>
    <row r="234" spans="1:64" ht="24.9" x14ac:dyDescent="0.3">
      <c r="A234" s="19" t="s">
        <v>47</v>
      </c>
      <c r="B234" s="4" t="s">
        <v>296</v>
      </c>
      <c r="C234" s="4" t="s">
        <v>212</v>
      </c>
      <c r="D234" s="3" t="str">
        <f ca="1">IF(BI234=0,"",IF(BI234&lt;=VALUE(MID(marker_pick,1,1)),1,""))</f>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ca="1">IF(SUM(V234:AL234)&gt;0,1,"")</f>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 ca="1">IF(OR(J234="",VLOOKUP(J$1,Services!$A$1:$B$19,2,0)="Exclude"),"",IF($D234=1,IF(OR(price_limit="",price_limit="No Limit"),IF(J234="Yes",1,2),IF(SUMIFS(WhatIf!$G:$G,WhatIf!$A:$A,J$1,WhatIf!$B:$B,J234)&lt;=price_limit,IF(J234="Yes",1,2),"")),""))</f>
        <v/>
      </c>
      <c r="AT234" s="75" t="str">
        <f ca="1">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 ca="1">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3"/>
        <v>0</v>
      </c>
      <c r="BF234" s="3">
        <f>IF(highlight_pick="Select",0,IF(MID(highlight_pick,1,1)="#",0,IF(INDEX($A234:$BL234,1,MATCH(highlight_pick,$1:$1,0))="",0,IF(INDEX($A234:$BL234,1,MATCH(highlight_pick,$1:$1,0))="Yes",1,2))))</f>
        <v>0</v>
      </c>
      <c r="BG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H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row>
    <row r="235" spans="1:64" ht="24.9" x14ac:dyDescent="0.3">
      <c r="A235" s="19" t="s">
        <v>48</v>
      </c>
      <c r="B235" s="4" t="s">
        <v>367</v>
      </c>
      <c r="C235" s="4" t="s">
        <v>491</v>
      </c>
      <c r="D235" s="3" t="str">
        <f ca="1">IF(BI235=0,"",IF(BI235&lt;=VALUE(MID(marker_pick,1,1)),1,""))</f>
        <v/>
      </c>
      <c r="E235" s="5" t="s">
        <v>1</v>
      </c>
      <c r="F235" s="5" t="s">
        <v>549</v>
      </c>
      <c r="G235" s="5" t="s">
        <v>549</v>
      </c>
      <c r="H235" s="6"/>
      <c r="I235" s="6"/>
      <c r="L235" s="5" t="s">
        <v>1</v>
      </c>
      <c r="M235" s="5" t="s">
        <v>1</v>
      </c>
      <c r="O235" s="6"/>
      <c r="P235" s="6" t="s">
        <v>301</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ca="1">IF(SUM(V235:AL235)&gt;0,1,"")</f>
        <v/>
      </c>
      <c r="AN235" s="75" t="str">
        <f ca="1">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 ca="1">IF(OR(L235="",VLOOKUP(L$1,Services!$A$1:$B$19,2,0)="Exclude"),"",IF($D235=1,IF(OR(price_limit="",price_limit="No Limit"),IF(L235="Yes",1,2),IF(SUMIFS(WhatIf!$G:$G,WhatIf!$A:$A,L$1,WhatIf!$B:$B,L235)&lt;=price_limit,IF(L235="Yes",1,2),"")),""))</f>
        <v/>
      </c>
      <c r="AV235" s="75" t="str">
        <f ca="1">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 ca="1">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 ca="1">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3"/>
        <v>0</v>
      </c>
      <c r="BF235" s="3">
        <f>IF(highlight_pick="Select",0,IF(MID(highlight_pick,1,1)="#",0,IF(INDEX($A235:$BL235,1,MATCH(highlight_pick,$1:$1,0))="",0,IF(INDEX($A235:$BL235,1,MATCH(highlight_pick,$1:$1,0))="Yes",1,2))))</f>
        <v>0</v>
      </c>
      <c r="BG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H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Err2</v>
      </c>
      <c r="BL235" s="3" t="str">
        <f>IF($A235&lt;&gt;"",IF(ISNUMBER(MATCH(ROW($A235),#REF!,0)),IF($F235="","Err1",""),IF($F235="","","Err2")),"")</f>
        <v>Err2</v>
      </c>
    </row>
    <row r="236" spans="1:64" x14ac:dyDescent="0.3">
      <c r="A236" s="19" t="s">
        <v>124</v>
      </c>
      <c r="B236" s="4" t="s">
        <v>255</v>
      </c>
      <c r="C236" s="4" t="s">
        <v>231</v>
      </c>
      <c r="D236" s="3" t="str">
        <f ca="1">IF(BI236=0,"",IF(BI236&lt;=VALUE(MID(marker_pick,1,1)),1,""))</f>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ca="1">IF(SUM(V236:AL236)&gt;0,1,"")</f>
        <v/>
      </c>
      <c r="AN236" s="75" t="str">
        <f>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3"/>
        <v>0</v>
      </c>
      <c r="BF236" s="3">
        <f>IF(highlight_pick="Select",0,IF(MID(highlight_pick,1,1)="#",0,IF(INDEX($A236:$BL236,1,MATCH(highlight_pick,$1:$1,0))="",0,IF(INDEX($A236:$BL236,1,MATCH(highlight_pick,$1:$1,0))="Yes",1,2))))</f>
        <v>0</v>
      </c>
      <c r="BG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H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Err2</v>
      </c>
    </row>
    <row r="237" spans="1:64" ht="24.9" x14ac:dyDescent="0.3">
      <c r="A237" s="19" t="s">
        <v>125</v>
      </c>
      <c r="B237" s="4" t="s">
        <v>255</v>
      </c>
      <c r="C237" s="4" t="s">
        <v>212</v>
      </c>
      <c r="D237" s="3" t="str">
        <f ca="1">IF(BI237=0,"",IF(BI237&lt;=VALUE(MID(marker_pick,1,1)),1,""))</f>
        <v/>
      </c>
      <c r="E237" s="5" t="s">
        <v>1</v>
      </c>
      <c r="F237" s="5" t="s">
        <v>546</v>
      </c>
      <c r="G237" s="5" t="s">
        <v>546</v>
      </c>
      <c r="H237" s="6"/>
      <c r="I237" s="6"/>
      <c r="L237" s="5" t="s">
        <v>1</v>
      </c>
      <c r="M237" s="5" t="s">
        <v>1</v>
      </c>
      <c r="R237" s="5" t="s">
        <v>892</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ca="1">IF(SUM(V237:AL237)&gt;0,1,"")</f>
        <v/>
      </c>
      <c r="AN237" s="75" t="str">
        <f ca="1">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 ca="1">IF(OR(L237="",VLOOKUP(L$1,Services!$A$1:$B$19,2,0)="Exclude"),"",IF($D237=1,IF(OR(price_limit="",price_limit="No Limit"),IF(L237="Yes",1,2),IF(SUMIFS(WhatIf!$G:$G,WhatIf!$A:$A,L$1,WhatIf!$B:$B,L237)&lt;=price_limit,IF(L237="Yes",1,2),"")),""))</f>
        <v/>
      </c>
      <c r="AV237" s="75" t="str">
        <f ca="1">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 ca="1">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3"/>
        <v>0</v>
      </c>
      <c r="BF237" s="3">
        <f>IF(highlight_pick="Select",0,IF(MID(highlight_pick,1,1)="#",0,IF(INDEX($A237:$BL237,1,MATCH(highlight_pick,$1:$1,0))="",0,IF(INDEX($A237:$BL237,1,MATCH(highlight_pick,$1:$1,0))="Yes",1,2))))</f>
        <v>0</v>
      </c>
      <c r="BG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H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Err2</v>
      </c>
      <c r="BL237" s="3" t="str">
        <f>IF($A237&lt;&gt;"",IF(ISNUMBER(MATCH(ROW($A237),#REF!,0)),IF($F237="","Err1",""),IF($F237="","","Err2")),"")</f>
        <v>Err2</v>
      </c>
    </row>
    <row r="238" spans="1:64" ht="24.9" x14ac:dyDescent="0.3">
      <c r="A238" s="19" t="s">
        <v>126</v>
      </c>
      <c r="B238" s="4" t="s">
        <v>255</v>
      </c>
      <c r="C238" s="4" t="s">
        <v>494</v>
      </c>
      <c r="D238" s="3" t="str">
        <f ca="1">IF(BI238=0,"",IF(BI238&lt;=VALUE(MID(marker_pick,1,1)),1,""))</f>
        <v/>
      </c>
      <c r="I238" s="5" t="s">
        <v>1</v>
      </c>
      <c r="Q238" s="5" t="s">
        <v>223</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ca="1">IF(SUM(V238:AL238)&gt;0,1,"")</f>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 ca="1">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 ca="1">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3"/>
        <v>0</v>
      </c>
      <c r="BF238" s="3">
        <f>IF(highlight_pick="Select",0,IF(MID(highlight_pick,1,1)="#",0,IF(INDEX($A238:$BL238,1,MATCH(highlight_pick,$1:$1,0))="",0,IF(INDEX($A238:$BL238,1,MATCH(highlight_pick,$1:$1,0))="Yes",1,2))))</f>
        <v>0</v>
      </c>
      <c r="BG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H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row>
    <row r="239" spans="1:64" x14ac:dyDescent="0.3">
      <c r="A239" s="19" t="s">
        <v>321</v>
      </c>
      <c r="B239" s="4" t="s">
        <v>164</v>
      </c>
      <c r="C239" s="4" t="s">
        <v>223</v>
      </c>
      <c r="D239" s="3" t="str">
        <f ca="1">IF(BI239=0,"",IF(BI239&lt;=VALUE(MID(marker_pick,1,1)),1,""))</f>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ca="1">IF(SUM(V239:AL239)&gt;0,1,"")</f>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 ca="1">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3"/>
        <v>0</v>
      </c>
      <c r="BF239" s="3">
        <f>IF(highlight_pick="Select",0,IF(MID(highlight_pick,1,1)="#",0,IF(INDEX($A239:$BL239,1,MATCH(highlight_pick,$1:$1,0))="",0,IF(INDEX($A239:$BL239,1,MATCH(highlight_pick,$1:$1,0))="Yes",1,2))))</f>
        <v>0</v>
      </c>
      <c r="BG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H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row>
    <row r="240" spans="1:64" x14ac:dyDescent="0.3">
      <c r="A240" s="19" t="s">
        <v>609</v>
      </c>
      <c r="C240" s="4" t="s">
        <v>496</v>
      </c>
      <c r="D240" s="3" t="str">
        <f ca="1">IF(BI240=0,"",IF(BI240&lt;=VALUE(MID(marker_pick,1,1)),1,""))</f>
        <v/>
      </c>
      <c r="F240" s="5" t="s">
        <v>579</v>
      </c>
      <c r="G240" s="5" t="s">
        <v>579</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ca="1">IF(SUM(V240:AL240)&gt;0,1,"")</f>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3"/>
        <v>0</v>
      </c>
      <c r="BF240" s="3">
        <f>IF(highlight_pick="Select",0,IF(MID(highlight_pick,1,1)="#",0,IF(INDEX($A240:$BL240,1,MATCH(highlight_pick,$1:$1,0))="",0,IF(INDEX($A240:$BL240,1,MATCH(highlight_pick,$1:$1,0))="Yes",1,2))))</f>
        <v>0</v>
      </c>
      <c r="BG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H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row>
    <row r="241" spans="1:64" x14ac:dyDescent="0.3">
      <c r="A241" s="19" t="s">
        <v>368</v>
      </c>
      <c r="B241" s="4" t="s">
        <v>255</v>
      </c>
      <c r="C241" s="4" t="s">
        <v>222</v>
      </c>
      <c r="D241" s="3" t="str">
        <f ca="1">IF(BI241=0,"",IF(BI241&lt;=VALUE(MID(marker_pick,1,1)),1,""))</f>
        <v/>
      </c>
      <c r="R241" s="5" t="s">
        <v>897</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ca="1">IF(SUM(V241:AL241)&gt;0,1,"")</f>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3"/>
        <v>0</v>
      </c>
      <c r="BF241" s="3">
        <f>IF(highlight_pick="Select",0,IF(MID(highlight_pick,1,1)="#",0,IF(INDEX($A241:$BL241,1,MATCH(highlight_pick,$1:$1,0))="",0,IF(INDEX($A241:$BL241,1,MATCH(highlight_pick,$1:$1,0))="Yes",1,2))))</f>
        <v>0</v>
      </c>
      <c r="BG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H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row>
    <row r="242" spans="1:64" ht="24.9" x14ac:dyDescent="0.3">
      <c r="A242" s="19" t="s">
        <v>414</v>
      </c>
      <c r="B242" s="4" t="s">
        <v>435</v>
      </c>
      <c r="C242" s="4" t="s">
        <v>223</v>
      </c>
      <c r="D242" s="3" t="str">
        <f ca="1">IF(BI242=0,"",IF(BI242&lt;=VALUE(MID(marker_pick,1,1)),1,""))</f>
        <v/>
      </c>
      <c r="R242" s="5" t="s">
        <v>895</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ca="1">IF(SUM(V242:AL242)&gt;0,1,"")</f>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3"/>
        <v>0</v>
      </c>
      <c r="BF242" s="3">
        <f>IF(highlight_pick="Select",0,IF(MID(highlight_pick,1,1)="#",0,IF(INDEX($A242:$BL242,1,MATCH(highlight_pick,$1:$1,0))="",0,IF(INDEX($A242:$BL242,1,MATCH(highlight_pick,$1:$1,0))="Yes",1,2))))</f>
        <v>0</v>
      </c>
      <c r="BG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H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row>
    <row r="243" spans="1:64" x14ac:dyDescent="0.3">
      <c r="A243" s="19" t="s">
        <v>607</v>
      </c>
      <c r="C243" s="4" t="s">
        <v>496</v>
      </c>
      <c r="D243" s="3" t="str">
        <f ca="1">IF(BI243=0,"",IF(BI243&lt;=VALUE(MID(marker_pick,1,1)),1,""))</f>
        <v/>
      </c>
      <c r="F243" s="5" t="s">
        <v>579</v>
      </c>
      <c r="G243" s="5" t="s">
        <v>579</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ca="1">IF(SUM(V243:AL243)&gt;0,1,"")</f>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3"/>
        <v>0</v>
      </c>
      <c r="BF243" s="3">
        <f>IF(highlight_pick="Select",0,IF(MID(highlight_pick,1,1)="#",0,IF(INDEX($A243:$BL243,1,MATCH(highlight_pick,$1:$1,0))="",0,IF(INDEX($A243:$BL243,1,MATCH(highlight_pick,$1:$1,0))="Yes",1,2))))</f>
        <v>0</v>
      </c>
      <c r="BG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H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row>
    <row r="244" spans="1:64" x14ac:dyDescent="0.3">
      <c r="A244" s="19" t="s">
        <v>606</v>
      </c>
      <c r="C244" s="4" t="s">
        <v>496</v>
      </c>
      <c r="D244" s="3" t="str">
        <f ca="1">IF(BI244=0,"",IF(BI244&lt;=VALUE(MID(marker_pick,1,1)),1,""))</f>
        <v/>
      </c>
      <c r="F244" s="5" t="s">
        <v>579</v>
      </c>
      <c r="G244" s="5" t="s">
        <v>579</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ca="1">IF(SUM(V244:AL244)&gt;0,1,"")</f>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3"/>
        <v>0</v>
      </c>
      <c r="BF244" s="3">
        <f>IF(highlight_pick="Select",0,IF(MID(highlight_pick,1,1)="#",0,IF(INDEX($A244:$BL244,1,MATCH(highlight_pick,$1:$1,0))="",0,IF(INDEX($A244:$BL244,1,MATCH(highlight_pick,$1:$1,0))="Yes",1,2))))</f>
        <v>0</v>
      </c>
      <c r="BG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H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row>
    <row r="245" spans="1:64" x14ac:dyDescent="0.3">
      <c r="A245" s="19" t="s">
        <v>608</v>
      </c>
      <c r="C245" s="4" t="s">
        <v>496</v>
      </c>
      <c r="D245" s="3" t="str">
        <f ca="1">IF(BI245=0,"",IF(BI245&lt;=VALUE(MID(marker_pick,1,1)),1,""))</f>
        <v/>
      </c>
      <c r="F245" s="5" t="s">
        <v>579</v>
      </c>
      <c r="G245" s="5" t="s">
        <v>579</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ca="1">IF(SUM(V245:AL245)&gt;0,1,"")</f>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3"/>
        <v>0</v>
      </c>
      <c r="BF245" s="3">
        <f>IF(highlight_pick="Select",0,IF(MID(highlight_pick,1,1)="#",0,IF(INDEX($A245:$BL245,1,MATCH(highlight_pick,$1:$1,0))="",0,IF(INDEX($A245:$BL245,1,MATCH(highlight_pick,$1:$1,0))="Yes",1,2))))</f>
        <v>0</v>
      </c>
      <c r="BG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H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row>
    <row r="246" spans="1:64" x14ac:dyDescent="0.3">
      <c r="A246" s="19" t="s">
        <v>286</v>
      </c>
      <c r="B246" s="4" t="s">
        <v>255</v>
      </c>
      <c r="C246" s="4" t="s">
        <v>222</v>
      </c>
      <c r="D246" s="3" t="str">
        <f ca="1">IF(BI246=0,"",IF(BI246&lt;=VALUE(MID(marker_pick,1,1)),1,""))</f>
        <v/>
      </c>
      <c r="H246" s="5" t="s">
        <v>303</v>
      </c>
      <c r="I246" s="5" t="s">
        <v>303</v>
      </c>
      <c r="J246" s="5" t="s">
        <v>303</v>
      </c>
      <c r="K246" s="5" t="s">
        <v>303</v>
      </c>
      <c r="L246" s="5" t="s">
        <v>303</v>
      </c>
      <c r="M246" s="5" t="s">
        <v>303</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ca="1">IF(SUM(V246:AL246)&gt;0,1,"")</f>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3"/>
        <v>0</v>
      </c>
      <c r="BF246" s="3">
        <f>IF(highlight_pick="Select",0,IF(MID(highlight_pick,1,1)="#",0,IF(INDEX($A246:$BL246,1,MATCH(highlight_pick,$1:$1,0))="",0,IF(INDEX($A246:$BL246,1,MATCH(highlight_pick,$1:$1,0))="Yes",1,2))))</f>
        <v>0</v>
      </c>
      <c r="BG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H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row>
    <row r="247" spans="1:64" x14ac:dyDescent="0.3">
      <c r="A247" s="19" t="s">
        <v>649</v>
      </c>
      <c r="C247" s="4" t="s">
        <v>222</v>
      </c>
      <c r="D247" s="3" t="str">
        <f ca="1">IF(BI247=0,"",IF(BI247&lt;=VALUE(MID(marker_pick,1,1)),1,""))</f>
        <v/>
      </c>
      <c r="F247" s="5" t="s">
        <v>567</v>
      </c>
      <c r="G247" s="5" t="s">
        <v>567</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ca="1">IF(SUM(V247:AL247)&gt;0,1,"")</f>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3"/>
        <v>0</v>
      </c>
      <c r="BF247" s="3">
        <f>IF(highlight_pick="Select",0,IF(MID(highlight_pick,1,1)="#",0,IF(INDEX($A247:$BL247,1,MATCH(highlight_pick,$1:$1,0))="",0,IF(INDEX($A247:$BL247,1,MATCH(highlight_pick,$1:$1,0))="Yes",1,2))))</f>
        <v>0</v>
      </c>
      <c r="BG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H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row>
    <row r="248" spans="1:64" x14ac:dyDescent="0.3">
      <c r="A248" s="19" t="s">
        <v>645</v>
      </c>
      <c r="C248" s="4" t="s">
        <v>222</v>
      </c>
      <c r="D248" s="3" t="str">
        <f ca="1">IF(BI248=0,"",IF(BI248&lt;=VALUE(MID(marker_pick,1,1)),1,""))</f>
        <v/>
      </c>
      <c r="F248" s="5" t="s">
        <v>567</v>
      </c>
      <c r="G248" s="5" t="s">
        <v>567</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ca="1">IF(SUM(V248:AL248)&gt;0,1,"")</f>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3"/>
        <v>0</v>
      </c>
      <c r="BF248" s="3">
        <f>IF(highlight_pick="Select",0,IF(MID(highlight_pick,1,1)="#",0,IF(INDEX($A248:$BL248,1,MATCH(highlight_pick,$1:$1,0))="",0,IF(INDEX($A248:$BL248,1,MATCH(highlight_pick,$1:$1,0))="Yes",1,2))))</f>
        <v>0</v>
      </c>
      <c r="BG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H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row>
    <row r="249" spans="1:64" x14ac:dyDescent="0.3">
      <c r="A249" s="19" t="s">
        <v>646</v>
      </c>
      <c r="C249" s="4" t="s">
        <v>222</v>
      </c>
      <c r="D249" s="3" t="str">
        <f ca="1">IF(BI249=0,"",IF(BI249&lt;=VALUE(MID(marker_pick,1,1)),1,""))</f>
        <v/>
      </c>
      <c r="F249" s="5" t="s">
        <v>567</v>
      </c>
      <c r="G249" s="5" t="s">
        <v>567</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ca="1">IF(SUM(V249:AL249)&gt;0,1,"")</f>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3"/>
        <v>0</v>
      </c>
      <c r="BF249" s="3">
        <f>IF(highlight_pick="Select",0,IF(MID(highlight_pick,1,1)="#",0,IF(INDEX($A249:$BL249,1,MATCH(highlight_pick,$1:$1,0))="",0,IF(INDEX($A249:$BL249,1,MATCH(highlight_pick,$1:$1,0))="Yes",1,2))))</f>
        <v>0</v>
      </c>
      <c r="BG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H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row>
    <row r="250" spans="1:64" ht="24.9" x14ac:dyDescent="0.3">
      <c r="A250" s="19" t="s">
        <v>49</v>
      </c>
      <c r="B250" s="4" t="s">
        <v>821</v>
      </c>
      <c r="C250" s="4" t="s">
        <v>223</v>
      </c>
      <c r="D250" s="3" t="str">
        <f ca="1">IF(BI250=0,"",IF(BI250&lt;=VALUE(MID(marker_pick,1,1)),1,""))</f>
        <v/>
      </c>
      <c r="F250" s="5" t="s">
        <v>545</v>
      </c>
      <c r="G250" s="5" t="s">
        <v>545</v>
      </c>
      <c r="K250" s="5" t="s">
        <v>1</v>
      </c>
      <c r="L250" s="5" t="s">
        <v>1</v>
      </c>
      <c r="M250" s="5" t="s">
        <v>1</v>
      </c>
      <c r="O250" s="6" t="s">
        <v>1</v>
      </c>
      <c r="P250" s="6"/>
      <c r="Q250" s="6" t="s">
        <v>327</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ca="1">IF(SUM(V250:AL250)&gt;0,1,"")</f>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3"/>
        <v>0</v>
      </c>
      <c r="BF250" s="3">
        <f>IF(highlight_pick="Select",0,IF(MID(highlight_pick,1,1)="#",0,IF(INDEX($A250:$BL250,1,MATCH(highlight_pick,$1:$1,0))="",0,IF(INDEX($A250:$BL250,1,MATCH(highlight_pick,$1:$1,0))="Yes",1,2))))</f>
        <v>0</v>
      </c>
      <c r="BG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H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row>
    <row r="251" spans="1:64" ht="24.9" x14ac:dyDescent="0.3">
      <c r="A251" s="19" t="s">
        <v>127</v>
      </c>
      <c r="B251" s="4" t="s">
        <v>331</v>
      </c>
      <c r="C251" s="4" t="s">
        <v>223</v>
      </c>
      <c r="D251" s="3" t="str">
        <f ca="1">IF(BI251=0,"",IF(BI251&lt;=VALUE(MID(marker_pick,1,1)),1,""))</f>
        <v/>
      </c>
      <c r="F251" s="5" t="s">
        <v>545</v>
      </c>
      <c r="G251" s="5" t="s">
        <v>545</v>
      </c>
      <c r="Q251" s="5" t="s">
        <v>223</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ca="1">IF(SUM(V251:AL251)&gt;0,1,"")</f>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3"/>
        <v>0</v>
      </c>
      <c r="BF251" s="3">
        <f>IF(highlight_pick="Select",0,IF(MID(highlight_pick,1,1)="#",0,IF(INDEX($A251:$BL251,1,MATCH(highlight_pick,$1:$1,0))="",0,IF(INDEX($A251:$BL251,1,MATCH(highlight_pick,$1:$1,0))="Yes",1,2))))</f>
        <v>0</v>
      </c>
      <c r="BG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H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row>
    <row r="252" spans="1:64" ht="37.299999999999997" x14ac:dyDescent="0.3">
      <c r="A252" s="19" t="s">
        <v>161</v>
      </c>
      <c r="B252" s="4" t="s">
        <v>440</v>
      </c>
      <c r="C252" s="4" t="s">
        <v>223</v>
      </c>
      <c r="D252" s="3" t="str">
        <f ca="1">IF(BI252=0,"",IF(BI252&lt;=VALUE(MID(marker_pick,1,1)),1,""))</f>
        <v/>
      </c>
      <c r="E252" s="5" t="s">
        <v>1</v>
      </c>
      <c r="F252" s="5" t="s">
        <v>1</v>
      </c>
      <c r="J252" s="5" t="s">
        <v>1</v>
      </c>
      <c r="K252" s="5" t="s">
        <v>1</v>
      </c>
      <c r="L252" s="5" t="s">
        <v>1</v>
      </c>
      <c r="M252" s="5" t="s">
        <v>1</v>
      </c>
      <c r="N252" s="5" t="s">
        <v>1</v>
      </c>
      <c r="O252" s="5" t="s">
        <v>1</v>
      </c>
      <c r="P252" s="5" t="s">
        <v>1</v>
      </c>
      <c r="Q252" s="5" t="s">
        <v>328</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ca="1">IF(SUM(V252:AL252)&gt;0,1,"")</f>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3"/>
        <v>0</v>
      </c>
      <c r="BF252" s="3">
        <f>IF(highlight_pick="Select",0,IF(MID(highlight_pick,1,1)="#",0,IF(INDEX($A252:$BL252,1,MATCH(highlight_pick,$1:$1,0))="",0,IF(INDEX($A252:$BL252,1,MATCH(highlight_pick,$1:$1,0))="Yes",1,2))))</f>
        <v>0</v>
      </c>
      <c r="BG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H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row>
    <row r="253" spans="1:64" x14ac:dyDescent="0.3">
      <c r="A253" s="19" t="s">
        <v>534</v>
      </c>
      <c r="B253" s="4" t="s">
        <v>255</v>
      </c>
      <c r="C253" s="4" t="s">
        <v>223</v>
      </c>
      <c r="D253" s="3" t="str">
        <f ca="1">IF(BI253=0,"",IF(BI253&lt;=VALUE(MID(marker_pick,1,1)),1,""))</f>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ca="1">IF(SUM(V253:AL253)&gt;0,1,"")</f>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3"/>
        <v>0</v>
      </c>
      <c r="BF253" s="3">
        <f>IF(highlight_pick="Select",0,IF(MID(highlight_pick,1,1)="#",0,IF(INDEX($A253:$BL253,1,MATCH(highlight_pick,$1:$1,0))="",0,IF(INDEX($A253:$BL253,1,MATCH(highlight_pick,$1:$1,0))="Yes",1,2))))</f>
        <v>0</v>
      </c>
      <c r="BG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H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row>
    <row r="254" spans="1:64" x14ac:dyDescent="0.3">
      <c r="A254" s="19" t="s">
        <v>535</v>
      </c>
      <c r="B254" s="4" t="s">
        <v>255</v>
      </c>
      <c r="C254" s="4" t="s">
        <v>223</v>
      </c>
      <c r="D254" s="3" t="str">
        <f ca="1">IF(BI254=0,"",IF(BI254&lt;=VALUE(MID(marker_pick,1,1)),1,""))</f>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ca="1">IF(SUM(V254:AL254)&gt;0,1,"")</f>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3"/>
        <v>0</v>
      </c>
      <c r="BF254" s="3">
        <f>IF(highlight_pick="Select",0,IF(MID(highlight_pick,1,1)="#",0,IF(INDEX($A254:$BL254,1,MATCH(highlight_pick,$1:$1,0))="",0,IF(INDEX($A254:$BL254,1,MATCH(highlight_pick,$1:$1,0))="Yes",1,2))))</f>
        <v>0</v>
      </c>
      <c r="BG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H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row>
    <row r="255" spans="1:64" x14ac:dyDescent="0.3">
      <c r="A255" s="19" t="s">
        <v>50</v>
      </c>
      <c r="B255" s="4" t="s">
        <v>255</v>
      </c>
      <c r="C255" s="4" t="s">
        <v>231</v>
      </c>
      <c r="D255" s="3" t="str">
        <f ca="1">IF(BI255=0,"",IF(BI255&lt;=VALUE(MID(marker_pick,1,1)),1,""))</f>
        <v/>
      </c>
      <c r="G255" s="5" t="s">
        <v>548</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ca="1">IF(SUM(V255:AL255)&gt;0,1,"")</f>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3"/>
        <v>0</v>
      </c>
      <c r="BF255" s="3">
        <f>IF(highlight_pick="Select",0,IF(MID(highlight_pick,1,1)="#",0,IF(INDEX($A255:$BL255,1,MATCH(highlight_pick,$1:$1,0))="",0,IF(INDEX($A255:$BL255,1,MATCH(highlight_pick,$1:$1,0))="Yes",1,2))))</f>
        <v>0</v>
      </c>
      <c r="BG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H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row>
    <row r="256" spans="1:64" ht="24.9" x14ac:dyDescent="0.3">
      <c r="A256" s="19" t="s">
        <v>51</v>
      </c>
      <c r="B256" s="4" t="s">
        <v>255</v>
      </c>
      <c r="C256" s="4" t="s">
        <v>301</v>
      </c>
      <c r="D256" s="3" t="str">
        <f ca="1">IF(BI256=0,"",IF(BI256&lt;=VALUE(MID(marker_pick,1,1)),1,""))</f>
        <v/>
      </c>
      <c r="E256" s="5" t="s">
        <v>1</v>
      </c>
      <c r="F256" s="5" t="s">
        <v>546</v>
      </c>
      <c r="G256" s="5" t="s">
        <v>546</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ca="1">IF(SUM(V256:AL256)&gt;0,1,"")</f>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IF(OR(U256="",VLOOKUP(U$1,Services!$A$1:$B$19,2,0)="Exclude"),"",IF($D256=1,IF(OR(price_limit="",price_limit="No Limit"),IF(U256="Yes",1,2),IF(SUMIFS(WhatIf!$G:$G,WhatIf!$A:$A,U$1,WhatIf!$B:$B,U256)&lt;=price_limit,IF(U256="Yes",1,2),"")),""))</f>
        <v/>
      </c>
      <c r="BE256" s="3">
        <f t="shared" si="3"/>
        <v>0</v>
      </c>
      <c r="BF256" s="3">
        <f>IF(highlight_pick="Select",0,IF(MID(highlight_pick,1,1)="#",0,IF(INDEX($A256:$BL256,1,MATCH(highlight_pick,$1:$1,0))="",0,IF(INDEX($A256:$BL256,1,MATCH(highlight_pick,$1:$1,0))="Yes",1,2))))</f>
        <v>0</v>
      </c>
      <c r="BG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H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row>
    <row r="257" spans="1:64" x14ac:dyDescent="0.3">
      <c r="A257" s="19" t="s">
        <v>128</v>
      </c>
      <c r="B257" s="4" t="s">
        <v>255</v>
      </c>
      <c r="C257" s="4" t="s">
        <v>493</v>
      </c>
      <c r="D257" s="3" t="str">
        <f ca="1">IF(BI257=0,"",IF(BI257&lt;=VALUE(MID(marker_pick,1,1)),1,""))</f>
        <v/>
      </c>
      <c r="E257" s="5" t="s">
        <v>1</v>
      </c>
      <c r="H257" s="6"/>
      <c r="I257" s="6"/>
      <c r="L257" s="5" t="s">
        <v>1</v>
      </c>
      <c r="M257" s="5" t="s">
        <v>1</v>
      </c>
      <c r="R257" s="5" t="s">
        <v>892</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ca="1">IF(SUM(V257:AL257)&gt;0,1,"")</f>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3"/>
        <v>0</v>
      </c>
      <c r="BF257" s="3">
        <f>IF(highlight_pick="Select",0,IF(MID(highlight_pick,1,1)="#",0,IF(INDEX($A257:$BL257,1,MATCH(highlight_pick,$1:$1,0))="",0,IF(INDEX($A257:$BL257,1,MATCH(highlight_pick,$1:$1,0))="Yes",1,2))))</f>
        <v>0</v>
      </c>
      <c r="BG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H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row>
    <row r="258" spans="1:64" x14ac:dyDescent="0.3">
      <c r="A258" s="19" t="s">
        <v>129</v>
      </c>
      <c r="B258" s="4" t="s">
        <v>255</v>
      </c>
      <c r="C258" s="4" t="s">
        <v>493</v>
      </c>
      <c r="D258" s="3" t="str">
        <f ca="1">IF(BI258=0,"",IF(BI258&lt;=VALUE(MID(marker_pick,1,1)),1,""))</f>
        <v/>
      </c>
      <c r="E258" s="5" t="s">
        <v>1</v>
      </c>
      <c r="R258" s="5" t="s">
        <v>892</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ca="1">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1" si="4">MAX(BF258:BH258)</f>
        <v>0</v>
      </c>
      <c r="BF258" s="3">
        <f>IF(highlight_pick="Select",0,IF(MID(highlight_pick,1,1)="#",0,IF(INDEX($A258:$BL258,1,MATCH(highlight_pick,$1:$1,0))="",0,IF(INDEX($A258:$BL258,1,MATCH(highlight_pick,$1:$1,0))="Yes",1,2))))</f>
        <v>0</v>
      </c>
      <c r="BG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H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row>
    <row r="259" spans="1:64" ht="24.9" x14ac:dyDescent="0.3">
      <c r="A259" s="19" t="s">
        <v>52</v>
      </c>
      <c r="B259" s="4" t="s">
        <v>245</v>
      </c>
      <c r="C259" s="4" t="s">
        <v>301</v>
      </c>
      <c r="D259" s="3" t="str">
        <f ca="1">IF(BI259=0,"",IF(BI259&lt;=VALUE(MID(marker_pick,1,1)),1,""))</f>
        <v/>
      </c>
      <c r="E259" s="5" t="s">
        <v>1</v>
      </c>
      <c r="F259" s="5" t="s">
        <v>546</v>
      </c>
      <c r="G259" s="5" t="s">
        <v>546</v>
      </c>
      <c r="J259" s="5" t="s">
        <v>1</v>
      </c>
      <c r="K259" s="5" t="s">
        <v>1</v>
      </c>
      <c r="L259" s="5" t="s">
        <v>1</v>
      </c>
      <c r="M259" s="5" t="s">
        <v>1</v>
      </c>
      <c r="O259" s="6"/>
      <c r="P259" s="6"/>
      <c r="Q259" s="6"/>
      <c r="R259" s="6" t="s">
        <v>892</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ca="1">IF(SUM(V259:AL259)&gt;0,1,"")</f>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4"/>
        <v>0</v>
      </c>
      <c r="BF259" s="3">
        <f>IF(highlight_pick="Select",0,IF(MID(highlight_pick,1,1)="#",0,IF(INDEX($A259:$BL259,1,MATCH(highlight_pick,$1:$1,0))="",0,IF(INDEX($A259:$BL259,1,MATCH(highlight_pick,$1:$1,0))="Yes",1,2))))</f>
        <v>0</v>
      </c>
      <c r="BG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H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row>
    <row r="260" spans="1:64" x14ac:dyDescent="0.3">
      <c r="A260" s="19" t="s">
        <v>415</v>
      </c>
      <c r="B260" s="4" t="s">
        <v>244</v>
      </c>
      <c r="C260" s="4" t="s">
        <v>493</v>
      </c>
      <c r="D260" s="3" t="str">
        <f ca="1">IF(BI260=0,"",IF(BI260&lt;=VALUE(MID(marker_pick,1,1)),1,""))</f>
        <v/>
      </c>
      <c r="O260" s="6"/>
      <c r="P260" s="6"/>
      <c r="Q260" s="6"/>
      <c r="R260" s="6" t="s">
        <v>892</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ca="1">IF(SUM(V260:AL260)&gt;0,1,"")</f>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4"/>
        <v>0</v>
      </c>
      <c r="BF260" s="3">
        <f>IF(highlight_pick="Select",0,IF(MID(highlight_pick,1,1)="#",0,IF(INDEX($A260:$BL260,1,MATCH(highlight_pick,$1:$1,0))="",0,IF(INDEX($A260:$BL260,1,MATCH(highlight_pick,$1:$1,0))="Yes",1,2))))</f>
        <v>0</v>
      </c>
      <c r="BG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H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row>
    <row r="261" spans="1:64" x14ac:dyDescent="0.3">
      <c r="A261" s="19" t="s">
        <v>287</v>
      </c>
      <c r="B261" s="4" t="s">
        <v>255</v>
      </c>
      <c r="C261" s="4" t="s">
        <v>222</v>
      </c>
      <c r="D261" s="3" t="str">
        <f ca="1">IF(BI261=0,"",IF(BI261&lt;=VALUE(MID(marker_pick,1,1)),1,""))</f>
        <v/>
      </c>
      <c r="H261" s="5" t="s">
        <v>303</v>
      </c>
      <c r="I261" s="5" t="s">
        <v>303</v>
      </c>
      <c r="J261" s="5" t="s">
        <v>303</v>
      </c>
      <c r="K261" s="5" t="s">
        <v>303</v>
      </c>
      <c r="L261" s="5" t="s">
        <v>303</v>
      </c>
      <c r="M261" s="5" t="s">
        <v>303</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ca="1">IF(SUM(V261:AL261)&gt;0,1,"")</f>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4"/>
        <v>0</v>
      </c>
      <c r="BF261" s="3">
        <f>IF(highlight_pick="Select",0,IF(MID(highlight_pick,1,1)="#",0,IF(INDEX($A261:$BL261,1,MATCH(highlight_pick,$1:$1,0))="",0,IF(INDEX($A261:$BL261,1,MATCH(highlight_pick,$1:$1,0))="Yes",1,2))))</f>
        <v>0</v>
      </c>
      <c r="BG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H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row>
    <row r="262" spans="1:64" ht="24.9" x14ac:dyDescent="0.3">
      <c r="A262" s="19" t="s">
        <v>416</v>
      </c>
      <c r="B262" s="4" t="s">
        <v>246</v>
      </c>
      <c r="C262" s="4" t="s">
        <v>490</v>
      </c>
      <c r="D262" s="3" t="str">
        <f ca="1">IF(BI262=0,"",IF(BI262&lt;=VALUE(MID(marker_pick,1,1)),1,""))</f>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ca="1">IF(SUM(V262:AL262)&gt;0,1,"")</f>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 ca="1">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 ca="1">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4"/>
        <v>0</v>
      </c>
      <c r="BF262" s="3">
        <f>IF(highlight_pick="Select",0,IF(MID(highlight_pick,1,1)="#",0,IF(INDEX($A262:$BL262,1,MATCH(highlight_pick,$1:$1,0))="",0,IF(INDEX($A262:$BL262,1,MATCH(highlight_pick,$1:$1,0))="Yes",1,2))))</f>
        <v>0</v>
      </c>
      <c r="BG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H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row>
    <row r="263" spans="1:64" x14ac:dyDescent="0.3">
      <c r="A263" s="19" t="s">
        <v>815</v>
      </c>
      <c r="C263" s="4" t="s">
        <v>301</v>
      </c>
      <c r="D263" s="3" t="str">
        <f ca="1">IF(BI263=0,"",IF(BI263&lt;=VALUE(MID(marker_pick,1,1)),1,""))</f>
        <v/>
      </c>
      <c r="T263" s="5" t="s">
        <v>263</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ca="1">IF(SUM(V263:AL263)&gt;0,1,"")</f>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 ca="1">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4"/>
        <v>0</v>
      </c>
      <c r="BF263" s="3">
        <f>IF(highlight_pick="Select",0,IF(MID(highlight_pick,1,1)="#",0,IF(INDEX($A263:$BL263,1,MATCH(highlight_pick,$1:$1,0))="",0,IF(INDEX($A263:$BL263,1,MATCH(highlight_pick,$1:$1,0))="Yes",1,2))))</f>
        <v>0</v>
      </c>
      <c r="BG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H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row>
    <row r="264" spans="1:64" x14ac:dyDescent="0.3">
      <c r="A264" s="19" t="s">
        <v>288</v>
      </c>
      <c r="B264" s="4" t="s">
        <v>255</v>
      </c>
      <c r="C264" s="4" t="s">
        <v>222</v>
      </c>
      <c r="D264" s="3" t="str">
        <f ca="1">IF(BI264=0,"",IF(BI264&lt;=VALUE(MID(marker_pick,1,1)),1,""))</f>
        <v/>
      </c>
      <c r="H264" s="5" t="s">
        <v>303</v>
      </c>
      <c r="I264" s="5" t="s">
        <v>303</v>
      </c>
      <c r="J264" s="5" t="s">
        <v>303</v>
      </c>
      <c r="K264" s="5" t="s">
        <v>303</v>
      </c>
      <c r="L264" s="5" t="s">
        <v>303</v>
      </c>
      <c r="M264" s="5" t="s">
        <v>303</v>
      </c>
      <c r="N264" s="5" t="s">
        <v>1</v>
      </c>
      <c r="Q264" s="5" t="s">
        <v>303</v>
      </c>
      <c r="R264" s="5" t="s">
        <v>897</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ca="1">IF(SUM(V264:AL264)&gt;0,1,"")</f>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 ca="1">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4"/>
        <v>0</v>
      </c>
      <c r="BF264" s="3">
        <f>IF(highlight_pick="Select",0,IF(MID(highlight_pick,1,1)="#",0,IF(INDEX($A264:$BL264,1,MATCH(highlight_pick,$1:$1,0))="",0,IF(INDEX($A264:$BL264,1,MATCH(highlight_pick,$1:$1,0))="Yes",1,2))))</f>
        <v>0</v>
      </c>
      <c r="BG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H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row>
    <row r="265" spans="1:64" ht="24.9" x14ac:dyDescent="0.3">
      <c r="A265" s="19" t="s">
        <v>53</v>
      </c>
      <c r="B265" s="4" t="s">
        <v>432</v>
      </c>
      <c r="C265" s="4" t="s">
        <v>212</v>
      </c>
      <c r="D265" s="3" t="str">
        <f ca="1">IF(BI265=0,"",IF(BI265&lt;=VALUE(MID(marker_pick,1,1)),1,""))</f>
        <v/>
      </c>
      <c r="G265" s="5" t="s">
        <v>1</v>
      </c>
      <c r="H265" s="6" t="s">
        <v>1</v>
      </c>
      <c r="I265" s="6" t="s">
        <v>1</v>
      </c>
      <c r="L265" s="5" t="s">
        <v>1</v>
      </c>
      <c r="M265" s="5" t="s">
        <v>1</v>
      </c>
      <c r="O265" s="6" t="s">
        <v>1</v>
      </c>
      <c r="P265" s="6" t="s">
        <v>1</v>
      </c>
      <c r="Q265" s="6" t="s">
        <v>327</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ca="1">IF(SUM(V265:AL265)&gt;0,1,"")</f>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 ca="1">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 ca="1">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4"/>
        <v>0</v>
      </c>
      <c r="BF265" s="3">
        <f>IF(highlight_pick="Select",0,IF(MID(highlight_pick,1,1)="#",0,IF(INDEX($A265:$BL265,1,MATCH(highlight_pick,$1:$1,0))="",0,IF(INDEX($A265:$BL265,1,MATCH(highlight_pick,$1:$1,0))="Yes",1,2))))</f>
        <v>0</v>
      </c>
      <c r="BG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H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row>
    <row r="266" spans="1:64" ht="49.75" x14ac:dyDescent="0.3">
      <c r="A266" s="19" t="s">
        <v>54</v>
      </c>
      <c r="B266" s="4" t="s">
        <v>692</v>
      </c>
      <c r="C266" s="4" t="s">
        <v>301</v>
      </c>
      <c r="D266" s="3" t="str">
        <f ca="1">IF(BI266=0,"",IF(BI266&lt;=VALUE(MID(marker_pick,1,1)),1,""))</f>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ca="1">IF(SUM(V266:AL266)&gt;0,1,"")</f>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4"/>
        <v>0</v>
      </c>
      <c r="BF266" s="3">
        <f>IF(highlight_pick="Select",0,IF(MID(highlight_pick,1,1)="#",0,IF(INDEX($A266:$BL266,1,MATCH(highlight_pick,$1:$1,0))="",0,IF(INDEX($A266:$BL266,1,MATCH(highlight_pick,$1:$1,0))="Yes",1,2))))</f>
        <v>0</v>
      </c>
      <c r="BG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H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row>
    <row r="267" spans="1:64" x14ac:dyDescent="0.3">
      <c r="A267" s="19" t="s">
        <v>658</v>
      </c>
      <c r="C267" s="4" t="s">
        <v>496</v>
      </c>
      <c r="D267" s="3" t="str">
        <f ca="1">IF(BI267=0,"",IF(BI267&lt;=VALUE(MID(marker_pick,1,1)),1,""))</f>
        <v/>
      </c>
      <c r="F267" s="5" t="s">
        <v>581</v>
      </c>
      <c r="G267" s="5" t="s">
        <v>581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ca="1">IF(SUM(V267:AL267)&gt;0,1,"")</f>
        <v/>
      </c>
      <c r="AN267" s="75" t="str">
        <f>IF(OR(E267="",VLOOKUP(E$1,Services!$A$1:$B$19,2,0)="Exclude"),"",IF($D267=1,IF(OR(price_limit="",price_limit="No Limit"),IF(E267="Yes",1,2),IF(SUMIFS(WhatIf!$G:$G,WhatIf!$A:$A,E$1,WhatIf!$B:$B,E267)&lt;=price_limit,IF(E267="Yes",1,2),"")),""))</f>
        <v/>
      </c>
      <c r="AO267" s="75" t="str">
        <f ca="1">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4"/>
        <v>0</v>
      </c>
      <c r="BF267" s="3">
        <f>IF(highlight_pick="Select",0,IF(MID(highlight_pick,1,1)="#",0,IF(INDEX($A267:$BL267,1,MATCH(highlight_pick,$1:$1,0))="",0,IF(INDEX($A267:$BL267,1,MATCH(highlight_pick,$1:$1,0))="Yes",1,2))))</f>
        <v>0</v>
      </c>
      <c r="BG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H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Err2</v>
      </c>
    </row>
    <row r="268" spans="1:64" x14ac:dyDescent="0.3">
      <c r="A268" s="19" t="s">
        <v>804</v>
      </c>
      <c r="C268" s="4" t="s">
        <v>223</v>
      </c>
      <c r="D268" s="3" t="str">
        <f ca="1">IF(BI268=0,"",IF(BI268&lt;=VALUE(MID(marker_pick,1,1)),1,""))</f>
        <v/>
      </c>
      <c r="T268" s="5" t="s">
        <v>263</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ca="1">IF(SUM(V268:AL268)&gt;0,1,"")</f>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 ca="1">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4"/>
        <v>0</v>
      </c>
      <c r="BF268" s="3">
        <f>IF(highlight_pick="Select",0,IF(MID(highlight_pick,1,1)="#",0,IF(INDEX($A268:$BL268,1,MATCH(highlight_pick,$1:$1,0))="",0,IF(INDEX($A268:$BL268,1,MATCH(highlight_pick,$1:$1,0))="Yes",1,2))))</f>
        <v>0</v>
      </c>
      <c r="BG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H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row>
    <row r="269" spans="1:64" ht="37.299999999999997" x14ac:dyDescent="0.3">
      <c r="A269" s="19" t="s">
        <v>170</v>
      </c>
      <c r="B269" s="4" t="s">
        <v>255</v>
      </c>
      <c r="C269" s="4" t="s">
        <v>223</v>
      </c>
      <c r="D269" s="3" t="str">
        <f ca="1">IF(BI269=0,"",IF(BI269&lt;=VALUE(MID(marker_pick,1,1)),1,""))</f>
        <v/>
      </c>
      <c r="F269" s="5" t="s">
        <v>170</v>
      </c>
      <c r="G269" s="5" t="s">
        <v>170</v>
      </c>
      <c r="O269" s="5" t="s">
        <v>170</v>
      </c>
      <c r="R269" s="5" t="s">
        <v>170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ca="1">IF(SUM(V269:AL269)&gt;0,1,"")</f>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4"/>
        <v>0</v>
      </c>
      <c r="BF269" s="3">
        <f>IF(highlight_pick="Select",0,IF(MID(highlight_pick,1,1)="#",0,IF(INDEX($A269:$BL269,1,MATCH(highlight_pick,$1:$1,0))="",0,IF(INDEX($A269:$BL269,1,MATCH(highlight_pick,$1:$1,0))="Yes",1,2))))</f>
        <v>0</v>
      </c>
      <c r="BG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H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row>
    <row r="270" spans="1:64" x14ac:dyDescent="0.3">
      <c r="A270" s="19" t="s">
        <v>55</v>
      </c>
      <c r="B270" s="4" t="s">
        <v>255</v>
      </c>
      <c r="C270" s="4" t="s">
        <v>223</v>
      </c>
      <c r="D270" s="3" t="str">
        <f ca="1">IF(BI270=0,"",IF(BI270&lt;=VALUE(MID(marker_pick,1,1)),1,""))</f>
        <v/>
      </c>
      <c r="H270" s="6"/>
      <c r="I270" s="6"/>
      <c r="L270" s="5" t="s">
        <v>1</v>
      </c>
      <c r="M270" s="5" t="s">
        <v>1</v>
      </c>
      <c r="O270" s="5" t="s">
        <v>1</v>
      </c>
      <c r="P270" s="6"/>
      <c r="Q270" s="6" t="s">
        <v>327</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ca="1">IF(SUM(V270:AL270)&gt;0,1,"")</f>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4"/>
        <v>0</v>
      </c>
      <c r="BF270" s="3">
        <f>IF(highlight_pick="Select",0,IF(MID(highlight_pick,1,1)="#",0,IF(INDEX($A270:$BL270,1,MATCH(highlight_pick,$1:$1,0))="",0,IF(INDEX($A270:$BL270,1,MATCH(highlight_pick,$1:$1,0))="Yes",1,2))))</f>
        <v>0</v>
      </c>
      <c r="BG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H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row>
    <row r="271" spans="1:64" ht="24.9" x14ac:dyDescent="0.3">
      <c r="A271" s="19" t="s">
        <v>4</v>
      </c>
      <c r="B271" s="4" t="s">
        <v>255</v>
      </c>
      <c r="C271" s="4" t="s">
        <v>490</v>
      </c>
      <c r="D271" s="3">
        <f ca="1">IF(BI271=0,"",IF(BI271&lt;=VALUE(MID(marker_pick,1,1)),1,""))</f>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ca="1">IF(SUM(V271:AL271)&gt;0,1,"")</f>
        <v>1</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f ca="1">IF(OR(G271="",VLOOKUP(G$1,Services!$A$1:$B$19,2,0)="Exclude"),"",IF($D271=1,IF(OR(price_limit="",price_limit="No Limit"),IF(G271="Yes",1,2),IF(SUMIFS(WhatIf!$G:$G,WhatIf!$A:$A,G$1,WhatIf!$B:$B,G271)&lt;=price_limit,IF(G271="Yes",1,2),"")),""))</f>
        <v>1</v>
      </c>
      <c r="AQ271" s="75">
        <f ca="1">IF(OR(H271="",VLOOKUP(H$1,Services!$A$1:$B$19,2,0)="Exclude"),"",IF($D271=1,IF(OR(price_limit="",price_limit="No Limit"),IF(H271="Yes",1,2),IF(SUMIFS(WhatIf!$G:$G,WhatIf!$A:$A,H$1,WhatIf!$B:$B,H271)&lt;=price_limit,IF(H271="Yes",1,2),"")),""))</f>
        <v>1</v>
      </c>
      <c r="AR271" s="75">
        <f ca="1">IF(OR(I271="",VLOOKUP(I$1,Services!$A$1:$B$19,2,0)="Exclude"),"",IF($D271=1,IF(OR(price_limit="",price_limit="No Limit"),IF(I271="Yes",1,2),IF(SUMIFS(WhatIf!$G:$G,WhatIf!$A:$A,I$1,WhatIf!$B:$B,I271)&lt;=price_limit,IF(I271="Yes",1,2),"")),""))</f>
        <v>1</v>
      </c>
      <c r="AS271" s="75">
        <f ca="1">IF(OR(J271="",VLOOKUP(J$1,Services!$A$1:$B$19,2,0)="Exclude"),"",IF($D271=1,IF(OR(price_limit="",price_limit="No Limit"),IF(J271="Yes",1,2),IF(SUMIFS(WhatIf!$G:$G,WhatIf!$A:$A,J$1,WhatIf!$B:$B,J271)&lt;=price_limit,IF(J271="Yes",1,2),"")),""))</f>
        <v>1</v>
      </c>
      <c r="AT271" s="75">
        <f ca="1">IF(OR(K271="",VLOOKUP(K$1,Services!$A$1:$B$19,2,0)="Exclude"),"",IF($D271=1,IF(OR(price_limit="",price_limit="No Limit"),IF(K271="Yes",1,2),IF(SUMIFS(WhatIf!$G:$G,WhatIf!$A:$A,K$1,WhatIf!$B:$B,K271)&lt;=price_limit,IF(K271="Yes",1,2),"")),""))</f>
        <v>1</v>
      </c>
      <c r="AU271" s="75">
        <f ca="1">IF(OR(L271="",VLOOKUP(L$1,Services!$A$1:$B$19,2,0)="Exclude"),"",IF($D271=1,IF(OR(price_limit="",price_limit="No Limit"),IF(L271="Yes",1,2),IF(SUMIFS(WhatIf!$G:$G,WhatIf!$A:$A,L$1,WhatIf!$B:$B,L271)&lt;=price_limit,IF(L271="Yes",1,2),"")),""))</f>
        <v>1</v>
      </c>
      <c r="AV271" s="75">
        <f ca="1">IF(OR(M271="",VLOOKUP(M$1,Services!$A$1:$B$19,2,0)="Exclude"),"",IF($D271=1,IF(OR(price_limit="",price_limit="No Limit"),IF(M271="Yes",1,2),IF(SUMIFS(WhatIf!$G:$G,WhatIf!$A:$A,M$1,WhatIf!$B:$B,M271)&lt;=price_limit,IF(M271="Yes",1,2),"")),""))</f>
        <v>1</v>
      </c>
      <c r="AW271" s="75">
        <f ca="1">IF(OR(N271="",VLOOKUP(N$1,Services!$A$1:$B$19,2,0)="Exclude"),"",IF($D271=1,IF(OR(price_limit="",price_limit="No Limit"),IF(N271="Yes",1,2),IF(SUMIFS(WhatIf!$G:$G,WhatIf!$A:$A,N$1,WhatIf!$B:$B,N271)&lt;=price_limit,IF(N271="Yes",1,2),"")),""))</f>
        <v>1</v>
      </c>
      <c r="AX271" s="75">
        <f ca="1">IF(OR(O271="",VLOOKUP(O$1,Services!$A$1:$B$19,2,0)="Exclude"),"",IF($D271=1,IF(OR(price_limit="",price_limit="No Limit"),IF(O271="Yes",1,2),IF(SUMIFS(WhatIf!$G:$G,WhatIf!$A:$A,O$1,WhatIf!$B:$B,O271)&lt;=price_limit,IF(O271="Yes",1,2),"")),""))</f>
        <v>1</v>
      </c>
      <c r="AY271" s="75">
        <f ca="1">IF(OR(P271="",VLOOKUP(P$1,Services!$A$1:$B$19,2,0)="Exclude"),"",IF($D271=1,IF(OR(price_limit="",price_limit="No Limit"),IF(P271="Yes",1,2),IF(SUMIFS(WhatIf!$G:$G,WhatIf!$A:$A,P$1,WhatIf!$B:$B,P271)&lt;=price_limit,IF(P271="Yes",1,2),"")),""))</f>
        <v>1</v>
      </c>
      <c r="AZ271" s="75">
        <f ca="1">IF(OR(Q271="",VLOOKUP(Q$1,Services!$A$1:$B$19,2,0)="Exclude"),"",IF($D271=1,IF(OR(price_limit="",price_limit="No Limit"),IF(Q271="Yes",1,2),IF(SUMIFS(WhatIf!$G:$G,WhatIf!$A:$A,Q$1,WhatIf!$B:$B,Q271)&lt;=price_limit,IF(Q271="Yes",1,2),"")),""))</f>
        <v>1</v>
      </c>
      <c r="BA271" s="75">
        <f ca="1">IF(OR(R271="",VLOOKUP(R$1,Services!$A$1:$B$19,2,0)="Exclude"),"",IF($D271=1,IF(OR(price_limit="",price_limit="No Limit"),IF(R271="Yes",1,2),IF(SUMIFS(WhatIf!$G:$G,WhatIf!$A:$A,R$1,WhatIf!$B:$B,R271)&lt;=price_limit,IF(R271="Yes",1,2),"")),""))</f>
        <v>1</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4"/>
        <v>0</v>
      </c>
      <c r="BF271" s="3">
        <f>IF(highlight_pick="Select",0,IF(MID(highlight_pick,1,1)="#",0,IF(INDEX($A271:$BL271,1,MATCH(highlight_pick,$1:$1,0))="",0,IF(INDEX($A271:$BL271,1,MATCH(highlight_pick,$1:$1,0))="Yes",1,2))))</f>
        <v>0</v>
      </c>
      <c r="BG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H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c r="BJ271" s="46" t="str">
        <f ca="1">IF($A271="","",IF(ISNUMBER(MATCH(A271,OFFSET(MyNetworks!$A$3,0,MATCH($C271,MyNetworks!$6:$6,0)-1,200,1),0)),"","Cat1"))</f>
        <v/>
      </c>
      <c r="BK271" s="3" t="str">
        <f>IF($A271&lt;&gt;"",IF(ISNUMBER(MATCH(ROW($A271),#REF!,0)),IF($E271="","Err1",""),IF($E271="","","Err2")),"")</f>
        <v/>
      </c>
      <c r="BL271" s="3" t="str">
        <f>IF($A271&lt;&gt;"",IF(ISNUMBER(MATCH(ROW($A271),#REF!,0)),IF($F271="","Err1",""),IF($F271="","","Err2")),"")</f>
        <v/>
      </c>
    </row>
    <row r="272" spans="1:64" ht="24.9" x14ac:dyDescent="0.3">
      <c r="A272" s="19" t="s">
        <v>189</v>
      </c>
      <c r="B272" s="4" t="s">
        <v>318</v>
      </c>
      <c r="C272" s="4" t="s">
        <v>223</v>
      </c>
      <c r="D272" s="3" t="str">
        <f ca="1">IF(BI272=0,"",IF(BI272&lt;=VALUE(MID(marker_pick,1,1)),1,""))</f>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ca="1">IF(SUM(V272:AL272)&gt;0,1,"")</f>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 ca="1">IF(OR(G272="",VLOOKUP(G$1,Services!$A$1:$B$19,2,0)="Exclude"),"",IF($D272=1,IF(OR(price_limit="",price_limit="No Limit"),IF(G272="Yes",1,2),IF(SUMIFS(WhatIf!$G:$G,WhatIf!$A:$A,G$1,WhatIf!$B:$B,G272)&lt;=price_limit,IF(G272="Yes",1,2),"")),""))</f>
        <v/>
      </c>
      <c r="AQ272" s="75" t="str">
        <f ca="1">IF(OR(H272="",VLOOKUP(H$1,Services!$A$1:$B$19,2,0)="Exclude"),"",IF($D272=1,IF(OR(price_limit="",price_limit="No Limit"),IF(H272="Yes",1,2),IF(SUMIFS(WhatIf!$G:$G,WhatIf!$A:$A,H$1,WhatIf!$B:$B,H272)&lt;=price_limit,IF(H272="Yes",1,2),"")),""))</f>
        <v/>
      </c>
      <c r="AR272" s="75" t="str">
        <f ca="1">IF(OR(I272="",VLOOKUP(I$1,Services!$A$1:$B$19,2,0)="Exclude"),"",IF($D272=1,IF(OR(price_limit="",price_limit="No Limit"),IF(I272="Yes",1,2),IF(SUMIFS(WhatIf!$G:$G,WhatIf!$A:$A,I$1,WhatIf!$B:$B,I272)&lt;=price_limit,IF(I272="Yes",1,2),"")),""))</f>
        <v/>
      </c>
      <c r="AS272" s="75" t="str">
        <f ca="1">IF(OR(J272="",VLOOKUP(J$1,Services!$A$1:$B$19,2,0)="Exclude"),"",IF($D272=1,IF(OR(price_limit="",price_limit="No Limit"),IF(J272="Yes",1,2),IF(SUMIFS(WhatIf!$G:$G,WhatIf!$A:$A,J$1,WhatIf!$B:$B,J272)&lt;=price_limit,IF(J272="Yes",1,2),"")),""))</f>
        <v/>
      </c>
      <c r="AT272" s="75" t="str">
        <f ca="1">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 ca="1">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 ca="1">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4"/>
        <v>0</v>
      </c>
      <c r="BF272" s="3">
        <f>IF(highlight_pick="Select",0,IF(MID(highlight_pick,1,1)="#",0,IF(INDEX($A272:$BL272,1,MATCH(highlight_pick,$1:$1,0))="",0,IF(INDEX($A272:$BL272,1,MATCH(highlight_pick,$1:$1,0))="Yes",1,2))))</f>
        <v>0</v>
      </c>
      <c r="BG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H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row>
    <row r="273" spans="1:64" ht="24.9" x14ac:dyDescent="0.3">
      <c r="A273" s="19" t="s">
        <v>260</v>
      </c>
      <c r="B273" s="4" t="s">
        <v>207</v>
      </c>
      <c r="C273" s="4" t="s">
        <v>494</v>
      </c>
      <c r="D273" s="3" t="str">
        <f ca="1">IF(BI273=0,"",IF(BI273&lt;=VALUE(MID(marker_pick,1,1)),1,""))</f>
        <v/>
      </c>
      <c r="G273" s="5" t="s">
        <v>1</v>
      </c>
      <c r="O273" s="6"/>
      <c r="P273" s="6"/>
      <c r="Q273" s="6" t="s">
        <v>223</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ca="1">IF(SUM(V273:AL273)&gt;0,1,"")</f>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IF(OR(U273="",VLOOKUP(U$1,Services!$A$1:$B$19,2,0)="Exclude"),"",IF($D273=1,IF(OR(price_limit="",price_limit="No Limit"),IF(U273="Yes",1,2),IF(SUMIFS(WhatIf!$G:$G,WhatIf!$A:$A,U$1,WhatIf!$B:$B,U273)&lt;=price_limit,IF(U273="Yes",1,2),"")),""))</f>
        <v/>
      </c>
      <c r="BE273" s="3">
        <f t="shared" si="4"/>
        <v>0</v>
      </c>
      <c r="BF273" s="3">
        <f>IF(highlight_pick="Select",0,IF(MID(highlight_pick,1,1)="#",0,IF(INDEX($A273:$BL273,1,MATCH(highlight_pick,$1:$1,0))="",0,IF(INDEX($A273:$BL273,1,MATCH(highlight_pick,$1:$1,0))="Yes",1,2))))</f>
        <v>0</v>
      </c>
      <c r="BG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H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row>
    <row r="274" spans="1:64" x14ac:dyDescent="0.3">
      <c r="A274" s="19" t="s">
        <v>433</v>
      </c>
      <c r="B274" s="4" t="s">
        <v>255</v>
      </c>
      <c r="C274" s="4" t="s">
        <v>231</v>
      </c>
      <c r="D274" s="3" t="str">
        <f ca="1">IF(BI274=0,"",IF(BI274&lt;=VALUE(MID(marker_pick,1,1)),1,""))</f>
        <v/>
      </c>
      <c r="G274" s="5" t="s">
        <v>548</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ca="1">IF(SUM(V274:AL274)&gt;0,1,"")</f>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4"/>
        <v>0</v>
      </c>
      <c r="BF274" s="3">
        <f>IF(highlight_pick="Select",0,IF(MID(highlight_pick,1,1)="#",0,IF(INDEX($A274:$BL274,1,MATCH(highlight_pick,$1:$1,0))="",0,IF(INDEX($A274:$BL274,1,MATCH(highlight_pick,$1:$1,0))="Yes",1,2))))</f>
        <v>0</v>
      </c>
      <c r="BG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H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row>
    <row r="275" spans="1:64" x14ac:dyDescent="0.3">
      <c r="A275" s="19" t="s">
        <v>130</v>
      </c>
      <c r="B275" s="4" t="s">
        <v>255</v>
      </c>
      <c r="C275" s="4" t="s">
        <v>231</v>
      </c>
      <c r="D275" s="3" t="str">
        <f ca="1">IF(BI275=0,"",IF(BI275&lt;=VALUE(MID(marker_pick,1,1)),1,""))</f>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ca="1">IF(SUM(V275:AL275)&gt;0,1,"")</f>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 ca="1">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4"/>
        <v>0</v>
      </c>
      <c r="BF275" s="3">
        <f>IF(highlight_pick="Select",0,IF(MID(highlight_pick,1,1)="#",0,IF(INDEX($A275:$BL275,1,MATCH(highlight_pick,$1:$1,0))="",0,IF(INDEX($A275:$BL275,1,MATCH(highlight_pick,$1:$1,0))="Yes",1,2))))</f>
        <v>0</v>
      </c>
      <c r="BG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H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row>
    <row r="276" spans="1:64" x14ac:dyDescent="0.3">
      <c r="A276" s="19" t="s">
        <v>131</v>
      </c>
      <c r="B276" s="4" t="s">
        <v>322</v>
      </c>
      <c r="C276" s="4" t="s">
        <v>223</v>
      </c>
      <c r="D276" s="3" t="str">
        <f ca="1">IF(BI276=0,"",IF(BI276&lt;=VALUE(MID(marker_pick,1,1)),1,""))</f>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ca="1">IF(SUM(V276:AL276)&gt;0,1,"")</f>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4"/>
        <v>0</v>
      </c>
      <c r="BF276" s="3">
        <f>IF(highlight_pick="Select",0,IF(MID(highlight_pick,1,1)="#",0,IF(INDEX($A276:$BL276,1,MATCH(highlight_pick,$1:$1,0))="",0,IF(INDEX($A276:$BL276,1,MATCH(highlight_pick,$1:$1,0))="Yes",1,2))))</f>
        <v>0</v>
      </c>
      <c r="BG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H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row>
    <row r="277" spans="1:64" x14ac:dyDescent="0.3">
      <c r="A277" s="19" t="s">
        <v>132</v>
      </c>
      <c r="B277" s="4" t="s">
        <v>247</v>
      </c>
      <c r="C277" s="4" t="s">
        <v>231</v>
      </c>
      <c r="D277" s="3" t="str">
        <f ca="1">IF(BI277=0,"",IF(BI277&lt;=VALUE(MID(marker_pick,1,1)),1,""))</f>
        <v/>
      </c>
      <c r="F277" s="5" t="s">
        <v>548</v>
      </c>
      <c r="G277" s="5" t="s">
        <v>548</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ca="1">IF(SUM(V277:AL277)&gt;0,1,"")</f>
        <v/>
      </c>
      <c r="AN277" s="75" t="str">
        <f>IF(OR(E277="",VLOOKUP(E$1,Services!$A$1:$B$19,2,0)="Exclude"),"",IF($D277=1,IF(OR(price_limit="",price_limit="No Limit"),IF(E277="Yes",1,2),IF(SUMIFS(WhatIf!$G:$G,WhatIf!$A:$A,E$1,WhatIf!$B:$B,E277)&lt;=price_limit,IF(E277="Yes",1,2),"")),""))</f>
        <v/>
      </c>
      <c r="AO277" s="75" t="str">
        <f ca="1">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4"/>
        <v>0</v>
      </c>
      <c r="BF277" s="3">
        <f>IF(highlight_pick="Select",0,IF(MID(highlight_pick,1,1)="#",0,IF(INDEX($A277:$BL277,1,MATCH(highlight_pick,$1:$1,0))="",0,IF(INDEX($A277:$BL277,1,MATCH(highlight_pick,$1:$1,0))="Yes",1,2))))</f>
        <v>0</v>
      </c>
      <c r="BG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H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Err2</v>
      </c>
    </row>
    <row r="278" spans="1:64" x14ac:dyDescent="0.3">
      <c r="A278" s="19" t="s">
        <v>675</v>
      </c>
      <c r="C278" s="4" t="s">
        <v>496</v>
      </c>
      <c r="D278" s="3" t="str">
        <f ca="1">IF(BI278=0,"",IF(BI278&lt;=VALUE(MID(marker_pick,1,1)),1,""))</f>
        <v/>
      </c>
      <c r="F278" s="5" t="s">
        <v>575</v>
      </c>
      <c r="G278" s="5" t="s">
        <v>575</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ca="1">IF(SUM(V278:AL278)&gt;0,1,"")</f>
        <v/>
      </c>
      <c r="AN278" s="75" t="str">
        <f>IF(OR(E278="",VLOOKUP(E$1,Services!$A$1:$B$19,2,0)="Exclude"),"",IF($D278=1,IF(OR(price_limit="",price_limit="No Limit"),IF(E278="Yes",1,2),IF(SUMIFS(WhatIf!$G:$G,WhatIf!$A:$A,E$1,WhatIf!$B:$B,E278)&lt;=price_limit,IF(E278="Yes",1,2),"")),""))</f>
        <v/>
      </c>
      <c r="AO278" s="75" t="str">
        <f ca="1">IF(OR(F278="",VLOOKUP(F$1,Services!$A$1:$B$19,2,0)="Exclude"),"",IF($D278=1,IF(OR(price_limit="",price_limit="No Limit"),IF(F278="Yes",1,2),IF(SUMIFS(WhatIf!$G:$G,WhatIf!$A:$A,F$1,WhatIf!$B:$B,F278)&lt;=price_limit,IF(F278="Yes",1,2),"")),""))</f>
        <v/>
      </c>
      <c r="AP278" s="75" t="str">
        <f ca="1">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4"/>
        <v>0</v>
      </c>
      <c r="BF278" s="3">
        <f>IF(highlight_pick="Select",0,IF(MID(highlight_pick,1,1)="#",0,IF(INDEX($A278:$BL278,1,MATCH(highlight_pick,$1:$1,0))="",0,IF(INDEX($A278:$BL278,1,MATCH(highlight_pick,$1:$1,0))="Yes",1,2))))</f>
        <v>0</v>
      </c>
      <c r="BG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H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Err2</v>
      </c>
    </row>
    <row r="279" spans="1:64" x14ac:dyDescent="0.3">
      <c r="A279" s="19" t="s">
        <v>133</v>
      </c>
      <c r="B279" s="4" t="s">
        <v>441</v>
      </c>
      <c r="C279" s="4" t="s">
        <v>231</v>
      </c>
      <c r="D279" s="3" t="str">
        <f ca="1">IF(BI279=0,"",IF(BI279&lt;=VALUE(MID(marker_pick,1,1)),1,""))</f>
        <v/>
      </c>
      <c r="F279" s="5" t="s">
        <v>548</v>
      </c>
      <c r="G279" s="5" t="s">
        <v>548</v>
      </c>
      <c r="T279" s="5" t="s">
        <v>263</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ca="1">IF(SUM(V279:AL279)&gt;0,1,"")</f>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 ca="1">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4"/>
        <v>0</v>
      </c>
      <c r="BF279" s="3">
        <f>IF(highlight_pick="Select",0,IF(MID(highlight_pick,1,1)="#",0,IF(INDEX($A279:$BL279,1,MATCH(highlight_pick,$1:$1,0))="",0,IF(INDEX($A279:$BL279,1,MATCH(highlight_pick,$1:$1,0))="Yes",1,2))))</f>
        <v>0</v>
      </c>
      <c r="BG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H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row>
    <row r="280" spans="1:64" x14ac:dyDescent="0.3">
      <c r="A280" s="19" t="s">
        <v>56</v>
      </c>
      <c r="B280" s="4" t="s">
        <v>255</v>
      </c>
      <c r="C280" s="4" t="s">
        <v>231</v>
      </c>
      <c r="D280" s="3" t="str">
        <f ca="1">IF(BI280=0,"",IF(BI280&lt;=VALUE(MID(marker_pick,1,1)),1,""))</f>
        <v/>
      </c>
      <c r="F280" s="5" t="s">
        <v>1</v>
      </c>
      <c r="G280" s="5" t="s">
        <v>1</v>
      </c>
      <c r="O280" s="5" t="s">
        <v>1</v>
      </c>
      <c r="P280" s="6"/>
      <c r="R280" s="6" t="s">
        <v>892</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ca="1">IF(SUM(V280:AL280)&gt;0,1,"")</f>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 ca="1">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4"/>
        <v>0</v>
      </c>
      <c r="BF280" s="3">
        <f>IF(highlight_pick="Select",0,IF(MID(highlight_pick,1,1)="#",0,IF(INDEX($A280:$BL280,1,MATCH(highlight_pick,$1:$1,0))="",0,IF(INDEX($A280:$BL280,1,MATCH(highlight_pick,$1:$1,0))="Yes",1,2))))</f>
        <v>0</v>
      </c>
      <c r="BG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H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row>
    <row r="281" spans="1:64" x14ac:dyDescent="0.3">
      <c r="A281" s="19" t="s">
        <v>57</v>
      </c>
      <c r="B281" s="4" t="s">
        <v>255</v>
      </c>
      <c r="C281" s="4" t="s">
        <v>223</v>
      </c>
      <c r="D281" s="3" t="str">
        <f ca="1">IF(BI281=0,"",IF(BI281&lt;=VALUE(MID(marker_pick,1,1)),1,""))</f>
        <v/>
      </c>
      <c r="G281" s="5" t="s">
        <v>1</v>
      </c>
      <c r="O281" s="6"/>
      <c r="P281" s="6"/>
      <c r="Q281" s="6" t="s">
        <v>327</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ca="1">IF(SUM(V281:AL281)&gt;0,1,"")</f>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 ca="1">IF(OR(Q281="",VLOOKUP(Q$1,Services!$A$1:$B$19,2,0)="Exclude"),"",IF($D281=1,IF(OR(price_limit="",price_limit="No Limit"),IF(Q281="Yes",1,2),IF(SUMIFS(WhatIf!$G:$G,WhatIf!$A:$A,Q$1,WhatIf!$B:$B,Q281)&lt;=price_limit,IF(Q281="Yes",1,2),"")),""))</f>
        <v/>
      </c>
      <c r="BA281" s="75" t="str">
        <f ca="1">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4"/>
        <v>0</v>
      </c>
      <c r="BF281" s="3">
        <f>IF(highlight_pick="Select",0,IF(MID(highlight_pick,1,1)="#",0,IF(INDEX($A281:$BL281,1,MATCH(highlight_pick,$1:$1,0))="",0,IF(INDEX($A281:$BL281,1,MATCH(highlight_pick,$1:$1,0))="Yes",1,2))))</f>
        <v>0</v>
      </c>
      <c r="BG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H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row>
    <row r="282" spans="1:64" x14ac:dyDescent="0.3">
      <c r="A282" s="19" t="s">
        <v>190</v>
      </c>
      <c r="B282" s="4" t="s">
        <v>134</v>
      </c>
      <c r="C282" s="4" t="s">
        <v>223</v>
      </c>
      <c r="D282" s="3" t="str">
        <f ca="1">IF(BI282=0,"",IF(BI282&lt;=VALUE(MID(marker_pick,1,1)),1,""))</f>
        <v/>
      </c>
      <c r="G282" s="5" t="s">
        <v>545</v>
      </c>
      <c r="O282" s="6"/>
      <c r="P282" s="6"/>
      <c r="Q282" s="6" t="s">
        <v>223</v>
      </c>
      <c r="R282" s="5" t="s">
        <v>894</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ca="1">IF(SUM(V282:AL282)&gt;0,1,"")</f>
        <v/>
      </c>
      <c r="AN282" s="75" t="str">
        <f>IF(OR(E282="",VLOOKUP(E$1,Services!$A$1:$B$19,2,0)="Exclude"),"",IF($D282=1,IF(OR(price_limit="",price_limit="No Limit"),IF(E282="Yes",1,2),IF(SUMIFS(WhatIf!$G:$G,WhatIf!$A:$A,E$1,WhatIf!$B:$B,E282)&lt;=price_limit,IF(E282="Yes",1,2),"")),""))</f>
        <v/>
      </c>
      <c r="AO282" s="75" t="str">
        <f>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 ca="1">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4"/>
        <v>0</v>
      </c>
      <c r="BF282" s="3">
        <f>IF(highlight_pick="Select",0,IF(MID(highlight_pick,1,1)="#",0,IF(INDEX($A282:$BL282,1,MATCH(highlight_pick,$1:$1,0))="",0,IF(INDEX($A282:$BL282,1,MATCH(highlight_pick,$1:$1,0))="Yes",1,2))))</f>
        <v>0</v>
      </c>
      <c r="BG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H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
      </c>
    </row>
    <row r="283" spans="1:64" ht="24.9" x14ac:dyDescent="0.3">
      <c r="A283" s="19" t="s">
        <v>58</v>
      </c>
      <c r="B283" s="4" t="s">
        <v>255</v>
      </c>
      <c r="C283" s="4" t="s">
        <v>223</v>
      </c>
      <c r="D283" s="3" t="str">
        <f ca="1">IF(BI283=0,"",IF(BI283&lt;=VALUE(MID(marker_pick,1,1)),1,""))</f>
        <v/>
      </c>
      <c r="F283" s="5" t="s">
        <v>545</v>
      </c>
      <c r="G283" s="5" t="s">
        <v>545</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ca="1">IF(SUM(V283:AL283)&gt;0,1,"")</f>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 ca="1">IF(OR(L283="",VLOOKUP(L$1,Services!$A$1:$B$19,2,0)="Exclude"),"",IF($D283=1,IF(OR(price_limit="",price_limit="No Limit"),IF(L283="Yes",1,2),IF(SUMIFS(WhatIf!$G:$G,WhatIf!$A:$A,L$1,WhatIf!$B:$B,L283)&lt;=price_limit,IF(L283="Yes",1,2),"")),""))</f>
        <v/>
      </c>
      <c r="AV283" s="75" t="str">
        <f ca="1">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4"/>
        <v>0</v>
      </c>
      <c r="BF283" s="3">
        <f>IF(highlight_pick="Select",0,IF(MID(highlight_pick,1,1)="#",0,IF(INDEX($A283:$BL283,1,MATCH(highlight_pick,$1:$1,0))="",0,IF(INDEX($A283:$BL283,1,MATCH(highlight_pick,$1:$1,0))="Yes",1,2))))</f>
        <v>0</v>
      </c>
      <c r="BG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H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row>
    <row r="284" spans="1:64" ht="24.9" x14ac:dyDescent="0.3">
      <c r="A284" s="19" t="s">
        <v>59</v>
      </c>
      <c r="B284" s="4" t="s">
        <v>891</v>
      </c>
      <c r="C284" s="4" t="s">
        <v>489</v>
      </c>
      <c r="D284" s="3" t="str">
        <f ca="1">IF(BI284=0,"",IF(BI284&lt;=VALUE(MID(marker_pick,1,1)),1,""))</f>
        <v/>
      </c>
      <c r="E284" s="5" t="s">
        <v>1</v>
      </c>
      <c r="F284" s="5" t="s">
        <v>547</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ca="1">IF(SUM(V284:AL284)&gt;0,1,"")</f>
        <v/>
      </c>
      <c r="AN284" s="75" t="str">
        <f ca="1">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 ca="1">IF(OR(H284="",VLOOKUP(H$1,Services!$A$1:$B$19,2,0)="Exclude"),"",IF($D284=1,IF(OR(price_limit="",price_limit="No Limit"),IF(H284="Yes",1,2),IF(SUMIFS(WhatIf!$G:$G,WhatIf!$A:$A,H$1,WhatIf!$B:$B,H284)&lt;=price_limit,IF(H284="Yes",1,2),"")),""))</f>
        <v/>
      </c>
      <c r="AR284" s="75" t="str">
        <f ca="1">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 ca="1">IF(OR(K284="",VLOOKUP(K$1,Services!$A$1:$B$19,2,0)="Exclude"),"",IF($D284=1,IF(OR(price_limit="",price_limit="No Limit"),IF(K284="Yes",1,2),IF(SUMIFS(WhatIf!$G:$G,WhatIf!$A:$A,K$1,WhatIf!$B:$B,K284)&lt;=price_limit,IF(K284="Yes",1,2),"")),""))</f>
        <v/>
      </c>
      <c r="AU284" s="75" t="str">
        <f ca="1">IF(OR(L284="",VLOOKUP(L$1,Services!$A$1:$B$19,2,0)="Exclude"),"",IF($D284=1,IF(OR(price_limit="",price_limit="No Limit"),IF(L284="Yes",1,2),IF(SUMIFS(WhatIf!$G:$G,WhatIf!$A:$A,L$1,WhatIf!$B:$B,L284)&lt;=price_limit,IF(L284="Yes",1,2),"")),""))</f>
        <v/>
      </c>
      <c r="AV284" s="75" t="str">
        <f ca="1">IF(OR(M284="",VLOOKUP(M$1,Services!$A$1:$B$19,2,0)="Exclude"),"",IF($D284=1,IF(OR(price_limit="",price_limit="No Limit"),IF(M284="Yes",1,2),IF(SUMIFS(WhatIf!$G:$G,WhatIf!$A:$A,M$1,WhatIf!$B:$B,M284)&lt;=price_limit,IF(M284="Yes",1,2),"")),""))</f>
        <v/>
      </c>
      <c r="AW284" s="75" t="str">
        <f ca="1">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 t="shared" si="4"/>
        <v>0</v>
      </c>
      <c r="BF284" s="3">
        <f>IF(highlight_pick="Select",0,IF(MID(highlight_pick,1,1)="#",0,IF(INDEX($A284:$BL284,1,MATCH(highlight_pick,$1:$1,0))="",0,IF(INDEX($A284:$BL284,1,MATCH(highlight_pick,$1:$1,0))="Yes",1,2))))</f>
        <v>0</v>
      </c>
      <c r="BG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H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Err2</v>
      </c>
      <c r="BL284" s="3" t="str">
        <f>IF($A284&lt;&gt;"",IF(ISNUMBER(MATCH(ROW($A284),#REF!,0)),IF($F284="","Err1",""),IF($F284="","","Err2")),"")</f>
        <v>Err2</v>
      </c>
    </row>
    <row r="285" spans="1:64" x14ac:dyDescent="0.3">
      <c r="A285" s="19" t="s">
        <v>178</v>
      </c>
      <c r="B285" s="4" t="s">
        <v>255</v>
      </c>
      <c r="C285" s="4" t="s">
        <v>493</v>
      </c>
      <c r="D285" s="3" t="str">
        <f ca="1">IF(BI285=0,"",IF(BI285&lt;=VALUE(MID(marker_pick,1,1)),1,""))</f>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ca="1">IF(SUM(V285:AL285)&gt;0,1,"")</f>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4"/>
        <v>0</v>
      </c>
      <c r="BF285" s="3">
        <f>IF(highlight_pick="Select",0,IF(MID(highlight_pick,1,1)="#",0,IF(INDEX($A285:$BL285,1,MATCH(highlight_pick,$1:$1,0))="",0,IF(INDEX($A285:$BL285,1,MATCH(highlight_pick,$1:$1,0))="Yes",1,2))))</f>
        <v>0</v>
      </c>
      <c r="BG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H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row>
    <row r="286" spans="1:64" ht="24.9" x14ac:dyDescent="0.3">
      <c r="A286" s="19" t="s">
        <v>60</v>
      </c>
      <c r="B286" s="4" t="s">
        <v>369</v>
      </c>
      <c r="C286" s="4" t="s">
        <v>489</v>
      </c>
      <c r="D286" s="3" t="str">
        <f ca="1">IF(BI286=0,"",IF(BI286&lt;=VALUE(MID(marker_pick,1,1)),1,""))</f>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ca="1">IF(SUM(V286:AL286)&gt;0,1,"")</f>
        <v/>
      </c>
      <c r="AN286" s="75" t="str">
        <f ca="1">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 ca="1">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 ca="1">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4"/>
        <v>0</v>
      </c>
      <c r="BF286" s="3">
        <f>IF(highlight_pick="Select",0,IF(MID(highlight_pick,1,1)="#",0,IF(INDEX($A286:$BL286,1,MATCH(highlight_pick,$1:$1,0))="",0,IF(INDEX($A286:$BL286,1,MATCH(highlight_pick,$1:$1,0))="Yes",1,2))))</f>
        <v>0</v>
      </c>
      <c r="BG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H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
      </c>
    </row>
    <row r="287" spans="1:64" x14ac:dyDescent="0.3">
      <c r="A287" s="19" t="s">
        <v>61</v>
      </c>
      <c r="B287" s="4" t="s">
        <v>316</v>
      </c>
      <c r="C287" s="4" t="s">
        <v>489</v>
      </c>
      <c r="D287" s="3" t="str">
        <f ca="1">IF(BI287=0,"",IF(BI287&lt;=VALUE(MID(marker_pick,1,1)),1,""))</f>
        <v/>
      </c>
      <c r="E287" s="5" t="s">
        <v>1</v>
      </c>
      <c r="F287" s="5" t="s">
        <v>547</v>
      </c>
      <c r="G287" s="5" t="s">
        <v>547</v>
      </c>
      <c r="K287" s="5" t="s">
        <v>1</v>
      </c>
      <c r="L287" s="5" t="s">
        <v>1</v>
      </c>
      <c r="M287" s="5" t="s">
        <v>1</v>
      </c>
      <c r="O287" s="6"/>
      <c r="P287" s="6"/>
      <c r="Q287" s="6"/>
      <c r="R287" s="6" t="s">
        <v>892</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ca="1">IF(SUM(V287:AL287)&gt;0,1,"")</f>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 ca="1">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4"/>
        <v>0</v>
      </c>
      <c r="BF287" s="3">
        <f>IF(highlight_pick="Select",0,IF(MID(highlight_pick,1,1)="#",0,IF(INDEX($A287:$BL287,1,MATCH(highlight_pick,$1:$1,0))="",0,IF(INDEX($A287:$BL287,1,MATCH(highlight_pick,$1:$1,0))="Yes",1,2))))</f>
        <v>0</v>
      </c>
      <c r="BG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H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row>
    <row r="288" spans="1:64" x14ac:dyDescent="0.3">
      <c r="A288" s="19" t="s">
        <v>662</v>
      </c>
      <c r="C288" s="4" t="s">
        <v>222</v>
      </c>
      <c r="D288" s="3" t="str">
        <f ca="1">IF(BI288=0,"",IF(BI288&lt;=VALUE(MID(marker_pick,1,1)),1,""))</f>
        <v/>
      </c>
      <c r="F288" s="5" t="s">
        <v>568</v>
      </c>
      <c r="G288" s="5" t="s">
        <v>568</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ca="1">IF(SUM(V288:AL288)&gt;0,1,"")</f>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IF(OR(L288="",VLOOKUP(L$1,Services!$A$1:$B$19,2,0)="Exclude"),"",IF($D288=1,IF(OR(price_limit="",price_limit="No Limit"),IF(L288="Yes",1,2),IF(SUMIFS(WhatIf!$G:$G,WhatIf!$A:$A,L$1,WhatIf!$B:$B,L288)&lt;=price_limit,IF(L288="Yes",1,2),"")),""))</f>
        <v/>
      </c>
      <c r="AV288" s="75" t="str">
        <f>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 t="shared" si="4"/>
        <v>0</v>
      </c>
      <c r="BF288" s="3">
        <f>IF(highlight_pick="Select",0,IF(MID(highlight_pick,1,1)="#",0,IF(INDEX($A288:$BL288,1,MATCH(highlight_pick,$1:$1,0))="",0,IF(INDEX($A288:$BL288,1,MATCH(highlight_pick,$1:$1,0))="Yes",1,2))))</f>
        <v>0</v>
      </c>
      <c r="BG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H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row>
    <row r="289" spans="1:64" x14ac:dyDescent="0.3">
      <c r="A289" s="19" t="s">
        <v>220</v>
      </c>
      <c r="B289" s="4" t="s">
        <v>255</v>
      </c>
      <c r="C289" s="4" t="s">
        <v>222</v>
      </c>
      <c r="D289" s="3" t="str">
        <f ca="1">IF(BI289=0,"",IF(BI289&lt;=VALUE(MID(marker_pick,1,1)),1,""))</f>
        <v/>
      </c>
      <c r="F289" s="5" t="s">
        <v>568</v>
      </c>
      <c r="G289" s="5" t="s">
        <v>568</v>
      </c>
      <c r="H289" s="5" t="s">
        <v>303</v>
      </c>
      <c r="I289" s="5" t="s">
        <v>303</v>
      </c>
      <c r="J289" s="5" t="s">
        <v>303</v>
      </c>
      <c r="K289" s="5" t="s">
        <v>303</v>
      </c>
      <c r="L289" s="5" t="s">
        <v>303</v>
      </c>
      <c r="M289" s="5" t="s">
        <v>303</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ca="1">IF(SUM(V289:AL289)&gt;0,1,"")</f>
        <v/>
      </c>
      <c r="AN289" s="75" t="str">
        <f>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 ca="1">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4"/>
        <v>0</v>
      </c>
      <c r="BF289" s="3">
        <f>IF(highlight_pick="Select",0,IF(MID(highlight_pick,1,1)="#",0,IF(INDEX($A289:$BL289,1,MATCH(highlight_pick,$1:$1,0))="",0,IF(INDEX($A289:$BL289,1,MATCH(highlight_pick,$1:$1,0))="Yes",1,2))))</f>
        <v>0</v>
      </c>
      <c r="BG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H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
      </c>
      <c r="BL289" s="3" t="str">
        <f>IF($A289&lt;&gt;"",IF(ISNUMBER(MATCH(ROW($A289),#REF!,0)),IF($F289="","Err1",""),IF($F289="","","Err2")),"")</f>
        <v>Err2</v>
      </c>
    </row>
    <row r="290" spans="1:64" x14ac:dyDescent="0.3">
      <c r="A290" s="19" t="s">
        <v>289</v>
      </c>
      <c r="B290" s="4" t="s">
        <v>255</v>
      </c>
      <c r="C290" s="4" t="s">
        <v>222</v>
      </c>
      <c r="D290" s="3" t="str">
        <f ca="1">IF(BI290=0,"",IF(BI290&lt;=VALUE(MID(marker_pick,1,1)),1,""))</f>
        <v/>
      </c>
      <c r="F290" s="5" t="s">
        <v>568</v>
      </c>
      <c r="G290" s="5" t="s">
        <v>568</v>
      </c>
      <c r="H290" s="5" t="s">
        <v>303</v>
      </c>
      <c r="I290" s="5" t="s">
        <v>303</v>
      </c>
      <c r="J290" s="5" t="s">
        <v>303</v>
      </c>
      <c r="K290" s="5" t="s">
        <v>303</v>
      </c>
      <c r="L290" s="5" t="s">
        <v>303</v>
      </c>
      <c r="M290" s="5" t="s">
        <v>303</v>
      </c>
      <c r="N290" s="5" t="s">
        <v>1</v>
      </c>
      <c r="R290" s="5" t="s">
        <v>897</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ca="1">IF(SUM(V290:AL290)&gt;0,1,"")</f>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 ca="1">IF(OR(H290="",VLOOKUP(H$1,Services!$A$1:$B$19,2,0)="Exclude"),"",IF($D290=1,IF(OR(price_limit="",price_limit="No Limit"),IF(H290="Yes",1,2),IF(SUMIFS(WhatIf!$G:$G,WhatIf!$A:$A,H$1,WhatIf!$B:$B,H290)&lt;=price_limit,IF(H290="Yes",1,2),"")),""))</f>
        <v/>
      </c>
      <c r="AR290" s="75" t="str">
        <f ca="1">IF(OR(I290="",VLOOKUP(I$1,Services!$A$1:$B$19,2,0)="Exclude"),"",IF($D290=1,IF(OR(price_limit="",price_limit="No Limit"),IF(I290="Yes",1,2),IF(SUMIFS(WhatIf!$G:$G,WhatIf!$A:$A,I$1,WhatIf!$B:$B,I290)&lt;=price_limit,IF(I290="Yes",1,2),"")),""))</f>
        <v/>
      </c>
      <c r="AS290" s="75" t="str">
        <f ca="1">IF(OR(J290="",VLOOKUP(J$1,Services!$A$1:$B$19,2,0)="Exclude"),"",IF($D290=1,IF(OR(price_limit="",price_limit="No Limit"),IF(J290="Yes",1,2),IF(SUMIFS(WhatIf!$G:$G,WhatIf!$A:$A,J$1,WhatIf!$B:$B,J290)&lt;=price_limit,IF(J290="Yes",1,2),"")),""))</f>
        <v/>
      </c>
      <c r="AT290" s="75" t="str">
        <f ca="1">IF(OR(K290="",VLOOKUP(K$1,Services!$A$1:$B$19,2,0)="Exclude"),"",IF($D290=1,IF(OR(price_limit="",price_limit="No Limit"),IF(K290="Yes",1,2),IF(SUMIFS(WhatIf!$G:$G,WhatIf!$A:$A,K$1,WhatIf!$B:$B,K290)&lt;=price_limit,IF(K290="Yes",1,2),"")),""))</f>
        <v/>
      </c>
      <c r="AU290" s="75" t="str">
        <f ca="1">IF(OR(L290="",VLOOKUP(L$1,Services!$A$1:$B$19,2,0)="Exclude"),"",IF($D290=1,IF(OR(price_limit="",price_limit="No Limit"),IF(L290="Yes",1,2),IF(SUMIFS(WhatIf!$G:$G,WhatIf!$A:$A,L$1,WhatIf!$B:$B,L290)&lt;=price_limit,IF(L290="Yes",1,2),"")),""))</f>
        <v/>
      </c>
      <c r="AV290" s="75" t="str">
        <f ca="1">IF(OR(M290="",VLOOKUP(M$1,Services!$A$1:$B$19,2,0)="Exclude"),"",IF($D290=1,IF(OR(price_limit="",price_limit="No Limit"),IF(M290="Yes",1,2),IF(SUMIFS(WhatIf!$G:$G,WhatIf!$A:$A,M$1,WhatIf!$B:$B,M290)&lt;=price_limit,IF(M290="Yes",1,2),"")),""))</f>
        <v/>
      </c>
      <c r="AW290" s="75" t="str">
        <f ca="1">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 ca="1">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4"/>
        <v>0</v>
      </c>
      <c r="BF290" s="3">
        <f>IF(highlight_pick="Select",0,IF(MID(highlight_pick,1,1)="#",0,IF(INDEX($A290:$BL290,1,MATCH(highlight_pick,$1:$1,0))="",0,IF(INDEX($A290:$BL290,1,MATCH(highlight_pick,$1:$1,0))="Yes",1,2))))</f>
        <v>0</v>
      </c>
      <c r="BG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H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row>
    <row r="291" spans="1:64" x14ac:dyDescent="0.3">
      <c r="A291" s="19" t="s">
        <v>812</v>
      </c>
      <c r="C291" s="4" t="s">
        <v>212</v>
      </c>
      <c r="D291" s="3" t="str">
        <f ca="1">IF(BI291=0,"",IF(BI291&lt;=VALUE(MID(marker_pick,1,1)),1,""))</f>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ca="1">IF(SUM(V291:AL291)&gt;0,1,"")</f>
        <v/>
      </c>
      <c r="AN291" s="75" t="str">
        <f>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IF(OR(H291="",VLOOKUP(H$1,Services!$A$1:$B$19,2,0)="Exclude"),"",IF($D291=1,IF(OR(price_limit="",price_limit="No Limit"),IF(H291="Yes",1,2),IF(SUMIFS(WhatIf!$G:$G,WhatIf!$A:$A,H$1,WhatIf!$B:$B,H291)&lt;=price_limit,IF(H291="Yes",1,2),"")),""))</f>
        <v/>
      </c>
      <c r="AR291" s="75" t="str">
        <f>IF(OR(I291="",VLOOKUP(I$1,Services!$A$1:$B$19,2,0)="Exclude"),"",IF($D291=1,IF(OR(price_limit="",price_limit="No Limit"),IF(I291="Yes",1,2),IF(SUMIFS(WhatIf!$G:$G,WhatIf!$A:$A,I$1,WhatIf!$B:$B,I291)&lt;=price_limit,IF(I291="Yes",1,2),"")),""))</f>
        <v/>
      </c>
      <c r="AS291" s="75" t="str">
        <f>IF(OR(J291="",VLOOKUP(J$1,Services!$A$1:$B$19,2,0)="Exclude"),"",IF($D291=1,IF(OR(price_limit="",price_limit="No Limit"),IF(J291="Yes",1,2),IF(SUMIFS(WhatIf!$G:$G,WhatIf!$A:$A,J$1,WhatIf!$B:$B,J291)&lt;=price_limit,IF(J291="Yes",1,2),"")),""))</f>
        <v/>
      </c>
      <c r="AT291" s="75" t="str">
        <f>IF(OR(K291="",VLOOKUP(K$1,Services!$A$1:$B$19,2,0)="Exclude"),"",IF($D291=1,IF(OR(price_limit="",price_limit="No Limit"),IF(K291="Yes",1,2),IF(SUMIFS(WhatIf!$G:$G,WhatIf!$A:$A,K$1,WhatIf!$B:$B,K291)&lt;=price_limit,IF(K291="Yes",1,2),"")),""))</f>
        <v/>
      </c>
      <c r="AU291" s="75" t="str">
        <f>IF(OR(L291="",VLOOKUP(L$1,Services!$A$1:$B$19,2,0)="Exclude"),"",IF($D291=1,IF(OR(price_limit="",price_limit="No Limit"),IF(L291="Yes",1,2),IF(SUMIFS(WhatIf!$G:$G,WhatIf!$A:$A,L$1,WhatIf!$B:$B,L291)&lt;=price_limit,IF(L291="Yes",1,2),"")),""))</f>
        <v/>
      </c>
      <c r="AV291" s="75" t="str">
        <f>IF(OR(M291="",VLOOKUP(M$1,Services!$A$1:$B$19,2,0)="Exclude"),"",IF($D291=1,IF(OR(price_limit="",price_limit="No Limit"),IF(M291="Yes",1,2),IF(SUMIFS(WhatIf!$G:$G,WhatIf!$A:$A,M$1,WhatIf!$B:$B,M291)&lt;=price_limit,IF(M291="Yes",1,2),"")),""))</f>
        <v/>
      </c>
      <c r="AW291" s="75" t="str">
        <f>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 ca="1">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4"/>
        <v>0</v>
      </c>
      <c r="BF291" s="3">
        <f>IF(highlight_pick="Select",0,IF(MID(highlight_pick,1,1)="#",0,IF(INDEX($A291:$BL291,1,MATCH(highlight_pick,$1:$1,0))="",0,IF(INDEX($A291:$BL291,1,MATCH(highlight_pick,$1:$1,0))="Yes",1,2))))</f>
        <v>0</v>
      </c>
      <c r="BG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H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
      </c>
    </row>
    <row r="292" spans="1:64" x14ac:dyDescent="0.3">
      <c r="A292" s="19" t="s">
        <v>135</v>
      </c>
      <c r="B292" s="4" t="s">
        <v>255</v>
      </c>
      <c r="C292" s="4" t="s">
        <v>223</v>
      </c>
      <c r="D292" s="3" t="str">
        <f ca="1">IF(BI292=0,"",IF(BI292&lt;=VALUE(MID(marker_pick,1,1)),1,""))</f>
        <v/>
      </c>
      <c r="G292" s="5" t="s">
        <v>545</v>
      </c>
      <c r="H292" s="6"/>
      <c r="I292" s="6" t="s">
        <v>1</v>
      </c>
      <c r="L292" s="5" t="s">
        <v>1</v>
      </c>
      <c r="M292" s="5" t="s">
        <v>1</v>
      </c>
      <c r="O292" s="5" t="s">
        <v>1</v>
      </c>
      <c r="P292" s="5" t="s">
        <v>1</v>
      </c>
      <c r="Q292" s="5" t="s">
        <v>327</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ca="1">IF(SUM(V292:AL292)&gt;0,1,"")</f>
        <v/>
      </c>
      <c r="AN292" s="75" t="str">
        <f>IF(OR(E292="",VLOOKUP(E$1,Services!$A$1:$B$19,2,0)="Exclude"),"",IF($D292=1,IF(OR(price_limit="",price_limit="No Limit"),IF(E292="Yes",1,2),IF(SUMIFS(WhatIf!$G:$G,WhatIf!$A:$A,E$1,WhatIf!$B:$B,E292)&lt;=price_limit,IF(E292="Yes",1,2),"")),""))</f>
        <v/>
      </c>
      <c r="AO292" s="75" t="str">
        <f>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 ca="1">IF(OR(O292="",VLOOKUP(O$1,Services!$A$1:$B$19,2,0)="Exclude"),"",IF($D292=1,IF(OR(price_limit="",price_limit="No Limit"),IF(O292="Yes",1,2),IF(SUMIFS(WhatIf!$G:$G,WhatIf!$A:$A,O$1,WhatIf!$B:$B,O292)&lt;=price_limit,IF(O292="Yes",1,2),"")),""))</f>
        <v/>
      </c>
      <c r="AY292" s="75" t="str">
        <f ca="1">IF(OR(P292="",VLOOKUP(P$1,Services!$A$1:$B$19,2,0)="Exclude"),"",IF($D292=1,IF(OR(price_limit="",price_limit="No Limit"),IF(P292="Yes",1,2),IF(SUMIFS(WhatIf!$G:$G,WhatIf!$A:$A,P$1,WhatIf!$B:$B,P292)&lt;=price_limit,IF(P292="Yes",1,2),"")),""))</f>
        <v/>
      </c>
      <c r="AZ292" s="75" t="str">
        <f ca="1">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4"/>
        <v>0</v>
      </c>
      <c r="BF292" s="3">
        <f>IF(highlight_pick="Select",0,IF(MID(highlight_pick,1,1)="#",0,IF(INDEX($A292:$BL292,1,MATCH(highlight_pick,$1:$1,0))="",0,IF(INDEX($A292:$BL292,1,MATCH(highlight_pick,$1:$1,0))="Yes",1,2))))</f>
        <v>0</v>
      </c>
      <c r="BG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H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
      </c>
    </row>
    <row r="293" spans="1:64" ht="24.9" x14ac:dyDescent="0.3">
      <c r="A293" s="19" t="s">
        <v>735</v>
      </c>
      <c r="B293" s="19" t="s">
        <v>810</v>
      </c>
      <c r="C293" s="4" t="s">
        <v>231</v>
      </c>
      <c r="D293" s="3" t="str">
        <f ca="1">IF(BI293=0,"",IF(BI293&lt;=VALUE(MID(marker_pick,1,1)),1,""))</f>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ca="1">IF(SUM(V293:AL293)&gt;0,1,"")</f>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 ca="1">IF(OR(J293="",VLOOKUP(J$1,Services!$A$1:$B$19,2,0)="Exclude"),"",IF($D293=1,IF(OR(price_limit="",price_limit="No Limit"),IF(J293="Yes",1,2),IF(SUMIFS(WhatIf!$G:$G,WhatIf!$A:$A,J$1,WhatIf!$B:$B,J293)&lt;=price_limit,IF(J293="Yes",1,2),"")),""))</f>
        <v/>
      </c>
      <c r="AT293" s="75" t="str">
        <f ca="1">IF(OR(K293="",VLOOKUP(K$1,Services!$A$1:$B$19,2,0)="Exclude"),"",IF($D293=1,IF(OR(price_limit="",price_limit="No Limit"),IF(K293="Yes",1,2),IF(SUMIFS(WhatIf!$G:$G,WhatIf!$A:$A,K$1,WhatIf!$B:$B,K293)&lt;=price_limit,IF(K293="Yes",1,2),"")),""))</f>
        <v/>
      </c>
      <c r="AU293" s="75" t="str">
        <f ca="1">IF(OR(L293="",VLOOKUP(L$1,Services!$A$1:$B$19,2,0)="Exclude"),"",IF($D293=1,IF(OR(price_limit="",price_limit="No Limit"),IF(L293="Yes",1,2),IF(SUMIFS(WhatIf!$G:$G,WhatIf!$A:$A,L$1,WhatIf!$B:$B,L293)&lt;=price_limit,IF(L293="Yes",1,2),"")),""))</f>
        <v/>
      </c>
      <c r="AV293" s="75" t="str">
        <f ca="1">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4"/>
        <v>0</v>
      </c>
      <c r="BF293" s="3">
        <f>IF(highlight_pick="Select",0,IF(MID(highlight_pick,1,1)="#",0,IF(INDEX($A293:$BL293,1,MATCH(highlight_pick,$1:$1,0))="",0,IF(INDEX($A293:$BL293,1,MATCH(highlight_pick,$1:$1,0))="Yes",1,2))))</f>
        <v>0</v>
      </c>
      <c r="BG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H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row>
    <row r="294" spans="1:64" x14ac:dyDescent="0.3">
      <c r="A294" s="19" t="s">
        <v>370</v>
      </c>
      <c r="B294" s="4" t="s">
        <v>255</v>
      </c>
      <c r="C294" s="4" t="s">
        <v>223</v>
      </c>
      <c r="D294" s="3" t="str">
        <f ca="1">IF(BI294=0,"",IF(BI294&lt;=VALUE(MID(marker_pick,1,1)),1,""))</f>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ca="1">IF(SUM(V294:AL294)&gt;0,1,"")</f>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IF(OR(L294="",VLOOKUP(L$1,Services!$A$1:$B$19,2,0)="Exclude"),"",IF($D294=1,IF(OR(price_limit="",price_limit="No Limit"),IF(L294="Yes",1,2),IF(SUMIFS(WhatIf!$G:$G,WhatIf!$A:$A,L$1,WhatIf!$B:$B,L294)&lt;=price_limit,IF(L294="Yes",1,2),"")),""))</f>
        <v/>
      </c>
      <c r="AV294" s="75" t="str">
        <f>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4"/>
        <v>0</v>
      </c>
      <c r="BF294" s="3">
        <f>IF(highlight_pick="Select",0,IF(MID(highlight_pick,1,1)="#",0,IF(INDEX($A294:$BL294,1,MATCH(highlight_pick,$1:$1,0))="",0,IF(INDEX($A294:$BL294,1,MATCH(highlight_pick,$1:$1,0))="Yes",1,2))))</f>
        <v>0</v>
      </c>
      <c r="BG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H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row>
    <row r="295" spans="1:64" ht="24.9" x14ac:dyDescent="0.3">
      <c r="A295" s="19" t="s">
        <v>136</v>
      </c>
      <c r="B295" s="4" t="s">
        <v>690</v>
      </c>
      <c r="C295" s="4" t="s">
        <v>212</v>
      </c>
      <c r="D295" s="3" t="str">
        <f ca="1">IF(BI295=0,"",IF(BI295&lt;=VALUE(MID(marker_pick,1,1)),1,""))</f>
        <v/>
      </c>
      <c r="F295" s="5" t="s">
        <v>551</v>
      </c>
      <c r="G295" s="5" t="s">
        <v>551</v>
      </c>
      <c r="R295" s="5" t="s">
        <v>895</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ca="1">IF(SUM(V295:AL295)&gt;0,1,"")</f>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IF(OR(J295="",VLOOKUP(J$1,Services!$A$1:$B$19,2,0)="Exclude"),"",IF($D295=1,IF(OR(price_limit="",price_limit="No Limit"),IF(J295="Yes",1,2),IF(SUMIFS(WhatIf!$G:$G,WhatIf!$A:$A,J$1,WhatIf!$B:$B,J295)&lt;=price_limit,IF(J295="Yes",1,2),"")),""))</f>
        <v/>
      </c>
      <c r="AT295" s="75" t="str">
        <f>IF(OR(K295="",VLOOKUP(K$1,Services!$A$1:$B$19,2,0)="Exclude"),"",IF($D295=1,IF(OR(price_limit="",price_limit="No Limit"),IF(K295="Yes",1,2),IF(SUMIFS(WhatIf!$G:$G,WhatIf!$A:$A,K$1,WhatIf!$B:$B,K295)&lt;=price_limit,IF(K295="Yes",1,2),"")),""))</f>
        <v/>
      </c>
      <c r="AU295" s="75" t="str">
        <f>IF(OR(L295="",VLOOKUP(L$1,Services!$A$1:$B$19,2,0)="Exclude"),"",IF($D295=1,IF(OR(price_limit="",price_limit="No Limit"),IF(L295="Yes",1,2),IF(SUMIFS(WhatIf!$G:$G,WhatIf!$A:$A,L$1,WhatIf!$B:$B,L295)&lt;=price_limit,IF(L295="Yes",1,2),"")),""))</f>
        <v/>
      </c>
      <c r="AV295" s="75" t="str">
        <f>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4"/>
        <v>0</v>
      </c>
      <c r="BF295" s="3">
        <f>IF(highlight_pick="Select",0,IF(MID(highlight_pick,1,1)="#",0,IF(INDEX($A295:$BL295,1,MATCH(highlight_pick,$1:$1,0))="",0,IF(INDEX($A295:$BL295,1,MATCH(highlight_pick,$1:$1,0))="Yes",1,2))))</f>
        <v>0</v>
      </c>
      <c r="BG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H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row>
    <row r="296" spans="1:64" ht="49.75" x14ac:dyDescent="0.3">
      <c r="A296" s="19" t="s">
        <v>137</v>
      </c>
      <c r="B296" s="4" t="s">
        <v>875</v>
      </c>
      <c r="C296" s="4" t="s">
        <v>223</v>
      </c>
      <c r="D296" s="3" t="str">
        <f ca="1">IF(BI296=0,"",IF(BI296&lt;=VALUE(MID(marker_pick,1,1)),1,""))</f>
        <v/>
      </c>
      <c r="F296" s="5" t="s">
        <v>562</v>
      </c>
      <c r="G296" s="5" t="s">
        <v>562</v>
      </c>
      <c r="Q296" s="5" t="s">
        <v>223</v>
      </c>
      <c r="R296" s="5" t="s">
        <v>895</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ca="1">IF(SUM(V296:AL296)&gt;0,1,"")</f>
        <v/>
      </c>
      <c r="AN296" s="75" t="str">
        <f>IF(OR(E296="",VLOOKUP(E$1,Services!$A$1:$B$19,2,0)="Exclude"),"",IF($D296=1,IF(OR(price_limit="",price_limit="No Limit"),IF(E296="Yes",1,2),IF(SUMIFS(WhatIf!$G:$G,WhatIf!$A:$A,E$1,WhatIf!$B:$B,E296)&lt;=price_limit,IF(E296="Yes",1,2),"")),""))</f>
        <v/>
      </c>
      <c r="AO296" s="75" t="str">
        <f ca="1">IF(OR(F296="",VLOOKUP(F$1,Services!$A$1:$B$19,2,0)="Exclude"),"",IF($D296=1,IF(OR(price_limit="",price_limit="No Limit"),IF(F296="Yes",1,2),IF(SUMIFS(WhatIf!$G:$G,WhatIf!$A:$A,F$1,WhatIf!$B:$B,F296)&lt;=price_limit,IF(F296="Yes",1,2),"")),""))</f>
        <v/>
      </c>
      <c r="AP296" s="75" t="str">
        <f ca="1">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 ca="1">IF(OR(Q296="",VLOOKUP(Q$1,Services!$A$1:$B$19,2,0)="Exclude"),"",IF($D296=1,IF(OR(price_limit="",price_limit="No Limit"),IF(Q296="Yes",1,2),IF(SUMIFS(WhatIf!$G:$G,WhatIf!$A:$A,Q$1,WhatIf!$B:$B,Q296)&lt;=price_limit,IF(Q296="Yes",1,2),"")),""))</f>
        <v/>
      </c>
      <c r="BA296" s="75" t="str">
        <f ca="1">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4"/>
        <v>0</v>
      </c>
      <c r="BF296" s="3">
        <f>IF(highlight_pick="Select",0,IF(MID(highlight_pick,1,1)="#",0,IF(INDEX($A296:$BL296,1,MATCH(highlight_pick,$1:$1,0))="",0,IF(INDEX($A296:$BL296,1,MATCH(highlight_pick,$1:$1,0))="Yes",1,2))))</f>
        <v>0</v>
      </c>
      <c r="BG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H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Err2</v>
      </c>
    </row>
    <row r="297" spans="1:64" x14ac:dyDescent="0.3">
      <c r="A297" s="19" t="s">
        <v>476</v>
      </c>
      <c r="B297" s="4" t="s">
        <v>255</v>
      </c>
      <c r="C297" s="4" t="s">
        <v>212</v>
      </c>
      <c r="D297" s="3" t="str">
        <f ca="1">IF(BI297=0,"",IF(BI297&lt;=VALUE(MID(marker_pick,1,1)),1,""))</f>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ca="1">IF(SUM(V297:AL297)&gt;0,1,"")</f>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IF(OR(G297="",VLOOKUP(G$1,Services!$A$1:$B$19,2,0)="Exclude"),"",IF($D297=1,IF(OR(price_limit="",price_limit="No Limit"),IF(G297="Yes",1,2),IF(SUMIFS(WhatIf!$G:$G,WhatIf!$A:$A,G$1,WhatIf!$B:$B,G297)&lt;=price_limit,IF(G297="Yes",1,2),"")),""))</f>
        <v/>
      </c>
      <c r="AQ297" s="75" t="str">
        <f ca="1">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 ca="1">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4"/>
        <v>0</v>
      </c>
      <c r="BF297" s="3">
        <f>IF(highlight_pick="Select",0,IF(MID(highlight_pick,1,1)="#",0,IF(INDEX($A297:$BL297,1,MATCH(highlight_pick,$1:$1,0))="",0,IF(INDEX($A297:$BL297,1,MATCH(highlight_pick,$1:$1,0))="Yes",1,2))))</f>
        <v>0</v>
      </c>
      <c r="BG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H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row>
    <row r="298" spans="1:64" ht="12.45" customHeight="1" x14ac:dyDescent="0.3">
      <c r="A298" s="19" t="s">
        <v>371</v>
      </c>
      <c r="B298" s="4" t="s">
        <v>882</v>
      </c>
      <c r="C298" s="4" t="s">
        <v>212</v>
      </c>
      <c r="D298" s="3" t="str">
        <f ca="1">IF(BI298=0,"",IF(BI298&lt;=VALUE(MID(marker_pick,1,1)),1,""))</f>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ca="1">IF(SUM(V298:AL298)&gt;0,1,"")</f>
        <v/>
      </c>
      <c r="AN298" s="75" t="str">
        <f ca="1">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 ca="1">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4"/>
        <v>0</v>
      </c>
      <c r="BF298" s="3">
        <f>IF(highlight_pick="Select",0,IF(MID(highlight_pick,1,1)="#",0,IF(INDEX($A298:$BL298,1,MATCH(highlight_pick,$1:$1,0))="",0,IF(INDEX($A298:$BL298,1,MATCH(highlight_pick,$1:$1,0))="Yes",1,2))))</f>
        <v>0</v>
      </c>
      <c r="BG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H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Err2</v>
      </c>
      <c r="BL298" s="3" t="str">
        <f>IF($A298&lt;&gt;"",IF(ISNUMBER(MATCH(ROW($A298),#REF!,0)),IF($F298="","Err1",""),IF($F298="","","Err2")),"")</f>
        <v/>
      </c>
    </row>
    <row r="299" spans="1:64" ht="24.9" x14ac:dyDescent="0.3">
      <c r="A299" s="19" t="s">
        <v>191</v>
      </c>
      <c r="B299" s="4" t="s">
        <v>138</v>
      </c>
      <c r="C299" s="4" t="s">
        <v>212</v>
      </c>
      <c r="D299" s="3" t="str">
        <f ca="1">IF(BI299=0,"",IF(BI299&lt;=VALUE(MID(marker_pick,1,1)),1,""))</f>
        <v/>
      </c>
      <c r="G299" s="5" t="s">
        <v>549</v>
      </c>
      <c r="H299" s="6" t="s">
        <v>1</v>
      </c>
      <c r="I299" s="6" t="s">
        <v>1</v>
      </c>
      <c r="L299" s="5" t="s">
        <v>1</v>
      </c>
      <c r="M299" s="5" t="s">
        <v>1</v>
      </c>
      <c r="O299" s="6"/>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ca="1">IF(SUM(V299:AL299)&gt;0,1,"")</f>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 ca="1">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 ca="1">IF(OR(P299="",VLOOKUP(P$1,Services!$A$1:$B$19,2,0)="Exclude"),"",IF($D299=1,IF(OR(price_limit="",price_limit="No Limit"),IF(P299="Yes",1,2),IF(SUMIFS(WhatIf!$G:$G,WhatIf!$A:$A,P$1,WhatIf!$B:$B,P299)&lt;=price_limit,IF(P299="Yes",1,2),"")),""))</f>
        <v/>
      </c>
      <c r="AZ299" s="75" t="str">
        <f ca="1">IF(OR(Q299="",VLOOKUP(Q$1,Services!$A$1:$B$19,2,0)="Exclude"),"",IF($D299=1,IF(OR(price_limit="",price_limit="No Limit"),IF(Q299="Yes",1,2),IF(SUMIFS(WhatIf!$G:$G,WhatIf!$A:$A,Q$1,WhatIf!$B:$B,Q299)&lt;=price_limit,IF(Q299="Yes",1,2),"")),""))</f>
        <v/>
      </c>
      <c r="BA299" s="75" t="str">
        <f ca="1">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4"/>
        <v>0</v>
      </c>
      <c r="BF299" s="3">
        <f>IF(highlight_pick="Select",0,IF(MID(highlight_pick,1,1)="#",0,IF(INDEX($A299:$BL299,1,MATCH(highlight_pick,$1:$1,0))="",0,IF(INDEX($A299:$BL299,1,MATCH(highlight_pick,$1:$1,0))="Yes",1,2))))</f>
        <v>0</v>
      </c>
      <c r="BG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H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row>
    <row r="300" spans="1:64" x14ac:dyDescent="0.3">
      <c r="A300" s="19" t="s">
        <v>372</v>
      </c>
      <c r="B300" s="4" t="s">
        <v>255</v>
      </c>
      <c r="C300" s="4" t="s">
        <v>223</v>
      </c>
      <c r="D300" s="3" t="str">
        <f ca="1">IF(BI300=0,"",IF(BI300&lt;=VALUE(MID(marker_pick,1,1)),1,""))</f>
        <v/>
      </c>
      <c r="R300" s="5" t="s">
        <v>894</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ca="1">IF(SUM(V300:AL300)&gt;0,1,"")</f>
        <v/>
      </c>
      <c r="AN300" s="75" t="str">
        <f>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 t="shared" si="4"/>
        <v>0</v>
      </c>
      <c r="BF300" s="3">
        <f>IF(highlight_pick="Select",0,IF(MID(highlight_pick,1,1)="#",0,IF(INDEX($A300:$BL300,1,MATCH(highlight_pick,$1:$1,0))="",0,IF(INDEX($A300:$BL300,1,MATCH(highlight_pick,$1:$1,0))="Yes",1,2))))</f>
        <v>0</v>
      </c>
      <c r="BG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H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
      </c>
    </row>
    <row r="301" spans="1:64" x14ac:dyDescent="0.3">
      <c r="A301" s="19" t="s">
        <v>373</v>
      </c>
      <c r="B301" s="4" t="s">
        <v>255</v>
      </c>
      <c r="C301" s="4" t="s">
        <v>223</v>
      </c>
      <c r="D301" s="3" t="str">
        <f ca="1">IF(BI301=0,"",IF(BI301&lt;=VALUE(MID(marker_pick,1,1)),1,""))</f>
        <v/>
      </c>
      <c r="R301" s="5" t="s">
        <v>894</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ca="1">IF(SUM(V301:AL301)&gt;0,1,"")</f>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 t="shared" si="4"/>
        <v>0</v>
      </c>
      <c r="BF301" s="3">
        <f>IF(highlight_pick="Select",0,IF(MID(highlight_pick,1,1)="#",0,IF(INDEX($A301:$BL301,1,MATCH(highlight_pick,$1:$1,0))="",0,IF(INDEX($A301:$BL301,1,MATCH(highlight_pick,$1:$1,0))="Yes",1,2))))</f>
        <v>0</v>
      </c>
      <c r="BG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H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row>
    <row r="302" spans="1:64" x14ac:dyDescent="0.3">
      <c r="A302" s="19" t="s">
        <v>374</v>
      </c>
      <c r="B302" s="4" t="s">
        <v>255</v>
      </c>
      <c r="C302" s="4" t="s">
        <v>223</v>
      </c>
      <c r="D302" s="3" t="str">
        <f ca="1">IF(BI302=0,"",IF(BI302&lt;=VALUE(MID(marker_pick,1,1)),1,""))</f>
        <v/>
      </c>
      <c r="R302" s="5" t="s">
        <v>894</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ca="1">IF(SUM(V302:AL302)&gt;0,1,"")</f>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4"/>
        <v>0</v>
      </c>
      <c r="BF302" s="3">
        <f>IF(highlight_pick="Select",0,IF(MID(highlight_pick,1,1)="#",0,IF(INDEX($A302:$BL302,1,MATCH(highlight_pick,$1:$1,0))="",0,IF(INDEX($A302:$BL302,1,MATCH(highlight_pick,$1:$1,0))="Yes",1,2))))</f>
        <v>0</v>
      </c>
      <c r="BG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H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row>
    <row r="303" spans="1:64" x14ac:dyDescent="0.3">
      <c r="A303" s="19" t="s">
        <v>375</v>
      </c>
      <c r="B303" s="4" t="s">
        <v>255</v>
      </c>
      <c r="C303" s="4" t="s">
        <v>223</v>
      </c>
      <c r="D303" s="3" t="str">
        <f ca="1">IF(BI303=0,"",IF(BI303&lt;=VALUE(MID(marker_pick,1,1)),1,""))</f>
        <v/>
      </c>
      <c r="R303" s="5" t="s">
        <v>894</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ca="1">IF(SUM(V303:AL303)&gt;0,1,"")</f>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4"/>
        <v>0</v>
      </c>
      <c r="BF303" s="3">
        <f>IF(highlight_pick="Select",0,IF(MID(highlight_pick,1,1)="#",0,IF(INDEX($A303:$BL303,1,MATCH(highlight_pick,$1:$1,0))="",0,IF(INDEX($A303:$BL303,1,MATCH(highlight_pick,$1:$1,0))="Yes",1,2))))</f>
        <v>0</v>
      </c>
      <c r="BG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H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row>
    <row r="304" spans="1:64" x14ac:dyDescent="0.3">
      <c r="A304" s="19" t="s">
        <v>376</v>
      </c>
      <c r="B304" s="4" t="s">
        <v>255</v>
      </c>
      <c r="C304" s="4" t="s">
        <v>223</v>
      </c>
      <c r="D304" s="3" t="str">
        <f ca="1">IF(BI304=0,"",IF(BI304&lt;=VALUE(MID(marker_pick,1,1)),1,""))</f>
        <v/>
      </c>
      <c r="R304" s="5" t="s">
        <v>894</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ca="1">IF(SUM(V304:AL304)&gt;0,1,"")</f>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4"/>
        <v>0</v>
      </c>
      <c r="BF304" s="3">
        <f>IF(highlight_pick="Select",0,IF(MID(highlight_pick,1,1)="#",0,IF(INDEX($A304:$BL304,1,MATCH(highlight_pick,$1:$1,0))="",0,IF(INDEX($A304:$BL304,1,MATCH(highlight_pick,$1:$1,0))="Yes",1,2))))</f>
        <v>0</v>
      </c>
      <c r="BG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H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row>
    <row r="305" spans="1:64" x14ac:dyDescent="0.3">
      <c r="A305" s="19" t="s">
        <v>377</v>
      </c>
      <c r="B305" s="4" t="s">
        <v>255</v>
      </c>
      <c r="C305" s="4" t="s">
        <v>223</v>
      </c>
      <c r="D305" s="3" t="str">
        <f ca="1">IF(BI305=0,"",IF(BI305&lt;=VALUE(MID(marker_pick,1,1)),1,""))</f>
        <v/>
      </c>
      <c r="R305" s="5" t="s">
        <v>894</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ca="1">IF(SUM(V305:AL305)&gt;0,1,"")</f>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4"/>
        <v>0</v>
      </c>
      <c r="BF305" s="3">
        <f>IF(highlight_pick="Select",0,IF(MID(highlight_pick,1,1)="#",0,IF(INDEX($A305:$BL305,1,MATCH(highlight_pick,$1:$1,0))="",0,IF(INDEX($A305:$BL305,1,MATCH(highlight_pick,$1:$1,0))="Yes",1,2))))</f>
        <v>0</v>
      </c>
      <c r="BG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H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row>
    <row r="306" spans="1:64" ht="37.299999999999997" x14ac:dyDescent="0.3">
      <c r="A306" s="19" t="s">
        <v>248</v>
      </c>
      <c r="B306" s="4" t="s">
        <v>378</v>
      </c>
      <c r="C306" s="4" t="s">
        <v>494</v>
      </c>
      <c r="D306" s="3" t="str">
        <f ca="1">IF(BI306=0,"",IF(BI306&lt;=VALUE(MID(marker_pick,1,1)),1,""))</f>
        <v/>
      </c>
      <c r="F306" s="5" t="s">
        <v>545</v>
      </c>
      <c r="G306" s="5" t="s">
        <v>545</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ca="1">IF(SUM(V306:AL306)&gt;0,1,"")</f>
        <v/>
      </c>
      <c r="AN306" s="75" t="str">
        <f>IF(OR(E306="",VLOOKUP(E$1,Services!$A$1:$B$19,2,0)="Exclude"),"",IF($D306=1,IF(OR(price_limit="",price_limit="No Limit"),IF(E306="Yes",1,2),IF(SUMIFS(WhatIf!$G:$G,WhatIf!$A:$A,E$1,WhatIf!$B:$B,E306)&lt;=price_limit,IF(E306="Yes",1,2),"")),""))</f>
        <v/>
      </c>
      <c r="AO306" s="75" t="str">
        <f ca="1">IF(OR(F306="",VLOOKUP(F$1,Services!$A$1:$B$19,2,0)="Exclude"),"",IF($D306=1,IF(OR(price_limit="",price_limit="No Limit"),IF(F306="Yes",1,2),IF(SUMIFS(WhatIf!$G:$G,WhatIf!$A:$A,F$1,WhatIf!$B:$B,F306)&lt;=price_limit,IF(F306="Yes",1,2),"")),""))</f>
        <v/>
      </c>
      <c r="AP306" s="75" t="str">
        <f ca="1">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4"/>
        <v>0</v>
      </c>
      <c r="BF306" s="3">
        <f>IF(highlight_pick="Select",0,IF(MID(highlight_pick,1,1)="#",0,IF(INDEX($A306:$BL306,1,MATCH(highlight_pick,$1:$1,0))="",0,IF(INDEX($A306:$BL306,1,MATCH(highlight_pick,$1:$1,0))="Yes",1,2))))</f>
        <v>0</v>
      </c>
      <c r="BG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H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Err2</v>
      </c>
    </row>
    <row r="307" spans="1:64" x14ac:dyDescent="0.3">
      <c r="A307" s="19" t="s">
        <v>563</v>
      </c>
      <c r="C307" s="4" t="s">
        <v>496</v>
      </c>
      <c r="D307" s="3" t="str">
        <f ca="1">IF(BI307=0,"",IF(BI307&lt;=VALUE(MID(marker_pick,1,1)),1,""))</f>
        <v/>
      </c>
      <c r="F307" s="5" t="s">
        <v>563</v>
      </c>
      <c r="G307" s="5" t="s">
        <v>563</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ca="1">IF(SUM(V307:AL307)&gt;0,1,"")</f>
        <v/>
      </c>
      <c r="AN307" s="75" t="str">
        <f>IF(OR(E307="",VLOOKUP(E$1,Services!$A$1:$B$19,2,0)="Exclude"),"",IF($D307=1,IF(OR(price_limit="",price_limit="No Limit"),IF(E307="Yes",1,2),IF(SUMIFS(WhatIf!$G:$G,WhatIf!$A:$A,E$1,WhatIf!$B:$B,E307)&lt;=price_limit,IF(E307="Yes",1,2),"")),""))</f>
        <v/>
      </c>
      <c r="AO307" s="75" t="str">
        <f ca="1">IF(OR(F307="",VLOOKUP(F$1,Services!$A$1:$B$19,2,0)="Exclude"),"",IF($D307=1,IF(OR(price_limit="",price_limit="No Limit"),IF(F307="Yes",1,2),IF(SUMIFS(WhatIf!$G:$G,WhatIf!$A:$A,F$1,WhatIf!$B:$B,F307)&lt;=price_limit,IF(F307="Yes",1,2),"")),""))</f>
        <v/>
      </c>
      <c r="AP307" s="75" t="str">
        <f ca="1">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4"/>
        <v>0</v>
      </c>
      <c r="BF307" s="3">
        <f>IF(highlight_pick="Select",0,IF(MID(highlight_pick,1,1)="#",0,IF(INDEX($A307:$BL307,1,MATCH(highlight_pick,$1:$1,0))="",0,IF(INDEX($A307:$BL307,1,MATCH(highlight_pick,$1:$1,0))="Yes",1,2))))</f>
        <v>0</v>
      </c>
      <c r="BG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H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Err2</v>
      </c>
    </row>
    <row r="308" spans="1:64" ht="24.9" x14ac:dyDescent="0.3">
      <c r="A308" s="19" t="s">
        <v>62</v>
      </c>
      <c r="B308" s="4" t="s">
        <v>878</v>
      </c>
      <c r="C308" s="4" t="s">
        <v>301</v>
      </c>
      <c r="D308" s="3" t="str">
        <f ca="1">IF(BI308=0,"",IF(BI308&lt;=VALUE(MID(marker_pick,1,1)),1,""))</f>
        <v/>
      </c>
      <c r="E308" s="5" t="s">
        <v>1</v>
      </c>
      <c r="F308" s="5" t="s">
        <v>546</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ca="1">IF(SUM(V308:AL308)&gt;0,1,"")</f>
        <v/>
      </c>
      <c r="AN308" s="75" t="str">
        <f ca="1">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 ca="1">IF(OR(I308="",VLOOKUP(I$1,Services!$A$1:$B$19,2,0)="Exclude"),"",IF($D308=1,IF(OR(price_limit="",price_limit="No Limit"),IF(I308="Yes",1,2),IF(SUMIFS(WhatIf!$G:$G,WhatIf!$A:$A,I$1,WhatIf!$B:$B,I308)&lt;=price_limit,IF(I308="Yes",1,2),"")),""))</f>
        <v/>
      </c>
      <c r="AS308" s="75" t="str">
        <f ca="1">IF(OR(J308="",VLOOKUP(J$1,Services!$A$1:$B$19,2,0)="Exclude"),"",IF($D308=1,IF(OR(price_limit="",price_limit="No Limit"),IF(J308="Yes",1,2),IF(SUMIFS(WhatIf!$G:$G,WhatIf!$A:$A,J$1,WhatIf!$B:$B,J308)&lt;=price_limit,IF(J308="Yes",1,2),"")),""))</f>
        <v/>
      </c>
      <c r="AT308" s="75" t="str">
        <f ca="1">IF(OR(K308="",VLOOKUP(K$1,Services!$A$1:$B$19,2,0)="Exclude"),"",IF($D308=1,IF(OR(price_limit="",price_limit="No Limit"),IF(K308="Yes",1,2),IF(SUMIFS(WhatIf!$G:$G,WhatIf!$A:$A,K$1,WhatIf!$B:$B,K308)&lt;=price_limit,IF(K308="Yes",1,2),"")),""))</f>
        <v/>
      </c>
      <c r="AU308" s="75" t="str">
        <f ca="1">IF(OR(L308="",VLOOKUP(L$1,Services!$A$1:$B$19,2,0)="Exclude"),"",IF($D308=1,IF(OR(price_limit="",price_limit="No Limit"),IF(L308="Yes",1,2),IF(SUMIFS(WhatIf!$G:$G,WhatIf!$A:$A,L$1,WhatIf!$B:$B,L308)&lt;=price_limit,IF(L308="Yes",1,2),"")),""))</f>
        <v/>
      </c>
      <c r="AV308" s="75" t="str">
        <f ca="1">IF(OR(M308="",VLOOKUP(M$1,Services!$A$1:$B$19,2,0)="Exclude"),"",IF($D308=1,IF(OR(price_limit="",price_limit="No Limit"),IF(M308="Yes",1,2),IF(SUMIFS(WhatIf!$G:$G,WhatIf!$A:$A,M$1,WhatIf!$B:$B,M308)&lt;=price_limit,IF(M308="Yes",1,2),"")),""))</f>
        <v/>
      </c>
      <c r="AW308" s="75" t="str">
        <f ca="1">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 t="shared" si="4"/>
        <v>0</v>
      </c>
      <c r="BF308" s="3">
        <f>IF(highlight_pick="Select",0,IF(MID(highlight_pick,1,1)="#",0,IF(INDEX($A308:$BL308,1,MATCH(highlight_pick,$1:$1,0))="",0,IF(INDEX($A308:$BL308,1,MATCH(highlight_pick,$1:$1,0))="Yes",1,2))))</f>
        <v>0</v>
      </c>
      <c r="BG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H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Err2</v>
      </c>
      <c r="BL308" s="3" t="str">
        <f>IF($A308&lt;&gt;"",IF(ISNUMBER(MATCH(ROW($A308),#REF!,0)),IF($F308="","Err1",""),IF($F308="","","Err2")),"")</f>
        <v>Err2</v>
      </c>
    </row>
    <row r="309" spans="1:64" ht="24.9" x14ac:dyDescent="0.3">
      <c r="A309" s="19" t="s">
        <v>221</v>
      </c>
      <c r="B309" s="4" t="s">
        <v>255</v>
      </c>
      <c r="C309" s="4" t="s">
        <v>222</v>
      </c>
      <c r="D309" s="3" t="str">
        <f ca="1">IF(BI309=0,"",IF(BI309&lt;=VALUE(MID(marker_pick,1,1)),1,""))</f>
        <v/>
      </c>
      <c r="F309" s="5" t="s">
        <v>566</v>
      </c>
      <c r="G309" s="5" t="s">
        <v>566</v>
      </c>
      <c r="H309" s="5" t="s">
        <v>303</v>
      </c>
      <c r="I309" s="5" t="s">
        <v>303</v>
      </c>
      <c r="J309" s="5" t="s">
        <v>303</v>
      </c>
      <c r="K309" s="5" t="s">
        <v>303</v>
      </c>
      <c r="L309" s="5" t="s">
        <v>303</v>
      </c>
      <c r="M309" s="5" t="s">
        <v>303</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ca="1">IF(SUM(V309:AL309)&gt;0,1,"")</f>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 ca="1">IF(OR(H309="",VLOOKUP(H$1,Services!$A$1:$B$19,2,0)="Exclude"),"",IF($D309=1,IF(OR(price_limit="",price_limit="No Limit"),IF(H309="Yes",1,2),IF(SUMIFS(WhatIf!$G:$G,WhatIf!$A:$A,H$1,WhatIf!$B:$B,H309)&lt;=price_limit,IF(H309="Yes",1,2),"")),""))</f>
        <v/>
      </c>
      <c r="AR309" s="75" t="str">
        <f ca="1">IF(OR(I309="",VLOOKUP(I$1,Services!$A$1:$B$19,2,0)="Exclude"),"",IF($D309=1,IF(OR(price_limit="",price_limit="No Limit"),IF(I309="Yes",1,2),IF(SUMIFS(WhatIf!$G:$G,WhatIf!$A:$A,I$1,WhatIf!$B:$B,I309)&lt;=price_limit,IF(I309="Yes",1,2),"")),""))</f>
        <v/>
      </c>
      <c r="AS309" s="75" t="str">
        <f ca="1">IF(OR(J309="",VLOOKUP(J$1,Services!$A$1:$B$19,2,0)="Exclude"),"",IF($D309=1,IF(OR(price_limit="",price_limit="No Limit"),IF(J309="Yes",1,2),IF(SUMIFS(WhatIf!$G:$G,WhatIf!$A:$A,J$1,WhatIf!$B:$B,J309)&lt;=price_limit,IF(J309="Yes",1,2),"")),""))</f>
        <v/>
      </c>
      <c r="AT309" s="75" t="str">
        <f ca="1">IF(OR(K309="",VLOOKUP(K$1,Services!$A$1:$B$19,2,0)="Exclude"),"",IF($D309=1,IF(OR(price_limit="",price_limit="No Limit"),IF(K309="Yes",1,2),IF(SUMIFS(WhatIf!$G:$G,WhatIf!$A:$A,K$1,WhatIf!$B:$B,K309)&lt;=price_limit,IF(K309="Yes",1,2),"")),""))</f>
        <v/>
      </c>
      <c r="AU309" s="75" t="str">
        <f ca="1">IF(OR(L309="",VLOOKUP(L$1,Services!$A$1:$B$19,2,0)="Exclude"),"",IF($D309=1,IF(OR(price_limit="",price_limit="No Limit"),IF(L309="Yes",1,2),IF(SUMIFS(WhatIf!$G:$G,WhatIf!$A:$A,L$1,WhatIf!$B:$B,L309)&lt;=price_limit,IF(L309="Yes",1,2),"")),""))</f>
        <v/>
      </c>
      <c r="AV309" s="75" t="str">
        <f ca="1">IF(OR(M309="",VLOOKUP(M$1,Services!$A$1:$B$19,2,0)="Exclude"),"",IF($D309=1,IF(OR(price_limit="",price_limit="No Limit"),IF(M309="Yes",1,2),IF(SUMIFS(WhatIf!$G:$G,WhatIf!$A:$A,M$1,WhatIf!$B:$B,M309)&lt;=price_limit,IF(M309="Yes",1,2),"")),""))</f>
        <v/>
      </c>
      <c r="AW309" s="75" t="str">
        <f ca="1">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4"/>
        <v>0</v>
      </c>
      <c r="BF309" s="3">
        <f>IF(highlight_pick="Select",0,IF(MID(highlight_pick,1,1)="#",0,IF(INDEX($A309:$BL309,1,MATCH(highlight_pick,$1:$1,0))="",0,IF(INDEX($A309:$BL309,1,MATCH(highlight_pick,$1:$1,0))="Yes",1,2))))</f>
        <v>0</v>
      </c>
      <c r="BG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H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row>
    <row r="310" spans="1:64" ht="24.9" x14ac:dyDescent="0.3">
      <c r="A310" s="19" t="s">
        <v>63</v>
      </c>
      <c r="B310" s="4" t="s">
        <v>255</v>
      </c>
      <c r="C310" s="4" t="s">
        <v>490</v>
      </c>
      <c r="D310" s="3" t="str">
        <f ca="1">IF(BI310=0,"",IF(BI310&lt;=VALUE(MID(marker_pick,1,1)),1,""))</f>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ca="1">IF(SUM(V310:AL310)&gt;0,1,"")</f>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 t="shared" si="4"/>
        <v>0</v>
      </c>
      <c r="BF310" s="3">
        <f>IF(highlight_pick="Select",0,IF(MID(highlight_pick,1,1)="#",0,IF(INDEX($A310:$BL310,1,MATCH(highlight_pick,$1:$1,0))="",0,IF(INDEX($A310:$BL310,1,MATCH(highlight_pick,$1:$1,0))="Yes",1,2))))</f>
        <v>0</v>
      </c>
      <c r="BG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H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row>
    <row r="311" spans="1:64" x14ac:dyDescent="0.3">
      <c r="A311" s="19" t="s">
        <v>139</v>
      </c>
      <c r="B311" s="4" t="s">
        <v>314</v>
      </c>
      <c r="C311" s="4" t="s">
        <v>212</v>
      </c>
      <c r="D311" s="3" t="str">
        <f ca="1">IF(BI311=0,"",IF(BI311&lt;=VALUE(MID(marker_pick,1,1)),1,""))</f>
        <v/>
      </c>
      <c r="E311" s="5" t="s">
        <v>1</v>
      </c>
      <c r="R311" s="5" t="s">
        <v>892</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ca="1">IF(SUM(V311:AL311)&gt;0,1,"")</f>
        <v/>
      </c>
      <c r="AN311" s="75" t="str">
        <f ca="1">IF(OR(E311="",VLOOKUP(E$1,Services!$A$1:$B$19,2,0)="Exclude"),"",IF($D311=1,IF(OR(price_limit="",price_limit="No Limit"),IF(E311="Yes",1,2),IF(SUMIFS(WhatIf!$G:$G,WhatIf!$A:$A,E$1,WhatIf!$B:$B,E311)&lt;=price_limit,IF(E311="Yes",1,2),"")),""))</f>
        <v/>
      </c>
      <c r="AO311" s="75" t="str">
        <f>IF(OR(F311="",VLOOKUP(F$1,Services!$A$1:$B$19,2,0)="Exclude"),"",IF($D311=1,IF(OR(price_limit="",price_limit="No Limit"),IF(F311="Yes",1,2),IF(SUMIFS(WhatIf!$G:$G,WhatIf!$A:$A,F$1,WhatIf!$B:$B,F311)&lt;=price_limit,IF(F311="Yes",1,2),"")),""))</f>
        <v/>
      </c>
      <c r="AP311" s="75" t="str">
        <f>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4"/>
        <v>0</v>
      </c>
      <c r="BF311" s="3">
        <f>IF(highlight_pick="Select",0,IF(MID(highlight_pick,1,1)="#",0,IF(INDEX($A311:$BL311,1,MATCH(highlight_pick,$1:$1,0))="",0,IF(INDEX($A311:$BL311,1,MATCH(highlight_pick,$1:$1,0))="Yes",1,2))))</f>
        <v>0</v>
      </c>
      <c r="BG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H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Err2</v>
      </c>
      <c r="BL311" s="3" t="str">
        <f>IF($A311&lt;&gt;"",IF(ISNUMBER(MATCH(ROW($A311),#REF!,0)),IF($F311="","Err1",""),IF($F311="","","Err2")),"")</f>
        <v/>
      </c>
    </row>
    <row r="312" spans="1:64" x14ac:dyDescent="0.3">
      <c r="A312" s="19" t="s">
        <v>290</v>
      </c>
      <c r="B312" s="4" t="s">
        <v>255</v>
      </c>
      <c r="C312" s="4" t="s">
        <v>222</v>
      </c>
      <c r="D312" s="3" t="str">
        <f ca="1">IF(BI312=0,"",IF(BI312&lt;=VALUE(MID(marker_pick,1,1)),1,""))</f>
        <v/>
      </c>
      <c r="H312" s="5" t="s">
        <v>303</v>
      </c>
      <c r="I312" s="5" t="s">
        <v>303</v>
      </c>
      <c r="J312" s="5" t="s">
        <v>303</v>
      </c>
      <c r="K312" s="5" t="s">
        <v>303</v>
      </c>
      <c r="L312" s="5" t="s">
        <v>303</v>
      </c>
      <c r="M312" s="5" t="s">
        <v>303</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ca="1">IF(SUM(V312:AL312)&gt;0,1,"")</f>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 ca="1">IF(OR(H312="",VLOOKUP(H$1,Services!$A$1:$B$19,2,0)="Exclude"),"",IF($D312=1,IF(OR(price_limit="",price_limit="No Limit"),IF(H312="Yes",1,2),IF(SUMIFS(WhatIf!$G:$G,WhatIf!$A:$A,H$1,WhatIf!$B:$B,H312)&lt;=price_limit,IF(H312="Yes",1,2),"")),""))</f>
        <v/>
      </c>
      <c r="AR312" s="75" t="str">
        <f ca="1">IF(OR(I312="",VLOOKUP(I$1,Services!$A$1:$B$19,2,0)="Exclude"),"",IF($D312=1,IF(OR(price_limit="",price_limit="No Limit"),IF(I312="Yes",1,2),IF(SUMIFS(WhatIf!$G:$G,WhatIf!$A:$A,I$1,WhatIf!$B:$B,I312)&lt;=price_limit,IF(I312="Yes",1,2),"")),""))</f>
        <v/>
      </c>
      <c r="AS312" s="75" t="str">
        <f ca="1">IF(OR(J312="",VLOOKUP(J$1,Services!$A$1:$B$19,2,0)="Exclude"),"",IF($D312=1,IF(OR(price_limit="",price_limit="No Limit"),IF(J312="Yes",1,2),IF(SUMIFS(WhatIf!$G:$G,WhatIf!$A:$A,J$1,WhatIf!$B:$B,J312)&lt;=price_limit,IF(J312="Yes",1,2),"")),""))</f>
        <v/>
      </c>
      <c r="AT312" s="75" t="str">
        <f ca="1">IF(OR(K312="",VLOOKUP(K$1,Services!$A$1:$B$19,2,0)="Exclude"),"",IF($D312=1,IF(OR(price_limit="",price_limit="No Limit"),IF(K312="Yes",1,2),IF(SUMIFS(WhatIf!$G:$G,WhatIf!$A:$A,K$1,WhatIf!$B:$B,K312)&lt;=price_limit,IF(K312="Yes",1,2),"")),""))</f>
        <v/>
      </c>
      <c r="AU312" s="75" t="str">
        <f ca="1">IF(OR(L312="",VLOOKUP(L$1,Services!$A$1:$B$19,2,0)="Exclude"),"",IF($D312=1,IF(OR(price_limit="",price_limit="No Limit"),IF(L312="Yes",1,2),IF(SUMIFS(WhatIf!$G:$G,WhatIf!$A:$A,L$1,WhatIf!$B:$B,L312)&lt;=price_limit,IF(L312="Yes",1,2),"")),""))</f>
        <v/>
      </c>
      <c r="AV312" s="75" t="str">
        <f ca="1">IF(OR(M312="",VLOOKUP(M$1,Services!$A$1:$B$19,2,0)="Exclude"),"",IF($D312=1,IF(OR(price_limit="",price_limit="No Limit"),IF(M312="Yes",1,2),IF(SUMIFS(WhatIf!$G:$G,WhatIf!$A:$A,M$1,WhatIf!$B:$B,M312)&lt;=price_limit,IF(M312="Yes",1,2),"")),""))</f>
        <v/>
      </c>
      <c r="AW312" s="75" t="str">
        <f ca="1">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4"/>
        <v>0</v>
      </c>
      <c r="BF312" s="3">
        <f>IF(highlight_pick="Select",0,IF(MID(highlight_pick,1,1)="#",0,IF(INDEX($A312:$BL312,1,MATCH(highlight_pick,$1:$1,0))="",0,IF(INDEX($A312:$BL312,1,MATCH(highlight_pick,$1:$1,0))="Yes",1,2))))</f>
        <v>0</v>
      </c>
      <c r="BG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H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row>
    <row r="313" spans="1:64" ht="24.9" x14ac:dyDescent="0.3">
      <c r="A313" s="19" t="s">
        <v>140</v>
      </c>
      <c r="B313" s="4" t="s">
        <v>255</v>
      </c>
      <c r="C313" s="4" t="s">
        <v>212</v>
      </c>
      <c r="D313" s="3" t="str">
        <f ca="1">IF(BI313=0,"",IF(BI313&lt;=VALUE(MID(marker_pick,1,1)),1,""))</f>
        <v/>
      </c>
      <c r="F313" s="5" t="s">
        <v>551</v>
      </c>
      <c r="G313" s="5" t="s">
        <v>551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ca="1">IF(SUM(V313:AL313)&gt;0,1,"")</f>
        <v/>
      </c>
      <c r="AN313" s="75" t="str">
        <f>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4"/>
        <v>0</v>
      </c>
      <c r="BF313" s="3">
        <f>IF(highlight_pick="Select",0,IF(MID(highlight_pick,1,1)="#",0,IF(INDEX($A313:$BL313,1,MATCH(highlight_pick,$1:$1,0))="",0,IF(INDEX($A313:$BL313,1,MATCH(highlight_pick,$1:$1,0))="Yes",1,2))))</f>
        <v>0</v>
      </c>
      <c r="BG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H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
      </c>
      <c r="BL313" s="3" t="str">
        <f>IF($A313&lt;&gt;"",IF(ISNUMBER(MATCH(ROW($A313),#REF!,0)),IF($F313="","Err1",""),IF($F313="","","Err2")),"")</f>
        <v>Err2</v>
      </c>
    </row>
    <row r="314" spans="1:64" ht="24.9" x14ac:dyDescent="0.3">
      <c r="A314" s="19" t="s">
        <v>379</v>
      </c>
      <c r="B314" s="4" t="s">
        <v>255</v>
      </c>
      <c r="C314" s="4" t="s">
        <v>491</v>
      </c>
      <c r="D314" s="3" t="str">
        <f ca="1">IF(BI314=0,"",IF(BI314&lt;=VALUE(MID(marker_pick,1,1)),1,""))</f>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ca="1">IF(SUM(V314:AL314)&gt;0,1,"")</f>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IF(OR(H314="",VLOOKUP(H$1,Services!$A$1:$B$19,2,0)="Exclude"),"",IF($D314=1,IF(OR(price_limit="",price_limit="No Limit"),IF(H314="Yes",1,2),IF(SUMIFS(WhatIf!$G:$G,WhatIf!$A:$A,H$1,WhatIf!$B:$B,H314)&lt;=price_limit,IF(H314="Yes",1,2),"")),""))</f>
        <v/>
      </c>
      <c r="AR314" s="75" t="str">
        <f>IF(OR(I314="",VLOOKUP(I$1,Services!$A$1:$B$19,2,0)="Exclude"),"",IF($D314=1,IF(OR(price_limit="",price_limit="No Limit"),IF(I314="Yes",1,2),IF(SUMIFS(WhatIf!$G:$G,WhatIf!$A:$A,I$1,WhatIf!$B:$B,I314)&lt;=price_limit,IF(I314="Yes",1,2),"")),""))</f>
        <v/>
      </c>
      <c r="AS314" s="75" t="str">
        <f>IF(OR(J314="",VLOOKUP(J$1,Services!$A$1:$B$19,2,0)="Exclude"),"",IF($D314=1,IF(OR(price_limit="",price_limit="No Limit"),IF(J314="Yes",1,2),IF(SUMIFS(WhatIf!$G:$G,WhatIf!$A:$A,J$1,WhatIf!$B:$B,J314)&lt;=price_limit,IF(J314="Yes",1,2),"")),""))</f>
        <v/>
      </c>
      <c r="AT314" s="75" t="str">
        <f>IF(OR(K314="",VLOOKUP(K$1,Services!$A$1:$B$19,2,0)="Exclude"),"",IF($D314=1,IF(OR(price_limit="",price_limit="No Limit"),IF(K314="Yes",1,2),IF(SUMIFS(WhatIf!$G:$G,WhatIf!$A:$A,K$1,WhatIf!$B:$B,K314)&lt;=price_limit,IF(K314="Yes",1,2),"")),""))</f>
        <v/>
      </c>
      <c r="AU314" s="75" t="str">
        <f>IF(OR(L314="",VLOOKUP(L$1,Services!$A$1:$B$19,2,0)="Exclude"),"",IF($D314=1,IF(OR(price_limit="",price_limit="No Limit"),IF(L314="Yes",1,2),IF(SUMIFS(WhatIf!$G:$G,WhatIf!$A:$A,L$1,WhatIf!$B:$B,L314)&lt;=price_limit,IF(L314="Yes",1,2),"")),""))</f>
        <v/>
      </c>
      <c r="AV314" s="75" t="str">
        <f>IF(OR(M314="",VLOOKUP(M$1,Services!$A$1:$B$19,2,0)="Exclude"),"",IF($D314=1,IF(OR(price_limit="",price_limit="No Limit"),IF(M314="Yes",1,2),IF(SUMIFS(WhatIf!$G:$G,WhatIf!$A:$A,M$1,WhatIf!$B:$B,M314)&lt;=price_limit,IF(M314="Yes",1,2),"")),""))</f>
        <v/>
      </c>
      <c r="AW314" s="75" t="str">
        <f>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 ca="1">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4"/>
        <v>0</v>
      </c>
      <c r="BF314" s="3">
        <f>IF(highlight_pick="Select",0,IF(MID(highlight_pick,1,1)="#",0,IF(INDEX($A314:$BL314,1,MATCH(highlight_pick,$1:$1,0))="",0,IF(INDEX($A314:$BL314,1,MATCH(highlight_pick,$1:$1,0))="Yes",1,2))))</f>
        <v>0</v>
      </c>
      <c r="BG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H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row>
    <row r="315" spans="1:64" x14ac:dyDescent="0.3">
      <c r="A315" s="19" t="s">
        <v>659</v>
      </c>
      <c r="C315" s="4" t="s">
        <v>496</v>
      </c>
      <c r="D315" s="3" t="str">
        <f ca="1">IF(BI315=0,"",IF(BI315&lt;=VALUE(MID(marker_pick,1,1)),1,""))</f>
        <v/>
      </c>
      <c r="F315" s="5" t="s">
        <v>581</v>
      </c>
      <c r="G315" s="5" t="s">
        <v>581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ca="1">IF(SUM(V315:AL315)&gt;0,1,"")</f>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4"/>
        <v>0</v>
      </c>
      <c r="BF315" s="3">
        <f>IF(highlight_pick="Select",0,IF(MID(highlight_pick,1,1)="#",0,IF(INDEX($A315:$BL315,1,MATCH(highlight_pick,$1:$1,0))="",0,IF(INDEX($A315:$BL315,1,MATCH(highlight_pick,$1:$1,0))="Yes",1,2))))</f>
        <v>0</v>
      </c>
      <c r="BG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H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row>
    <row r="316" spans="1:64" x14ac:dyDescent="0.3">
      <c r="A316" s="19" t="s">
        <v>141</v>
      </c>
      <c r="B316" s="4" t="s">
        <v>802</v>
      </c>
      <c r="C316" s="4" t="s">
        <v>212</v>
      </c>
      <c r="D316" s="3" t="str">
        <f ca="1">IF(BI316=0,"",IF(BI316&lt;=VALUE(MID(marker_pick,1,1)),1,""))</f>
        <v/>
      </c>
      <c r="K316" s="5" t="s">
        <v>1</v>
      </c>
      <c r="L316" s="5" t="s">
        <v>1</v>
      </c>
      <c r="M316" s="5" t="s">
        <v>1</v>
      </c>
      <c r="O316" s="5" t="s">
        <v>1</v>
      </c>
      <c r="P316" s="5" t="s">
        <v>1</v>
      </c>
      <c r="Q316" s="5" t="s">
        <v>327</v>
      </c>
      <c r="R316" s="5" t="s">
        <v>1</v>
      </c>
      <c r="T316" s="5" t="s">
        <v>263</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ca="1">IF(SUM(V316:AL316)&gt;0,1,"")</f>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 ca="1">IF(OR(K316="",VLOOKUP(K$1,Services!$A$1:$B$19,2,0)="Exclude"),"",IF($D316=1,IF(OR(price_limit="",price_limit="No Limit"),IF(K316="Yes",1,2),IF(SUMIFS(WhatIf!$G:$G,WhatIf!$A:$A,K$1,WhatIf!$B:$B,K316)&lt;=price_limit,IF(K316="Yes",1,2),"")),""))</f>
        <v/>
      </c>
      <c r="AU316" s="75" t="str">
        <f ca="1">IF(OR(L316="",VLOOKUP(L$1,Services!$A$1:$B$19,2,0)="Exclude"),"",IF($D316=1,IF(OR(price_limit="",price_limit="No Limit"),IF(L316="Yes",1,2),IF(SUMIFS(WhatIf!$G:$G,WhatIf!$A:$A,L$1,WhatIf!$B:$B,L316)&lt;=price_limit,IF(L316="Yes",1,2),"")),""))</f>
        <v/>
      </c>
      <c r="AV316" s="75" t="str">
        <f ca="1">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 ca="1">IF(OR(O316="",VLOOKUP(O$1,Services!$A$1:$B$19,2,0)="Exclude"),"",IF($D316=1,IF(OR(price_limit="",price_limit="No Limit"),IF(O316="Yes",1,2),IF(SUMIFS(WhatIf!$G:$G,WhatIf!$A:$A,O$1,WhatIf!$B:$B,O316)&lt;=price_limit,IF(O316="Yes",1,2),"")),""))</f>
        <v/>
      </c>
      <c r="AY316" s="75" t="str">
        <f ca="1">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 ca="1">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4"/>
        <v>0</v>
      </c>
      <c r="BF316" s="3">
        <f>IF(highlight_pick="Select",0,IF(MID(highlight_pick,1,1)="#",0,IF(INDEX($A316:$BL316,1,MATCH(highlight_pick,$1:$1,0))="",0,IF(INDEX($A316:$BL316,1,MATCH(highlight_pick,$1:$1,0))="Yes",1,2))))</f>
        <v>0</v>
      </c>
      <c r="BG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H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row>
    <row r="317" spans="1:64" x14ac:dyDescent="0.3">
      <c r="A317" s="19" t="s">
        <v>809</v>
      </c>
      <c r="C317" s="4" t="s">
        <v>301</v>
      </c>
      <c r="D317" s="3" t="str">
        <f ca="1">IF(BI317=0,"",IF(BI317&lt;=VALUE(MID(marker_pick,1,1)),1,""))</f>
        <v/>
      </c>
      <c r="T317" s="5" t="s">
        <v>263</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ca="1">IF(SUM(V317:AL317)&gt;0,1,"")</f>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 ca="1">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4"/>
        <v>0</v>
      </c>
      <c r="BF317" s="3">
        <f>IF(highlight_pick="Select",0,IF(MID(highlight_pick,1,1)="#",0,IF(INDEX($A317:$BL317,1,MATCH(highlight_pick,$1:$1,0))="",0,IF(INDEX($A317:$BL317,1,MATCH(highlight_pick,$1:$1,0))="Yes",1,2))))</f>
        <v>0</v>
      </c>
      <c r="BG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H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row>
    <row r="318" spans="1:64" x14ac:dyDescent="0.3">
      <c r="A318" s="19" t="s">
        <v>813</v>
      </c>
      <c r="C318" s="4" t="s">
        <v>212</v>
      </c>
      <c r="D318" s="3" t="str">
        <f ca="1">IF(BI318=0,"",IF(BI318&lt;=VALUE(MID(marker_pick,1,1)),1,""))</f>
        <v/>
      </c>
      <c r="T318" s="5" t="s">
        <v>263</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ca="1">IF(SUM(V318:AL318)&gt;0,1,"")</f>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 ca="1">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 t="shared" si="4"/>
        <v>0</v>
      </c>
      <c r="BF318" s="3">
        <f>IF(highlight_pick="Select",0,IF(MID(highlight_pick,1,1)="#",0,IF(INDEX($A318:$BL318,1,MATCH(highlight_pick,$1:$1,0))="",0,IF(INDEX($A318:$BL318,1,MATCH(highlight_pick,$1:$1,0))="Yes",1,2))))</f>
        <v>0</v>
      </c>
      <c r="BG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H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row>
    <row r="319" spans="1:64" x14ac:dyDescent="0.3">
      <c r="A319" s="19" t="s">
        <v>888</v>
      </c>
      <c r="B319" s="4" t="s">
        <v>805</v>
      </c>
      <c r="C319" s="4" t="s">
        <v>212</v>
      </c>
      <c r="D319" s="3" t="str">
        <f ca="1">IF(BI319=0,"",IF(BI319&lt;=VALUE(MID(marker_pick,1,1)),1,""))</f>
        <v/>
      </c>
      <c r="T319" s="5" t="s">
        <v>263</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ca="1">IF(SUM(V319:AL319)&gt;0,1,"")</f>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4"/>
        <v>0</v>
      </c>
      <c r="BF319" s="3">
        <f>IF(highlight_pick="Select",0,IF(MID(highlight_pick,1,1)="#",0,IF(INDEX($A319:$BL319,1,MATCH(highlight_pick,$1:$1,0))="",0,IF(INDEX($A319:$BL319,1,MATCH(highlight_pick,$1:$1,0))="Yes",1,2))))</f>
        <v>0</v>
      </c>
      <c r="BG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H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row>
    <row r="320" spans="1:64" x14ac:dyDescent="0.3">
      <c r="A320" s="19" t="s">
        <v>881</v>
      </c>
      <c r="B320" s="4" t="s">
        <v>887</v>
      </c>
      <c r="C320" s="4" t="s">
        <v>212</v>
      </c>
      <c r="D320" s="3" t="str">
        <f ca="1">IF(BI320=0,"",IF(BI320&lt;=VALUE(MID(marker_pick,1,1)),1,""))</f>
        <v/>
      </c>
      <c r="T320" s="5" t="s">
        <v>263</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ca="1">IF(SUM(V320:AL320)&gt;0,1,"")</f>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 ca="1">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4"/>
        <v>0</v>
      </c>
      <c r="BF320" s="3">
        <f>IF(highlight_pick="Select",0,IF(MID(highlight_pick,1,1)="#",0,IF(INDEX($A320:$BL320,1,MATCH(highlight_pick,$1:$1,0))="",0,IF(INDEX($A320:$BL320,1,MATCH(highlight_pick,$1:$1,0))="Yes",1,2))))</f>
        <v>0</v>
      </c>
      <c r="BG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H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row>
    <row r="321" spans="1:64" x14ac:dyDescent="0.3">
      <c r="A321" s="19" t="s">
        <v>380</v>
      </c>
      <c r="B321" s="4" t="s">
        <v>255</v>
      </c>
      <c r="C321" s="4" t="s">
        <v>496</v>
      </c>
      <c r="D321" s="3" t="str">
        <f ca="1">IF(BI321=0,"",IF(BI321&lt;=VALUE(MID(marker_pick,1,1)),1,""))</f>
        <v/>
      </c>
      <c r="R321" s="5" t="s">
        <v>344</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ca="1">IF(SUM(V321:AL321)&gt;0,1,"")</f>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 ca="1">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4"/>
        <v>0</v>
      </c>
      <c r="BF321" s="3">
        <f>IF(highlight_pick="Select",0,IF(MID(highlight_pick,1,1)="#",0,IF(INDEX($A321:$BL321,1,MATCH(highlight_pick,$1:$1,0))="",0,IF(INDEX($A321:$BL321,1,MATCH(highlight_pick,$1:$1,0))="Yes",1,2))))</f>
        <v>0</v>
      </c>
      <c r="BG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H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row>
    <row r="322" spans="1:64" x14ac:dyDescent="0.3">
      <c r="A322" s="19" t="s">
        <v>673</v>
      </c>
      <c r="C322" s="4" t="s">
        <v>496</v>
      </c>
      <c r="D322" s="3" t="str">
        <f ca="1">IF(BI322=0,"",IF(BI322&lt;=VALUE(MID(marker_pick,1,1)),1,""))</f>
        <v/>
      </c>
      <c r="F322" s="5" t="s">
        <v>575</v>
      </c>
      <c r="G322" s="5" t="s">
        <v>575</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ca="1">IF(SUM(V322:AL322)&gt;0,1,"")</f>
        <v/>
      </c>
      <c r="AN322" s="75" t="str">
        <f>IF(OR(E322="",VLOOKUP(E$1,Services!$A$1:$B$19,2,0)="Exclude"),"",IF($D322=1,IF(OR(price_limit="",price_limit="No Limit"),IF(E322="Yes",1,2),IF(SUMIFS(WhatIf!$G:$G,WhatIf!$A:$A,E$1,WhatIf!$B:$B,E322)&lt;=price_limit,IF(E322="Yes",1,2),"")),""))</f>
        <v/>
      </c>
      <c r="AO322" s="75" t="str">
        <f ca="1">IF(OR(F322="",VLOOKUP(F$1,Services!$A$1:$B$19,2,0)="Exclude"),"",IF($D322=1,IF(OR(price_limit="",price_limit="No Limit"),IF(F322="Yes",1,2),IF(SUMIFS(WhatIf!$G:$G,WhatIf!$A:$A,F$1,WhatIf!$B:$B,F322)&lt;=price_limit,IF(F322="Yes",1,2),"")),""))</f>
        <v/>
      </c>
      <c r="AP322" s="75" t="str">
        <f ca="1">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ref="BE322:BE384" si="5">MAX(BF322:BH322)</f>
        <v>0</v>
      </c>
      <c r="BF322" s="3">
        <f>IF(highlight_pick="Select",0,IF(MID(highlight_pick,1,1)="#",0,IF(INDEX($A322:$BL322,1,MATCH(highlight_pick,$1:$1,0))="",0,IF(INDEX($A322:$BL322,1,MATCH(highlight_pick,$1:$1,0))="Yes",1,2))))</f>
        <v>0</v>
      </c>
      <c r="BG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H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Err2</v>
      </c>
    </row>
    <row r="323" spans="1:64" x14ac:dyDescent="0.3">
      <c r="A323" s="19" t="s">
        <v>674</v>
      </c>
      <c r="C323" s="4" t="s">
        <v>496</v>
      </c>
      <c r="D323" s="3" t="str">
        <f ca="1">IF(BI323=0,"",IF(BI323&lt;=VALUE(MID(marker_pick,1,1)),1,""))</f>
        <v/>
      </c>
      <c r="F323" s="5" t="s">
        <v>575</v>
      </c>
      <c r="G323" s="5" t="s">
        <v>575</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ca="1">IF(SUM(V323:AL323)&gt;0,1,"")</f>
        <v/>
      </c>
      <c r="AN323" s="75" t="str">
        <f>IF(OR(E323="",VLOOKUP(E$1,Services!$A$1:$B$19,2,0)="Exclude"),"",IF($D323=1,IF(OR(price_limit="",price_limit="No Limit"),IF(E323="Yes",1,2),IF(SUMIFS(WhatIf!$G:$G,WhatIf!$A:$A,E$1,WhatIf!$B:$B,E323)&lt;=price_limit,IF(E323="Yes",1,2),"")),""))</f>
        <v/>
      </c>
      <c r="AO323" s="75" t="str">
        <f ca="1">IF(OR(F323="",VLOOKUP(F$1,Services!$A$1:$B$19,2,0)="Exclude"),"",IF($D323=1,IF(OR(price_limit="",price_limit="No Limit"),IF(F323="Yes",1,2),IF(SUMIFS(WhatIf!$G:$G,WhatIf!$A:$A,F$1,WhatIf!$B:$B,F323)&lt;=price_limit,IF(F323="Yes",1,2),"")),""))</f>
        <v/>
      </c>
      <c r="AP323" s="75" t="str">
        <f ca="1">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si="5"/>
        <v>0</v>
      </c>
      <c r="BF323" s="3">
        <f>IF(highlight_pick="Select",0,IF(MID(highlight_pick,1,1)="#",0,IF(INDEX($A323:$BL323,1,MATCH(highlight_pick,$1:$1,0))="",0,IF(INDEX($A323:$BL323,1,MATCH(highlight_pick,$1:$1,0))="Yes",1,2))))</f>
        <v>0</v>
      </c>
      <c r="BG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H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Err2</v>
      </c>
    </row>
    <row r="324" spans="1:64" ht="24.9" x14ac:dyDescent="0.3">
      <c r="A324" s="19" t="s">
        <v>142</v>
      </c>
      <c r="B324" s="4" t="s">
        <v>255</v>
      </c>
      <c r="C324" s="4" t="s">
        <v>301</v>
      </c>
      <c r="D324" s="3" t="str">
        <f ca="1">IF(BI324=0,"",IF(BI324&lt;=VALUE(MID(marker_pick,1,1)),1,""))</f>
        <v/>
      </c>
      <c r="F324" s="5" t="s">
        <v>550</v>
      </c>
      <c r="G324" s="5" t="s">
        <v>550</v>
      </c>
      <c r="J324" s="5" t="s">
        <v>1</v>
      </c>
      <c r="K324" s="5" t="s">
        <v>1</v>
      </c>
      <c r="L324" s="5" t="s">
        <v>1</v>
      </c>
      <c r="M324" s="5" t="s">
        <v>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ca="1">IF(SUM(V324:AL324)&gt;0,1,"")</f>
        <v/>
      </c>
      <c r="AN324" s="75" t="str">
        <f>IF(OR(E324="",VLOOKUP(E$1,Services!$A$1:$B$19,2,0)="Exclude"),"",IF($D324=1,IF(OR(price_limit="",price_limit="No Limit"),IF(E324="Yes",1,2),IF(SUMIFS(WhatIf!$G:$G,WhatIf!$A:$A,E$1,WhatIf!$B:$B,E324)&lt;=price_limit,IF(E324="Yes",1,2),"")),""))</f>
        <v/>
      </c>
      <c r="AO324" s="75" t="str">
        <f ca="1">IF(OR(F324="",VLOOKUP(F$1,Services!$A$1:$B$19,2,0)="Exclude"),"",IF($D324=1,IF(OR(price_limit="",price_limit="No Limit"),IF(F324="Yes",1,2),IF(SUMIFS(WhatIf!$G:$G,WhatIf!$A:$A,F$1,WhatIf!$B:$B,F324)&lt;=price_limit,IF(F324="Yes",1,2),"")),""))</f>
        <v/>
      </c>
      <c r="AP324" s="75" t="str">
        <f ca="1">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 ca="1">IF(OR(J324="",VLOOKUP(J$1,Services!$A$1:$B$19,2,0)="Exclude"),"",IF($D324=1,IF(OR(price_limit="",price_limit="No Limit"),IF(J324="Yes",1,2),IF(SUMIFS(WhatIf!$G:$G,WhatIf!$A:$A,J$1,WhatIf!$B:$B,J324)&lt;=price_limit,IF(J324="Yes",1,2),"")),""))</f>
        <v/>
      </c>
      <c r="AT324" s="75" t="str">
        <f ca="1">IF(OR(K324="",VLOOKUP(K$1,Services!$A$1:$B$19,2,0)="Exclude"),"",IF($D324=1,IF(OR(price_limit="",price_limit="No Limit"),IF(K324="Yes",1,2),IF(SUMIFS(WhatIf!$G:$G,WhatIf!$A:$A,K$1,WhatIf!$B:$B,K324)&lt;=price_limit,IF(K324="Yes",1,2),"")),""))</f>
        <v/>
      </c>
      <c r="AU324" s="75" t="str">
        <f ca="1">IF(OR(L324="",VLOOKUP(L$1,Services!$A$1:$B$19,2,0)="Exclude"),"",IF($D324=1,IF(OR(price_limit="",price_limit="No Limit"),IF(L324="Yes",1,2),IF(SUMIFS(WhatIf!$G:$G,WhatIf!$A:$A,L$1,WhatIf!$B:$B,L324)&lt;=price_limit,IF(L324="Yes",1,2),"")),""))</f>
        <v/>
      </c>
      <c r="AV324" s="75" t="str">
        <f ca="1">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5"/>
        <v>0</v>
      </c>
      <c r="BF324" s="3">
        <f>IF(highlight_pick="Select",0,IF(MID(highlight_pick,1,1)="#",0,IF(INDEX($A324:$BL324,1,MATCH(highlight_pick,$1:$1,0))="",0,IF(INDEX($A324:$BL324,1,MATCH(highlight_pick,$1:$1,0))="Yes",1,2))))</f>
        <v>0</v>
      </c>
      <c r="BG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H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Err2</v>
      </c>
    </row>
    <row r="325" spans="1:64" ht="24.9" x14ac:dyDescent="0.3">
      <c r="A325" s="19" t="s">
        <v>143</v>
      </c>
      <c r="B325" s="4" t="s">
        <v>255</v>
      </c>
      <c r="C325" s="4" t="s">
        <v>493</v>
      </c>
      <c r="D325" s="3" t="str">
        <f ca="1">IF(BI325=0,"",IF(BI325&lt;=VALUE(MID(marker_pick,1,1)),1,""))</f>
        <v/>
      </c>
      <c r="E325" s="5" t="s">
        <v>1</v>
      </c>
      <c r="F325" s="5" t="s">
        <v>546</v>
      </c>
      <c r="G325" s="5" t="s">
        <v>546</v>
      </c>
      <c r="H325" s="6" t="s">
        <v>1</v>
      </c>
      <c r="I325" s="6" t="s">
        <v>1</v>
      </c>
      <c r="L325" s="5" t="s">
        <v>1</v>
      </c>
      <c r="M325" s="5" t="s">
        <v>1</v>
      </c>
      <c r="R325" s="5" t="s">
        <v>892</v>
      </c>
      <c r="S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ca="1">IF(SUM(V325:AL325)&gt;0,1,"")</f>
        <v/>
      </c>
      <c r="AN325" s="75" t="str">
        <f ca="1">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 ca="1">IF(OR(H325="",VLOOKUP(H$1,Services!$A$1:$B$19,2,0)="Exclude"),"",IF($D325=1,IF(OR(price_limit="",price_limit="No Limit"),IF(H325="Yes",1,2),IF(SUMIFS(WhatIf!$G:$G,WhatIf!$A:$A,H$1,WhatIf!$B:$B,H325)&lt;=price_limit,IF(H325="Yes",1,2),"")),""))</f>
        <v/>
      </c>
      <c r="AR325" s="75" t="str">
        <f ca="1">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 ca="1">IF(OR(L325="",VLOOKUP(L$1,Services!$A$1:$B$19,2,0)="Exclude"),"",IF($D325=1,IF(OR(price_limit="",price_limit="No Limit"),IF(L325="Yes",1,2),IF(SUMIFS(WhatIf!$G:$G,WhatIf!$A:$A,L$1,WhatIf!$B:$B,L325)&lt;=price_limit,IF(L325="Yes",1,2),"")),""))</f>
        <v/>
      </c>
      <c r="AV325" s="75" t="str">
        <f ca="1">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 ca="1">IF(OR(R325="",VLOOKUP(R$1,Services!$A$1:$B$19,2,0)="Exclude"),"",IF($D325=1,IF(OR(price_limit="",price_limit="No Limit"),IF(R325="Yes",1,2),IF(SUMIFS(WhatIf!$G:$G,WhatIf!$A:$A,R$1,WhatIf!$B:$B,R325)&lt;=price_limit,IF(R325="Yes",1,2),"")),""))</f>
        <v/>
      </c>
      <c r="BB325" s="75" t="str">
        <f ca="1">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5"/>
        <v>0</v>
      </c>
      <c r="BF325" s="3">
        <f>IF(highlight_pick="Select",0,IF(MID(highlight_pick,1,1)="#",0,IF(INDEX($A325:$BL325,1,MATCH(highlight_pick,$1:$1,0))="",0,IF(INDEX($A325:$BL325,1,MATCH(highlight_pick,$1:$1,0))="Yes",1,2))))</f>
        <v>0</v>
      </c>
      <c r="BG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H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Err2</v>
      </c>
      <c r="BL325" s="3" t="str">
        <f>IF($A325&lt;&gt;"",IF(ISNUMBER(MATCH(ROW($A325),#REF!,0)),IF($F325="","Err1",""),IF($F325="","","Err2")),"")</f>
        <v>Err2</v>
      </c>
    </row>
    <row r="326" spans="1:64" ht="24.9" x14ac:dyDescent="0.3">
      <c r="A326" s="19" t="s">
        <v>144</v>
      </c>
      <c r="B326" s="4" t="s">
        <v>249</v>
      </c>
      <c r="C326" s="4" t="s">
        <v>212</v>
      </c>
      <c r="D326" s="3" t="str">
        <f ca="1">IF(BI326=0,"",IF(BI326&lt;=VALUE(MID(marker_pick,1,1)),1,""))</f>
        <v/>
      </c>
      <c r="F326" s="5" t="s">
        <v>551</v>
      </c>
      <c r="G326" s="5" t="s">
        <v>551</v>
      </c>
      <c r="J326" s="5" t="s">
        <v>1</v>
      </c>
      <c r="K326" s="5" t="s">
        <v>1</v>
      </c>
      <c r="L326" s="5" t="s">
        <v>1</v>
      </c>
      <c r="M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ca="1">IF(SUM(V326:AL326)&gt;0,1,"")</f>
        <v/>
      </c>
      <c r="AN326" s="75" t="str">
        <f>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 ca="1">IF(OR(J326="",VLOOKUP(J$1,Services!$A$1:$B$19,2,0)="Exclude"),"",IF($D326=1,IF(OR(price_limit="",price_limit="No Limit"),IF(J326="Yes",1,2),IF(SUMIFS(WhatIf!$G:$G,WhatIf!$A:$A,J$1,WhatIf!$B:$B,J326)&lt;=price_limit,IF(J326="Yes",1,2),"")),""))</f>
        <v/>
      </c>
      <c r="AT326" s="75" t="str">
        <f ca="1">IF(OR(K326="",VLOOKUP(K$1,Services!$A$1:$B$19,2,0)="Exclude"),"",IF($D326=1,IF(OR(price_limit="",price_limit="No Limit"),IF(K326="Yes",1,2),IF(SUMIFS(WhatIf!$G:$G,WhatIf!$A:$A,K$1,WhatIf!$B:$B,K326)&lt;=price_limit,IF(K326="Yes",1,2),"")),""))</f>
        <v/>
      </c>
      <c r="AU326" s="75" t="str">
        <f ca="1">IF(OR(L326="",VLOOKUP(L$1,Services!$A$1:$B$19,2,0)="Exclude"),"",IF($D326=1,IF(OR(price_limit="",price_limit="No Limit"),IF(L326="Yes",1,2),IF(SUMIFS(WhatIf!$G:$G,WhatIf!$A:$A,L$1,WhatIf!$B:$B,L326)&lt;=price_limit,IF(L326="Yes",1,2),"")),""))</f>
        <v/>
      </c>
      <c r="AV326" s="75" t="str">
        <f ca="1">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5"/>
        <v>0</v>
      </c>
      <c r="BF326" s="3">
        <f>IF(highlight_pick="Select",0,IF(MID(highlight_pick,1,1)="#",0,IF(INDEX($A326:$BL326,1,MATCH(highlight_pick,$1:$1,0))="",0,IF(INDEX($A326:$BL326,1,MATCH(highlight_pick,$1:$1,0))="Yes",1,2))))</f>
        <v>0</v>
      </c>
      <c r="BG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H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Err2</v>
      </c>
    </row>
    <row r="327" spans="1:64" ht="24.9" x14ac:dyDescent="0.3">
      <c r="A327" s="19" t="s">
        <v>417</v>
      </c>
      <c r="B327" s="4" t="s">
        <v>255</v>
      </c>
      <c r="C327" s="4" t="s">
        <v>212</v>
      </c>
      <c r="D327" s="3" t="str">
        <f ca="1">IF(BI327=0,"",IF(BI327&lt;=VALUE(MID(marker_pick,1,1)),1,""))</f>
        <v/>
      </c>
      <c r="F327" s="5" t="s">
        <v>551</v>
      </c>
      <c r="G327" s="5" t="s">
        <v>551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ca="1">IF(SUM(V327:AL327)&gt;0,1,"")</f>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IF(OR(J327="",VLOOKUP(J$1,Services!$A$1:$B$19,2,0)="Exclude"),"",IF($D327=1,IF(OR(price_limit="",price_limit="No Limit"),IF(J327="Yes",1,2),IF(SUMIFS(WhatIf!$G:$G,WhatIf!$A:$A,J$1,WhatIf!$B:$B,J327)&lt;=price_limit,IF(J327="Yes",1,2),"")),""))</f>
        <v/>
      </c>
      <c r="AT327" s="75" t="str">
        <f>IF(OR(K327="",VLOOKUP(K$1,Services!$A$1:$B$19,2,0)="Exclude"),"",IF($D327=1,IF(OR(price_limit="",price_limit="No Limit"),IF(K327="Yes",1,2),IF(SUMIFS(WhatIf!$G:$G,WhatIf!$A:$A,K$1,WhatIf!$B:$B,K327)&lt;=price_limit,IF(K327="Yes",1,2),"")),""))</f>
        <v/>
      </c>
      <c r="AU327" s="75" t="str">
        <f>IF(OR(L327="",VLOOKUP(L$1,Services!$A$1:$B$19,2,0)="Exclude"),"",IF($D327=1,IF(OR(price_limit="",price_limit="No Limit"),IF(L327="Yes",1,2),IF(SUMIFS(WhatIf!$G:$G,WhatIf!$A:$A,L$1,WhatIf!$B:$B,L327)&lt;=price_limit,IF(L327="Yes",1,2),"")),""))</f>
        <v/>
      </c>
      <c r="AV327" s="75" t="str">
        <f>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5"/>
        <v>0</v>
      </c>
      <c r="BF327" s="3">
        <f>IF(highlight_pick="Select",0,IF(MID(highlight_pick,1,1)="#",0,IF(INDEX($A327:$BL327,1,MATCH(highlight_pick,$1:$1,0))="",0,IF(INDEX($A327:$BL327,1,MATCH(highlight_pick,$1:$1,0))="Yes",1,2))))</f>
        <v>0</v>
      </c>
      <c r="BG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H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row>
    <row r="328" spans="1:64" x14ac:dyDescent="0.3">
      <c r="A328" s="19" t="s">
        <v>657</v>
      </c>
      <c r="C328" s="4" t="s">
        <v>231</v>
      </c>
      <c r="D328" s="3" t="str">
        <f ca="1">IF(BI328=0,"",IF(BI328&lt;=VALUE(MID(marker_pick,1,1)),1,""))</f>
        <v/>
      </c>
      <c r="F328" s="5" t="s">
        <v>548</v>
      </c>
      <c r="G328" s="5" t="s">
        <v>548</v>
      </c>
      <c r="T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ca="1">IF(SUM(V328:AL328)&gt;0,1,"")</f>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 ca="1">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5"/>
        <v>0</v>
      </c>
      <c r="BF328" s="3">
        <f>IF(highlight_pick="Select",0,IF(MID(highlight_pick,1,1)="#",0,IF(INDEX($A328:$BL328,1,MATCH(highlight_pick,$1:$1,0))="",0,IF(INDEX($A328:$BL328,1,MATCH(highlight_pick,$1:$1,0))="Yes",1,2))))</f>
        <v>0</v>
      </c>
      <c r="BG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H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row>
    <row r="329" spans="1:64" x14ac:dyDescent="0.3">
      <c r="A329" s="19" t="s">
        <v>798</v>
      </c>
      <c r="C329" s="4" t="s">
        <v>301</v>
      </c>
      <c r="D329" s="3" t="str">
        <f ca="1">IF(BI329=0,"",IF(BI329&lt;=VALUE(MID(marker_pick,1,1)),1,""))</f>
        <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ca="1">IF(SUM(V329:AL329)&gt;0,1,"")</f>
        <v/>
      </c>
      <c r="AN329" s="75" t="str">
        <f>IF(OR(E329="",VLOOKUP(E$1,Services!$A$1:$B$19,2,0)="Exclude"),"",IF($D329=1,IF(OR(price_limit="",price_limit="No Limit"),IF(E329="Yes",1,2),IF(SUMIFS(WhatIf!$G:$G,WhatIf!$A:$A,E$1,WhatIf!$B:$B,E329)&lt;=price_limit,IF(E329="Yes",1,2),"")),""))</f>
        <v/>
      </c>
      <c r="AO329" s="75" t="str">
        <f>IF(OR(F329="",VLOOKUP(F$1,Services!$A$1:$B$19,2,0)="Exclude"),"",IF($D329=1,IF(OR(price_limit="",price_limit="No Limit"),IF(F329="Yes",1,2),IF(SUMIFS(WhatIf!$G:$G,WhatIf!$A:$A,F$1,WhatIf!$B:$B,F329)&lt;=price_limit,IF(F329="Yes",1,2),"")),""))</f>
        <v/>
      </c>
      <c r="AP329" s="75" t="str">
        <f>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 ca="1">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5"/>
        <v>0</v>
      </c>
      <c r="BF329" s="3">
        <f>IF(highlight_pick="Select",0,IF(MID(highlight_pick,1,1)="#",0,IF(INDEX($A329:$BL329,1,MATCH(highlight_pick,$1:$1,0))="",0,IF(INDEX($A329:$BL329,1,MATCH(highlight_pick,$1:$1,0))="Yes",1,2))))</f>
        <v>0</v>
      </c>
      <c r="BG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H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
      </c>
    </row>
    <row r="330" spans="1:64" x14ac:dyDescent="0.3">
      <c r="A330" s="19" t="s">
        <v>797</v>
      </c>
      <c r="C330" s="4" t="s">
        <v>222</v>
      </c>
      <c r="D330" s="3" t="str">
        <f ca="1">IF(BI330=0,"",IF(BI330&lt;=VALUE(MID(marker_pick,1,1)),1,""))</f>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ca="1">IF(SUM(V330:AL330)&gt;0,1,"")</f>
        <v/>
      </c>
      <c r="AN330" s="75" t="str">
        <f>IF(OR(E330="",VLOOKUP(E$1,Services!$A$1:$B$19,2,0)="Exclude"),"",IF($D330=1,IF(OR(price_limit="",price_limit="No Limit"),IF(E330="Yes",1,2),IF(SUMIFS(WhatIf!$G:$G,WhatIf!$A:$A,E$1,WhatIf!$B:$B,E330)&lt;=price_limit,IF(E330="Yes",1,2),"")),""))</f>
        <v/>
      </c>
      <c r="AO330" s="75" t="str">
        <f>IF(OR(F330="",VLOOKUP(F$1,Services!$A$1:$B$19,2,0)="Exclude"),"",IF($D330=1,IF(OR(price_limit="",price_limit="No Limit"),IF(F330="Yes",1,2),IF(SUMIFS(WhatIf!$G:$G,WhatIf!$A:$A,F$1,WhatIf!$B:$B,F330)&lt;=price_limit,IF(F330="Yes",1,2),"")),""))</f>
        <v/>
      </c>
      <c r="AP330" s="75" t="str">
        <f>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 ca="1">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5"/>
        <v>0</v>
      </c>
      <c r="BF330" s="3">
        <f>IF(highlight_pick="Select",0,IF(MID(highlight_pick,1,1)="#",0,IF(INDEX($A330:$BL330,1,MATCH(highlight_pick,$1:$1,0))="",0,IF(INDEX($A330:$BL330,1,MATCH(highlight_pick,$1:$1,0))="Yes",1,2))))</f>
        <v>0</v>
      </c>
      <c r="BG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H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
      </c>
    </row>
    <row r="331" spans="1:64" ht="24.9" x14ac:dyDescent="0.3">
      <c r="A331" s="19" t="s">
        <v>342</v>
      </c>
      <c r="B331" s="4" t="s">
        <v>255</v>
      </c>
      <c r="C331" s="4" t="s">
        <v>496</v>
      </c>
      <c r="D331" s="3" t="str">
        <f ca="1">IF(BI331=0,"",IF(BI331&lt;=VALUE(MID(marker_pick,1,1)),1,""))</f>
        <v/>
      </c>
      <c r="R331" s="5" t="s">
        <v>898</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ca="1">IF(SUM(V331:AL331)&gt;0,1,"")</f>
        <v/>
      </c>
      <c r="AN331" s="75" t="str">
        <f>IF(OR(E331="",VLOOKUP(E$1,Services!$A$1:$B$19,2,0)="Exclude"),"",IF($D331=1,IF(OR(price_limit="",price_limit="No Limit"),IF(E331="Yes",1,2),IF(SUMIFS(WhatIf!$G:$G,WhatIf!$A:$A,E$1,WhatIf!$B:$B,E331)&lt;=price_limit,IF(E331="Yes",1,2),"")),""))</f>
        <v/>
      </c>
      <c r="AO331" s="75" t="str">
        <f>IF(OR(F331="",VLOOKUP(F$1,Services!$A$1:$B$19,2,0)="Exclude"),"",IF($D331=1,IF(OR(price_limit="",price_limit="No Limit"),IF(F331="Yes",1,2),IF(SUMIFS(WhatIf!$G:$G,WhatIf!$A:$A,F$1,WhatIf!$B:$B,F331)&lt;=price_limit,IF(F331="Yes",1,2),"")),""))</f>
        <v/>
      </c>
      <c r="AP331" s="75" t="str">
        <f>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 ca="1">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5"/>
        <v>0</v>
      </c>
      <c r="BF331" s="3">
        <f>IF(highlight_pick="Select",0,IF(MID(highlight_pick,1,1)="#",0,IF(INDEX($A331:$BL331,1,MATCH(highlight_pick,$1:$1,0))="",0,IF(INDEX($A331:$BL331,1,MATCH(highlight_pick,$1:$1,0))="Yes",1,2))))</f>
        <v>0</v>
      </c>
      <c r="BG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H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
      </c>
    </row>
    <row r="332" spans="1:64" x14ac:dyDescent="0.3">
      <c r="A332" s="19" t="s">
        <v>640</v>
      </c>
      <c r="C332" s="4" t="s">
        <v>496</v>
      </c>
      <c r="D332" s="3" t="str">
        <f ca="1">IF(BI332=0,"",IF(BI332&lt;=VALUE(MID(marker_pick,1,1)),1,""))</f>
        <v/>
      </c>
      <c r="F332" s="5" t="s">
        <v>573</v>
      </c>
      <c r="G332" s="5" t="s">
        <v>573</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ca="1">IF(SUM(V332:AL332)&gt;0,1,"")</f>
        <v/>
      </c>
      <c r="AN332" s="75" t="str">
        <f>IF(OR(E332="",VLOOKUP(E$1,Services!$A$1:$B$19,2,0)="Exclude"),"",IF($D332=1,IF(OR(price_limit="",price_limit="No Limit"),IF(E332="Yes",1,2),IF(SUMIFS(WhatIf!$G:$G,WhatIf!$A:$A,E$1,WhatIf!$B:$B,E332)&lt;=price_limit,IF(E332="Yes",1,2),"")),""))</f>
        <v/>
      </c>
      <c r="AO332" s="75" t="str">
        <f ca="1">IF(OR(F332="",VLOOKUP(F$1,Services!$A$1:$B$19,2,0)="Exclude"),"",IF($D332=1,IF(OR(price_limit="",price_limit="No Limit"),IF(F332="Yes",1,2),IF(SUMIFS(WhatIf!$G:$G,WhatIf!$A:$A,F$1,WhatIf!$B:$B,F332)&lt;=price_limit,IF(F332="Yes",1,2),"")),""))</f>
        <v/>
      </c>
      <c r="AP332" s="75" t="str">
        <f ca="1">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5"/>
        <v>0</v>
      </c>
      <c r="BF332" s="3">
        <f>IF(highlight_pick="Select",0,IF(MID(highlight_pick,1,1)="#",0,IF(INDEX($A332:$BL332,1,MATCH(highlight_pick,$1:$1,0))="",0,IF(INDEX($A332:$BL332,1,MATCH(highlight_pick,$1:$1,0))="Yes",1,2))))</f>
        <v>0</v>
      </c>
      <c r="BG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H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Err2</v>
      </c>
    </row>
    <row r="333" spans="1:64" ht="24.9" x14ac:dyDescent="0.3">
      <c r="A333" s="19" t="s">
        <v>64</v>
      </c>
      <c r="B333" s="4" t="s">
        <v>229</v>
      </c>
      <c r="C333" s="4" t="s">
        <v>212</v>
      </c>
      <c r="D333" s="3" t="str">
        <f ca="1">IF(BI333=0,"",IF(BI333&lt;=VALUE(MID(marker_pick,1,1)),1,""))</f>
        <v/>
      </c>
      <c r="E333" s="5" t="s">
        <v>1</v>
      </c>
      <c r="F333" s="5" t="s">
        <v>548</v>
      </c>
      <c r="G333" s="5" t="s">
        <v>548</v>
      </c>
      <c r="K333" s="5" t="s">
        <v>1</v>
      </c>
      <c r="L333" s="5" t="s">
        <v>1</v>
      </c>
      <c r="M333" s="5" t="s">
        <v>1</v>
      </c>
      <c r="O333" s="6"/>
      <c r="P333" s="6" t="s">
        <v>301</v>
      </c>
      <c r="Q333" s="6" t="s">
        <v>1</v>
      </c>
      <c r="R333" s="6"/>
      <c r="U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ca="1">IF(SUM(V333:AL333)&gt;0,1,"")</f>
        <v/>
      </c>
      <c r="AN333" s="75" t="str">
        <f ca="1">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 ca="1">IF(OR(K333="",VLOOKUP(K$1,Services!$A$1:$B$19,2,0)="Exclude"),"",IF($D333=1,IF(OR(price_limit="",price_limit="No Limit"),IF(K333="Yes",1,2),IF(SUMIFS(WhatIf!$G:$G,WhatIf!$A:$A,K$1,WhatIf!$B:$B,K333)&lt;=price_limit,IF(K333="Yes",1,2),"")),""))</f>
        <v/>
      </c>
      <c r="AU333" s="75" t="str">
        <f ca="1">IF(OR(L333="",VLOOKUP(L$1,Services!$A$1:$B$19,2,0)="Exclude"),"",IF($D333=1,IF(OR(price_limit="",price_limit="No Limit"),IF(L333="Yes",1,2),IF(SUMIFS(WhatIf!$G:$G,WhatIf!$A:$A,L$1,WhatIf!$B:$B,L333)&lt;=price_limit,IF(L333="Yes",1,2),"")),""))</f>
        <v/>
      </c>
      <c r="AV333" s="75" t="str">
        <f ca="1">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 ca="1">IF(OR(P333="",VLOOKUP(P$1,Services!$A$1:$B$19,2,0)="Exclude"),"",IF($D333=1,IF(OR(price_limit="",price_limit="No Limit"),IF(P333="Yes",1,2),IF(SUMIFS(WhatIf!$G:$G,WhatIf!$A:$A,P$1,WhatIf!$B:$B,P333)&lt;=price_limit,IF(P333="Yes",1,2),"")),""))</f>
        <v/>
      </c>
      <c r="AZ333" s="75" t="str">
        <f ca="1">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5"/>
        <v>0</v>
      </c>
      <c r="BF333" s="3">
        <f>IF(highlight_pick="Select",0,IF(MID(highlight_pick,1,1)="#",0,IF(INDEX($A333:$BL333,1,MATCH(highlight_pick,$1:$1,0))="",0,IF(INDEX($A333:$BL333,1,MATCH(highlight_pick,$1:$1,0))="Yes",1,2))))</f>
        <v>0</v>
      </c>
      <c r="BG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H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Err2</v>
      </c>
      <c r="BL333" s="3" t="str">
        <f>IF($A333&lt;&gt;"",IF(ISNUMBER(MATCH(ROW($A333),#REF!,0)),IF($F333="","Err1",""),IF($F333="","","Err2")),"")</f>
        <v>Err2</v>
      </c>
    </row>
    <row r="334" spans="1:64" x14ac:dyDescent="0.3">
      <c r="A334" s="19" t="s">
        <v>324</v>
      </c>
      <c r="B334" s="4" t="s">
        <v>255</v>
      </c>
      <c r="C334" s="4" t="s">
        <v>223</v>
      </c>
      <c r="D334" s="3" t="str">
        <f ca="1">IF(BI334=0,"",IF(BI334&lt;=VALUE(MID(marker_pick,1,1)),1,""))</f>
        <v/>
      </c>
      <c r="O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ca="1">IF(SUM(V334:AL334)&gt;0,1,"")</f>
        <v/>
      </c>
      <c r="AN334" s="75" t="str">
        <f>IF(OR(E334="",VLOOKUP(E$1,Services!$A$1:$B$19,2,0)="Exclude"),"",IF($D334=1,IF(OR(price_limit="",price_limit="No Limit"),IF(E334="Yes",1,2),IF(SUMIFS(WhatIf!$G:$G,WhatIf!$A:$A,E$1,WhatIf!$B:$B,E334)&lt;=price_limit,IF(E334="Yes",1,2),"")),""))</f>
        <v/>
      </c>
      <c r="AO334" s="75" t="str">
        <f>IF(OR(F334="",VLOOKUP(F$1,Services!$A$1:$B$19,2,0)="Exclude"),"",IF($D334=1,IF(OR(price_limit="",price_limit="No Limit"),IF(F334="Yes",1,2),IF(SUMIFS(WhatIf!$G:$G,WhatIf!$A:$A,F$1,WhatIf!$B:$B,F334)&lt;=price_limit,IF(F334="Yes",1,2),"")),""))</f>
        <v/>
      </c>
      <c r="AP334" s="75" t="str">
        <f>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 ca="1">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5"/>
        <v>0</v>
      </c>
      <c r="BF334" s="3">
        <f>IF(highlight_pick="Select",0,IF(MID(highlight_pick,1,1)="#",0,IF(INDEX($A334:$BL334,1,MATCH(highlight_pick,$1:$1,0))="",0,IF(INDEX($A334:$BL334,1,MATCH(highlight_pick,$1:$1,0))="Yes",1,2))))</f>
        <v>0</v>
      </c>
      <c r="BG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H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
      </c>
    </row>
    <row r="335" spans="1:64" ht="24.9" x14ac:dyDescent="0.3">
      <c r="A335" s="19" t="s">
        <v>65</v>
      </c>
      <c r="B335" s="4" t="s">
        <v>319</v>
      </c>
      <c r="C335" s="4" t="s">
        <v>494</v>
      </c>
      <c r="D335" s="3" t="str">
        <f ca="1">IF(BI335=0,"",IF(BI335&lt;=VALUE(MID(marker_pick,1,1)),1,""))</f>
        <v/>
      </c>
      <c r="F335" s="5" t="s">
        <v>545</v>
      </c>
      <c r="I335" s="5" t="s">
        <v>1</v>
      </c>
      <c r="K335" s="5" t="s">
        <v>1</v>
      </c>
      <c r="L335" s="5" t="s">
        <v>1</v>
      </c>
      <c r="M335" s="5" t="s">
        <v>1</v>
      </c>
      <c r="O335" s="5" t="s">
        <v>1</v>
      </c>
      <c r="P335" s="5" t="s">
        <v>1</v>
      </c>
      <c r="Q335" s="5" t="s">
        <v>327</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ca="1">IF(SUM(V335:AL335)&gt;0,1,"")</f>
        <v/>
      </c>
      <c r="AN335" s="75" t="str">
        <f>IF(OR(E335="",VLOOKUP(E$1,Services!$A$1:$B$19,2,0)="Exclude"),"",IF($D335=1,IF(OR(price_limit="",price_limit="No Limit"),IF(E335="Yes",1,2),IF(SUMIFS(WhatIf!$G:$G,WhatIf!$A:$A,E$1,WhatIf!$B:$B,E335)&lt;=price_limit,IF(E335="Yes",1,2),"")),""))</f>
        <v/>
      </c>
      <c r="AO335" s="75" t="str">
        <f ca="1">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 ca="1">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 ca="1">IF(OR(K335="",VLOOKUP(K$1,Services!$A$1:$B$19,2,0)="Exclude"),"",IF($D335=1,IF(OR(price_limit="",price_limit="No Limit"),IF(K335="Yes",1,2),IF(SUMIFS(WhatIf!$G:$G,WhatIf!$A:$A,K$1,WhatIf!$B:$B,K335)&lt;=price_limit,IF(K335="Yes",1,2),"")),""))</f>
        <v/>
      </c>
      <c r="AU335" s="75" t="str">
        <f ca="1">IF(OR(L335="",VLOOKUP(L$1,Services!$A$1:$B$19,2,0)="Exclude"),"",IF($D335=1,IF(OR(price_limit="",price_limit="No Limit"),IF(L335="Yes",1,2),IF(SUMIFS(WhatIf!$G:$G,WhatIf!$A:$A,L$1,WhatIf!$B:$B,L335)&lt;=price_limit,IF(L335="Yes",1,2),"")),""))</f>
        <v/>
      </c>
      <c r="AV335" s="75" t="str">
        <f ca="1">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 ca="1">IF(OR(O335="",VLOOKUP(O$1,Services!$A$1:$B$19,2,0)="Exclude"),"",IF($D335=1,IF(OR(price_limit="",price_limit="No Limit"),IF(O335="Yes",1,2),IF(SUMIFS(WhatIf!$G:$G,WhatIf!$A:$A,O$1,WhatIf!$B:$B,O335)&lt;=price_limit,IF(O335="Yes",1,2),"")),""))</f>
        <v/>
      </c>
      <c r="AY335" s="75" t="str">
        <f ca="1">IF(OR(P335="",VLOOKUP(P$1,Services!$A$1:$B$19,2,0)="Exclude"),"",IF($D335=1,IF(OR(price_limit="",price_limit="No Limit"),IF(P335="Yes",1,2),IF(SUMIFS(WhatIf!$G:$G,WhatIf!$A:$A,P$1,WhatIf!$B:$B,P335)&lt;=price_limit,IF(P335="Yes",1,2),"")),""))</f>
        <v/>
      </c>
      <c r="AZ335" s="75" t="str">
        <f ca="1">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5"/>
        <v>0</v>
      </c>
      <c r="BF335" s="3">
        <f>IF(highlight_pick="Select",0,IF(MID(highlight_pick,1,1)="#",0,IF(INDEX($A335:$BL335,1,MATCH(highlight_pick,$1:$1,0))="",0,IF(INDEX($A335:$BL335,1,MATCH(highlight_pick,$1:$1,0))="Yes",1,2))))</f>
        <v>0</v>
      </c>
      <c r="BG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H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Err2</v>
      </c>
    </row>
    <row r="336" spans="1:64" ht="24.9" x14ac:dyDescent="0.3">
      <c r="A336" s="19" t="s">
        <v>159</v>
      </c>
      <c r="B336" s="4" t="s">
        <v>255</v>
      </c>
      <c r="C336" s="4" t="s">
        <v>223</v>
      </c>
      <c r="D336" s="3" t="str">
        <f ca="1">IF(BI336=0,"",IF(BI336&lt;=VALUE(MID(marker_pick,1,1)),1,""))</f>
        <v/>
      </c>
      <c r="F336" s="5" t="s">
        <v>545</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ca="1">IF(SUM(V336:AL336)&gt;0,1,"")</f>
        <v/>
      </c>
      <c r="AN336" s="75" t="str">
        <f>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IF(OR(K336="",VLOOKUP(K$1,Services!$A$1:$B$19,2,0)="Exclude"),"",IF($D336=1,IF(OR(price_limit="",price_limit="No Limit"),IF(K336="Yes",1,2),IF(SUMIFS(WhatIf!$G:$G,WhatIf!$A:$A,K$1,WhatIf!$B:$B,K336)&lt;=price_limit,IF(K336="Yes",1,2),"")),""))</f>
        <v/>
      </c>
      <c r="AU336" s="75" t="str">
        <f>IF(OR(L336="",VLOOKUP(L$1,Services!$A$1:$B$19,2,0)="Exclude"),"",IF($D336=1,IF(OR(price_limit="",price_limit="No Limit"),IF(L336="Yes",1,2),IF(SUMIFS(WhatIf!$G:$G,WhatIf!$A:$A,L$1,WhatIf!$B:$B,L336)&lt;=price_limit,IF(L336="Yes",1,2),"")),""))</f>
        <v/>
      </c>
      <c r="AV336" s="75" t="str">
        <f>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IF(OR(P336="",VLOOKUP(P$1,Services!$A$1:$B$19,2,0)="Exclude"),"",IF($D336=1,IF(OR(price_limit="",price_limit="No Limit"),IF(P336="Yes",1,2),IF(SUMIFS(WhatIf!$G:$G,WhatIf!$A:$A,P$1,WhatIf!$B:$B,P336)&lt;=price_limit,IF(P336="Yes",1,2),"")),""))</f>
        <v/>
      </c>
      <c r="AZ336" s="75" t="str">
        <f>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 t="shared" si="5"/>
        <v>0</v>
      </c>
      <c r="BF336" s="3">
        <f>IF(highlight_pick="Select",0,IF(MID(highlight_pick,1,1)="#",0,IF(INDEX($A336:$BL336,1,MATCH(highlight_pick,$1:$1,0))="",0,IF(INDEX($A336:$BL336,1,MATCH(highlight_pick,$1:$1,0))="Yes",1,2))))</f>
        <v>0</v>
      </c>
      <c r="BG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H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Err2</v>
      </c>
    </row>
    <row r="337" spans="1:64" ht="24.9" x14ac:dyDescent="0.3">
      <c r="A337" s="19" t="s">
        <v>66</v>
      </c>
      <c r="B337" s="4" t="s">
        <v>255</v>
      </c>
      <c r="C337" s="4" t="s">
        <v>492</v>
      </c>
      <c r="D337" s="3" t="str">
        <f ca="1">IF(BI337=0,"",IF(BI337&lt;=VALUE(MID(marker_pick,1,1)),1,""))</f>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5" t="s">
        <v>66</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ca="1">IF(SUM(V337:AL337)&gt;0,1,"")</f>
        <v/>
      </c>
      <c r="AN337" s="75" t="str">
        <f>IF(OR(E337="",VLOOKUP(E$1,Services!$A$1:$B$19,2,0)="Exclude"),"",IF($D337=1,IF(OR(price_limit="",price_limit="No Limit"),IF(E337="Yes",1,2),IF(SUMIFS(WhatIf!$G:$G,WhatIf!$A:$A,E$1,WhatIf!$B:$B,E337)&lt;=price_limit,IF(E337="Yes",1,2),"")),""))</f>
        <v/>
      </c>
      <c r="AO337" s="75" t="str">
        <f ca="1">IF(OR(F337="",VLOOKUP(F$1,Services!$A$1:$B$19,2,0)="Exclude"),"",IF($D337=1,IF(OR(price_limit="",price_limit="No Limit"),IF(F337="Yes",1,2),IF(SUMIFS(WhatIf!$G:$G,WhatIf!$A:$A,F$1,WhatIf!$B:$B,F337)&lt;=price_limit,IF(F337="Yes",1,2),"")),""))</f>
        <v/>
      </c>
      <c r="AP337" s="75" t="str">
        <f ca="1">IF(OR(G337="",VLOOKUP(G$1,Services!$A$1:$B$19,2,0)="Exclude"),"",IF($D337=1,IF(OR(price_limit="",price_limit="No Limit"),IF(G337="Yes",1,2),IF(SUMIFS(WhatIf!$G:$G,WhatIf!$A:$A,G$1,WhatIf!$B:$B,G337)&lt;=price_limit,IF(G337="Yes",1,2),"")),""))</f>
        <v/>
      </c>
      <c r="AQ337" s="75" t="str">
        <f ca="1">IF(OR(H337="",VLOOKUP(H$1,Services!$A$1:$B$19,2,0)="Exclude"),"",IF($D337=1,IF(OR(price_limit="",price_limit="No Limit"),IF(H337="Yes",1,2),IF(SUMIFS(WhatIf!$G:$G,WhatIf!$A:$A,H$1,WhatIf!$B:$B,H337)&lt;=price_limit,IF(H337="Yes",1,2),"")),""))</f>
        <v/>
      </c>
      <c r="AR337" s="75" t="str">
        <f ca="1">IF(OR(I337="",VLOOKUP(I$1,Services!$A$1:$B$19,2,0)="Exclude"),"",IF($D337=1,IF(OR(price_limit="",price_limit="No Limit"),IF(I337="Yes",1,2),IF(SUMIFS(WhatIf!$G:$G,WhatIf!$A:$A,I$1,WhatIf!$B:$B,I337)&lt;=price_limit,IF(I337="Yes",1,2),"")),""))</f>
        <v/>
      </c>
      <c r="AS337" s="75" t="str">
        <f ca="1">IF(OR(J337="",VLOOKUP(J$1,Services!$A$1:$B$19,2,0)="Exclude"),"",IF($D337=1,IF(OR(price_limit="",price_limit="No Limit"),IF(J337="Yes",1,2),IF(SUMIFS(WhatIf!$G:$G,WhatIf!$A:$A,J$1,WhatIf!$B:$B,J337)&lt;=price_limit,IF(J337="Yes",1,2),"")),""))</f>
        <v/>
      </c>
      <c r="AT337" s="75" t="str">
        <f ca="1">IF(OR(K337="",VLOOKUP(K$1,Services!$A$1:$B$19,2,0)="Exclude"),"",IF($D337=1,IF(OR(price_limit="",price_limit="No Limit"),IF(K337="Yes",1,2),IF(SUMIFS(WhatIf!$G:$G,WhatIf!$A:$A,K$1,WhatIf!$B:$B,K337)&lt;=price_limit,IF(K337="Yes",1,2),"")),""))</f>
        <v/>
      </c>
      <c r="AU337" s="75" t="str">
        <f ca="1">IF(OR(L337="",VLOOKUP(L$1,Services!$A$1:$B$19,2,0)="Exclude"),"",IF($D337=1,IF(OR(price_limit="",price_limit="No Limit"),IF(L337="Yes",1,2),IF(SUMIFS(WhatIf!$G:$G,WhatIf!$A:$A,L$1,WhatIf!$B:$B,L337)&lt;=price_limit,IF(L337="Yes",1,2),"")),""))</f>
        <v/>
      </c>
      <c r="AV337" s="75" t="str">
        <f ca="1">IF(OR(M337="",VLOOKUP(M$1,Services!$A$1:$B$19,2,0)="Exclude"),"",IF($D337=1,IF(OR(price_limit="",price_limit="No Limit"),IF(M337="Yes",1,2),IF(SUMIFS(WhatIf!$G:$G,WhatIf!$A:$A,M$1,WhatIf!$B:$B,M337)&lt;=price_limit,IF(M337="Yes",1,2),"")),""))</f>
        <v/>
      </c>
      <c r="AW337" s="75" t="str">
        <f ca="1">IF(OR(N337="",VLOOKUP(N$1,Services!$A$1:$B$19,2,0)="Exclude"),"",IF($D337=1,IF(OR(price_limit="",price_limit="No Limit"),IF(N337="Yes",1,2),IF(SUMIFS(WhatIf!$G:$G,WhatIf!$A:$A,N$1,WhatIf!$B:$B,N337)&lt;=price_limit,IF(N337="Yes",1,2),"")),""))</f>
        <v/>
      </c>
      <c r="AX337" s="75" t="str">
        <f ca="1">IF(OR(O337="",VLOOKUP(O$1,Services!$A$1:$B$19,2,0)="Exclude"),"",IF($D337=1,IF(OR(price_limit="",price_limit="No Limit"),IF(O337="Yes",1,2),IF(SUMIFS(WhatIf!$G:$G,WhatIf!$A:$A,O$1,WhatIf!$B:$B,O337)&lt;=price_limit,IF(O337="Yes",1,2),"")),""))</f>
        <v/>
      </c>
      <c r="AY337" s="75" t="str">
        <f ca="1">IF(OR(P337="",VLOOKUP(P$1,Services!$A$1:$B$19,2,0)="Exclude"),"",IF($D337=1,IF(OR(price_limit="",price_limit="No Limit"),IF(P337="Yes",1,2),IF(SUMIFS(WhatIf!$G:$G,WhatIf!$A:$A,P$1,WhatIf!$B:$B,P337)&lt;=price_limit,IF(P337="Yes",1,2),"")),""))</f>
        <v/>
      </c>
      <c r="AZ337" s="75" t="str">
        <f ca="1">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 ca="1">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5"/>
        <v>0</v>
      </c>
      <c r="BF337" s="3">
        <f>IF(highlight_pick="Select",0,IF(MID(highlight_pick,1,1)="#",0,IF(INDEX($A337:$BL337,1,MATCH(highlight_pick,$1:$1,0))="",0,IF(INDEX($A337:$BL337,1,MATCH(highlight_pick,$1:$1,0))="Yes",1,2))))</f>
        <v>0</v>
      </c>
      <c r="BG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H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Err2</v>
      </c>
    </row>
    <row r="338" spans="1:64" x14ac:dyDescent="0.3">
      <c r="A338" s="19" t="s">
        <v>381</v>
      </c>
      <c r="B338" s="4" t="s">
        <v>255</v>
      </c>
      <c r="C338" s="4" t="s">
        <v>492</v>
      </c>
      <c r="D338" s="3" t="str">
        <f ca="1">IF(BI338=0,"",IF(BI338&lt;=VALUE(MID(marker_pick,1,1)),1,""))</f>
        <v/>
      </c>
      <c r="F338" s="5" t="s">
        <v>66</v>
      </c>
      <c r="G338" s="5" t="s">
        <v>66</v>
      </c>
      <c r="R338" s="6"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ca="1">IF(SUM(V338:AL338)&gt;0,1,"")</f>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IF(OR(K338="",VLOOKUP(K$1,Services!$A$1:$B$19,2,0)="Exclude"),"",IF($D338=1,IF(OR(price_limit="",price_limit="No Limit"),IF(K338="Yes",1,2),IF(SUMIFS(WhatIf!$G:$G,WhatIf!$A:$A,K$1,WhatIf!$B:$B,K338)&lt;=price_limit,IF(K338="Yes",1,2),"")),""))</f>
        <v/>
      </c>
      <c r="AU338" s="75" t="str">
        <f>IF(OR(L338="",VLOOKUP(L$1,Services!$A$1:$B$19,2,0)="Exclude"),"",IF($D338=1,IF(OR(price_limit="",price_limit="No Limit"),IF(L338="Yes",1,2),IF(SUMIFS(WhatIf!$G:$G,WhatIf!$A:$A,L$1,WhatIf!$B:$B,L338)&lt;=price_limit,IF(L338="Yes",1,2),"")),""))</f>
        <v/>
      </c>
      <c r="AV338" s="75" t="str">
        <f>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IF(OR(O338="",VLOOKUP(O$1,Services!$A$1:$B$19,2,0)="Exclude"),"",IF($D338=1,IF(OR(price_limit="",price_limit="No Limit"),IF(O338="Yes",1,2),IF(SUMIFS(WhatIf!$G:$G,WhatIf!$A:$A,O$1,WhatIf!$B:$B,O338)&lt;=price_limit,IF(O338="Yes",1,2),"")),""))</f>
        <v/>
      </c>
      <c r="AY338" s="75" t="str">
        <f>IF(OR(P338="",VLOOKUP(P$1,Services!$A$1:$B$19,2,0)="Exclude"),"",IF($D338=1,IF(OR(price_limit="",price_limit="No Limit"),IF(P338="Yes",1,2),IF(SUMIFS(WhatIf!$G:$G,WhatIf!$A:$A,P$1,WhatIf!$B:$B,P338)&lt;=price_limit,IF(P338="Yes",1,2),"")),""))</f>
        <v/>
      </c>
      <c r="AZ338" s="75" t="str">
        <f>IF(OR(Q338="",VLOOKUP(Q$1,Services!$A$1:$B$19,2,0)="Exclude"),"",IF($D338=1,IF(OR(price_limit="",price_limit="No Limit"),IF(Q338="Yes",1,2),IF(SUMIFS(WhatIf!$G:$G,WhatIf!$A:$A,Q$1,WhatIf!$B:$B,Q338)&lt;=price_limit,IF(Q338="Yes",1,2),"")),""))</f>
        <v/>
      </c>
      <c r="BA338" s="75" t="str">
        <f ca="1">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5"/>
        <v>0</v>
      </c>
      <c r="BF338" s="3">
        <f>IF(highlight_pick="Select",0,IF(MID(highlight_pick,1,1)="#",0,IF(INDEX($A338:$BL338,1,MATCH(highlight_pick,$1:$1,0))="",0,IF(INDEX($A338:$BL338,1,MATCH(highlight_pick,$1:$1,0))="Yes",1,2))))</f>
        <v>0</v>
      </c>
      <c r="BG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H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row>
    <row r="339" spans="1:64" x14ac:dyDescent="0.3">
      <c r="A339" s="19" t="s">
        <v>382</v>
      </c>
      <c r="B339" s="4" t="s">
        <v>255</v>
      </c>
      <c r="C339" s="4" t="s">
        <v>492</v>
      </c>
      <c r="D339" s="3" t="str">
        <f ca="1">IF(BI339=0,"",IF(BI339&lt;=VALUE(MID(marker_pick,1,1)),1,""))</f>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ca="1">IF(SUM(V339:AL339)&gt;0,1,"")</f>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 ca="1">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5"/>
        <v>0</v>
      </c>
      <c r="BF339" s="3">
        <f>IF(highlight_pick="Select",0,IF(MID(highlight_pick,1,1)="#",0,IF(INDEX($A339:$BL339,1,MATCH(highlight_pick,$1:$1,0))="",0,IF(INDEX($A339:$BL339,1,MATCH(highlight_pick,$1:$1,0))="Yes",1,2))))</f>
        <v>0</v>
      </c>
      <c r="BG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H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row>
    <row r="340" spans="1:64" x14ac:dyDescent="0.3">
      <c r="A340" s="19" t="s">
        <v>383</v>
      </c>
      <c r="B340" s="4" t="s">
        <v>255</v>
      </c>
      <c r="C340" s="4" t="s">
        <v>492</v>
      </c>
      <c r="D340" s="3" t="str">
        <f ca="1">IF(BI340=0,"",IF(BI340&lt;=VALUE(MID(marker_pick,1,1)),1,""))</f>
        <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ca="1">IF(SUM(V340:AL340)&gt;0,1,"")</f>
        <v/>
      </c>
      <c r="AN340" s="75" t="str">
        <f>IF(OR(E340="",VLOOKUP(E$1,Services!$A$1:$B$19,2,0)="Exclude"),"",IF($D340=1,IF(OR(price_limit="",price_limit="No Limit"),IF(E340="Yes",1,2),IF(SUMIFS(WhatIf!$G:$G,WhatIf!$A:$A,E$1,WhatIf!$B:$B,E340)&lt;=price_limit,IF(E340="Yes",1,2),"")),""))</f>
        <v/>
      </c>
      <c r="AO340" s="75" t="str">
        <f>IF(OR(F340="",VLOOKUP(F$1,Services!$A$1:$B$19,2,0)="Exclude"),"",IF($D340=1,IF(OR(price_limit="",price_limit="No Limit"),IF(F340="Yes",1,2),IF(SUMIFS(WhatIf!$G:$G,WhatIf!$A:$A,F$1,WhatIf!$B:$B,F340)&lt;=price_limit,IF(F340="Yes",1,2),"")),""))</f>
        <v/>
      </c>
      <c r="AP340" s="75" t="str">
        <f>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 ca="1">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 t="shared" si="5"/>
        <v>0</v>
      </c>
      <c r="BF340" s="3">
        <f>IF(highlight_pick="Select",0,IF(MID(highlight_pick,1,1)="#",0,IF(INDEX($A340:$BL340,1,MATCH(highlight_pick,$1:$1,0))="",0,IF(INDEX($A340:$BL340,1,MATCH(highlight_pick,$1:$1,0))="Yes",1,2))))</f>
        <v>0</v>
      </c>
      <c r="BG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H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
      </c>
    </row>
    <row r="341" spans="1:64" ht="24.9" x14ac:dyDescent="0.3">
      <c r="A341" s="19" t="s">
        <v>384</v>
      </c>
      <c r="B341" s="4" t="s">
        <v>597</v>
      </c>
      <c r="C341" s="4" t="s">
        <v>492</v>
      </c>
      <c r="D341" s="3" t="str">
        <f ca="1">IF(BI341=0,"",IF(BI341&lt;=VALUE(MID(marker_pick,1,1)),1,""))</f>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ca="1">IF(SUM(V341:AL341)&gt;0,1,"")</f>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 ca="1">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5"/>
        <v>0</v>
      </c>
      <c r="BF341" s="3">
        <f>IF(highlight_pick="Select",0,IF(MID(highlight_pick,1,1)="#",0,IF(INDEX($A341:$BL341,1,MATCH(highlight_pick,$1:$1,0))="",0,IF(INDEX($A341:$BL341,1,MATCH(highlight_pick,$1:$1,0))="Yes",1,2))))</f>
        <v>0</v>
      </c>
      <c r="BG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H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row>
    <row r="342" spans="1:64" x14ac:dyDescent="0.3">
      <c r="A342" s="19" t="s">
        <v>385</v>
      </c>
      <c r="B342" s="4" t="s">
        <v>255</v>
      </c>
      <c r="C342" s="4" t="s">
        <v>492</v>
      </c>
      <c r="D342" s="3" t="str">
        <f ca="1">IF(BI342=0,"",IF(BI342&lt;=VALUE(MID(marker_pick,1,1)),1,""))</f>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ca="1">IF(SUM(V342:AL342)&gt;0,1,"")</f>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5"/>
        <v>0</v>
      </c>
      <c r="BF342" s="3">
        <f>IF(highlight_pick="Select",0,IF(MID(highlight_pick,1,1)="#",0,IF(INDEX($A342:$BL342,1,MATCH(highlight_pick,$1:$1,0))="",0,IF(INDEX($A342:$BL342,1,MATCH(highlight_pick,$1:$1,0))="Yes",1,2))))</f>
        <v>0</v>
      </c>
      <c r="BG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H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row>
    <row r="343" spans="1:64" x14ac:dyDescent="0.3">
      <c r="A343" s="19" t="s">
        <v>386</v>
      </c>
      <c r="B343" s="4" t="s">
        <v>255</v>
      </c>
      <c r="C343" s="4" t="s">
        <v>492</v>
      </c>
      <c r="D343" s="3" t="str">
        <f ca="1">IF(BI343=0,"",IF(BI343&lt;=VALUE(MID(marker_pick,1,1)),1,""))</f>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ca="1">IF(SUM(V343:AL343)&gt;0,1,"")</f>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5"/>
        <v>0</v>
      </c>
      <c r="BF343" s="3">
        <f>IF(highlight_pick="Select",0,IF(MID(highlight_pick,1,1)="#",0,IF(INDEX($A343:$BL343,1,MATCH(highlight_pick,$1:$1,0))="",0,IF(INDEX($A343:$BL343,1,MATCH(highlight_pick,$1:$1,0))="Yes",1,2))))</f>
        <v>0</v>
      </c>
      <c r="BG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H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row>
    <row r="344" spans="1:64" x14ac:dyDescent="0.3">
      <c r="A344" s="19" t="s">
        <v>387</v>
      </c>
      <c r="B344" s="4" t="s">
        <v>255</v>
      </c>
      <c r="C344" s="4" t="s">
        <v>492</v>
      </c>
      <c r="D344" s="3" t="str">
        <f ca="1">IF(BI344=0,"",IF(BI344&lt;=VALUE(MID(marker_pick,1,1)),1,""))</f>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ca="1">IF(SUM(V344:AL344)&gt;0,1,"")</f>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5"/>
        <v>0</v>
      </c>
      <c r="BF344" s="3">
        <f>IF(highlight_pick="Select",0,IF(MID(highlight_pick,1,1)="#",0,IF(INDEX($A344:$BL344,1,MATCH(highlight_pick,$1:$1,0))="",0,IF(INDEX($A344:$BL344,1,MATCH(highlight_pick,$1:$1,0))="Yes",1,2))))</f>
        <v>0</v>
      </c>
      <c r="BG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H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row>
    <row r="345" spans="1:64" x14ac:dyDescent="0.3">
      <c r="A345" s="19" t="s">
        <v>388</v>
      </c>
      <c r="B345" s="4" t="s">
        <v>255</v>
      </c>
      <c r="C345" s="4" t="s">
        <v>492</v>
      </c>
      <c r="D345" s="3" t="str">
        <f ca="1">IF(BI345=0,"",IF(BI345&lt;=VALUE(MID(marker_pick,1,1)),1,""))</f>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ca="1">IF(SUM(V345:AL345)&gt;0,1,"")</f>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5"/>
        <v>0</v>
      </c>
      <c r="BF345" s="3">
        <f>IF(highlight_pick="Select",0,IF(MID(highlight_pick,1,1)="#",0,IF(INDEX($A345:$BL345,1,MATCH(highlight_pick,$1:$1,0))="",0,IF(INDEX($A345:$BL345,1,MATCH(highlight_pick,$1:$1,0))="Yes",1,2))))</f>
        <v>0</v>
      </c>
      <c r="BG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H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row>
    <row r="346" spans="1:64" x14ac:dyDescent="0.3">
      <c r="A346" s="19" t="s">
        <v>389</v>
      </c>
      <c r="B346" s="4" t="s">
        <v>255</v>
      </c>
      <c r="C346" s="4" t="s">
        <v>492</v>
      </c>
      <c r="D346" s="3" t="str">
        <f ca="1">IF(BI346=0,"",IF(BI346&lt;=VALUE(MID(marker_pick,1,1)),1,""))</f>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ca="1">IF(SUM(V346:AL346)&gt;0,1,"")</f>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5"/>
        <v>0</v>
      </c>
      <c r="BF346" s="3">
        <f>IF(highlight_pick="Select",0,IF(MID(highlight_pick,1,1)="#",0,IF(INDEX($A346:$BL346,1,MATCH(highlight_pick,$1:$1,0))="",0,IF(INDEX($A346:$BL346,1,MATCH(highlight_pick,$1:$1,0))="Yes",1,2))))</f>
        <v>0</v>
      </c>
      <c r="BG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H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row>
    <row r="347" spans="1:64" x14ac:dyDescent="0.3">
      <c r="A347" s="19" t="s">
        <v>171</v>
      </c>
      <c r="B347" s="4" t="s">
        <v>255</v>
      </c>
      <c r="C347" s="4" t="s">
        <v>491</v>
      </c>
      <c r="D347" s="3" t="str">
        <f ca="1">IF(BI347=0,"",IF(BI347&lt;=VALUE(MID(marker_pick,1,1)),1,""))</f>
        <v/>
      </c>
      <c r="O347" s="5" t="s">
        <v>171</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ca="1">IF(SUM(V347:AL347)&gt;0,1,"")</f>
        <v/>
      </c>
      <c r="AN347" s="75" t="str">
        <f>IF(OR(E347="",VLOOKUP(E$1,Services!$A$1:$B$19,2,0)="Exclude"),"",IF($D347=1,IF(OR(price_limit="",price_limit="No Limit"),IF(E347="Yes",1,2),IF(SUMIFS(WhatIf!$G:$G,WhatIf!$A:$A,E$1,WhatIf!$B:$B,E347)&lt;=price_limit,IF(E347="Yes",1,2),"")),""))</f>
        <v/>
      </c>
      <c r="AO347" s="75" t="str">
        <f>IF(OR(F347="",VLOOKUP(F$1,Services!$A$1:$B$19,2,0)="Exclude"),"",IF($D347=1,IF(OR(price_limit="",price_limit="No Limit"),IF(F347="Yes",1,2),IF(SUMIFS(WhatIf!$G:$G,WhatIf!$A:$A,F$1,WhatIf!$B:$B,F347)&lt;=price_limit,IF(F347="Yes",1,2),"")),""))</f>
        <v/>
      </c>
      <c r="AP347" s="75" t="str">
        <f>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 ca="1">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5"/>
        <v>0</v>
      </c>
      <c r="BF347" s="3">
        <f>IF(highlight_pick="Select",0,IF(MID(highlight_pick,1,1)="#",0,IF(INDEX($A347:$BL347,1,MATCH(highlight_pick,$1:$1,0))="",0,IF(INDEX($A347:$BL347,1,MATCH(highlight_pick,$1:$1,0))="Yes",1,2))))</f>
        <v>0</v>
      </c>
      <c r="BG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H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
      </c>
    </row>
    <row r="348" spans="1:64" ht="24.9" x14ac:dyDescent="0.3">
      <c r="A348" s="19" t="s">
        <v>192</v>
      </c>
      <c r="B348" s="4" t="s">
        <v>311</v>
      </c>
      <c r="C348" s="4" t="s">
        <v>212</v>
      </c>
      <c r="D348" s="3" t="str">
        <f ca="1">IF(BI348=0,"",IF(BI348&lt;=VALUE(MID(marker_pick,1,1)),1,""))</f>
        <v/>
      </c>
      <c r="O348" s="5" t="s">
        <v>1</v>
      </c>
      <c r="P348" s="5" t="s">
        <v>1</v>
      </c>
      <c r="Q348" s="5" t="s">
        <v>327</v>
      </c>
      <c r="R348" s="5" t="s">
        <v>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ca="1">IF(SUM(V348:AL348)&gt;0,1,"")</f>
        <v/>
      </c>
      <c r="AN348" s="75" t="str">
        <f>IF(OR(E348="",VLOOKUP(E$1,Services!$A$1:$B$19,2,0)="Exclude"),"",IF($D348=1,IF(OR(price_limit="",price_limit="No Limit"),IF(E348="Yes",1,2),IF(SUMIFS(WhatIf!$G:$G,WhatIf!$A:$A,E$1,WhatIf!$B:$B,E348)&lt;=price_limit,IF(E348="Yes",1,2),"")),""))</f>
        <v/>
      </c>
      <c r="AO348" s="75" t="str">
        <f>IF(OR(F348="",VLOOKUP(F$1,Services!$A$1:$B$19,2,0)="Exclude"),"",IF($D348=1,IF(OR(price_limit="",price_limit="No Limit"),IF(F348="Yes",1,2),IF(SUMIFS(WhatIf!$G:$G,WhatIf!$A:$A,F$1,WhatIf!$B:$B,F348)&lt;=price_limit,IF(F348="Yes",1,2),"")),""))</f>
        <v/>
      </c>
      <c r="AP348" s="75" t="str">
        <f>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 ca="1">IF(OR(O348="",VLOOKUP(O$1,Services!$A$1:$B$19,2,0)="Exclude"),"",IF($D348=1,IF(OR(price_limit="",price_limit="No Limit"),IF(O348="Yes",1,2),IF(SUMIFS(WhatIf!$G:$G,WhatIf!$A:$A,O$1,WhatIf!$B:$B,O348)&lt;=price_limit,IF(O348="Yes",1,2),"")),""))</f>
        <v/>
      </c>
      <c r="AY348" s="75" t="str">
        <f ca="1">IF(OR(P348="",VLOOKUP(P$1,Services!$A$1:$B$19,2,0)="Exclude"),"",IF($D348=1,IF(OR(price_limit="",price_limit="No Limit"),IF(P348="Yes",1,2),IF(SUMIFS(WhatIf!$G:$G,WhatIf!$A:$A,P$1,WhatIf!$B:$B,P348)&lt;=price_limit,IF(P348="Yes",1,2),"")),""))</f>
        <v/>
      </c>
      <c r="AZ348" s="75" t="str">
        <f ca="1">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5"/>
        <v>0</v>
      </c>
      <c r="BF348" s="3">
        <f>IF(highlight_pick="Select",0,IF(MID(highlight_pick,1,1)="#",0,IF(INDEX($A348:$BL348,1,MATCH(highlight_pick,$1:$1,0))="",0,IF(INDEX($A348:$BL348,1,MATCH(highlight_pick,$1:$1,0))="Yes",1,2))))</f>
        <v>0</v>
      </c>
      <c r="BG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H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
      </c>
    </row>
    <row r="349" spans="1:64" ht="24.9" x14ac:dyDescent="0.3">
      <c r="A349" s="19" t="s">
        <v>323</v>
      </c>
      <c r="B349" s="4" t="s">
        <v>495</v>
      </c>
      <c r="C349" s="4" t="s">
        <v>494</v>
      </c>
      <c r="D349" s="3" t="str">
        <f ca="1">IF(BI349=0,"",IF(BI349&lt;=VALUE(MID(marker_pick,1,1)),1,""))</f>
        <v/>
      </c>
      <c r="O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ca="1">IF(SUM(V349:AL349)&gt;0,1,"")</f>
        <v/>
      </c>
      <c r="AN349" s="75" t="str">
        <f>IF(OR(E349="",VLOOKUP(E$1,Services!$A$1:$B$19,2,0)="Exclude"),"",IF($D349=1,IF(OR(price_limit="",price_limit="No Limit"),IF(E349="Yes",1,2),IF(SUMIFS(WhatIf!$G:$G,WhatIf!$A:$A,E$1,WhatIf!$B:$B,E349)&lt;=price_limit,IF(E349="Yes",1,2),"")),""))</f>
        <v/>
      </c>
      <c r="AO349" s="75" t="str">
        <f>IF(OR(F349="",VLOOKUP(F$1,Services!$A$1:$B$19,2,0)="Exclude"),"",IF($D349=1,IF(OR(price_limit="",price_limit="No Limit"),IF(F349="Yes",1,2),IF(SUMIFS(WhatIf!$G:$G,WhatIf!$A:$A,F$1,WhatIf!$B:$B,F349)&lt;=price_limit,IF(F349="Yes",1,2),"")),""))</f>
        <v/>
      </c>
      <c r="AP349" s="75" t="str">
        <f>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 ca="1">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5"/>
        <v>0</v>
      </c>
      <c r="BF349" s="3">
        <f>IF(highlight_pick="Select",0,IF(MID(highlight_pick,1,1)="#",0,IF(INDEX($A349:$BL349,1,MATCH(highlight_pick,$1:$1,0))="",0,IF(INDEX($A349:$BL349,1,MATCH(highlight_pick,$1:$1,0))="Yes",1,2))))</f>
        <v>0</v>
      </c>
      <c r="BG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H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
      </c>
    </row>
    <row r="350" spans="1:64" x14ac:dyDescent="0.3">
      <c r="A350" s="19" t="s">
        <v>641</v>
      </c>
      <c r="C350" s="4" t="s">
        <v>496</v>
      </c>
      <c r="D350" s="3" t="str">
        <f ca="1">IF(BI350=0,"",IF(BI350&lt;=VALUE(MID(marker_pick,1,1)),1,""))</f>
        <v/>
      </c>
      <c r="F350" s="5" t="s">
        <v>573</v>
      </c>
      <c r="G350" s="5" t="s">
        <v>573</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ca="1">IF(SUM(V350:AL350)&gt;0,1,"")</f>
        <v/>
      </c>
      <c r="AN350" s="75" t="str">
        <f>IF(OR(E350="",VLOOKUP(E$1,Services!$A$1:$B$19,2,0)="Exclude"),"",IF($D350=1,IF(OR(price_limit="",price_limit="No Limit"),IF(E350="Yes",1,2),IF(SUMIFS(WhatIf!$G:$G,WhatIf!$A:$A,E$1,WhatIf!$B:$B,E350)&lt;=price_limit,IF(E350="Yes",1,2),"")),""))</f>
        <v/>
      </c>
      <c r="AO350" s="75" t="str">
        <f ca="1">IF(OR(F350="",VLOOKUP(F$1,Services!$A$1:$B$19,2,0)="Exclude"),"",IF($D350=1,IF(OR(price_limit="",price_limit="No Limit"),IF(F350="Yes",1,2),IF(SUMIFS(WhatIf!$G:$G,WhatIf!$A:$A,F$1,WhatIf!$B:$B,F350)&lt;=price_limit,IF(F350="Yes",1,2),"")),""))</f>
        <v/>
      </c>
      <c r="AP350" s="75" t="str">
        <f ca="1">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5"/>
        <v>0</v>
      </c>
      <c r="BF350" s="3">
        <f>IF(highlight_pick="Select",0,IF(MID(highlight_pick,1,1)="#",0,IF(INDEX($A350:$BL350,1,MATCH(highlight_pick,$1:$1,0))="",0,IF(INDEX($A350:$BL350,1,MATCH(highlight_pick,$1:$1,0))="Yes",1,2))))</f>
        <v>0</v>
      </c>
      <c r="BG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H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Err2</v>
      </c>
    </row>
    <row r="351" spans="1:64" x14ac:dyDescent="0.3">
      <c r="A351" s="19" t="s">
        <v>145</v>
      </c>
      <c r="B351" s="4" t="s">
        <v>255</v>
      </c>
      <c r="C351" s="4" t="s">
        <v>491</v>
      </c>
      <c r="D351" s="3" t="str">
        <f ca="1">IF(BI351=0,"",IF(BI351&lt;=VALUE(MID(marker_pick,1,1)),1,""))</f>
        <v/>
      </c>
      <c r="Q351" s="5" t="s">
        <v>328</v>
      </c>
      <c r="R351" s="5" t="s">
        <v>892</v>
      </c>
      <c r="T351" s="5" t="s">
        <v>263</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ca="1">IF(SUM(V351:AL351)&gt;0,1,"")</f>
        <v/>
      </c>
      <c r="AN351" s="75" t="str">
        <f>IF(OR(E351="",VLOOKUP(E$1,Services!$A$1:$B$19,2,0)="Exclude"),"",IF($D351=1,IF(OR(price_limit="",price_limit="No Limit"),IF(E351="Yes",1,2),IF(SUMIFS(WhatIf!$G:$G,WhatIf!$A:$A,E$1,WhatIf!$B:$B,E351)&lt;=price_limit,IF(E351="Yes",1,2),"")),""))</f>
        <v/>
      </c>
      <c r="AO351" s="75" t="str">
        <f>IF(OR(F351="",VLOOKUP(F$1,Services!$A$1:$B$19,2,0)="Exclude"),"",IF($D351=1,IF(OR(price_limit="",price_limit="No Limit"),IF(F351="Yes",1,2),IF(SUMIFS(WhatIf!$G:$G,WhatIf!$A:$A,F$1,WhatIf!$B:$B,F351)&lt;=price_limit,IF(F351="Yes",1,2),"")),""))</f>
        <v/>
      </c>
      <c r="AP351" s="75" t="str">
        <f>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 ca="1">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 ca="1">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 t="shared" si="5"/>
        <v>0</v>
      </c>
      <c r="BF351" s="3">
        <f>IF(highlight_pick="Select",0,IF(MID(highlight_pick,1,1)="#",0,IF(INDEX($A351:$BL351,1,MATCH(highlight_pick,$1:$1,0))="",0,IF(INDEX($A351:$BL351,1,MATCH(highlight_pick,$1:$1,0))="Yes",1,2))))</f>
        <v>0</v>
      </c>
      <c r="BG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H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
      </c>
    </row>
    <row r="352" spans="1:64" x14ac:dyDescent="0.3">
      <c r="A352" s="19" t="s">
        <v>633</v>
      </c>
      <c r="C352" s="4" t="s">
        <v>496</v>
      </c>
      <c r="D352" s="3" t="str">
        <f ca="1">IF(BI352=0,"",IF(BI352&lt;=VALUE(MID(marker_pick,1,1)),1,""))</f>
        <v/>
      </c>
      <c r="F352" s="5" t="s">
        <v>573</v>
      </c>
      <c r="G352" s="5" t="s">
        <v>573</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ca="1">IF(SUM(V352:AL352)&gt;0,1,"")</f>
        <v/>
      </c>
      <c r="AN352" s="75" t="str">
        <f>IF(OR(E352="",VLOOKUP(E$1,Services!$A$1:$B$19,2,0)="Exclude"),"",IF($D352=1,IF(OR(price_limit="",price_limit="No Limit"),IF(E352="Yes",1,2),IF(SUMIFS(WhatIf!$G:$G,WhatIf!$A:$A,E$1,WhatIf!$B:$B,E352)&lt;=price_limit,IF(E352="Yes",1,2),"")),""))</f>
        <v/>
      </c>
      <c r="AO352" s="75" t="str">
        <f ca="1">IF(OR(F352="",VLOOKUP(F$1,Services!$A$1:$B$19,2,0)="Exclude"),"",IF($D352=1,IF(OR(price_limit="",price_limit="No Limit"),IF(F352="Yes",1,2),IF(SUMIFS(WhatIf!$G:$G,WhatIf!$A:$A,F$1,WhatIf!$B:$B,F352)&lt;=price_limit,IF(F352="Yes",1,2),"")),""))</f>
        <v/>
      </c>
      <c r="AP352" s="75" t="str">
        <f ca="1">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5"/>
        <v>0</v>
      </c>
      <c r="BF352" s="3">
        <f>IF(highlight_pick="Select",0,IF(MID(highlight_pick,1,1)="#",0,IF(INDEX($A352:$BL352,1,MATCH(highlight_pick,$1:$1,0))="",0,IF(INDEX($A352:$BL352,1,MATCH(highlight_pick,$1:$1,0))="Yes",1,2))))</f>
        <v>0</v>
      </c>
      <c r="BG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H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Err2</v>
      </c>
    </row>
    <row r="353" spans="1:64" x14ac:dyDescent="0.3">
      <c r="A353" s="19" t="s">
        <v>438</v>
      </c>
      <c r="C353" s="4" t="s">
        <v>231</v>
      </c>
      <c r="D353" s="3" t="str">
        <f ca="1">IF(BI353=0,"",IF(BI353&lt;=VALUE(MID(marker_pick,1,1)),1,""))</f>
        <v/>
      </c>
      <c r="U353" s="5" t="s">
        <v>1</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ca="1">IF(SUM(V353:AL353)&gt;0,1,"")</f>
        <v/>
      </c>
      <c r="AN353" s="75" t="str">
        <f>IF(OR(E353="",VLOOKUP(E$1,Services!$A$1:$B$19,2,0)="Exclude"),"",IF($D353=1,IF(OR(price_limit="",price_limit="No Limit"),IF(E353="Yes",1,2),IF(SUMIFS(WhatIf!$G:$G,WhatIf!$A:$A,E$1,WhatIf!$B:$B,E353)&lt;=price_limit,IF(E353="Yes",1,2),"")),""))</f>
        <v/>
      </c>
      <c r="AO353" s="75" t="str">
        <f>IF(OR(F353="",VLOOKUP(F$1,Services!$A$1:$B$19,2,0)="Exclude"),"",IF($D353=1,IF(OR(price_limit="",price_limit="No Limit"),IF(F353="Yes",1,2),IF(SUMIFS(WhatIf!$G:$G,WhatIf!$A:$A,F$1,WhatIf!$B:$B,F353)&lt;=price_limit,IF(F353="Yes",1,2),"")),""))</f>
        <v/>
      </c>
      <c r="AP353" s="75" t="str">
        <f>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5"/>
        <v>0</v>
      </c>
      <c r="BF353" s="3">
        <f>IF(highlight_pick="Select",0,IF(MID(highlight_pick,1,1)="#",0,IF(INDEX($A353:$BL353,1,MATCH(highlight_pick,$1:$1,0))="",0,IF(INDEX($A353:$BL353,1,MATCH(highlight_pick,$1:$1,0))="Yes",1,2))))</f>
        <v>0</v>
      </c>
      <c r="BG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H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
      </c>
    </row>
    <row r="354" spans="1:64" x14ac:dyDescent="0.3">
      <c r="A354" s="19" t="s">
        <v>439</v>
      </c>
      <c r="C354" s="4" t="s">
        <v>301</v>
      </c>
      <c r="D354" s="3" t="str">
        <f ca="1">IF(BI354=0,"",IF(BI354&lt;=VALUE(MID(marker_pick,1,1)),1,""))</f>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ca="1">IF(SUM(V354:AL354)&gt;0,1,"")</f>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IF(OR(Q354="",VLOOKUP(Q$1,Services!$A$1:$B$19,2,0)="Exclude"),"",IF($D354=1,IF(OR(price_limit="",price_limit="No Limit"),IF(Q354="Yes",1,2),IF(SUMIFS(WhatIf!$G:$G,WhatIf!$A:$A,Q$1,WhatIf!$B:$B,Q354)&lt;=price_limit,IF(Q354="Yes",1,2),"")),""))</f>
        <v/>
      </c>
      <c r="BA354" s="75" t="str">
        <f>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5"/>
        <v>0</v>
      </c>
      <c r="BF354" s="3">
        <f>IF(highlight_pick="Select",0,IF(MID(highlight_pick,1,1)="#",0,IF(INDEX($A354:$BL354,1,MATCH(highlight_pick,$1:$1,0))="",0,IF(INDEX($A354:$BL354,1,MATCH(highlight_pick,$1:$1,0))="Yes",1,2))))</f>
        <v>0</v>
      </c>
      <c r="BG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H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row>
    <row r="355" spans="1:64" ht="24.9" x14ac:dyDescent="0.3">
      <c r="A355" s="19" t="s">
        <v>346</v>
      </c>
      <c r="B355" s="4" t="s">
        <v>146</v>
      </c>
      <c r="C355" s="4" t="s">
        <v>223</v>
      </c>
      <c r="D355" s="3" t="str">
        <f ca="1">IF(BI355=0,"",IF(BI355&lt;=VALUE(MID(marker_pick,1,1)),1,""))</f>
        <v/>
      </c>
      <c r="R355" s="5" t="s">
        <v>894</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ca="1">IF(SUM(V355:AL355)&gt;0,1,"")</f>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 ca="1">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5"/>
        <v>0</v>
      </c>
      <c r="BF355" s="3">
        <f>IF(highlight_pick="Select",0,IF(MID(highlight_pick,1,1)="#",0,IF(INDEX($A355:$BL355,1,MATCH(highlight_pick,$1:$1,0))="",0,IF(INDEX($A355:$BL355,1,MATCH(highlight_pick,$1:$1,0))="Yes",1,2))))</f>
        <v>0</v>
      </c>
      <c r="BG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H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row>
    <row r="356" spans="1:64" ht="24.9" x14ac:dyDescent="0.3">
      <c r="A356" s="19" t="s">
        <v>147</v>
      </c>
      <c r="B356" s="4" t="s">
        <v>255</v>
      </c>
      <c r="C356" s="4" t="s">
        <v>223</v>
      </c>
      <c r="D356" s="3" t="str">
        <f ca="1">IF(BI356=0,"",IF(BI356&lt;=VALUE(MID(marker_pick,1,1)),1,""))</f>
        <v/>
      </c>
      <c r="F356" s="5" t="s">
        <v>551</v>
      </c>
      <c r="G356" s="5" t="s">
        <v>551</v>
      </c>
      <c r="L356" s="5" t="s">
        <v>1</v>
      </c>
      <c r="M356" s="5" t="s">
        <v>1</v>
      </c>
      <c r="R356" s="5" t="s">
        <v>895</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ca="1">IF(SUM(V356:AL356)&gt;0,1,"")</f>
        <v/>
      </c>
      <c r="AN356" s="75" t="str">
        <f>IF(OR(E356="",VLOOKUP(E$1,Services!$A$1:$B$19,2,0)="Exclude"),"",IF($D356=1,IF(OR(price_limit="",price_limit="No Limit"),IF(E356="Yes",1,2),IF(SUMIFS(WhatIf!$G:$G,WhatIf!$A:$A,E$1,WhatIf!$B:$B,E356)&lt;=price_limit,IF(E356="Yes",1,2),"")),""))</f>
        <v/>
      </c>
      <c r="AO356" s="75" t="str">
        <f ca="1">IF(OR(F356="",VLOOKUP(F$1,Services!$A$1:$B$19,2,0)="Exclude"),"",IF($D356=1,IF(OR(price_limit="",price_limit="No Limit"),IF(F356="Yes",1,2),IF(SUMIFS(WhatIf!$G:$G,WhatIf!$A:$A,F$1,WhatIf!$B:$B,F356)&lt;=price_limit,IF(F356="Yes",1,2),"")),""))</f>
        <v/>
      </c>
      <c r="AP356" s="75" t="str">
        <f ca="1">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 ca="1">IF(OR(L356="",VLOOKUP(L$1,Services!$A$1:$B$19,2,0)="Exclude"),"",IF($D356=1,IF(OR(price_limit="",price_limit="No Limit"),IF(L356="Yes",1,2),IF(SUMIFS(WhatIf!$G:$G,WhatIf!$A:$A,L$1,WhatIf!$B:$B,L356)&lt;=price_limit,IF(L356="Yes",1,2),"")),""))</f>
        <v/>
      </c>
      <c r="AV356" s="75" t="str">
        <f ca="1">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 ca="1">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 t="shared" si="5"/>
        <v>0</v>
      </c>
      <c r="BF356" s="3">
        <f>IF(highlight_pick="Select",0,IF(MID(highlight_pick,1,1)="#",0,IF(INDEX($A356:$BL356,1,MATCH(highlight_pick,$1:$1,0))="",0,IF(INDEX($A356:$BL356,1,MATCH(highlight_pick,$1:$1,0))="Yes",1,2))))</f>
        <v>0</v>
      </c>
      <c r="BG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H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Err2</v>
      </c>
    </row>
    <row r="357" spans="1:64" ht="24.9" x14ac:dyDescent="0.3">
      <c r="A357" s="19" t="s">
        <v>791</v>
      </c>
      <c r="B357" s="4" t="s">
        <v>255</v>
      </c>
      <c r="C357" s="4" t="s">
        <v>494</v>
      </c>
      <c r="D357" s="3" t="str">
        <f ca="1">IF(BI357=0,"",IF(BI357&lt;=VALUE(MID(marker_pick,1,1)),1,""))</f>
        <v/>
      </c>
      <c r="Q357" s="5" t="s">
        <v>223</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ca="1">IF(SUM(V357:AL357)&gt;0,1,"")</f>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 ca="1">IF(OR(Q357="",VLOOKUP(Q$1,Services!$A$1:$B$19,2,0)="Exclude"),"",IF($D357=1,IF(OR(price_limit="",price_limit="No Limit"),IF(Q357="Yes",1,2),IF(SUMIFS(WhatIf!$G:$G,WhatIf!$A:$A,Q$1,WhatIf!$B:$B,Q357)&lt;=price_limit,IF(Q357="Yes",1,2),"")),""))</f>
        <v/>
      </c>
      <c r="BA357" s="75" t="str">
        <f>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 t="shared" si="5"/>
        <v>0</v>
      </c>
      <c r="BF357" s="3">
        <f>IF(highlight_pick="Select",0,IF(MID(highlight_pick,1,1)="#",0,IF(INDEX($A357:$BL357,1,MATCH(highlight_pick,$1:$1,0))="",0,IF(INDEX($A357:$BL357,1,MATCH(highlight_pick,$1:$1,0))="Yes",1,2))))</f>
        <v>0</v>
      </c>
      <c r="BG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H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row>
    <row r="358" spans="1:64" x14ac:dyDescent="0.3">
      <c r="A358" s="19" t="s">
        <v>788</v>
      </c>
      <c r="C358" s="4" t="s">
        <v>301</v>
      </c>
      <c r="D358" s="3" t="str">
        <f ca="1">IF(BI358=0,"",IF(BI358&lt;=VALUE(MID(marker_pick,1,1)),1,""))</f>
        <v/>
      </c>
      <c r="Q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ca="1">IF(SUM(V358:AL358)&gt;0,1,"")</f>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 ca="1">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 t="shared" si="5"/>
        <v>0</v>
      </c>
      <c r="BF358" s="3">
        <f>IF(highlight_pick="Select",0,IF(MID(highlight_pick,1,1)="#",0,IF(INDEX($A358:$BL358,1,MATCH(highlight_pick,$1:$1,0))="",0,IF(INDEX($A358:$BL358,1,MATCH(highlight_pick,$1:$1,0))="Yes",1,2))))</f>
        <v>0</v>
      </c>
      <c r="BG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H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row>
    <row r="359" spans="1:64" x14ac:dyDescent="0.3">
      <c r="A359" s="19" t="s">
        <v>148</v>
      </c>
      <c r="B359" s="4" t="s">
        <v>255</v>
      </c>
      <c r="C359" s="4" t="s">
        <v>223</v>
      </c>
      <c r="D359" s="3" t="str">
        <f ca="1">IF(BI359=0,"",IF(BI359&lt;=VALUE(MID(marker_pick,1,1)),1,""))</f>
        <v/>
      </c>
      <c r="F359" s="5" t="s">
        <v>1</v>
      </c>
      <c r="G359" s="5" t="s">
        <v>1</v>
      </c>
      <c r="Q359" s="5" t="s">
        <v>328</v>
      </c>
      <c r="R359" s="5" t="s">
        <v>892</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ca="1">IF(SUM(V359:AL359)&gt;0,1,"")</f>
        <v/>
      </c>
      <c r="AN359" s="75" t="str">
        <f>IF(OR(E359="",VLOOKUP(E$1,Services!$A$1:$B$19,2,0)="Exclude"),"",IF($D359=1,IF(OR(price_limit="",price_limit="No Limit"),IF(E359="Yes",1,2),IF(SUMIFS(WhatIf!$G:$G,WhatIf!$A:$A,E$1,WhatIf!$B:$B,E359)&lt;=price_limit,IF(E359="Yes",1,2),"")),""))</f>
        <v/>
      </c>
      <c r="AO359" s="75" t="str">
        <f ca="1">IF(OR(F359="",VLOOKUP(F$1,Services!$A$1:$B$19,2,0)="Exclude"),"",IF($D359=1,IF(OR(price_limit="",price_limit="No Limit"),IF(F359="Yes",1,2),IF(SUMIFS(WhatIf!$G:$G,WhatIf!$A:$A,F$1,WhatIf!$B:$B,F359)&lt;=price_limit,IF(F359="Yes",1,2),"")),""))</f>
        <v/>
      </c>
      <c r="AP359" s="75" t="str">
        <f ca="1">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 ca="1">IF(OR(Q359="",VLOOKUP(Q$1,Services!$A$1:$B$19,2,0)="Exclude"),"",IF($D359=1,IF(OR(price_limit="",price_limit="No Limit"),IF(Q359="Yes",1,2),IF(SUMIFS(WhatIf!$G:$G,WhatIf!$A:$A,Q$1,WhatIf!$B:$B,Q359)&lt;=price_limit,IF(Q359="Yes",1,2),"")),""))</f>
        <v/>
      </c>
      <c r="BA359" s="75" t="str">
        <f ca="1">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5"/>
        <v>0</v>
      </c>
      <c r="BF359" s="3">
        <f>IF(highlight_pick="Select",0,IF(MID(highlight_pick,1,1)="#",0,IF(INDEX($A359:$BL359,1,MATCH(highlight_pick,$1:$1,0))="",0,IF(INDEX($A359:$BL359,1,MATCH(highlight_pick,$1:$1,0))="Yes",1,2))))</f>
        <v>0</v>
      </c>
      <c r="BG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H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Err2</v>
      </c>
    </row>
    <row r="360" spans="1:64" ht="24.9" x14ac:dyDescent="0.3">
      <c r="A360" s="19" t="s">
        <v>390</v>
      </c>
      <c r="B360" s="4" t="s">
        <v>255</v>
      </c>
      <c r="C360" s="4" t="s">
        <v>223</v>
      </c>
      <c r="D360" s="3" t="str">
        <f ca="1">IF(BI360=0,"",IF(BI360&lt;=VALUE(MID(marker_pick,1,1)),1,""))</f>
        <v/>
      </c>
      <c r="F360" s="5" t="s">
        <v>545</v>
      </c>
      <c r="G360" s="5" t="s">
        <v>545</v>
      </c>
      <c r="Q360" s="5" t="s">
        <v>223</v>
      </c>
      <c r="R360" s="5" t="s">
        <v>892</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ca="1">IF(SUM(V360:AL360)&gt;0,1,"")</f>
        <v/>
      </c>
      <c r="AN360" s="75" t="str">
        <f>IF(OR(E360="",VLOOKUP(E$1,Services!$A$1:$B$19,2,0)="Exclude"),"",IF($D360=1,IF(OR(price_limit="",price_limit="No Limit"),IF(E360="Yes",1,2),IF(SUMIFS(WhatIf!$G:$G,WhatIf!$A:$A,E$1,WhatIf!$B:$B,E360)&lt;=price_limit,IF(E360="Yes",1,2),"")),""))</f>
        <v/>
      </c>
      <c r="AO360" s="75" t="str">
        <f ca="1">IF(OR(F360="",VLOOKUP(F$1,Services!$A$1:$B$19,2,0)="Exclude"),"",IF($D360=1,IF(OR(price_limit="",price_limit="No Limit"),IF(F360="Yes",1,2),IF(SUMIFS(WhatIf!$G:$G,WhatIf!$A:$A,F$1,WhatIf!$B:$B,F360)&lt;=price_limit,IF(F360="Yes",1,2),"")),""))</f>
        <v/>
      </c>
      <c r="AP360" s="75" t="str">
        <f ca="1">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 ca="1">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5"/>
        <v>0</v>
      </c>
      <c r="BF360" s="3">
        <f>IF(highlight_pick="Select",0,IF(MID(highlight_pick,1,1)="#",0,IF(INDEX($A360:$BL360,1,MATCH(highlight_pick,$1:$1,0))="",0,IF(INDEX($A360:$BL360,1,MATCH(highlight_pick,$1:$1,0))="Yes",1,2))))</f>
        <v>0</v>
      </c>
      <c r="BG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H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Err2</v>
      </c>
    </row>
    <row r="361" spans="1:64" x14ac:dyDescent="0.3">
      <c r="A361" s="19" t="s">
        <v>391</v>
      </c>
      <c r="B361" s="4" t="s">
        <v>255</v>
      </c>
      <c r="C361" s="4" t="s">
        <v>223</v>
      </c>
      <c r="D361" s="3" t="str">
        <f ca="1">IF(BI361=0,"",IF(BI361&lt;=VALUE(MID(marker_pick,1,1)),1,""))</f>
        <v/>
      </c>
      <c r="Q361" s="5" t="s">
        <v>223</v>
      </c>
      <c r="R361" s="5" t="s">
        <v>892</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ca="1">IF(SUM(V361:AL361)&gt;0,1,"")</f>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 ca="1">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5"/>
        <v>0</v>
      </c>
      <c r="BF361" s="3">
        <f>IF(highlight_pick="Select",0,IF(MID(highlight_pick,1,1)="#",0,IF(INDEX($A361:$BL361,1,MATCH(highlight_pick,$1:$1,0))="",0,IF(INDEX($A361:$BL361,1,MATCH(highlight_pick,$1:$1,0))="Yes",1,2))))</f>
        <v>0</v>
      </c>
      <c r="BG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H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row>
    <row r="362" spans="1:64" x14ac:dyDescent="0.3">
      <c r="A362" s="19" t="s">
        <v>392</v>
      </c>
      <c r="B362" s="4" t="s">
        <v>255</v>
      </c>
      <c r="C362" s="4" t="s">
        <v>223</v>
      </c>
      <c r="D362" s="3" t="str">
        <f ca="1">IF(BI362=0,"",IF(BI362&lt;=VALUE(MID(marker_pick,1,1)),1,""))</f>
        <v/>
      </c>
      <c r="Q362" s="5" t="s">
        <v>223</v>
      </c>
      <c r="R362" s="5" t="s">
        <v>892</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ca="1">IF(SUM(V362:AL362)&gt;0,1,"")</f>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5"/>
        <v>0</v>
      </c>
      <c r="BF362" s="3">
        <f>IF(highlight_pick="Select",0,IF(MID(highlight_pick,1,1)="#",0,IF(INDEX($A362:$BL362,1,MATCH(highlight_pick,$1:$1,0))="",0,IF(INDEX($A362:$BL362,1,MATCH(highlight_pick,$1:$1,0))="Yes",1,2))))</f>
        <v>0</v>
      </c>
      <c r="BG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H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row>
    <row r="363" spans="1:64" x14ac:dyDescent="0.3">
      <c r="A363" s="19" t="s">
        <v>165</v>
      </c>
      <c r="B363" s="4" t="s">
        <v>255</v>
      </c>
      <c r="C363" s="4" t="s">
        <v>301</v>
      </c>
      <c r="D363" s="3" t="str">
        <f ca="1">IF(BI363=0,"",IF(BI363&lt;=VALUE(MID(marker_pick,1,1)),1,""))</f>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ca="1">IF(SUM(V363:AL363)&gt;0,1,"")</f>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 ca="1">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5"/>
        <v>0</v>
      </c>
      <c r="BF363" s="3">
        <f>IF(highlight_pick="Select",0,IF(MID(highlight_pick,1,1)="#",0,IF(INDEX($A363:$BL363,1,MATCH(highlight_pick,$1:$1,0))="",0,IF(INDEX($A363:$BL363,1,MATCH(highlight_pick,$1:$1,0))="Yes",1,2))))</f>
        <v>0</v>
      </c>
      <c r="BG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H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row>
    <row r="364" spans="1:64" x14ac:dyDescent="0.3">
      <c r="A364" s="19" t="s">
        <v>67</v>
      </c>
      <c r="B364" s="4" t="s">
        <v>255</v>
      </c>
      <c r="C364" s="4" t="s">
        <v>492</v>
      </c>
      <c r="D364" s="3" t="str">
        <f ca="1">IF(BI364=0,"",IF(BI364&lt;=VALUE(MID(marker_pick,1,1)),1,""))</f>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ca="1">IF(SUM(V364:AL364)&gt;0,1,"")</f>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 ca="1">IF(OR(H364="",VLOOKUP(H$1,Services!$A$1:$B$19,2,0)="Exclude"),"",IF($D364=1,IF(OR(price_limit="",price_limit="No Limit"),IF(H364="Yes",1,2),IF(SUMIFS(WhatIf!$G:$G,WhatIf!$A:$A,H$1,WhatIf!$B:$B,H364)&lt;=price_limit,IF(H364="Yes",1,2),"")),""))</f>
        <v/>
      </c>
      <c r="AR364" s="75" t="str">
        <f ca="1">IF(OR(I364="",VLOOKUP(I$1,Services!$A$1:$B$19,2,0)="Exclude"),"",IF($D364=1,IF(OR(price_limit="",price_limit="No Limit"),IF(I364="Yes",1,2),IF(SUMIFS(WhatIf!$G:$G,WhatIf!$A:$A,I$1,WhatIf!$B:$B,I364)&lt;=price_limit,IF(I364="Yes",1,2),"")),""))</f>
        <v/>
      </c>
      <c r="AS364" s="75" t="str">
        <f ca="1">IF(OR(J364="",VLOOKUP(J$1,Services!$A$1:$B$19,2,0)="Exclude"),"",IF($D364=1,IF(OR(price_limit="",price_limit="No Limit"),IF(J364="Yes",1,2),IF(SUMIFS(WhatIf!$G:$G,WhatIf!$A:$A,J$1,WhatIf!$B:$B,J364)&lt;=price_limit,IF(J364="Yes",1,2),"")),""))</f>
        <v/>
      </c>
      <c r="AT364" s="75" t="str">
        <f ca="1">IF(OR(K364="",VLOOKUP(K$1,Services!$A$1:$B$19,2,0)="Exclude"),"",IF($D364=1,IF(OR(price_limit="",price_limit="No Limit"),IF(K364="Yes",1,2),IF(SUMIFS(WhatIf!$G:$G,WhatIf!$A:$A,K$1,WhatIf!$B:$B,K364)&lt;=price_limit,IF(K364="Yes",1,2),"")),""))</f>
        <v/>
      </c>
      <c r="AU364" s="75" t="str">
        <f ca="1">IF(OR(L364="",VLOOKUP(L$1,Services!$A$1:$B$19,2,0)="Exclude"),"",IF($D364=1,IF(OR(price_limit="",price_limit="No Limit"),IF(L364="Yes",1,2),IF(SUMIFS(WhatIf!$G:$G,WhatIf!$A:$A,L$1,WhatIf!$B:$B,L364)&lt;=price_limit,IF(L364="Yes",1,2),"")),""))</f>
        <v/>
      </c>
      <c r="AV364" s="75" t="str">
        <f ca="1">IF(OR(M364="",VLOOKUP(M$1,Services!$A$1:$B$19,2,0)="Exclude"),"",IF($D364=1,IF(OR(price_limit="",price_limit="No Limit"),IF(M364="Yes",1,2),IF(SUMIFS(WhatIf!$G:$G,WhatIf!$A:$A,M$1,WhatIf!$B:$B,M364)&lt;=price_limit,IF(M364="Yes",1,2),"")),""))</f>
        <v/>
      </c>
      <c r="AW364" s="75" t="str">
        <f ca="1">IF(OR(N364="",VLOOKUP(N$1,Services!$A$1:$B$19,2,0)="Exclude"),"",IF($D364=1,IF(OR(price_limit="",price_limit="No Limit"),IF(N364="Yes",1,2),IF(SUMIFS(WhatIf!$G:$G,WhatIf!$A:$A,N$1,WhatIf!$B:$B,N364)&lt;=price_limit,IF(N364="Yes",1,2),"")),""))</f>
        <v/>
      </c>
      <c r="AX364" s="75" t="str">
        <f ca="1">IF(OR(O364="",VLOOKUP(O$1,Services!$A$1:$B$19,2,0)="Exclude"),"",IF($D364=1,IF(OR(price_limit="",price_limit="No Limit"),IF(O364="Yes",1,2),IF(SUMIFS(WhatIf!$G:$G,WhatIf!$A:$A,O$1,WhatIf!$B:$B,O364)&lt;=price_limit,IF(O364="Yes",1,2),"")),""))</f>
        <v/>
      </c>
      <c r="AY364" s="75" t="str">
        <f ca="1">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IF(OR(R364="",VLOOKUP(R$1,Services!$A$1:$B$19,2,0)="Exclude"),"",IF($D364=1,IF(OR(price_limit="",price_limit="No Limit"),IF(R364="Yes",1,2),IF(SUMIFS(WhatIf!$G:$G,WhatIf!$A:$A,R$1,WhatIf!$B:$B,R364)&lt;=price_limit,IF(R364="Yes",1,2),"")),""))</f>
        <v/>
      </c>
      <c r="BB364" s="75" t="str">
        <f ca="1">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5"/>
        <v>0</v>
      </c>
      <c r="BF364" s="3">
        <f>IF(highlight_pick="Select",0,IF(MID(highlight_pick,1,1)="#",0,IF(INDEX($A364:$BL364,1,MATCH(highlight_pick,$1:$1,0))="",0,IF(INDEX($A364:$BL364,1,MATCH(highlight_pick,$1:$1,0))="Yes",1,2))))</f>
        <v>0</v>
      </c>
      <c r="BG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H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row>
    <row r="365" spans="1:64" x14ac:dyDescent="0.3">
      <c r="A365" s="19" t="s">
        <v>224</v>
      </c>
      <c r="B365" s="4" t="s">
        <v>255</v>
      </c>
      <c r="C365" s="4" t="s">
        <v>492</v>
      </c>
      <c r="D365" s="3" t="str">
        <f ca="1">IF(BI365=0,"",IF(BI365&lt;=VALUE(MID(marker_pick,1,1)),1,""))</f>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ca="1">IF(SUM(V365:AL365)&gt;0,1,"")</f>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5"/>
        <v>0</v>
      </c>
      <c r="BF365" s="3">
        <f>IF(highlight_pick="Select",0,IF(MID(highlight_pick,1,1)="#",0,IF(INDEX($A365:$BL365,1,MATCH(highlight_pick,$1:$1,0))="",0,IF(INDEX($A365:$BL365,1,MATCH(highlight_pick,$1:$1,0))="Yes",1,2))))</f>
        <v>0</v>
      </c>
      <c r="BG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H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row>
    <row r="366" spans="1:64" x14ac:dyDescent="0.3">
      <c r="A366" s="19" t="s">
        <v>225</v>
      </c>
      <c r="B366" s="4" t="s">
        <v>255</v>
      </c>
      <c r="C366" s="4" t="s">
        <v>492</v>
      </c>
      <c r="D366" s="3" t="str">
        <f ca="1">IF(BI366=0,"",IF(BI366&lt;=VALUE(MID(marker_pick,1,1)),1,""))</f>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ca="1">IF(SUM(V366:AL366)&gt;0,1,"")</f>
        <v/>
      </c>
      <c r="AN366" s="75" t="str">
        <f>IF(OR(E366="",VLOOKUP(E$1,Services!$A$1:$B$19,2,0)="Exclude"),"",IF($D366=1,IF(OR(price_limit="",price_limit="No Limit"),IF(E366="Yes",1,2),IF(SUMIFS(WhatIf!$G:$G,WhatIf!$A:$A,E$1,WhatIf!$B:$B,E366)&lt;=price_limit,IF(E366="Yes",1,2),"")),""))</f>
        <v/>
      </c>
      <c r="AO366" s="75" t="str">
        <f ca="1">IF(OR(F366="",VLOOKUP(F$1,Services!$A$1:$B$19,2,0)="Exclude"),"",IF($D366=1,IF(OR(price_limit="",price_limit="No Limit"),IF(F366="Yes",1,2),IF(SUMIFS(WhatIf!$G:$G,WhatIf!$A:$A,F$1,WhatIf!$B:$B,F366)&lt;=price_limit,IF(F366="Yes",1,2),"")),""))</f>
        <v/>
      </c>
      <c r="AP366" s="75" t="str">
        <f ca="1">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5"/>
        <v>0</v>
      </c>
      <c r="BF366" s="3">
        <f>IF(highlight_pick="Select",0,IF(MID(highlight_pick,1,1)="#",0,IF(INDEX($A366:$BL366,1,MATCH(highlight_pick,$1:$1,0))="",0,IF(INDEX($A366:$BL366,1,MATCH(highlight_pick,$1:$1,0))="Yes",1,2))))</f>
        <v>0</v>
      </c>
      <c r="BG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H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Err2</v>
      </c>
    </row>
    <row r="367" spans="1:64" x14ac:dyDescent="0.3">
      <c r="A367" s="19" t="s">
        <v>226</v>
      </c>
      <c r="B367" s="4" t="s">
        <v>255</v>
      </c>
      <c r="C367" s="4" t="s">
        <v>492</v>
      </c>
      <c r="D367" s="3" t="str">
        <f ca="1">IF(BI367=0,"",IF(BI367&lt;=VALUE(MID(marker_pick,1,1)),1,""))</f>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ca="1">IF(SUM(V367:AL367)&gt;0,1,"")</f>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 ca="1">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5"/>
        <v>0</v>
      </c>
      <c r="BF367" s="3">
        <f>IF(highlight_pick="Select",0,IF(MID(highlight_pick,1,1)="#",0,IF(INDEX($A367:$BL367,1,MATCH(highlight_pick,$1:$1,0))="",0,IF(INDEX($A367:$BL367,1,MATCH(highlight_pick,$1:$1,0))="Yes",1,2))))</f>
        <v>0</v>
      </c>
      <c r="BG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H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row>
    <row r="368" spans="1:64" x14ac:dyDescent="0.3">
      <c r="A368" s="19" t="s">
        <v>736</v>
      </c>
      <c r="C368" s="4" t="s">
        <v>492</v>
      </c>
      <c r="D368" s="3" t="str">
        <f ca="1">IF(BI368=0,"",IF(BI368&lt;=VALUE(MID(marker_pick,1,1)),1,""))</f>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ca="1">IF(SUM(V368:AL368)&gt;0,1,"")</f>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5"/>
        <v>0</v>
      </c>
      <c r="BF368" s="3">
        <f>IF(highlight_pick="Select",0,IF(MID(highlight_pick,1,1)="#",0,IF(INDEX($A368:$BL368,1,MATCH(highlight_pick,$1:$1,0))="",0,IF(INDEX($A368:$BL368,1,MATCH(highlight_pick,$1:$1,0))="Yes",1,2))))</f>
        <v>0</v>
      </c>
      <c r="BG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H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row>
    <row r="369" spans="1:64" x14ac:dyDescent="0.3">
      <c r="A369" s="19" t="s">
        <v>737</v>
      </c>
      <c r="C369" s="4" t="s">
        <v>492</v>
      </c>
      <c r="D369" s="3" t="str">
        <f ca="1">IF(BI369=0,"",IF(BI369&lt;=VALUE(MID(marker_pick,1,1)),1,""))</f>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ca="1">IF(SUM(V369:AL369)&gt;0,1,"")</f>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5"/>
        <v>0</v>
      </c>
      <c r="BF369" s="3">
        <f>IF(highlight_pick="Select",0,IF(MID(highlight_pick,1,1)="#",0,IF(INDEX($A369:$BL369,1,MATCH(highlight_pick,$1:$1,0))="",0,IF(INDEX($A369:$BL369,1,MATCH(highlight_pick,$1:$1,0))="Yes",1,2))))</f>
        <v>0</v>
      </c>
      <c r="BG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H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row>
    <row r="370" spans="1:64" x14ac:dyDescent="0.3">
      <c r="A370" s="19" t="s">
        <v>738</v>
      </c>
      <c r="C370" s="4" t="s">
        <v>492</v>
      </c>
      <c r="D370" s="3" t="str">
        <f ca="1">IF(BI370=0,"",IF(BI370&lt;=VALUE(MID(marker_pick,1,1)),1,""))</f>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ca="1">IF(SUM(V370:AL370)&gt;0,1,"")</f>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 ca="1">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5"/>
        <v>0</v>
      </c>
      <c r="BF370" s="3">
        <f>IF(highlight_pick="Select",0,IF(MID(highlight_pick,1,1)="#",0,IF(INDEX($A370:$BL370,1,MATCH(highlight_pick,$1:$1,0))="",0,IF(INDEX($A370:$BL370,1,MATCH(highlight_pick,$1:$1,0))="Yes",1,2))))</f>
        <v>0</v>
      </c>
      <c r="BG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H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row>
    <row r="371" spans="1:64" x14ac:dyDescent="0.3">
      <c r="A371" s="19" t="s">
        <v>739</v>
      </c>
      <c r="C371" s="4" t="s">
        <v>492</v>
      </c>
      <c r="D371" s="3" t="str">
        <f ca="1">IF(BI371=0,"",IF(BI371&lt;=VALUE(MID(marker_pick,1,1)),1,""))</f>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ca="1">IF(SUM(V371:AL371)&gt;0,1,"")</f>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 ca="1">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5"/>
        <v>0</v>
      </c>
      <c r="BF371" s="3">
        <f>IF(highlight_pick="Select",0,IF(MID(highlight_pick,1,1)="#",0,IF(INDEX($A371:$BL371,1,MATCH(highlight_pick,$1:$1,0))="",0,IF(INDEX($A371:$BL371,1,MATCH(highlight_pick,$1:$1,0))="Yes",1,2))))</f>
        <v>0</v>
      </c>
      <c r="BG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H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row>
    <row r="372" spans="1:64" x14ac:dyDescent="0.3">
      <c r="A372" s="19" t="s">
        <v>740</v>
      </c>
      <c r="C372" s="4" t="s">
        <v>492</v>
      </c>
      <c r="D372" s="3" t="str">
        <f ca="1">IF(BI372=0,"",IF(BI372&lt;=VALUE(MID(marker_pick,1,1)),1,""))</f>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ca="1">IF(SUM(V372:AL372)&gt;0,1,"")</f>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5"/>
        <v>0</v>
      </c>
      <c r="BF372" s="3">
        <f>IF(highlight_pick="Select",0,IF(MID(highlight_pick,1,1)="#",0,IF(INDEX($A372:$BL372,1,MATCH(highlight_pick,$1:$1,0))="",0,IF(INDEX($A372:$BL372,1,MATCH(highlight_pick,$1:$1,0))="Yes",1,2))))</f>
        <v>0</v>
      </c>
      <c r="BG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H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row>
    <row r="373" spans="1:64" x14ac:dyDescent="0.3">
      <c r="A373" s="19" t="s">
        <v>741</v>
      </c>
      <c r="C373" s="4" t="s">
        <v>492</v>
      </c>
      <c r="D373" s="3" t="str">
        <f ca="1">IF(BI373=0,"",IF(BI373&lt;=VALUE(MID(marker_pick,1,1)),1,""))</f>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ca="1">IF(SUM(V373:AL373)&gt;0,1,"")</f>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5"/>
        <v>0</v>
      </c>
      <c r="BF373" s="3">
        <f>IF(highlight_pick="Select",0,IF(MID(highlight_pick,1,1)="#",0,IF(INDEX($A373:$BL373,1,MATCH(highlight_pick,$1:$1,0))="",0,IF(INDEX($A373:$BL373,1,MATCH(highlight_pick,$1:$1,0))="Yes",1,2))))</f>
        <v>0</v>
      </c>
      <c r="BG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H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row>
    <row r="374" spans="1:64" x14ac:dyDescent="0.3">
      <c r="A374" s="19" t="s">
        <v>742</v>
      </c>
      <c r="C374" s="4" t="s">
        <v>492</v>
      </c>
      <c r="D374" s="3" t="str">
        <f ca="1">IF(BI374=0,"",IF(BI374&lt;=VALUE(MID(marker_pick,1,1)),1,""))</f>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ca="1">IF(SUM(V374:AL374)&gt;0,1,"")</f>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5"/>
        <v>0</v>
      </c>
      <c r="BF374" s="3">
        <f>IF(highlight_pick="Select",0,IF(MID(highlight_pick,1,1)="#",0,IF(INDEX($A374:$BL374,1,MATCH(highlight_pick,$1:$1,0))="",0,IF(INDEX($A374:$BL374,1,MATCH(highlight_pick,$1:$1,0))="Yes",1,2))))</f>
        <v>0</v>
      </c>
      <c r="BG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H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row>
    <row r="375" spans="1:64" x14ac:dyDescent="0.3">
      <c r="A375" s="19" t="s">
        <v>743</v>
      </c>
      <c r="C375" s="4" t="s">
        <v>492</v>
      </c>
      <c r="D375" s="3" t="str">
        <f ca="1">IF(BI375=0,"",IF(BI375&lt;=VALUE(MID(marker_pick,1,1)),1,""))</f>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ca="1">IF(SUM(V375:AL375)&gt;0,1,"")</f>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5"/>
        <v>0</v>
      </c>
      <c r="BF375" s="3">
        <f>IF(highlight_pick="Select",0,IF(MID(highlight_pick,1,1)="#",0,IF(INDEX($A375:$BL375,1,MATCH(highlight_pick,$1:$1,0))="",0,IF(INDEX($A375:$BL375,1,MATCH(highlight_pick,$1:$1,0))="Yes",1,2))))</f>
        <v>0</v>
      </c>
      <c r="BG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H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row>
    <row r="376" spans="1:64" x14ac:dyDescent="0.3">
      <c r="A376" s="19" t="s">
        <v>227</v>
      </c>
      <c r="B376" s="4" t="s">
        <v>255</v>
      </c>
      <c r="C376" s="4" t="s">
        <v>492</v>
      </c>
      <c r="D376" s="3" t="str">
        <f ca="1">IF(BI376=0,"",IF(BI376&lt;=VALUE(MID(marker_pick,1,1)),1,""))</f>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ca="1">IF(SUM(V376:AL376)&gt;0,1,"")</f>
        <v/>
      </c>
      <c r="AN376" s="75" t="str">
        <f>IF(OR(E376="",VLOOKUP(E$1,Services!$A$1:$B$19,2,0)="Exclude"),"",IF($D376=1,IF(OR(price_limit="",price_limit="No Limit"),IF(E376="Yes",1,2),IF(SUMIFS(WhatIf!$G:$G,WhatIf!$A:$A,E$1,WhatIf!$B:$B,E376)&lt;=price_limit,IF(E376="Yes",1,2),"")),""))</f>
        <v/>
      </c>
      <c r="AO376" s="75" t="str">
        <f ca="1">IF(OR(F376="",VLOOKUP(F$1,Services!$A$1:$B$19,2,0)="Exclude"),"",IF($D376=1,IF(OR(price_limit="",price_limit="No Limit"),IF(F376="Yes",1,2),IF(SUMIFS(WhatIf!$G:$G,WhatIf!$A:$A,F$1,WhatIf!$B:$B,F376)&lt;=price_limit,IF(F376="Yes",1,2),"")),""))</f>
        <v/>
      </c>
      <c r="AP376" s="75" t="str">
        <f ca="1">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 ca="1">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5"/>
        <v>0</v>
      </c>
      <c r="BF376" s="3">
        <f>IF(highlight_pick="Select",0,IF(MID(highlight_pick,1,1)="#",0,IF(INDEX($A376:$BL376,1,MATCH(highlight_pick,$1:$1,0))="",0,IF(INDEX($A376:$BL376,1,MATCH(highlight_pick,$1:$1,0))="Yes",1,2))))</f>
        <v>0</v>
      </c>
      <c r="BG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H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Err2</v>
      </c>
    </row>
    <row r="377" spans="1:64" x14ac:dyDescent="0.3">
      <c r="A377" s="19" t="s">
        <v>228</v>
      </c>
      <c r="B377" s="4" t="s">
        <v>255</v>
      </c>
      <c r="C377" s="4" t="s">
        <v>492</v>
      </c>
      <c r="D377" s="3" t="str">
        <f ca="1">IF(BI377=0,"",IF(BI377&lt;=VALUE(MID(marker_pick,1,1)),1,""))</f>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ca="1">IF(SUM(V377:AL377)&gt;0,1,"")</f>
        <v/>
      </c>
      <c r="AN377" s="75" t="str">
        <f>IF(OR(E377="",VLOOKUP(E$1,Services!$A$1:$B$19,2,0)="Exclude"),"",IF($D377=1,IF(OR(price_limit="",price_limit="No Limit"),IF(E377="Yes",1,2),IF(SUMIFS(WhatIf!$G:$G,WhatIf!$A:$A,E$1,WhatIf!$B:$B,E377)&lt;=price_limit,IF(E377="Yes",1,2),"")),""))</f>
        <v/>
      </c>
      <c r="AO377" s="75" t="str">
        <f ca="1">IF(OR(F377="",VLOOKUP(F$1,Services!$A$1:$B$19,2,0)="Exclude"),"",IF($D377=1,IF(OR(price_limit="",price_limit="No Limit"),IF(F377="Yes",1,2),IF(SUMIFS(WhatIf!$G:$G,WhatIf!$A:$A,F$1,WhatIf!$B:$B,F377)&lt;=price_limit,IF(F377="Yes",1,2),"")),""))</f>
        <v/>
      </c>
      <c r="AP377" s="75" t="str">
        <f ca="1">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5"/>
        <v>0</v>
      </c>
      <c r="BF377" s="3">
        <f>IF(highlight_pick="Select",0,IF(MID(highlight_pick,1,1)="#",0,IF(INDEX($A377:$BL377,1,MATCH(highlight_pick,$1:$1,0))="",0,IF(INDEX($A377:$BL377,1,MATCH(highlight_pick,$1:$1,0))="Yes",1,2))))</f>
        <v>0</v>
      </c>
      <c r="BG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H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Err2</v>
      </c>
    </row>
    <row r="378" spans="1:64" ht="24.9" x14ac:dyDescent="0.3">
      <c r="A378" s="19" t="s">
        <v>564</v>
      </c>
      <c r="C378" s="4" t="s">
        <v>493</v>
      </c>
      <c r="D378" s="3" t="str">
        <f ca="1">IF(BI378=0,"",IF(BI378&lt;=VALUE(MID(marker_pick,1,1)),1,""))</f>
        <v/>
      </c>
      <c r="F378" s="5" t="s">
        <v>564</v>
      </c>
      <c r="G378" s="5" t="s">
        <v>564</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ca="1">IF(SUM(V378:AL378)&gt;0,1,"")</f>
        <v/>
      </c>
      <c r="AN378" s="75" t="str">
        <f>IF(OR(E378="",VLOOKUP(E$1,Services!$A$1:$B$19,2,0)="Exclude"),"",IF($D378=1,IF(OR(price_limit="",price_limit="No Limit"),IF(E378="Yes",1,2),IF(SUMIFS(WhatIf!$G:$G,WhatIf!$A:$A,E$1,WhatIf!$B:$B,E378)&lt;=price_limit,IF(E378="Yes",1,2),"")),""))</f>
        <v/>
      </c>
      <c r="AO378" s="75" t="str">
        <f ca="1">IF(OR(F378="",VLOOKUP(F$1,Services!$A$1:$B$19,2,0)="Exclude"),"",IF($D378=1,IF(OR(price_limit="",price_limit="No Limit"),IF(F378="Yes",1,2),IF(SUMIFS(WhatIf!$G:$G,WhatIf!$A:$A,F$1,WhatIf!$B:$B,F378)&lt;=price_limit,IF(F378="Yes",1,2),"")),""))</f>
        <v/>
      </c>
      <c r="AP378" s="75" t="str">
        <f ca="1">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5"/>
        <v>0</v>
      </c>
      <c r="BF378" s="3">
        <f>IF(highlight_pick="Select",0,IF(MID(highlight_pick,1,1)="#",0,IF(INDEX($A378:$BL378,1,MATCH(highlight_pick,$1:$1,0))="",0,IF(INDEX($A378:$BL378,1,MATCH(highlight_pick,$1:$1,0))="Yes",1,2))))</f>
        <v>0</v>
      </c>
      <c r="BG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H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Err2</v>
      </c>
    </row>
    <row r="379" spans="1:64" x14ac:dyDescent="0.3">
      <c r="A379" s="19" t="s">
        <v>807</v>
      </c>
      <c r="C379" s="4" t="s">
        <v>493</v>
      </c>
      <c r="D379" s="3" t="str">
        <f ca="1">IF(BI379=0,"",IF(BI379&lt;=VALUE(MID(marker_pick,1,1)),1,""))</f>
        <v/>
      </c>
      <c r="T379" s="5" t="s">
        <v>263</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ca="1">IF(SUM(V379:AL379)&gt;0,1,"")</f>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 ca="1">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5"/>
        <v>0</v>
      </c>
      <c r="BF379" s="3">
        <f>IF(highlight_pick="Select",0,IF(MID(highlight_pick,1,1)="#",0,IF(INDEX($A379:$BL379,1,MATCH(highlight_pick,$1:$1,0))="",0,IF(INDEX($A379:$BL379,1,MATCH(highlight_pick,$1:$1,0))="Yes",1,2))))</f>
        <v>0</v>
      </c>
      <c r="BG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H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row>
    <row r="380" spans="1:64" x14ac:dyDescent="0.3">
      <c r="A380" s="19" t="s">
        <v>594</v>
      </c>
      <c r="C380" s="4" t="s">
        <v>496</v>
      </c>
      <c r="D380" s="3" t="str">
        <f ca="1">IF(BI380=0,"",IF(BI380&lt;=VALUE(MID(marker_pick,1,1)),1,""))</f>
        <v/>
      </c>
      <c r="F380" s="5" t="s">
        <v>583</v>
      </c>
      <c r="G380" s="5" t="s">
        <v>583</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ca="1">IF(SUM(V380:AL380)&gt;0,1,"")</f>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5"/>
        <v>0</v>
      </c>
      <c r="BF380" s="3">
        <f>IF(highlight_pick="Select",0,IF(MID(highlight_pick,1,1)="#",0,IF(INDEX($A380:$BL380,1,MATCH(highlight_pick,$1:$1,0))="",0,IF(INDEX($A380:$BL380,1,MATCH(highlight_pick,$1:$1,0))="Yes",1,2))))</f>
        <v>0</v>
      </c>
      <c r="BG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H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row>
    <row r="381" spans="1:64" ht="24.9" x14ac:dyDescent="0.3">
      <c r="A381" s="19" t="s">
        <v>172</v>
      </c>
      <c r="B381" s="4" t="s">
        <v>255</v>
      </c>
      <c r="C381" s="4" t="s">
        <v>491</v>
      </c>
      <c r="D381" s="3" t="str">
        <f ca="1">IF(BI381=0,"",IF(BI381&lt;=VALUE(MID(marker_pick,1,1)),1,""))</f>
        <v/>
      </c>
      <c r="F381" s="5" t="s">
        <v>550</v>
      </c>
      <c r="G381" s="5" t="s">
        <v>550</v>
      </c>
      <c r="O381" s="6" t="s">
        <v>172</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ca="1">IF(SUM(V381:AL381)&gt;0,1,"")</f>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 ca="1">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5"/>
        <v>0</v>
      </c>
      <c r="BF381" s="3">
        <f>IF(highlight_pick="Select",0,IF(MID(highlight_pick,1,1)="#",0,IF(INDEX($A381:$BL381,1,MATCH(highlight_pick,$1:$1,0))="",0,IF(INDEX($A381:$BL381,1,MATCH(highlight_pick,$1:$1,0))="Yes",1,2))))</f>
        <v>0</v>
      </c>
      <c r="BG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H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row>
    <row r="382" spans="1:64" ht="24.9" x14ac:dyDescent="0.3">
      <c r="A382" s="19" t="s">
        <v>68</v>
      </c>
      <c r="B382" s="4" t="s">
        <v>259</v>
      </c>
      <c r="C382" s="4" t="s">
        <v>301</v>
      </c>
      <c r="D382" s="3" t="str">
        <f ca="1">IF(BI382=0,"",IF(BI382&lt;=VALUE(MID(marker_pick,1,1)),1,""))</f>
        <v/>
      </c>
      <c r="E382" s="5" t="s">
        <v>1</v>
      </c>
      <c r="K382" s="5" t="s">
        <v>1</v>
      </c>
      <c r="L382" s="5" t="s">
        <v>1</v>
      </c>
      <c r="M382" s="5" t="s">
        <v>1</v>
      </c>
      <c r="O382" s="6" t="s">
        <v>1</v>
      </c>
      <c r="P382" s="6"/>
      <c r="Q382" s="6" t="s">
        <v>327</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ca="1">IF(SUM(V382:AL382)&gt;0,1,"")</f>
        <v/>
      </c>
      <c r="AN382" s="75" t="str">
        <f ca="1">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 ca="1">IF(OR(K382="",VLOOKUP(K$1,Services!$A$1:$B$19,2,0)="Exclude"),"",IF($D382=1,IF(OR(price_limit="",price_limit="No Limit"),IF(K382="Yes",1,2),IF(SUMIFS(WhatIf!$G:$G,WhatIf!$A:$A,K$1,WhatIf!$B:$B,K382)&lt;=price_limit,IF(K382="Yes",1,2),"")),""))</f>
        <v/>
      </c>
      <c r="AU382" s="75" t="str">
        <f ca="1">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 ca="1">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 ca="1">IF(OR(Q382="",VLOOKUP(Q$1,Services!$A$1:$B$19,2,0)="Exclude"),"",IF($D382=1,IF(OR(price_limit="",price_limit="No Limit"),IF(Q382="Yes",1,2),IF(SUMIFS(WhatIf!$G:$G,WhatIf!$A:$A,Q$1,WhatIf!$B:$B,Q382)&lt;=price_limit,IF(Q382="Yes",1,2),"")),""))</f>
        <v/>
      </c>
      <c r="BA382" s="75" t="str">
        <f ca="1">IF(OR(R382="",VLOOKUP(R$1,Services!$A$1:$B$19,2,0)="Exclude"),"",IF($D382=1,IF(OR(price_limit="",price_limit="No Limit"),IF(R382="Yes",1,2),IF(SUMIFS(WhatIf!$G:$G,WhatIf!$A:$A,R$1,WhatIf!$B:$B,R382)&lt;=price_limit,IF(R382="Yes",1,2),"")),""))</f>
        <v/>
      </c>
      <c r="BB382" s="75" t="str">
        <f ca="1">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5"/>
        <v>0</v>
      </c>
      <c r="BF382" s="3">
        <f>IF(highlight_pick="Select",0,IF(MID(highlight_pick,1,1)="#",0,IF(INDEX($A382:$BL382,1,MATCH(highlight_pick,$1:$1,0))="",0,IF(INDEX($A382:$BL382,1,MATCH(highlight_pick,$1:$1,0))="Yes",1,2))))</f>
        <v>0</v>
      </c>
      <c r="BG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H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Err2</v>
      </c>
      <c r="BL382" s="3" t="str">
        <f>IF($A382&lt;&gt;"",IF(ISNUMBER(MATCH(ROW($A382),#REF!,0)),IF($F382="","Err1",""),IF($F382="","","Err2")),"")</f>
        <v/>
      </c>
    </row>
    <row r="383" spans="1:64" x14ac:dyDescent="0.3">
      <c r="A383" s="19" t="s">
        <v>615</v>
      </c>
      <c r="C383" s="4" t="s">
        <v>496</v>
      </c>
      <c r="D383" s="3" t="str">
        <f ca="1">IF(BI383=0,"",IF(BI383&lt;=VALUE(MID(marker_pick,1,1)),1,""))</f>
        <v/>
      </c>
      <c r="F383" s="5" t="s">
        <v>570</v>
      </c>
      <c r="G383" s="5" t="s">
        <v>570</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ca="1">IF(SUM(V383:AL383)&gt;0,1,"")</f>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5"/>
        <v>0</v>
      </c>
      <c r="BF383" s="3">
        <f>IF(highlight_pick="Select",0,IF(MID(highlight_pick,1,1)="#",0,IF(INDEX($A383:$BL383,1,MATCH(highlight_pick,$1:$1,0))="",0,IF(INDEX($A383:$BL383,1,MATCH(highlight_pick,$1:$1,0))="Yes",1,2))))</f>
        <v>0</v>
      </c>
      <c r="BG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H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row>
    <row r="384" spans="1:64" x14ac:dyDescent="0.3">
      <c r="A384" s="19" t="s">
        <v>393</v>
      </c>
      <c r="B384" s="4" t="s">
        <v>255</v>
      </c>
      <c r="C384" s="4" t="s">
        <v>222</v>
      </c>
      <c r="D384" s="3" t="str">
        <f ca="1">IF(BI384=0,"",IF(BI384&lt;=VALUE(MID(marker_pick,1,1)),1,""))</f>
        <v/>
      </c>
      <c r="H384" s="5" t="s">
        <v>303</v>
      </c>
      <c r="I384" s="5" t="s">
        <v>303</v>
      </c>
      <c r="J384" s="5" t="s">
        <v>303</v>
      </c>
      <c r="K384" s="5" t="s">
        <v>303</v>
      </c>
      <c r="L384" s="5" t="s">
        <v>303</v>
      </c>
      <c r="M384" s="5" t="s">
        <v>303</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ca="1">IF(SUM(V384:AL384)&gt;0,1,"")</f>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 ca="1">IF(OR(H384="",VLOOKUP(H$1,Services!$A$1:$B$19,2,0)="Exclude"),"",IF($D384=1,IF(OR(price_limit="",price_limit="No Limit"),IF(H384="Yes",1,2),IF(SUMIFS(WhatIf!$G:$G,WhatIf!$A:$A,H$1,WhatIf!$B:$B,H384)&lt;=price_limit,IF(H384="Yes",1,2),"")),""))</f>
        <v/>
      </c>
      <c r="AR384" s="75" t="str">
        <f ca="1">IF(OR(I384="",VLOOKUP(I$1,Services!$A$1:$B$19,2,0)="Exclude"),"",IF($D384=1,IF(OR(price_limit="",price_limit="No Limit"),IF(I384="Yes",1,2),IF(SUMIFS(WhatIf!$G:$G,WhatIf!$A:$A,I$1,WhatIf!$B:$B,I384)&lt;=price_limit,IF(I384="Yes",1,2),"")),""))</f>
        <v/>
      </c>
      <c r="AS384" s="75" t="str">
        <f ca="1">IF(OR(J384="",VLOOKUP(J$1,Services!$A$1:$B$19,2,0)="Exclude"),"",IF($D384=1,IF(OR(price_limit="",price_limit="No Limit"),IF(J384="Yes",1,2),IF(SUMIFS(WhatIf!$G:$G,WhatIf!$A:$A,J$1,WhatIf!$B:$B,J384)&lt;=price_limit,IF(J384="Yes",1,2),"")),""))</f>
        <v/>
      </c>
      <c r="AT384" s="75" t="str">
        <f ca="1">IF(OR(K384="",VLOOKUP(K$1,Services!$A$1:$B$19,2,0)="Exclude"),"",IF($D384=1,IF(OR(price_limit="",price_limit="No Limit"),IF(K384="Yes",1,2),IF(SUMIFS(WhatIf!$G:$G,WhatIf!$A:$A,K$1,WhatIf!$B:$B,K384)&lt;=price_limit,IF(K384="Yes",1,2),"")),""))</f>
        <v/>
      </c>
      <c r="AU384" s="75" t="str">
        <f ca="1">IF(OR(L384="",VLOOKUP(L$1,Services!$A$1:$B$19,2,0)="Exclude"),"",IF($D384=1,IF(OR(price_limit="",price_limit="No Limit"),IF(L384="Yes",1,2),IF(SUMIFS(WhatIf!$G:$G,WhatIf!$A:$A,L$1,WhatIf!$B:$B,L384)&lt;=price_limit,IF(L384="Yes",1,2),"")),""))</f>
        <v/>
      </c>
      <c r="AV384" s="75" t="str">
        <f ca="1">IF(OR(M384="",VLOOKUP(M$1,Services!$A$1:$B$19,2,0)="Exclude"),"",IF($D384=1,IF(OR(price_limit="",price_limit="No Limit"),IF(M384="Yes",1,2),IF(SUMIFS(WhatIf!$G:$G,WhatIf!$A:$A,M$1,WhatIf!$B:$B,M384)&lt;=price_limit,IF(M384="Yes",1,2),"")),""))</f>
        <v/>
      </c>
      <c r="AW384" s="75" t="str">
        <f ca="1">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5"/>
        <v>0</v>
      </c>
      <c r="BF384" s="3">
        <f>IF(highlight_pick="Select",0,IF(MID(highlight_pick,1,1)="#",0,IF(INDEX($A384:$BL384,1,MATCH(highlight_pick,$1:$1,0))="",0,IF(INDEX($A384:$BL384,1,MATCH(highlight_pick,$1:$1,0))="Yes",1,2))))</f>
        <v>0</v>
      </c>
      <c r="BG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H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row>
    <row r="385" spans="1:64" x14ac:dyDescent="0.3">
      <c r="A385" s="19" t="s">
        <v>69</v>
      </c>
      <c r="B385" s="4" t="s">
        <v>255</v>
      </c>
      <c r="C385" s="4" t="s">
        <v>301</v>
      </c>
      <c r="D385" s="3" t="str">
        <f ca="1">IF(BI385=0,"",IF(BI385&lt;=VALUE(MID(marker_pick,1,1)),1,""))</f>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ca="1">IF(SUM(V385:AL385)&gt;0,1,"")</f>
        <v/>
      </c>
      <c r="AN385" s="75" t="str">
        <f>IF(OR(E385="",VLOOKUP(E$1,Services!$A$1:$B$19,2,0)="Exclude"),"",IF($D385=1,IF(OR(price_limit="",price_limit="No Limit"),IF(E385="Yes",1,2),IF(SUMIFS(WhatIf!$G:$G,WhatIf!$A:$A,E$1,WhatIf!$B:$B,E385)&lt;=price_limit,IF(E385="Yes",1,2),"")),""))</f>
        <v/>
      </c>
      <c r="AO385" s="75" t="str">
        <f>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 ca="1">IF(OR(H385="",VLOOKUP(H$1,Services!$A$1:$B$19,2,0)="Exclude"),"",IF($D385=1,IF(OR(price_limit="",price_limit="No Limit"),IF(H385="Yes",1,2),IF(SUMIFS(WhatIf!$G:$G,WhatIf!$A:$A,H$1,WhatIf!$B:$B,H385)&lt;=price_limit,IF(H385="Yes",1,2),"")),""))</f>
        <v/>
      </c>
      <c r="AR385" s="75" t="str">
        <f ca="1">IF(OR(I385="",VLOOKUP(I$1,Services!$A$1:$B$19,2,0)="Exclude"),"",IF($D385=1,IF(OR(price_limit="",price_limit="No Limit"),IF(I385="Yes",1,2),IF(SUMIFS(WhatIf!$G:$G,WhatIf!$A:$A,I$1,WhatIf!$B:$B,I385)&lt;=price_limit,IF(I385="Yes",1,2),"")),""))</f>
        <v/>
      </c>
      <c r="AS385" s="75" t="str">
        <f ca="1">IF(OR(J385="",VLOOKUP(J$1,Services!$A$1:$B$19,2,0)="Exclude"),"",IF($D385=1,IF(OR(price_limit="",price_limit="No Limit"),IF(J385="Yes",1,2),IF(SUMIFS(WhatIf!$G:$G,WhatIf!$A:$A,J$1,WhatIf!$B:$B,J385)&lt;=price_limit,IF(J385="Yes",1,2),"")),""))</f>
        <v/>
      </c>
      <c r="AT385" s="75" t="str">
        <f ca="1">IF(OR(K385="",VLOOKUP(K$1,Services!$A$1:$B$19,2,0)="Exclude"),"",IF($D385=1,IF(OR(price_limit="",price_limit="No Limit"),IF(K385="Yes",1,2),IF(SUMIFS(WhatIf!$G:$G,WhatIf!$A:$A,K$1,WhatIf!$B:$B,K385)&lt;=price_limit,IF(K385="Yes",1,2),"")),""))</f>
        <v/>
      </c>
      <c r="AU385" s="75" t="str">
        <f ca="1">IF(OR(L385="",VLOOKUP(L$1,Services!$A$1:$B$19,2,0)="Exclude"),"",IF($D385=1,IF(OR(price_limit="",price_limit="No Limit"),IF(L385="Yes",1,2),IF(SUMIFS(WhatIf!$G:$G,WhatIf!$A:$A,L$1,WhatIf!$B:$B,L385)&lt;=price_limit,IF(L385="Yes",1,2),"")),""))</f>
        <v/>
      </c>
      <c r="AV385" s="75" t="str">
        <f ca="1">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 ca="1">IF(OR(O385="",VLOOKUP(O$1,Services!$A$1:$B$19,2,0)="Exclude"),"",IF($D385=1,IF(OR(price_limit="",price_limit="No Limit"),IF(O385="Yes",1,2),IF(SUMIFS(WhatIf!$G:$G,WhatIf!$A:$A,O$1,WhatIf!$B:$B,O385)&lt;=price_limit,IF(O385="Yes",1,2),"")),""))</f>
        <v/>
      </c>
      <c r="AY385" s="75" t="str">
        <f ca="1">IF(OR(P385="",VLOOKUP(P$1,Services!$A$1:$B$19,2,0)="Exclude"),"",IF($D385=1,IF(OR(price_limit="",price_limit="No Limit"),IF(P385="Yes",1,2),IF(SUMIFS(WhatIf!$G:$G,WhatIf!$A:$A,P$1,WhatIf!$B:$B,P385)&lt;=price_limit,IF(P385="Yes",1,2),"")),""))</f>
        <v/>
      </c>
      <c r="AZ385" s="75" t="str">
        <f ca="1">IF(OR(Q385="",VLOOKUP(Q$1,Services!$A$1:$B$19,2,0)="Exclude"),"",IF($D385=1,IF(OR(price_limit="",price_limit="No Limit"),IF(Q385="Yes",1,2),IF(SUMIFS(WhatIf!$G:$G,WhatIf!$A:$A,Q$1,WhatIf!$B:$B,Q385)&lt;=price_limit,IF(Q385="Yes",1,2),"")),""))</f>
        <v/>
      </c>
      <c r="BA385" s="75" t="str">
        <f ca="1">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ref="BE385:BE449" si="6">MAX(BF385:BH385)</f>
        <v>0</v>
      </c>
      <c r="BF385" s="3">
        <f>IF(highlight_pick="Select",0,IF(MID(highlight_pick,1,1)="#",0,IF(INDEX($A385:$BL385,1,MATCH(highlight_pick,$1:$1,0))="",0,IF(INDEX($A385:$BL385,1,MATCH(highlight_pick,$1:$1,0))="Yes",1,2))))</f>
        <v>0</v>
      </c>
      <c r="BG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H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
      </c>
    </row>
    <row r="386" spans="1:64" ht="24.9" x14ac:dyDescent="0.3">
      <c r="A386" s="19" t="s">
        <v>587</v>
      </c>
      <c r="C386" s="4" t="s">
        <v>496</v>
      </c>
      <c r="D386" s="3" t="str">
        <f ca="1">IF(BI386=0,"",IF(BI386&lt;=VALUE(MID(marker_pick,1,1)),1,""))</f>
        <v/>
      </c>
      <c r="F386" s="5" t="s">
        <v>576</v>
      </c>
      <c r="G386" s="5" t="s">
        <v>576</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ca="1">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6"/>
        <v>0</v>
      </c>
      <c r="BF386" s="3">
        <f>IF(highlight_pick="Select",0,IF(MID(highlight_pick,1,1)="#",0,IF(INDEX($A386:$BL386,1,MATCH(highlight_pick,$1:$1,0))="",0,IF(INDEX($A386:$BL386,1,MATCH(highlight_pick,$1:$1,0))="Yes",1,2))))</f>
        <v>0</v>
      </c>
      <c r="BG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H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row>
    <row r="387" spans="1:64" x14ac:dyDescent="0.3">
      <c r="A387" s="19" t="s">
        <v>162</v>
      </c>
      <c r="B387" s="4" t="s">
        <v>255</v>
      </c>
      <c r="C387" s="4" t="s">
        <v>212</v>
      </c>
      <c r="D387" s="3" t="str">
        <f ca="1">IF(BI387=0,"",IF(BI387&lt;=VALUE(MID(marker_pick,1,1)),1,""))</f>
        <v/>
      </c>
      <c r="E387" s="5" t="s">
        <v>1</v>
      </c>
      <c r="O387" s="6" t="s">
        <v>1</v>
      </c>
      <c r="P387" s="6"/>
      <c r="Q387" s="6" t="s">
        <v>327</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ca="1">IF(SUM(V387:AL387)&gt;0,1,"")</f>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 t="shared" si="6"/>
        <v>0</v>
      </c>
      <c r="BF387" s="3">
        <f>IF(highlight_pick="Select",0,IF(MID(highlight_pick,1,1)="#",0,IF(INDEX($A387:$BL387,1,MATCH(highlight_pick,$1:$1,0))="",0,IF(INDEX($A387:$BL387,1,MATCH(highlight_pick,$1:$1,0))="Yes",1,2))))</f>
        <v>0</v>
      </c>
      <c r="BG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H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row>
    <row r="388" spans="1:64" x14ac:dyDescent="0.3">
      <c r="A388" s="19" t="s">
        <v>70</v>
      </c>
      <c r="B388" s="4" t="s">
        <v>255</v>
      </c>
      <c r="C388" s="4" t="s">
        <v>301</v>
      </c>
      <c r="D388" s="3" t="str">
        <f ca="1">IF(BI388=0,"",IF(BI388&lt;=VALUE(MID(marker_pick,1,1)),1,""))</f>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ca="1">IF(SUM(V388:AL388)&gt;0,1,"")</f>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 ca="1">IF(OR(H388="",VLOOKUP(H$1,Services!$A$1:$B$19,2,0)="Exclude"),"",IF($D388=1,IF(OR(price_limit="",price_limit="No Limit"),IF(H388="Yes",1,2),IF(SUMIFS(WhatIf!$G:$G,WhatIf!$A:$A,H$1,WhatIf!$B:$B,H388)&lt;=price_limit,IF(H388="Yes",1,2),"")),""))</f>
        <v/>
      </c>
      <c r="AR388" s="75" t="str">
        <f ca="1">IF(OR(I388="",VLOOKUP(I$1,Services!$A$1:$B$19,2,0)="Exclude"),"",IF($D388=1,IF(OR(price_limit="",price_limit="No Limit"),IF(I388="Yes",1,2),IF(SUMIFS(WhatIf!$G:$G,WhatIf!$A:$A,I$1,WhatIf!$B:$B,I388)&lt;=price_limit,IF(I388="Yes",1,2),"")),""))</f>
        <v/>
      </c>
      <c r="AS388" s="75" t="str">
        <f ca="1">IF(OR(J388="",VLOOKUP(J$1,Services!$A$1:$B$19,2,0)="Exclude"),"",IF($D388=1,IF(OR(price_limit="",price_limit="No Limit"),IF(J388="Yes",1,2),IF(SUMIFS(WhatIf!$G:$G,WhatIf!$A:$A,J$1,WhatIf!$B:$B,J388)&lt;=price_limit,IF(J388="Yes",1,2),"")),""))</f>
        <v/>
      </c>
      <c r="AT388" s="75" t="str">
        <f ca="1">IF(OR(K388="",VLOOKUP(K$1,Services!$A$1:$B$19,2,0)="Exclude"),"",IF($D388=1,IF(OR(price_limit="",price_limit="No Limit"),IF(K388="Yes",1,2),IF(SUMIFS(WhatIf!$G:$G,WhatIf!$A:$A,K$1,WhatIf!$B:$B,K388)&lt;=price_limit,IF(K388="Yes",1,2),"")),""))</f>
        <v/>
      </c>
      <c r="AU388" s="75" t="str">
        <f ca="1">IF(OR(L388="",VLOOKUP(L$1,Services!$A$1:$B$19,2,0)="Exclude"),"",IF($D388=1,IF(OR(price_limit="",price_limit="No Limit"),IF(L388="Yes",1,2),IF(SUMIFS(WhatIf!$G:$G,WhatIf!$A:$A,L$1,WhatIf!$B:$B,L388)&lt;=price_limit,IF(L388="Yes",1,2),"")),""))</f>
        <v/>
      </c>
      <c r="AV388" s="75" t="str">
        <f ca="1">IF(OR(M388="",VLOOKUP(M$1,Services!$A$1:$B$19,2,0)="Exclude"),"",IF($D388=1,IF(OR(price_limit="",price_limit="No Limit"),IF(M388="Yes",1,2),IF(SUMIFS(WhatIf!$G:$G,WhatIf!$A:$A,M$1,WhatIf!$B:$B,M388)&lt;=price_limit,IF(M388="Yes",1,2),"")),""))</f>
        <v/>
      </c>
      <c r="AW388" s="75" t="str">
        <f ca="1">IF(OR(N388="",VLOOKUP(N$1,Services!$A$1:$B$19,2,0)="Exclude"),"",IF($D388=1,IF(OR(price_limit="",price_limit="No Limit"),IF(N388="Yes",1,2),IF(SUMIFS(WhatIf!$G:$G,WhatIf!$A:$A,N$1,WhatIf!$B:$B,N388)&lt;=price_limit,IF(N388="Yes",1,2),"")),""))</f>
        <v/>
      </c>
      <c r="AX388" s="75" t="str">
        <f ca="1">IF(OR(O388="",VLOOKUP(O$1,Services!$A$1:$B$19,2,0)="Exclude"),"",IF($D388=1,IF(OR(price_limit="",price_limit="No Limit"),IF(O388="Yes",1,2),IF(SUMIFS(WhatIf!$G:$G,WhatIf!$A:$A,O$1,WhatIf!$B:$B,O388)&lt;=price_limit,IF(O388="Yes",1,2),"")),""))</f>
        <v/>
      </c>
      <c r="AY388" s="75" t="str">
        <f ca="1">IF(OR(P388="",VLOOKUP(P$1,Services!$A$1:$B$19,2,0)="Exclude"),"",IF($D388=1,IF(OR(price_limit="",price_limit="No Limit"),IF(P388="Yes",1,2),IF(SUMIFS(WhatIf!$G:$G,WhatIf!$A:$A,P$1,WhatIf!$B:$B,P388)&lt;=price_limit,IF(P388="Yes",1,2),"")),""))</f>
        <v/>
      </c>
      <c r="AZ388" s="75" t="str">
        <f ca="1">IF(OR(Q388="",VLOOKUP(Q$1,Services!$A$1:$B$19,2,0)="Exclude"),"",IF($D388=1,IF(OR(price_limit="",price_limit="No Limit"),IF(Q388="Yes",1,2),IF(SUMIFS(WhatIf!$G:$G,WhatIf!$A:$A,Q$1,WhatIf!$B:$B,Q388)&lt;=price_limit,IF(Q388="Yes",1,2),"")),""))</f>
        <v/>
      </c>
      <c r="BA388" s="75" t="str">
        <f ca="1">IF(OR(R388="",VLOOKUP(R$1,Services!$A$1:$B$19,2,0)="Exclude"),"",IF($D388=1,IF(OR(price_limit="",price_limit="No Limit"),IF(R388="Yes",1,2),IF(SUMIFS(WhatIf!$G:$G,WhatIf!$A:$A,R$1,WhatIf!$B:$B,R388)&lt;=price_limit,IF(R388="Yes",1,2),"")),""))</f>
        <v/>
      </c>
      <c r="BB388" s="75" t="str">
        <f ca="1">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6"/>
        <v>0</v>
      </c>
      <c r="BF388" s="3">
        <f>IF(highlight_pick="Select",0,IF(MID(highlight_pick,1,1)="#",0,IF(INDEX($A388:$BL388,1,MATCH(highlight_pick,$1:$1,0))="",0,IF(INDEX($A388:$BL388,1,MATCH(highlight_pick,$1:$1,0))="Yes",1,2))))</f>
        <v>0</v>
      </c>
      <c r="BG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H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row>
    <row r="389" spans="1:64" x14ac:dyDescent="0.3">
      <c r="A389" s="19" t="s">
        <v>899</v>
      </c>
      <c r="C389" s="4" t="s">
        <v>489</v>
      </c>
      <c r="D389" s="3" t="str">
        <f ca="1">IF(BI389=0,"",IF(BI389&lt;=VALUE(MID(marker_pick,1,1)),1,""))</f>
        <v/>
      </c>
      <c r="R389" s="5" t="s">
        <v>892</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ca="1">IF(SUM(V389:AL389)&gt;0,1,"")</f>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 ca="1">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ref="BE389" si="7">MAX(BF389:BH389)</f>
        <v>0</v>
      </c>
      <c r="BF389" s="3">
        <f>IF(highlight_pick="Select",0,IF(MID(highlight_pick,1,1)="#",0,IF(INDEX($A389:$BL389,1,MATCH(highlight_pick,$1:$1,0))="",0,IF(INDEX($A389:$BL389,1,MATCH(highlight_pick,$1:$1,0))="Yes",1,2))))</f>
        <v>0</v>
      </c>
      <c r="BG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H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row>
    <row r="390" spans="1:64" x14ac:dyDescent="0.3">
      <c r="A390" s="19" t="s">
        <v>149</v>
      </c>
      <c r="B390" s="4" t="s">
        <v>394</v>
      </c>
      <c r="C390" s="4" t="s">
        <v>489</v>
      </c>
      <c r="D390" s="3" t="str">
        <f ca="1">IF(BI390=0,"",IF(BI390&lt;=VALUE(MID(marker_pick,1,1)),1,""))</f>
        <v/>
      </c>
      <c r="E390" s="5" t="s">
        <v>1</v>
      </c>
      <c r="F390" s="5" t="s">
        <v>547</v>
      </c>
      <c r="G390" s="5" t="s">
        <v>547</v>
      </c>
      <c r="J390" s="5" t="s">
        <v>1</v>
      </c>
      <c r="K390" s="5" t="s">
        <v>1</v>
      </c>
      <c r="L390" s="5" t="s">
        <v>1</v>
      </c>
      <c r="M390" s="5" t="s">
        <v>1</v>
      </c>
      <c r="R390" s="5" t="s">
        <v>892</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ca="1">IF(SUM(V390:AL390)&gt;0,1,"")</f>
        <v/>
      </c>
      <c r="AN390" s="75" t="str">
        <f ca="1">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 ca="1">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 t="shared" si="6"/>
        <v>0</v>
      </c>
      <c r="BF390" s="3">
        <f>IF(highlight_pick="Select",0,IF(MID(highlight_pick,1,1)="#",0,IF(INDEX($A390:$BL390,1,MATCH(highlight_pick,$1:$1,0))="",0,IF(INDEX($A390:$BL390,1,MATCH(highlight_pick,$1:$1,0))="Yes",1,2))))</f>
        <v>0</v>
      </c>
      <c r="BG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H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Err2</v>
      </c>
      <c r="BL390" s="3" t="str">
        <f>IF($A390&lt;&gt;"",IF(ISNUMBER(MATCH(ROW($A390),#REF!,0)),IF($F390="","Err1",""),IF($F390="","","Err2")),"")</f>
        <v>Err2</v>
      </c>
    </row>
    <row r="391" spans="1:64" ht="24.9" x14ac:dyDescent="0.3">
      <c r="A391" s="19" t="s">
        <v>618</v>
      </c>
      <c r="C391" s="4" t="s">
        <v>496</v>
      </c>
      <c r="D391" s="3" t="str">
        <f ca="1">IF(BI391=0,"",IF(BI391&lt;=VALUE(MID(marker_pick,1,1)),1,""))</f>
        <v/>
      </c>
      <c r="F391" s="5" t="s">
        <v>569</v>
      </c>
      <c r="G391" s="5" t="s">
        <v>569</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ca="1">IF(SUM(V391:AL391)&gt;0,1,"")</f>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6"/>
        <v>0</v>
      </c>
      <c r="BF391" s="3">
        <f>IF(highlight_pick="Select",0,IF(MID(highlight_pick,1,1)="#",0,IF(INDEX($A391:$BL391,1,MATCH(highlight_pick,$1:$1,0))="",0,IF(INDEX($A391:$BL391,1,MATCH(highlight_pick,$1:$1,0))="Yes",1,2))))</f>
        <v>0</v>
      </c>
      <c r="BG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H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row>
    <row r="392" spans="1:64" ht="12.45" customHeight="1" x14ac:dyDescent="0.3">
      <c r="A392" s="19" t="s">
        <v>395</v>
      </c>
      <c r="B392" s="4" t="s">
        <v>255</v>
      </c>
      <c r="C392" s="4" t="s">
        <v>222</v>
      </c>
      <c r="D392" s="3" t="str">
        <f ca="1">IF(BI392=0,"",IF(BI392&lt;=VALUE(MID(marker_pick,1,1)),1,""))</f>
        <v/>
      </c>
      <c r="H392" s="5" t="s">
        <v>303</v>
      </c>
      <c r="I392" s="5" t="s">
        <v>303</v>
      </c>
      <c r="J392" s="5" t="s">
        <v>303</v>
      </c>
      <c r="K392" s="5" t="s">
        <v>303</v>
      </c>
      <c r="L392" s="5" t="s">
        <v>303</v>
      </c>
      <c r="M392" s="5" t="s">
        <v>303</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ca="1">IF(SUM(V392:AL392)&gt;0,1,"")</f>
        <v/>
      </c>
      <c r="AN392" s="75" t="str">
        <f>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 ca="1">IF(OR(H392="",VLOOKUP(H$1,Services!$A$1:$B$19,2,0)="Exclude"),"",IF($D392=1,IF(OR(price_limit="",price_limit="No Limit"),IF(H392="Yes",1,2),IF(SUMIFS(WhatIf!$G:$G,WhatIf!$A:$A,H$1,WhatIf!$B:$B,H392)&lt;=price_limit,IF(H392="Yes",1,2),"")),""))</f>
        <v/>
      </c>
      <c r="AR392" s="75" t="str">
        <f ca="1">IF(OR(I392="",VLOOKUP(I$1,Services!$A$1:$B$19,2,0)="Exclude"),"",IF($D392=1,IF(OR(price_limit="",price_limit="No Limit"),IF(I392="Yes",1,2),IF(SUMIFS(WhatIf!$G:$G,WhatIf!$A:$A,I$1,WhatIf!$B:$B,I392)&lt;=price_limit,IF(I392="Yes",1,2),"")),""))</f>
        <v/>
      </c>
      <c r="AS392" s="75" t="str">
        <f ca="1">IF(OR(J392="",VLOOKUP(J$1,Services!$A$1:$B$19,2,0)="Exclude"),"",IF($D392=1,IF(OR(price_limit="",price_limit="No Limit"),IF(J392="Yes",1,2),IF(SUMIFS(WhatIf!$G:$G,WhatIf!$A:$A,J$1,WhatIf!$B:$B,J392)&lt;=price_limit,IF(J392="Yes",1,2),"")),""))</f>
        <v/>
      </c>
      <c r="AT392" s="75" t="str">
        <f ca="1">IF(OR(K392="",VLOOKUP(K$1,Services!$A$1:$B$19,2,0)="Exclude"),"",IF($D392=1,IF(OR(price_limit="",price_limit="No Limit"),IF(K392="Yes",1,2),IF(SUMIFS(WhatIf!$G:$G,WhatIf!$A:$A,K$1,WhatIf!$B:$B,K392)&lt;=price_limit,IF(K392="Yes",1,2),"")),""))</f>
        <v/>
      </c>
      <c r="AU392" s="75" t="str">
        <f ca="1">IF(OR(L392="",VLOOKUP(L$1,Services!$A$1:$B$19,2,0)="Exclude"),"",IF($D392=1,IF(OR(price_limit="",price_limit="No Limit"),IF(L392="Yes",1,2),IF(SUMIFS(WhatIf!$G:$G,WhatIf!$A:$A,L$1,WhatIf!$B:$B,L392)&lt;=price_limit,IF(L392="Yes",1,2),"")),""))</f>
        <v/>
      </c>
      <c r="AV392" s="75" t="str">
        <f ca="1">IF(OR(M392="",VLOOKUP(M$1,Services!$A$1:$B$19,2,0)="Exclude"),"",IF($D392=1,IF(OR(price_limit="",price_limit="No Limit"),IF(M392="Yes",1,2),IF(SUMIFS(WhatIf!$G:$G,WhatIf!$A:$A,M$1,WhatIf!$B:$B,M392)&lt;=price_limit,IF(M392="Yes",1,2),"")),""))</f>
        <v/>
      </c>
      <c r="AW392" s="75" t="str">
        <f ca="1">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6"/>
        <v>0</v>
      </c>
      <c r="BF392" s="3">
        <f>IF(highlight_pick="Select",0,IF(MID(highlight_pick,1,1)="#",0,IF(INDEX($A392:$BL392,1,MATCH(highlight_pick,$1:$1,0))="",0,IF(INDEX($A392:$BL392,1,MATCH(highlight_pick,$1:$1,0))="Yes",1,2))))</f>
        <v>0</v>
      </c>
      <c r="BG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H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
      </c>
    </row>
    <row r="393" spans="1:64" x14ac:dyDescent="0.3">
      <c r="A393" s="19" t="s">
        <v>291</v>
      </c>
      <c r="B393" s="4" t="s">
        <v>255</v>
      </c>
      <c r="C393" s="4" t="s">
        <v>222</v>
      </c>
      <c r="D393" s="3" t="str">
        <f ca="1">IF(BI393=0,"",IF(BI393&lt;=VALUE(MID(marker_pick,1,1)),1,""))</f>
        <v/>
      </c>
      <c r="F393" s="5" t="s">
        <v>568</v>
      </c>
      <c r="G393" s="5" t="s">
        <v>568</v>
      </c>
      <c r="H393" s="5" t="s">
        <v>303</v>
      </c>
      <c r="I393" s="5" t="s">
        <v>303</v>
      </c>
      <c r="J393" s="5" t="s">
        <v>303</v>
      </c>
      <c r="K393" s="5" t="s">
        <v>303</v>
      </c>
      <c r="L393" s="5" t="s">
        <v>303</v>
      </c>
      <c r="M393" s="5" t="s">
        <v>303</v>
      </c>
      <c r="N393" s="5" t="s">
        <v>1</v>
      </c>
      <c r="R393" s="5" t="s">
        <v>897</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ca="1">IF(SUM(V393:AL393)&gt;0,1,"")</f>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 t="shared" si="6"/>
        <v>0</v>
      </c>
      <c r="BF393" s="3">
        <f>IF(highlight_pick="Select",0,IF(MID(highlight_pick,1,1)="#",0,IF(INDEX($A393:$BL393,1,MATCH(highlight_pick,$1:$1,0))="",0,IF(INDEX($A393:$BL393,1,MATCH(highlight_pick,$1:$1,0))="Yes",1,2))))</f>
        <v>0</v>
      </c>
      <c r="BG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H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row>
    <row r="394" spans="1:64" x14ac:dyDescent="0.3">
      <c r="A394" s="19" t="s">
        <v>648</v>
      </c>
      <c r="C394" s="4" t="s">
        <v>222</v>
      </c>
      <c r="D394" s="3" t="str">
        <f ca="1">IF(BI394=0,"",IF(BI394&lt;=VALUE(MID(marker_pick,1,1)),1,""))</f>
        <v/>
      </c>
      <c r="F394" s="5" t="s">
        <v>567</v>
      </c>
      <c r="G394" s="5" t="s">
        <v>567</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ca="1">IF(SUM(V394:AL394)&gt;0,1,"")</f>
        <v/>
      </c>
      <c r="AN394" s="75" t="str">
        <f>IF(OR(E394="",VLOOKUP(E$1,Services!$A$1:$B$19,2,0)="Exclude"),"",IF($D394=1,IF(OR(price_limit="",price_limit="No Limit"),IF(E394="Yes",1,2),IF(SUMIFS(WhatIf!$G:$G,WhatIf!$A:$A,E$1,WhatIf!$B:$B,E394)&lt;=price_limit,IF(E394="Yes",1,2),"")),""))</f>
        <v/>
      </c>
      <c r="AO394" s="75" t="str">
        <f ca="1">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6"/>
        <v>0</v>
      </c>
      <c r="BF394" s="3">
        <f>IF(highlight_pick="Select",0,IF(MID(highlight_pick,1,1)="#",0,IF(INDEX($A394:$BL394,1,MATCH(highlight_pick,$1:$1,0))="",0,IF(INDEX($A394:$BL394,1,MATCH(highlight_pick,$1:$1,0))="Yes",1,2))))</f>
        <v>0</v>
      </c>
      <c r="BG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H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Err2</v>
      </c>
    </row>
    <row r="395" spans="1:64" x14ac:dyDescent="0.3">
      <c r="A395" s="19" t="s">
        <v>613</v>
      </c>
      <c r="C395" s="4" t="s">
        <v>496</v>
      </c>
      <c r="D395" s="3" t="str">
        <f ca="1">IF(BI395=0,"",IF(BI395&lt;=VALUE(MID(marker_pick,1,1)),1,""))</f>
        <v/>
      </c>
      <c r="F395" s="5" t="s">
        <v>570</v>
      </c>
      <c r="G395" s="5" t="s">
        <v>570</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ca="1">IF(SUM(V395:AL395)&gt;0,1,"")</f>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6"/>
        <v>0</v>
      </c>
      <c r="BF395" s="3">
        <f>IF(highlight_pick="Select",0,IF(MID(highlight_pick,1,1)="#",0,IF(INDEX($A395:$BL395,1,MATCH(highlight_pick,$1:$1,0))="",0,IF(INDEX($A395:$BL395,1,MATCH(highlight_pick,$1:$1,0))="Yes",1,2))))</f>
        <v>0</v>
      </c>
      <c r="BG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H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row>
    <row r="396" spans="1:64" x14ac:dyDescent="0.3">
      <c r="A396" s="19" t="s">
        <v>71</v>
      </c>
      <c r="B396" s="4" t="s">
        <v>255</v>
      </c>
      <c r="C396" s="4" t="s">
        <v>222</v>
      </c>
      <c r="D396" s="3" t="str">
        <f ca="1">IF(BI396=0,"",IF(BI396&lt;=VALUE(MID(marker_pick,1,1)),1,""))</f>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ca="1">IF(SUM(V396:AL396)&gt;0,1,"")</f>
        <v/>
      </c>
      <c r="AN396" s="75" t="str">
        <f>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 ca="1">IF(OR(H396="",VLOOKUP(H$1,Services!$A$1:$B$19,2,0)="Exclude"),"",IF($D396=1,IF(OR(price_limit="",price_limit="No Limit"),IF(H396="Yes",1,2),IF(SUMIFS(WhatIf!$G:$G,WhatIf!$A:$A,H$1,WhatIf!$B:$B,H396)&lt;=price_limit,IF(H396="Yes",1,2),"")),""))</f>
        <v/>
      </c>
      <c r="AR396" s="75" t="str">
        <f ca="1">IF(OR(I396="",VLOOKUP(I$1,Services!$A$1:$B$19,2,0)="Exclude"),"",IF($D396=1,IF(OR(price_limit="",price_limit="No Limit"),IF(I396="Yes",1,2),IF(SUMIFS(WhatIf!$G:$G,WhatIf!$A:$A,I$1,WhatIf!$B:$B,I396)&lt;=price_limit,IF(I396="Yes",1,2),"")),""))</f>
        <v/>
      </c>
      <c r="AS396" s="75" t="str">
        <f ca="1">IF(OR(J396="",VLOOKUP(J$1,Services!$A$1:$B$19,2,0)="Exclude"),"",IF($D396=1,IF(OR(price_limit="",price_limit="No Limit"),IF(J396="Yes",1,2),IF(SUMIFS(WhatIf!$G:$G,WhatIf!$A:$A,J$1,WhatIf!$B:$B,J396)&lt;=price_limit,IF(J396="Yes",1,2),"")),""))</f>
        <v/>
      </c>
      <c r="AT396" s="75" t="str">
        <f ca="1">IF(OR(K396="",VLOOKUP(K$1,Services!$A$1:$B$19,2,0)="Exclude"),"",IF($D396=1,IF(OR(price_limit="",price_limit="No Limit"),IF(K396="Yes",1,2),IF(SUMIFS(WhatIf!$G:$G,WhatIf!$A:$A,K$1,WhatIf!$B:$B,K396)&lt;=price_limit,IF(K396="Yes",1,2),"")),""))</f>
        <v/>
      </c>
      <c r="AU396" s="75" t="str">
        <f ca="1">IF(OR(L396="",VLOOKUP(L$1,Services!$A$1:$B$19,2,0)="Exclude"),"",IF($D396=1,IF(OR(price_limit="",price_limit="No Limit"),IF(L396="Yes",1,2),IF(SUMIFS(WhatIf!$G:$G,WhatIf!$A:$A,L$1,WhatIf!$B:$B,L396)&lt;=price_limit,IF(L396="Yes",1,2),"")),""))</f>
        <v/>
      </c>
      <c r="AV396" s="75" t="str">
        <f ca="1">IF(OR(M396="",VLOOKUP(M$1,Services!$A$1:$B$19,2,0)="Exclude"),"",IF($D396=1,IF(OR(price_limit="",price_limit="No Limit"),IF(M396="Yes",1,2),IF(SUMIFS(WhatIf!$G:$G,WhatIf!$A:$A,M$1,WhatIf!$B:$B,M396)&lt;=price_limit,IF(M396="Yes",1,2),"")),""))</f>
        <v/>
      </c>
      <c r="AW396" s="75" t="str">
        <f ca="1">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 ca="1">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6"/>
        <v>0</v>
      </c>
      <c r="BF396" s="3">
        <f>IF(highlight_pick="Select",0,IF(MID(highlight_pick,1,1)="#",0,IF(INDEX($A396:$BL396,1,MATCH(highlight_pick,$1:$1,0))="",0,IF(INDEX($A396:$BL396,1,MATCH(highlight_pick,$1:$1,0))="Yes",1,2))))</f>
        <v>0</v>
      </c>
      <c r="BG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H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
      </c>
    </row>
    <row r="397" spans="1:64" x14ac:dyDescent="0.3">
      <c r="A397" s="19" t="s">
        <v>617</v>
      </c>
      <c r="C397" s="4" t="s">
        <v>496</v>
      </c>
      <c r="D397" s="3" t="str">
        <f ca="1">IF(BI397=0,"",IF(BI397&lt;=VALUE(MID(marker_pick,1,1)),1,""))</f>
        <v/>
      </c>
      <c r="F397" s="5" t="s">
        <v>570</v>
      </c>
      <c r="G397" s="5" t="s">
        <v>570</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ca="1">IF(SUM(V397:AL397)&gt;0,1,"")</f>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IF(OR(H397="",VLOOKUP(H$1,Services!$A$1:$B$19,2,0)="Exclude"),"",IF($D397=1,IF(OR(price_limit="",price_limit="No Limit"),IF(H397="Yes",1,2),IF(SUMIFS(WhatIf!$G:$G,WhatIf!$A:$A,H$1,WhatIf!$B:$B,H397)&lt;=price_limit,IF(H397="Yes",1,2),"")),""))</f>
        <v/>
      </c>
      <c r="AR397" s="75" t="str">
        <f>IF(OR(I397="",VLOOKUP(I$1,Services!$A$1:$B$19,2,0)="Exclude"),"",IF($D397=1,IF(OR(price_limit="",price_limit="No Limit"),IF(I397="Yes",1,2),IF(SUMIFS(WhatIf!$G:$G,WhatIf!$A:$A,I$1,WhatIf!$B:$B,I397)&lt;=price_limit,IF(I397="Yes",1,2),"")),""))</f>
        <v/>
      </c>
      <c r="AS397" s="75" t="str">
        <f>IF(OR(J397="",VLOOKUP(J$1,Services!$A$1:$B$19,2,0)="Exclude"),"",IF($D397=1,IF(OR(price_limit="",price_limit="No Limit"),IF(J397="Yes",1,2),IF(SUMIFS(WhatIf!$G:$G,WhatIf!$A:$A,J$1,WhatIf!$B:$B,J397)&lt;=price_limit,IF(J397="Yes",1,2),"")),""))</f>
        <v/>
      </c>
      <c r="AT397" s="75" t="str">
        <f>IF(OR(K397="",VLOOKUP(K$1,Services!$A$1:$B$19,2,0)="Exclude"),"",IF($D397=1,IF(OR(price_limit="",price_limit="No Limit"),IF(K397="Yes",1,2),IF(SUMIFS(WhatIf!$G:$G,WhatIf!$A:$A,K$1,WhatIf!$B:$B,K397)&lt;=price_limit,IF(K397="Yes",1,2),"")),""))</f>
        <v/>
      </c>
      <c r="AU397" s="75" t="str">
        <f>IF(OR(L397="",VLOOKUP(L$1,Services!$A$1:$B$19,2,0)="Exclude"),"",IF($D397=1,IF(OR(price_limit="",price_limit="No Limit"),IF(L397="Yes",1,2),IF(SUMIFS(WhatIf!$G:$G,WhatIf!$A:$A,L$1,WhatIf!$B:$B,L397)&lt;=price_limit,IF(L397="Yes",1,2),"")),""))</f>
        <v/>
      </c>
      <c r="AV397" s="75" t="str">
        <f>IF(OR(M397="",VLOOKUP(M$1,Services!$A$1:$B$19,2,0)="Exclude"),"",IF($D397=1,IF(OR(price_limit="",price_limit="No Limit"),IF(M397="Yes",1,2),IF(SUMIFS(WhatIf!$G:$G,WhatIf!$A:$A,M$1,WhatIf!$B:$B,M397)&lt;=price_limit,IF(M397="Yes",1,2),"")),""))</f>
        <v/>
      </c>
      <c r="AW397" s="75" t="str">
        <f>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6"/>
        <v>0</v>
      </c>
      <c r="BF397" s="3">
        <f>IF(highlight_pick="Select",0,IF(MID(highlight_pick,1,1)="#",0,IF(INDEX($A397:$BL397,1,MATCH(highlight_pick,$1:$1,0))="",0,IF(INDEX($A397:$BL397,1,MATCH(highlight_pick,$1:$1,0))="Yes",1,2))))</f>
        <v>0</v>
      </c>
      <c r="BG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H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row>
    <row r="398" spans="1:64" ht="24.9" x14ac:dyDescent="0.3">
      <c r="A398" s="19" t="s">
        <v>72</v>
      </c>
      <c r="B398" s="4" t="s">
        <v>693</v>
      </c>
      <c r="C398" s="4" t="s">
        <v>223</v>
      </c>
      <c r="D398" s="3" t="str">
        <f ca="1">IF(BI398=0,"",IF(BI398&lt;=VALUE(MID(marker_pick,1,1)),1,""))</f>
        <v/>
      </c>
      <c r="F398" s="5" t="s">
        <v>545</v>
      </c>
      <c r="G398" s="5" t="s">
        <v>545</v>
      </c>
      <c r="K398" s="5" t="s">
        <v>1</v>
      </c>
      <c r="L398" s="5" t="s">
        <v>1</v>
      </c>
      <c r="M398" s="5" t="s">
        <v>1</v>
      </c>
      <c r="O398" s="6" t="s">
        <v>1</v>
      </c>
      <c r="P398" s="6"/>
      <c r="Q398" s="6" t="s">
        <v>328</v>
      </c>
      <c r="R398" s="6" t="s">
        <v>892</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ca="1">IF(SUM(V398:AL398)&gt;0,1,"")</f>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 ca="1">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 ca="1">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6"/>
        <v>0</v>
      </c>
      <c r="BF398" s="3">
        <f>IF(highlight_pick="Select",0,IF(MID(highlight_pick,1,1)="#",0,IF(INDEX($A398:$BL398,1,MATCH(highlight_pick,$1:$1,0))="",0,IF(INDEX($A398:$BL398,1,MATCH(highlight_pick,$1:$1,0))="Yes",1,2))))</f>
        <v>0</v>
      </c>
      <c r="BG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H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row>
    <row r="399" spans="1:64" x14ac:dyDescent="0.3">
      <c r="A399" s="19" t="s">
        <v>150</v>
      </c>
      <c r="B399" s="4" t="s">
        <v>230</v>
      </c>
      <c r="C399" s="4" t="s">
        <v>231</v>
      </c>
      <c r="D399" s="3" t="str">
        <f ca="1">IF(BI399=0,"",IF(BI399&lt;=VALUE(MID(marker_pick,1,1)),1,""))</f>
        <v/>
      </c>
      <c r="F399" s="5" t="s">
        <v>548</v>
      </c>
      <c r="G399" s="5" t="s">
        <v>548</v>
      </c>
      <c r="T399" s="5" t="s">
        <v>263</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ca="1">IF(SUM(V399:AL399)&gt;0,1,"")</f>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 ca="1">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6"/>
        <v>0</v>
      </c>
      <c r="BF399" s="3">
        <f>IF(highlight_pick="Select",0,IF(MID(highlight_pick,1,1)="#",0,IF(INDEX($A399:$BL399,1,MATCH(highlight_pick,$1:$1,0))="",0,IF(INDEX($A399:$BL399,1,MATCH(highlight_pick,$1:$1,0))="Yes",1,2))))</f>
        <v>0</v>
      </c>
      <c r="BG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H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row>
    <row r="400" spans="1:64" ht="37.299999999999997" x14ac:dyDescent="0.3">
      <c r="A400" s="19" t="s">
        <v>584</v>
      </c>
      <c r="C400" s="4" t="s">
        <v>493</v>
      </c>
      <c r="D400" s="3" t="str">
        <f ca="1">IF(BI400=0,"",IF(BI400&lt;=VALUE(MID(marker_pick,1,1)),1,""))</f>
        <v/>
      </c>
      <c r="F400" s="5" t="s">
        <v>584</v>
      </c>
      <c r="G400" s="5" t="s">
        <v>584</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ca="1">IF(SUM(V400:AL400)&gt;0,1,"")</f>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6"/>
        <v>0</v>
      </c>
      <c r="BF400" s="3">
        <f>IF(highlight_pick="Select",0,IF(MID(highlight_pick,1,1)="#",0,IF(INDEX($A400:$BL400,1,MATCH(highlight_pick,$1:$1,0))="",0,IF(INDEX($A400:$BL400,1,MATCH(highlight_pick,$1:$1,0))="Yes",1,2))))</f>
        <v>0</v>
      </c>
      <c r="BG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H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row>
    <row r="401" spans="1:64" ht="24.9" x14ac:dyDescent="0.3">
      <c r="A401" s="19" t="s">
        <v>232</v>
      </c>
      <c r="B401" s="4" t="s">
        <v>255</v>
      </c>
      <c r="C401" s="4" t="s">
        <v>223</v>
      </c>
      <c r="D401" s="3" t="str">
        <f ca="1">IF(BI401=0,"",IF(BI401&lt;=VALUE(MID(marker_pick,1,1)),1,""))</f>
        <v/>
      </c>
      <c r="F401" s="5" t="s">
        <v>551</v>
      </c>
      <c r="G401" s="5" t="s">
        <v>551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ca="1">IF(SUM(V401:AL401)&gt;0,1,"")</f>
        <v/>
      </c>
      <c r="AN401" s="75" t="str">
        <f>IF(OR(E401="",VLOOKUP(E$1,Services!$A$1:$B$19,2,0)="Exclude"),"",IF($D401=1,IF(OR(price_limit="",price_limit="No Limit"),IF(E401="Yes",1,2),IF(SUMIFS(WhatIf!$G:$G,WhatIf!$A:$A,E$1,WhatIf!$B:$B,E401)&lt;=price_limit,IF(E401="Yes",1,2),"")),""))</f>
        <v/>
      </c>
      <c r="AO401" s="75" t="str">
        <f ca="1">IF(OR(F401="",VLOOKUP(F$1,Services!$A$1:$B$19,2,0)="Exclude"),"",IF($D401=1,IF(OR(price_limit="",price_limit="No Limit"),IF(F401="Yes",1,2),IF(SUMIFS(WhatIf!$G:$G,WhatIf!$A:$A,F$1,WhatIf!$B:$B,F401)&lt;=price_limit,IF(F401="Yes",1,2),"")),""))</f>
        <v/>
      </c>
      <c r="AP401" s="75" t="str">
        <f ca="1">IF(OR(G401="",VLOOKUP(G$1,Services!$A$1:$B$19,2,0)="Exclude"),"",IF($D401=1,IF(OR(price_limit="",price_limit="No Limit"),IF(G401="Yes",1,2),IF(SUMIFS(WhatIf!$G:$G,WhatIf!$A:$A,G$1,WhatIf!$B:$B,G401)&lt;=price_limit,IF(G401="Yes",1,2),"")),""))</f>
        <v/>
      </c>
      <c r="AQ401" s="75" t="str">
        <f>IF(OR(H401="",VLOOKUP(H$1,Services!$A$1:$B$19,2,0)="Exclude"),"",IF($D401=1,IF(OR(price_limit="",price_limit="No Limit"),IF(H401="Yes",1,2),IF(SUMIFS(WhatIf!$G:$G,WhatIf!$A:$A,H$1,WhatIf!$B:$B,H401)&lt;=price_limit,IF(H401="Yes",1,2),"")),""))</f>
        <v/>
      </c>
      <c r="AR401" s="75" t="str">
        <f>IF(OR(I401="",VLOOKUP(I$1,Services!$A$1:$B$19,2,0)="Exclude"),"",IF($D401=1,IF(OR(price_limit="",price_limit="No Limit"),IF(I401="Yes",1,2),IF(SUMIFS(WhatIf!$G:$G,WhatIf!$A:$A,I$1,WhatIf!$B:$B,I401)&lt;=price_limit,IF(I401="Yes",1,2),"")),""))</f>
        <v/>
      </c>
      <c r="AS401" s="75" t="str">
        <f>IF(OR(J401="",VLOOKUP(J$1,Services!$A$1:$B$19,2,0)="Exclude"),"",IF($D401=1,IF(OR(price_limit="",price_limit="No Limit"),IF(J401="Yes",1,2),IF(SUMIFS(WhatIf!$G:$G,WhatIf!$A:$A,J$1,WhatIf!$B:$B,J401)&lt;=price_limit,IF(J401="Yes",1,2),"")),""))</f>
        <v/>
      </c>
      <c r="AT401" s="75" t="str">
        <f>IF(OR(K401="",VLOOKUP(K$1,Services!$A$1:$B$19,2,0)="Exclude"),"",IF($D401=1,IF(OR(price_limit="",price_limit="No Limit"),IF(K401="Yes",1,2),IF(SUMIFS(WhatIf!$G:$G,WhatIf!$A:$A,K$1,WhatIf!$B:$B,K401)&lt;=price_limit,IF(K401="Yes",1,2),"")),""))</f>
        <v/>
      </c>
      <c r="AU401" s="75" t="str">
        <f>IF(OR(L401="",VLOOKUP(L$1,Services!$A$1:$B$19,2,0)="Exclude"),"",IF($D401=1,IF(OR(price_limit="",price_limit="No Limit"),IF(L401="Yes",1,2),IF(SUMIFS(WhatIf!$G:$G,WhatIf!$A:$A,L$1,WhatIf!$B:$B,L401)&lt;=price_limit,IF(L401="Yes",1,2),"")),""))</f>
        <v/>
      </c>
      <c r="AV401" s="75" t="str">
        <f>IF(OR(M401="",VLOOKUP(M$1,Services!$A$1:$B$19,2,0)="Exclude"),"",IF($D401=1,IF(OR(price_limit="",price_limit="No Limit"),IF(M401="Yes",1,2),IF(SUMIFS(WhatIf!$G:$G,WhatIf!$A:$A,M$1,WhatIf!$B:$B,M401)&lt;=price_limit,IF(M401="Yes",1,2),"")),""))</f>
        <v/>
      </c>
      <c r="AW401" s="75" t="str">
        <f>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 t="shared" si="6"/>
        <v>0</v>
      </c>
      <c r="BF401" s="3">
        <f>IF(highlight_pick="Select",0,IF(MID(highlight_pick,1,1)="#",0,IF(INDEX($A401:$BL401,1,MATCH(highlight_pick,$1:$1,0))="",0,IF(INDEX($A401:$BL401,1,MATCH(highlight_pick,$1:$1,0))="Yes",1,2))))</f>
        <v>0</v>
      </c>
      <c r="BG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H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Err2</v>
      </c>
    </row>
    <row r="402" spans="1:64" ht="24.9" x14ac:dyDescent="0.3">
      <c r="A402" s="19" t="s">
        <v>234</v>
      </c>
      <c r="B402" s="4" t="s">
        <v>255</v>
      </c>
      <c r="C402" s="4" t="s">
        <v>491</v>
      </c>
      <c r="D402" s="3" t="str">
        <f ca="1">IF(BI402=0,"",IF(BI402&lt;=VALUE(MID(marker_pick,1,1)),1,""))</f>
        <v/>
      </c>
      <c r="F402" s="5" t="s">
        <v>550</v>
      </c>
      <c r="G402" s="5" t="s">
        <v>550</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ca="1">IF(SUM(V402:AL402)&gt;0,1,"")</f>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6"/>
        <v>0</v>
      </c>
      <c r="BF402" s="3">
        <f>IF(highlight_pick="Select",0,IF(MID(highlight_pick,1,1)="#",0,IF(INDEX($A402:$BL402,1,MATCH(highlight_pick,$1:$1,0))="",0,IF(INDEX($A402:$BL402,1,MATCH(highlight_pick,$1:$1,0))="Yes",1,2))))</f>
        <v>0</v>
      </c>
      <c r="BG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H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row>
    <row r="403" spans="1:64" x14ac:dyDescent="0.3">
      <c r="A403" s="19" t="s">
        <v>325</v>
      </c>
      <c r="B403" s="4" t="s">
        <v>255</v>
      </c>
      <c r="C403" s="4" t="s">
        <v>231</v>
      </c>
      <c r="D403" s="3" t="str">
        <f ca="1">IF(BI403=0,"",IF(BI403&lt;=VALUE(MID(marker_pick,1,1)),1,""))</f>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ca="1">IF(SUM(V403:AL403)&gt;0,1,"")</f>
        <v/>
      </c>
      <c r="AN403" s="75" t="str">
        <f>IF(OR(E403="",VLOOKUP(E$1,Services!$A$1:$B$19,2,0)="Exclude"),"",IF($D403=1,IF(OR(price_limit="",price_limit="No Limit"),IF(E403="Yes",1,2),IF(SUMIFS(WhatIf!$G:$G,WhatIf!$A:$A,E$1,WhatIf!$B:$B,E403)&lt;=price_limit,IF(E403="Yes",1,2),"")),""))</f>
        <v/>
      </c>
      <c r="AO403" s="75" t="str">
        <f>IF(OR(F403="",VLOOKUP(F$1,Services!$A$1:$B$19,2,0)="Exclude"),"",IF($D403=1,IF(OR(price_limit="",price_limit="No Limit"),IF(F403="Yes",1,2),IF(SUMIFS(WhatIf!$G:$G,WhatIf!$A:$A,F$1,WhatIf!$B:$B,F403)&lt;=price_limit,IF(F403="Yes",1,2),"")),""))</f>
        <v/>
      </c>
      <c r="AP403" s="75" t="str">
        <f>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6"/>
        <v>0</v>
      </c>
      <c r="BF403" s="3">
        <f>IF(highlight_pick="Select",0,IF(MID(highlight_pick,1,1)="#",0,IF(INDEX($A403:$BL403,1,MATCH(highlight_pick,$1:$1,0))="",0,IF(INDEX($A403:$BL403,1,MATCH(highlight_pick,$1:$1,0))="Yes",1,2))))</f>
        <v>0</v>
      </c>
      <c r="BG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H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
      </c>
    </row>
    <row r="404" spans="1:64" x14ac:dyDescent="0.3">
      <c r="A404" s="19" t="s">
        <v>637</v>
      </c>
      <c r="C404" s="4" t="s">
        <v>496</v>
      </c>
      <c r="D404" s="3" t="str">
        <f ca="1">IF(BI404=0,"",IF(BI404&lt;=VALUE(MID(marker_pick,1,1)),1,""))</f>
        <v/>
      </c>
      <c r="F404" s="5" t="s">
        <v>573</v>
      </c>
      <c r="G404" s="5" t="s">
        <v>573</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ca="1">IF(SUM(V404:AL404)&gt;0,1,"")</f>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6"/>
        <v>0</v>
      </c>
      <c r="BF404" s="3">
        <f>IF(highlight_pick="Select",0,IF(MID(highlight_pick,1,1)="#",0,IF(INDEX($A404:$BL404,1,MATCH(highlight_pick,$1:$1,0))="",0,IF(INDEX($A404:$BL404,1,MATCH(highlight_pick,$1:$1,0))="Yes",1,2))))</f>
        <v>0</v>
      </c>
      <c r="BG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H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row>
    <row r="405" spans="1:64" ht="24.9" x14ac:dyDescent="0.3">
      <c r="A405" s="19" t="s">
        <v>631</v>
      </c>
      <c r="C405" s="4" t="s">
        <v>496</v>
      </c>
      <c r="D405" s="3" t="str">
        <f ca="1">IF(BI405=0,"",IF(BI405&lt;=VALUE(MID(marker_pick,1,1)),1,""))</f>
        <v/>
      </c>
      <c r="F405" s="5" t="s">
        <v>577</v>
      </c>
      <c r="G405" s="5" t="s">
        <v>577</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ca="1">IF(SUM(V405:AL405)&gt;0,1,"")</f>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6"/>
        <v>0</v>
      </c>
      <c r="BF405" s="3">
        <f>IF(highlight_pick="Select",0,IF(MID(highlight_pick,1,1)="#",0,IF(INDEX($A405:$BL405,1,MATCH(highlight_pick,$1:$1,0))="",0,IF(INDEX($A405:$BL405,1,MATCH(highlight_pick,$1:$1,0))="Yes",1,2))))</f>
        <v>0</v>
      </c>
      <c r="BG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H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row>
    <row r="406" spans="1:64" ht="24.9" x14ac:dyDescent="0.3">
      <c r="A406" s="19" t="s">
        <v>73</v>
      </c>
      <c r="B406" s="4" t="s">
        <v>312</v>
      </c>
      <c r="C406" s="4" t="s">
        <v>212</v>
      </c>
      <c r="D406" s="3" t="str">
        <f ca="1">IF(BI406=0,"",IF(BI406&lt;=VALUE(MID(marker_pick,1,1)),1,""))</f>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ca="1">IF(SUM(V406:AL406)&gt;0,1,"")</f>
        <v/>
      </c>
      <c r="AN406" s="75" t="str">
        <f ca="1">IF(OR(E406="",VLOOKUP(E$1,Services!$A$1:$B$19,2,0)="Exclude"),"",IF($D406=1,IF(OR(price_limit="",price_limit="No Limit"),IF(E406="Yes",1,2),IF(SUMIFS(WhatIf!$G:$G,WhatIf!$A:$A,E$1,WhatIf!$B:$B,E406)&lt;=price_limit,IF(E406="Yes",1,2),"")),""))</f>
        <v/>
      </c>
      <c r="AO406" s="75" t="str">
        <f>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 ca="1">IF(OR(J406="",VLOOKUP(J$1,Services!$A$1:$B$19,2,0)="Exclude"),"",IF($D406=1,IF(OR(price_limit="",price_limit="No Limit"),IF(J406="Yes",1,2),IF(SUMIFS(WhatIf!$G:$G,WhatIf!$A:$A,J$1,WhatIf!$B:$B,J406)&lt;=price_limit,IF(J406="Yes",1,2),"")),""))</f>
        <v/>
      </c>
      <c r="AT406" s="75" t="str">
        <f ca="1">IF(OR(K406="",VLOOKUP(K$1,Services!$A$1:$B$19,2,0)="Exclude"),"",IF($D406=1,IF(OR(price_limit="",price_limit="No Limit"),IF(K406="Yes",1,2),IF(SUMIFS(WhatIf!$G:$G,WhatIf!$A:$A,K$1,WhatIf!$B:$B,K406)&lt;=price_limit,IF(K406="Yes",1,2),"")),""))</f>
        <v/>
      </c>
      <c r="AU406" s="75" t="str">
        <f ca="1">IF(OR(L406="",VLOOKUP(L$1,Services!$A$1:$B$19,2,0)="Exclude"),"",IF($D406=1,IF(OR(price_limit="",price_limit="No Limit"),IF(L406="Yes",1,2),IF(SUMIFS(WhatIf!$G:$G,WhatIf!$A:$A,L$1,WhatIf!$B:$B,L406)&lt;=price_limit,IF(L406="Yes",1,2),"")),""))</f>
        <v/>
      </c>
      <c r="AV406" s="75" t="str">
        <f ca="1">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 ca="1">IF(OR(O406="",VLOOKUP(O$1,Services!$A$1:$B$19,2,0)="Exclude"),"",IF($D406=1,IF(OR(price_limit="",price_limit="No Limit"),IF(O406="Yes",1,2),IF(SUMIFS(WhatIf!$G:$G,WhatIf!$A:$A,O$1,WhatIf!$B:$B,O406)&lt;=price_limit,IF(O406="Yes",1,2),"")),""))</f>
        <v/>
      </c>
      <c r="AY406" s="75" t="str">
        <f ca="1">IF(OR(P406="",VLOOKUP(P$1,Services!$A$1:$B$19,2,0)="Exclude"),"",IF($D406=1,IF(OR(price_limit="",price_limit="No Limit"),IF(P406="Yes",1,2),IF(SUMIFS(WhatIf!$G:$G,WhatIf!$A:$A,P$1,WhatIf!$B:$B,P406)&lt;=price_limit,IF(P406="Yes",1,2),"")),""))</f>
        <v/>
      </c>
      <c r="AZ406" s="75" t="str">
        <f ca="1">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 ca="1">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6"/>
        <v>0</v>
      </c>
      <c r="BF406" s="3">
        <f>IF(highlight_pick="Select",0,IF(MID(highlight_pick,1,1)="#",0,IF(INDEX($A406:$BL406,1,MATCH(highlight_pick,$1:$1,0))="",0,IF(INDEX($A406:$BL406,1,MATCH(highlight_pick,$1:$1,0))="Yes",1,2))))</f>
        <v>0</v>
      </c>
      <c r="BG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H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Err2</v>
      </c>
      <c r="BL406" s="3" t="str">
        <f>IF($A406&lt;&gt;"",IF(ISNUMBER(MATCH(ROW($A406),#REF!,0)),IF($F406="","Err1",""),IF($F406="","","Err2")),"")</f>
        <v/>
      </c>
    </row>
    <row r="407" spans="1:64" x14ac:dyDescent="0.3">
      <c r="A407" s="19" t="s">
        <v>653</v>
      </c>
      <c r="C407" s="4" t="s">
        <v>222</v>
      </c>
      <c r="D407" s="3" t="str">
        <f ca="1">IF(BI407=0,"",IF(BI407&lt;=VALUE(MID(marker_pick,1,1)),1,""))</f>
        <v/>
      </c>
      <c r="F407" s="5" t="s">
        <v>567</v>
      </c>
      <c r="G407" s="5" t="s">
        <v>567</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ca="1">IF(SUM(V407:AL407)&gt;0,1,"")</f>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6"/>
        <v>0</v>
      </c>
      <c r="BF407" s="3">
        <f>IF(highlight_pick="Select",0,IF(MID(highlight_pick,1,1)="#",0,IF(INDEX($A407:$BL407,1,MATCH(highlight_pick,$1:$1,0))="",0,IF(INDEX($A407:$BL407,1,MATCH(highlight_pick,$1:$1,0))="Yes",1,2))))</f>
        <v>0</v>
      </c>
      <c r="BG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H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row>
    <row r="408" spans="1:64" x14ac:dyDescent="0.3">
      <c r="A408" s="19" t="s">
        <v>665</v>
      </c>
      <c r="C408" s="4" t="s">
        <v>222</v>
      </c>
      <c r="D408" s="3" t="str">
        <f ca="1">IF(BI408=0,"",IF(BI408&lt;=VALUE(MID(marker_pick,1,1)),1,""))</f>
        <v/>
      </c>
      <c r="F408" s="5" t="s">
        <v>568</v>
      </c>
      <c r="G408" s="5" t="s">
        <v>568</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ca="1">IF(SUM(V408:AL408)&gt;0,1,"")</f>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6"/>
        <v>0</v>
      </c>
      <c r="BF408" s="3">
        <f>IF(highlight_pick="Select",0,IF(MID(highlight_pick,1,1)="#",0,IF(INDEX($A408:$BL408,1,MATCH(highlight_pick,$1:$1,0))="",0,IF(INDEX($A408:$BL408,1,MATCH(highlight_pick,$1:$1,0))="Yes",1,2))))</f>
        <v>0</v>
      </c>
      <c r="BG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H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row>
    <row r="409" spans="1:64" x14ac:dyDescent="0.3">
      <c r="A409" s="19" t="s">
        <v>74</v>
      </c>
      <c r="B409" s="4" t="s">
        <v>255</v>
      </c>
      <c r="C409" s="4" t="s">
        <v>301</v>
      </c>
      <c r="D409" s="3" t="str">
        <f ca="1">IF(BI409=0,"",IF(BI409&lt;=VALUE(MID(marker_pick,1,1)),1,""))</f>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ca="1">IF(SUM(V409:AL409)&gt;0,1,"")</f>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 ca="1">IF(OR(H409="",VLOOKUP(H$1,Services!$A$1:$B$19,2,0)="Exclude"),"",IF($D409=1,IF(OR(price_limit="",price_limit="No Limit"),IF(H409="Yes",1,2),IF(SUMIFS(WhatIf!$G:$G,WhatIf!$A:$A,H$1,WhatIf!$B:$B,H409)&lt;=price_limit,IF(H409="Yes",1,2),"")),""))</f>
        <v/>
      </c>
      <c r="AR409" s="75" t="str">
        <f ca="1">IF(OR(I409="",VLOOKUP(I$1,Services!$A$1:$B$19,2,0)="Exclude"),"",IF($D409=1,IF(OR(price_limit="",price_limit="No Limit"),IF(I409="Yes",1,2),IF(SUMIFS(WhatIf!$G:$G,WhatIf!$A:$A,I$1,WhatIf!$B:$B,I409)&lt;=price_limit,IF(I409="Yes",1,2),"")),""))</f>
        <v/>
      </c>
      <c r="AS409" s="75" t="str">
        <f ca="1">IF(OR(J409="",VLOOKUP(J$1,Services!$A$1:$B$19,2,0)="Exclude"),"",IF($D409=1,IF(OR(price_limit="",price_limit="No Limit"),IF(J409="Yes",1,2),IF(SUMIFS(WhatIf!$G:$G,WhatIf!$A:$A,J$1,WhatIf!$B:$B,J409)&lt;=price_limit,IF(J409="Yes",1,2),"")),""))</f>
        <v/>
      </c>
      <c r="AT409" s="75" t="str">
        <f ca="1">IF(OR(K409="",VLOOKUP(K$1,Services!$A$1:$B$19,2,0)="Exclude"),"",IF($D409=1,IF(OR(price_limit="",price_limit="No Limit"),IF(K409="Yes",1,2),IF(SUMIFS(WhatIf!$G:$G,WhatIf!$A:$A,K$1,WhatIf!$B:$B,K409)&lt;=price_limit,IF(K409="Yes",1,2),"")),""))</f>
        <v/>
      </c>
      <c r="AU409" s="75" t="str">
        <f ca="1">IF(OR(L409="",VLOOKUP(L$1,Services!$A$1:$B$19,2,0)="Exclude"),"",IF($D409=1,IF(OR(price_limit="",price_limit="No Limit"),IF(L409="Yes",1,2),IF(SUMIFS(WhatIf!$G:$G,WhatIf!$A:$A,L$1,WhatIf!$B:$B,L409)&lt;=price_limit,IF(L409="Yes",1,2),"")),""))</f>
        <v/>
      </c>
      <c r="AV409" s="75" t="str">
        <f ca="1">IF(OR(M409="",VLOOKUP(M$1,Services!$A$1:$B$19,2,0)="Exclude"),"",IF($D409=1,IF(OR(price_limit="",price_limit="No Limit"),IF(M409="Yes",1,2),IF(SUMIFS(WhatIf!$G:$G,WhatIf!$A:$A,M$1,WhatIf!$B:$B,M409)&lt;=price_limit,IF(M409="Yes",1,2),"")),""))</f>
        <v/>
      </c>
      <c r="AW409" s="75" t="str">
        <f ca="1">IF(OR(N409="",VLOOKUP(N$1,Services!$A$1:$B$19,2,0)="Exclude"),"",IF($D409=1,IF(OR(price_limit="",price_limit="No Limit"),IF(N409="Yes",1,2),IF(SUMIFS(WhatIf!$G:$G,WhatIf!$A:$A,N$1,WhatIf!$B:$B,N409)&lt;=price_limit,IF(N409="Yes",1,2),"")),""))</f>
        <v/>
      </c>
      <c r="AX409" s="75" t="str">
        <f ca="1">IF(OR(O409="",VLOOKUP(O$1,Services!$A$1:$B$19,2,0)="Exclude"),"",IF($D409=1,IF(OR(price_limit="",price_limit="No Limit"),IF(O409="Yes",1,2),IF(SUMIFS(WhatIf!$G:$G,WhatIf!$A:$A,O$1,WhatIf!$B:$B,O409)&lt;=price_limit,IF(O409="Yes",1,2),"")),""))</f>
        <v/>
      </c>
      <c r="AY409" s="75" t="str">
        <f ca="1">IF(OR(P409="",VLOOKUP(P$1,Services!$A$1:$B$19,2,0)="Exclude"),"",IF($D409=1,IF(OR(price_limit="",price_limit="No Limit"),IF(P409="Yes",1,2),IF(SUMIFS(WhatIf!$G:$G,WhatIf!$A:$A,P$1,WhatIf!$B:$B,P409)&lt;=price_limit,IF(P409="Yes",1,2),"")),""))</f>
        <v/>
      </c>
      <c r="AZ409" s="75" t="str">
        <f ca="1">IF(OR(Q409="",VLOOKUP(Q$1,Services!$A$1:$B$19,2,0)="Exclude"),"",IF($D409=1,IF(OR(price_limit="",price_limit="No Limit"),IF(Q409="Yes",1,2),IF(SUMIFS(WhatIf!$G:$G,WhatIf!$A:$A,Q$1,WhatIf!$B:$B,Q409)&lt;=price_limit,IF(Q409="Yes",1,2),"")),""))</f>
        <v/>
      </c>
      <c r="BA409" s="75" t="str">
        <f ca="1">IF(OR(R409="",VLOOKUP(R$1,Services!$A$1:$B$19,2,0)="Exclude"),"",IF($D409=1,IF(OR(price_limit="",price_limit="No Limit"),IF(R409="Yes",1,2),IF(SUMIFS(WhatIf!$G:$G,WhatIf!$A:$A,R$1,WhatIf!$B:$B,R409)&lt;=price_limit,IF(R409="Yes",1,2),"")),""))</f>
        <v/>
      </c>
      <c r="BB409" s="75" t="str">
        <f ca="1">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6"/>
        <v>0</v>
      </c>
      <c r="BF409" s="3">
        <f>IF(highlight_pick="Select",0,IF(MID(highlight_pick,1,1)="#",0,IF(INDEX($A409:$BL409,1,MATCH(highlight_pick,$1:$1,0))="",0,IF(INDEX($A409:$BL409,1,MATCH(highlight_pick,$1:$1,0))="Yes",1,2))))</f>
        <v>0</v>
      </c>
      <c r="BG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H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row>
    <row r="410" spans="1:64" x14ac:dyDescent="0.3">
      <c r="A410" s="19" t="s">
        <v>396</v>
      </c>
      <c r="B410" s="4" t="s">
        <v>255</v>
      </c>
      <c r="C410" s="4" t="s">
        <v>222</v>
      </c>
      <c r="D410" s="3" t="str">
        <f ca="1">IF(BI410=0,"",IF(BI410&lt;=VALUE(MID(marker_pick,1,1)),1,""))</f>
        <v/>
      </c>
      <c r="H410" s="5" t="s">
        <v>303</v>
      </c>
      <c r="I410" s="5" t="s">
        <v>303</v>
      </c>
      <c r="J410" s="5" t="s">
        <v>303</v>
      </c>
      <c r="K410" s="5" t="s">
        <v>303</v>
      </c>
      <c r="L410" s="5" t="s">
        <v>303</v>
      </c>
      <c r="M410" s="5" t="s">
        <v>303</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ca="1">IF(SUM(V410:AL410)&gt;0,1,"")</f>
        <v/>
      </c>
      <c r="AN410" s="75" t="str">
        <f>IF(OR(E410="",VLOOKUP(E$1,Services!$A$1:$B$19,2,0)="Exclude"),"",IF($D410=1,IF(OR(price_limit="",price_limit="No Limit"),IF(E410="Yes",1,2),IF(SUMIFS(WhatIf!$G:$G,WhatIf!$A:$A,E$1,WhatIf!$B:$B,E410)&lt;=price_limit,IF(E410="Yes",1,2),"")),""))</f>
        <v/>
      </c>
      <c r="AO410" s="75" t="str">
        <f>IF(OR(F410="",VLOOKUP(F$1,Services!$A$1:$B$19,2,0)="Exclude"),"",IF($D410=1,IF(OR(price_limit="",price_limit="No Limit"),IF(F410="Yes",1,2),IF(SUMIFS(WhatIf!$G:$G,WhatIf!$A:$A,F$1,WhatIf!$B:$B,F410)&lt;=price_limit,IF(F410="Yes",1,2),"")),""))</f>
        <v/>
      </c>
      <c r="AP410" s="75" t="str">
        <f>IF(OR(G410="",VLOOKUP(G$1,Services!$A$1:$B$19,2,0)="Exclude"),"",IF($D410=1,IF(OR(price_limit="",price_limit="No Limit"),IF(G410="Yes",1,2),IF(SUMIFS(WhatIf!$G:$G,WhatIf!$A:$A,G$1,WhatIf!$B:$B,G410)&lt;=price_limit,IF(G410="Yes",1,2),"")),""))</f>
        <v/>
      </c>
      <c r="AQ410" s="75" t="str">
        <f ca="1">IF(OR(H410="",VLOOKUP(H$1,Services!$A$1:$B$19,2,0)="Exclude"),"",IF($D410=1,IF(OR(price_limit="",price_limit="No Limit"),IF(H410="Yes",1,2),IF(SUMIFS(WhatIf!$G:$G,WhatIf!$A:$A,H$1,WhatIf!$B:$B,H410)&lt;=price_limit,IF(H410="Yes",1,2),"")),""))</f>
        <v/>
      </c>
      <c r="AR410" s="75" t="str">
        <f ca="1">IF(OR(I410="",VLOOKUP(I$1,Services!$A$1:$B$19,2,0)="Exclude"),"",IF($D410=1,IF(OR(price_limit="",price_limit="No Limit"),IF(I410="Yes",1,2),IF(SUMIFS(WhatIf!$G:$G,WhatIf!$A:$A,I$1,WhatIf!$B:$B,I410)&lt;=price_limit,IF(I410="Yes",1,2),"")),""))</f>
        <v/>
      </c>
      <c r="AS410" s="75" t="str">
        <f ca="1">IF(OR(J410="",VLOOKUP(J$1,Services!$A$1:$B$19,2,0)="Exclude"),"",IF($D410=1,IF(OR(price_limit="",price_limit="No Limit"),IF(J410="Yes",1,2),IF(SUMIFS(WhatIf!$G:$G,WhatIf!$A:$A,J$1,WhatIf!$B:$B,J410)&lt;=price_limit,IF(J410="Yes",1,2),"")),""))</f>
        <v/>
      </c>
      <c r="AT410" s="75" t="str">
        <f ca="1">IF(OR(K410="",VLOOKUP(K$1,Services!$A$1:$B$19,2,0)="Exclude"),"",IF($D410=1,IF(OR(price_limit="",price_limit="No Limit"),IF(K410="Yes",1,2),IF(SUMIFS(WhatIf!$G:$G,WhatIf!$A:$A,K$1,WhatIf!$B:$B,K410)&lt;=price_limit,IF(K410="Yes",1,2),"")),""))</f>
        <v/>
      </c>
      <c r="AU410" s="75" t="str">
        <f ca="1">IF(OR(L410="",VLOOKUP(L$1,Services!$A$1:$B$19,2,0)="Exclude"),"",IF($D410=1,IF(OR(price_limit="",price_limit="No Limit"),IF(L410="Yes",1,2),IF(SUMIFS(WhatIf!$G:$G,WhatIf!$A:$A,L$1,WhatIf!$B:$B,L410)&lt;=price_limit,IF(L410="Yes",1,2),"")),""))</f>
        <v/>
      </c>
      <c r="AV410" s="75" t="str">
        <f ca="1">IF(OR(M410="",VLOOKUP(M$1,Services!$A$1:$B$19,2,0)="Exclude"),"",IF($D410=1,IF(OR(price_limit="",price_limit="No Limit"),IF(M410="Yes",1,2),IF(SUMIFS(WhatIf!$G:$G,WhatIf!$A:$A,M$1,WhatIf!$B:$B,M410)&lt;=price_limit,IF(M410="Yes",1,2),"")),""))</f>
        <v/>
      </c>
      <c r="AW410" s="75" t="str">
        <f ca="1">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6"/>
        <v>0</v>
      </c>
      <c r="BF410" s="3">
        <f>IF(highlight_pick="Select",0,IF(MID(highlight_pick,1,1)="#",0,IF(INDEX($A410:$BL410,1,MATCH(highlight_pick,$1:$1,0))="",0,IF(INDEX($A410:$BL410,1,MATCH(highlight_pick,$1:$1,0))="Yes",1,2))))</f>
        <v>0</v>
      </c>
      <c r="BG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H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
      </c>
    </row>
    <row r="411" spans="1:64" ht="24.9" x14ac:dyDescent="0.3">
      <c r="A411" s="19" t="s">
        <v>632</v>
      </c>
      <c r="C411" s="4" t="s">
        <v>496</v>
      </c>
      <c r="D411" s="3" t="str">
        <f ca="1">IF(BI411=0,"",IF(BI411&lt;=VALUE(MID(marker_pick,1,1)),1,""))</f>
        <v/>
      </c>
      <c r="F411" s="5" t="s">
        <v>577</v>
      </c>
      <c r="G411" s="5" t="s">
        <v>577</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ca="1">IF(SUM(V411:AL411)&gt;0,1,"")</f>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 t="shared" si="6"/>
        <v>0</v>
      </c>
      <c r="BF411" s="3">
        <f>IF(highlight_pick="Select",0,IF(MID(highlight_pick,1,1)="#",0,IF(INDEX($A411:$BL411,1,MATCH(highlight_pick,$1:$1,0))="",0,IF(INDEX($A411:$BL411,1,MATCH(highlight_pick,$1:$1,0))="Yes",1,2))))</f>
        <v>0</v>
      </c>
      <c r="BG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H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row>
    <row r="412" spans="1:64" ht="24.9" customHeight="1" x14ac:dyDescent="0.3">
      <c r="A412" s="19" t="s">
        <v>75</v>
      </c>
      <c r="B412" s="4" t="s">
        <v>313</v>
      </c>
      <c r="C412" s="4" t="s">
        <v>212</v>
      </c>
      <c r="D412" s="3" t="str">
        <f ca="1">IF(BI412=0,"",IF(BI412&lt;=VALUE(MID(marker_pick,1,1)),1,""))</f>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ca="1">IF(SUM(V412:AL412)&gt;0,1,"")</f>
        <v/>
      </c>
      <c r="AN412" s="75" t="str">
        <f ca="1">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 ca="1">IF(OR(K412="",VLOOKUP(K$1,Services!$A$1:$B$19,2,0)="Exclude"),"",IF($D412=1,IF(OR(price_limit="",price_limit="No Limit"),IF(K412="Yes",1,2),IF(SUMIFS(WhatIf!$G:$G,WhatIf!$A:$A,K$1,WhatIf!$B:$B,K412)&lt;=price_limit,IF(K412="Yes",1,2),"")),""))</f>
        <v/>
      </c>
      <c r="AU412" s="75" t="str">
        <f ca="1">IF(OR(L412="",VLOOKUP(L$1,Services!$A$1:$B$19,2,0)="Exclude"),"",IF($D412=1,IF(OR(price_limit="",price_limit="No Limit"),IF(L412="Yes",1,2),IF(SUMIFS(WhatIf!$G:$G,WhatIf!$A:$A,L$1,WhatIf!$B:$B,L412)&lt;=price_limit,IF(L412="Yes",1,2),"")),""))</f>
        <v/>
      </c>
      <c r="AV412" s="75" t="str">
        <f ca="1">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 ca="1">IF(OR(P412="",VLOOKUP(P$1,Services!$A$1:$B$19,2,0)="Exclude"),"",IF($D412=1,IF(OR(price_limit="",price_limit="No Limit"),IF(P412="Yes",1,2),IF(SUMIFS(WhatIf!$G:$G,WhatIf!$A:$A,P$1,WhatIf!$B:$B,P412)&lt;=price_limit,IF(P412="Yes",1,2),"")),""))</f>
        <v/>
      </c>
      <c r="AZ412" s="75" t="str">
        <f ca="1">IF(OR(Q412="",VLOOKUP(Q$1,Services!$A$1:$B$19,2,0)="Exclude"),"",IF($D412=1,IF(OR(price_limit="",price_limit="No Limit"),IF(Q412="Yes",1,2),IF(SUMIFS(WhatIf!$G:$G,WhatIf!$A:$A,Q$1,WhatIf!$B:$B,Q412)&lt;=price_limit,IF(Q412="Yes",1,2),"")),""))</f>
        <v/>
      </c>
      <c r="BA412" s="75" t="str">
        <f ca="1">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6"/>
        <v>0</v>
      </c>
      <c r="BF412" s="3">
        <f>IF(highlight_pick="Select",0,IF(MID(highlight_pick,1,1)="#",0,IF(INDEX($A412:$BL412,1,MATCH(highlight_pick,$1:$1,0))="",0,IF(INDEX($A412:$BL412,1,MATCH(highlight_pick,$1:$1,0))="Yes",1,2))))</f>
        <v>0</v>
      </c>
      <c r="BG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H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Err2</v>
      </c>
      <c r="BL412" s="3" t="str">
        <f>IF($A412&lt;&gt;"",IF(ISNUMBER(MATCH(ROW($A412),#REF!,0)),IF($F412="","Err1",""),IF($F412="","","Err2")),"")</f>
        <v>Err2</v>
      </c>
    </row>
    <row r="413" spans="1:64" x14ac:dyDescent="0.3">
      <c r="A413" s="19" t="s">
        <v>205</v>
      </c>
      <c r="B413" s="4" t="s">
        <v>255</v>
      </c>
      <c r="C413" s="4" t="s">
        <v>491</v>
      </c>
      <c r="D413" s="3" t="str">
        <f ca="1">IF(BI413=0,"",IF(BI413&lt;=VALUE(MID(marker_pick,1,1)),1,""))</f>
        <v/>
      </c>
      <c r="F413" s="5" t="s">
        <v>1</v>
      </c>
      <c r="G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ca="1">IF(SUM(V413:AL413)&gt;0,1,"")</f>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6"/>
        <v>0</v>
      </c>
      <c r="BF413" s="3">
        <f>IF(highlight_pick="Select",0,IF(MID(highlight_pick,1,1)="#",0,IF(INDEX($A413:$BL413,1,MATCH(highlight_pick,$1:$1,0))="",0,IF(INDEX($A413:$BL413,1,MATCH(highlight_pick,$1:$1,0))="Yes",1,2))))</f>
        <v>0</v>
      </c>
      <c r="BG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H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row>
    <row r="414" spans="1:64" ht="24.9" x14ac:dyDescent="0.3">
      <c r="A414" s="19" t="s">
        <v>76</v>
      </c>
      <c r="B414" s="4" t="s">
        <v>426</v>
      </c>
      <c r="C414" s="4" t="s">
        <v>301</v>
      </c>
      <c r="D414" s="3" t="str">
        <f ca="1">IF(BI414=0,"",IF(BI414&lt;=VALUE(MID(marker_pick,1,1)),1,""))</f>
        <v/>
      </c>
      <c r="F414" s="5" t="s">
        <v>546</v>
      </c>
      <c r="G414" s="5" t="s">
        <v>1</v>
      </c>
      <c r="H414" s="5" t="s">
        <v>1</v>
      </c>
      <c r="I414" s="5" t="s">
        <v>1</v>
      </c>
      <c r="J414" s="5" t="s">
        <v>1</v>
      </c>
      <c r="K414" s="5" t="s">
        <v>1</v>
      </c>
      <c r="L414" s="5" t="s">
        <v>1</v>
      </c>
      <c r="M414" s="5" t="s">
        <v>1</v>
      </c>
      <c r="O414" s="6" t="s">
        <v>1</v>
      </c>
      <c r="P414" s="6" t="s">
        <v>1</v>
      </c>
      <c r="Q414" s="6" t="s">
        <v>1</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ca="1">IF(SUM(V414:AL414)&gt;0,1,"")</f>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 t="shared" si="6"/>
        <v>0</v>
      </c>
      <c r="BF414" s="3">
        <f>IF(highlight_pick="Select",0,IF(MID(highlight_pick,1,1)="#",0,IF(INDEX($A414:$BL414,1,MATCH(highlight_pick,$1:$1,0))="",0,IF(INDEX($A414:$BL414,1,MATCH(highlight_pick,$1:$1,0))="Yes",1,2))))</f>
        <v>0</v>
      </c>
      <c r="BG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H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row>
    <row r="415" spans="1:64" ht="24.9" x14ac:dyDescent="0.3">
      <c r="A415" s="19" t="s">
        <v>77</v>
      </c>
      <c r="B415" s="4" t="s">
        <v>254</v>
      </c>
      <c r="C415" s="4" t="s">
        <v>491</v>
      </c>
      <c r="D415" s="3" t="str">
        <f ca="1">IF(BI415=0,"",IF(BI415&lt;=VALUE(MID(marker_pick,1,1)),1,""))</f>
        <v/>
      </c>
      <c r="F415" s="5" t="s">
        <v>550</v>
      </c>
      <c r="G415" s="5" t="s">
        <v>550</v>
      </c>
      <c r="H415" s="5" t="s">
        <v>1</v>
      </c>
      <c r="I415" s="5" t="s">
        <v>1</v>
      </c>
      <c r="J415" s="5" t="s">
        <v>1</v>
      </c>
      <c r="K415" s="5" t="s">
        <v>1</v>
      </c>
      <c r="L415" s="5" t="s">
        <v>1</v>
      </c>
      <c r="M415" s="5" t="s">
        <v>1</v>
      </c>
      <c r="O415" s="6" t="s">
        <v>1</v>
      </c>
      <c r="P415" s="6" t="s">
        <v>1</v>
      </c>
      <c r="Q415" s="6" t="s">
        <v>327</v>
      </c>
      <c r="R415" s="6" t="s">
        <v>1</v>
      </c>
      <c r="S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ca="1">IF(SUM(V415:AL415)&gt;0,1,"")</f>
        <v/>
      </c>
      <c r="AN415" s="75" t="str">
        <f>IF(OR(E415="",VLOOKUP(E$1,Services!$A$1:$B$19,2,0)="Exclude"),"",IF($D415=1,IF(OR(price_limit="",price_limit="No Limit"),IF(E415="Yes",1,2),IF(SUMIFS(WhatIf!$G:$G,WhatIf!$A:$A,E$1,WhatIf!$B:$B,E415)&lt;=price_limit,IF(E415="Yes",1,2),"")),""))</f>
        <v/>
      </c>
      <c r="AO415" s="75" t="str">
        <f ca="1">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 ca="1">IF(OR(O415="",VLOOKUP(O$1,Services!$A$1:$B$19,2,0)="Exclude"),"",IF($D415=1,IF(OR(price_limit="",price_limit="No Limit"),IF(O415="Yes",1,2),IF(SUMIFS(WhatIf!$G:$G,WhatIf!$A:$A,O$1,WhatIf!$B:$B,O415)&lt;=price_limit,IF(O415="Yes",1,2),"")),""))</f>
        <v/>
      </c>
      <c r="AY415" s="75" t="str">
        <f ca="1">IF(OR(P415="",VLOOKUP(P$1,Services!$A$1:$B$19,2,0)="Exclude"),"",IF($D415=1,IF(OR(price_limit="",price_limit="No Limit"),IF(P415="Yes",1,2),IF(SUMIFS(WhatIf!$G:$G,WhatIf!$A:$A,P$1,WhatIf!$B:$B,P415)&lt;=price_limit,IF(P415="Yes",1,2),"")),""))</f>
        <v/>
      </c>
      <c r="AZ415" s="75" t="str">
        <f ca="1">IF(OR(Q415="",VLOOKUP(Q$1,Services!$A$1:$B$19,2,0)="Exclude"),"",IF($D415=1,IF(OR(price_limit="",price_limit="No Limit"),IF(Q415="Yes",1,2),IF(SUMIFS(WhatIf!$G:$G,WhatIf!$A:$A,Q$1,WhatIf!$B:$B,Q415)&lt;=price_limit,IF(Q415="Yes",1,2),"")),""))</f>
        <v/>
      </c>
      <c r="BA415" s="75" t="str">
        <f ca="1">IF(OR(R415="",VLOOKUP(R$1,Services!$A$1:$B$19,2,0)="Exclude"),"",IF($D415=1,IF(OR(price_limit="",price_limit="No Limit"),IF(R415="Yes",1,2),IF(SUMIFS(WhatIf!$G:$G,WhatIf!$A:$A,R$1,WhatIf!$B:$B,R415)&lt;=price_limit,IF(R415="Yes",1,2),"")),""))</f>
        <v/>
      </c>
      <c r="BB415" s="75" t="str">
        <f ca="1">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6"/>
        <v>0</v>
      </c>
      <c r="BF415" s="3">
        <f>IF(highlight_pick="Select",0,IF(MID(highlight_pick,1,1)="#",0,IF(INDEX($A415:$BL415,1,MATCH(highlight_pick,$1:$1,0))="",0,IF(INDEX($A415:$BL415,1,MATCH(highlight_pick,$1:$1,0))="Yes",1,2))))</f>
        <v>0</v>
      </c>
      <c r="BG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H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Err2</v>
      </c>
    </row>
    <row r="416" spans="1:64" x14ac:dyDescent="0.3">
      <c r="A416" s="19" t="s">
        <v>643</v>
      </c>
      <c r="C416" s="4" t="s">
        <v>496</v>
      </c>
      <c r="D416" s="3" t="str">
        <f ca="1">IF(BI416=0,"",IF(BI416&lt;=VALUE(MID(marker_pick,1,1)),1,""))</f>
        <v/>
      </c>
      <c r="F416" s="5" t="s">
        <v>580</v>
      </c>
      <c r="G416" s="5" t="s">
        <v>580</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ca="1">IF(SUM(V416:AL416)&gt;0,1,"")</f>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6"/>
        <v>0</v>
      </c>
      <c r="BF416" s="3">
        <f>IF(highlight_pick="Select",0,IF(MID(highlight_pick,1,1)="#",0,IF(INDEX($A416:$BL416,1,MATCH(highlight_pick,$1:$1,0))="",0,IF(INDEX($A416:$BL416,1,MATCH(highlight_pick,$1:$1,0))="Yes",1,2))))</f>
        <v>0</v>
      </c>
      <c r="BG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H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row>
    <row r="417" spans="1:64" x14ac:dyDescent="0.3">
      <c r="A417" s="19" t="s">
        <v>292</v>
      </c>
      <c r="B417" s="4" t="s">
        <v>255</v>
      </c>
      <c r="C417" s="4" t="s">
        <v>222</v>
      </c>
      <c r="D417" s="3" t="str">
        <f ca="1">IF(BI417=0,"",IF(BI417&lt;=VALUE(MID(marker_pick,1,1)),1,""))</f>
        <v/>
      </c>
      <c r="H417" s="5" t="s">
        <v>303</v>
      </c>
      <c r="I417" s="5" t="s">
        <v>303</v>
      </c>
      <c r="J417" s="5" t="s">
        <v>303</v>
      </c>
      <c r="K417" s="5" t="s">
        <v>303</v>
      </c>
      <c r="L417" s="5" t="s">
        <v>303</v>
      </c>
      <c r="M417" s="5" t="s">
        <v>303</v>
      </c>
      <c r="N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ca="1">IF(SUM(V417:AL417)&gt;0,1,"")</f>
        <v/>
      </c>
      <c r="AN417" s="75" t="str">
        <f>IF(OR(E417="",VLOOKUP(E$1,Services!$A$1:$B$19,2,0)="Exclude"),"",IF($D417=1,IF(OR(price_limit="",price_limit="No Limit"),IF(E417="Yes",1,2),IF(SUMIFS(WhatIf!$G:$G,WhatIf!$A:$A,E$1,WhatIf!$B:$B,E417)&lt;=price_limit,IF(E417="Yes",1,2),"")),""))</f>
        <v/>
      </c>
      <c r="AO417" s="75" t="str">
        <f>IF(OR(F417="",VLOOKUP(F$1,Services!$A$1:$B$19,2,0)="Exclude"),"",IF($D417=1,IF(OR(price_limit="",price_limit="No Limit"),IF(F417="Yes",1,2),IF(SUMIFS(WhatIf!$G:$G,WhatIf!$A:$A,F$1,WhatIf!$B:$B,F417)&lt;=price_limit,IF(F417="Yes",1,2),"")),""))</f>
        <v/>
      </c>
      <c r="AP417" s="75" t="str">
        <f>IF(OR(G417="",VLOOKUP(G$1,Services!$A$1:$B$19,2,0)="Exclude"),"",IF($D417=1,IF(OR(price_limit="",price_limit="No Limit"),IF(G417="Yes",1,2),IF(SUMIFS(WhatIf!$G:$G,WhatIf!$A:$A,G$1,WhatIf!$B:$B,G417)&lt;=price_limit,IF(G417="Yes",1,2),"")),""))</f>
        <v/>
      </c>
      <c r="AQ417" s="75" t="str">
        <f ca="1">IF(OR(H417="",VLOOKUP(H$1,Services!$A$1:$B$19,2,0)="Exclude"),"",IF($D417=1,IF(OR(price_limit="",price_limit="No Limit"),IF(H417="Yes",1,2),IF(SUMIFS(WhatIf!$G:$G,WhatIf!$A:$A,H$1,WhatIf!$B:$B,H417)&lt;=price_limit,IF(H417="Yes",1,2),"")),""))</f>
        <v/>
      </c>
      <c r="AR417" s="75" t="str">
        <f ca="1">IF(OR(I417="",VLOOKUP(I$1,Services!$A$1:$B$19,2,0)="Exclude"),"",IF($D417=1,IF(OR(price_limit="",price_limit="No Limit"),IF(I417="Yes",1,2),IF(SUMIFS(WhatIf!$G:$G,WhatIf!$A:$A,I$1,WhatIf!$B:$B,I417)&lt;=price_limit,IF(I417="Yes",1,2),"")),""))</f>
        <v/>
      </c>
      <c r="AS417" s="75" t="str">
        <f ca="1">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 ca="1">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 t="shared" si="6"/>
        <v>0</v>
      </c>
      <c r="BF417" s="3">
        <f>IF(highlight_pick="Select",0,IF(MID(highlight_pick,1,1)="#",0,IF(INDEX($A417:$BL417,1,MATCH(highlight_pick,$1:$1,0))="",0,IF(INDEX($A417:$BL417,1,MATCH(highlight_pick,$1:$1,0))="Yes",1,2))))</f>
        <v>0</v>
      </c>
      <c r="BG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H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
      </c>
      <c r="BL417" s="3" t="str">
        <f>IF($A417&lt;&gt;"",IF(ISNUMBER(MATCH(ROW($A417),#REF!,0)),IF($F417="","Err1",""),IF($F417="","","Err2")),"")</f>
        <v/>
      </c>
    </row>
    <row r="418" spans="1:64" ht="24.9" x14ac:dyDescent="0.3">
      <c r="A418" s="19" t="s">
        <v>78</v>
      </c>
      <c r="B418" s="4" t="s">
        <v>255</v>
      </c>
      <c r="C418" s="4" t="s">
        <v>489</v>
      </c>
      <c r="D418" s="3" t="str">
        <f ca="1">IF(BI418=0,"",IF(BI418&lt;=VALUE(MID(marker_pick,1,1)),1,""))</f>
        <v/>
      </c>
      <c r="E418" s="5" t="s">
        <v>1</v>
      </c>
      <c r="F418" s="5" t="s">
        <v>546</v>
      </c>
      <c r="G418" s="5" t="s">
        <v>546</v>
      </c>
      <c r="I418" s="5" t="s">
        <v>1</v>
      </c>
      <c r="J418" s="5" t="s">
        <v>1</v>
      </c>
      <c r="K418" s="5" t="s">
        <v>1</v>
      </c>
      <c r="L418" s="5" t="s">
        <v>1</v>
      </c>
      <c r="M418" s="5" t="s">
        <v>1</v>
      </c>
      <c r="O418" s="6"/>
      <c r="P418" s="6"/>
      <c r="Q418" s="6"/>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ca="1">IF(SUM(V418:AL418)&gt;0,1,"")</f>
        <v/>
      </c>
      <c r="AN418" s="75" t="str">
        <f ca="1">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IF(OR(O418="",VLOOKUP(O$1,Services!$A$1:$B$19,2,0)="Exclude"),"",IF($D418=1,IF(OR(price_limit="",price_limit="No Limit"),IF(O418="Yes",1,2),IF(SUMIFS(WhatIf!$G:$G,WhatIf!$A:$A,O$1,WhatIf!$B:$B,O418)&lt;=price_limit,IF(O418="Yes",1,2),"")),""))</f>
        <v/>
      </c>
      <c r="AY418" s="75" t="str">
        <f>IF(OR(P418="",VLOOKUP(P$1,Services!$A$1:$B$19,2,0)="Exclude"),"",IF($D418=1,IF(OR(price_limit="",price_limit="No Limit"),IF(P418="Yes",1,2),IF(SUMIFS(WhatIf!$G:$G,WhatIf!$A:$A,P$1,WhatIf!$B:$B,P418)&lt;=price_limit,IF(P418="Yes",1,2),"")),""))</f>
        <v/>
      </c>
      <c r="AZ418" s="75" t="str">
        <f>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IF(OR(U418="",VLOOKUP(U$1,Services!$A$1:$B$19,2,0)="Exclude"),"",IF($D418=1,IF(OR(price_limit="",price_limit="No Limit"),IF(U418="Yes",1,2),IF(SUMIFS(WhatIf!$G:$G,WhatIf!$A:$A,U$1,WhatIf!$B:$B,U418)&lt;=price_limit,IF(U418="Yes",1,2),"")),""))</f>
        <v/>
      </c>
      <c r="BE418" s="3">
        <f t="shared" si="6"/>
        <v>0</v>
      </c>
      <c r="BF418" s="3">
        <f>IF(highlight_pick="Select",0,IF(MID(highlight_pick,1,1)="#",0,IF(INDEX($A418:$BL418,1,MATCH(highlight_pick,$1:$1,0))="",0,IF(INDEX($A418:$BL418,1,MATCH(highlight_pick,$1:$1,0))="Yes",1,2))))</f>
        <v>0</v>
      </c>
      <c r="BG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H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Err2</v>
      </c>
      <c r="BL418" s="3" t="str">
        <f>IF($A418&lt;&gt;"",IF(ISNUMBER(MATCH(ROW($A418),#REF!,0)),IF($F418="","Err1",""),IF($F418="","","Err2")),"")</f>
        <v>Err2</v>
      </c>
    </row>
    <row r="419" spans="1:64" x14ac:dyDescent="0.3">
      <c r="A419" s="19" t="s">
        <v>744</v>
      </c>
      <c r="C419" s="4" t="s">
        <v>212</v>
      </c>
      <c r="D419" s="3" t="str">
        <f ca="1">IF(BI419=0,"",IF(BI419&lt;=VALUE(MID(marker_pick,1,1)),1,""))</f>
        <v/>
      </c>
      <c r="K419" s="5" t="s">
        <v>1</v>
      </c>
      <c r="L419" s="5" t="s">
        <v>1</v>
      </c>
      <c r="M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ca="1">IF(SUM(V419:AL419)&gt;0,1,"")</f>
        <v/>
      </c>
      <c r="AN419" s="75" t="str">
        <f>IF(OR(E419="",VLOOKUP(E$1,Services!$A$1:$B$19,2,0)="Exclude"),"",IF($D419=1,IF(OR(price_limit="",price_limit="No Limit"),IF(E419="Yes",1,2),IF(SUMIFS(WhatIf!$G:$G,WhatIf!$A:$A,E$1,WhatIf!$B:$B,E419)&lt;=price_limit,IF(E419="Yes",1,2),"")),""))</f>
        <v/>
      </c>
      <c r="AO419" s="75" t="str">
        <f>IF(OR(F419="",VLOOKUP(F$1,Services!$A$1:$B$19,2,0)="Exclude"),"",IF($D419=1,IF(OR(price_limit="",price_limit="No Limit"),IF(F419="Yes",1,2),IF(SUMIFS(WhatIf!$G:$G,WhatIf!$A:$A,F$1,WhatIf!$B:$B,F419)&lt;=price_limit,IF(F419="Yes",1,2),"")),""))</f>
        <v/>
      </c>
      <c r="AP419" s="75" t="str">
        <f>IF(OR(G419="",VLOOKUP(G$1,Services!$A$1:$B$19,2,0)="Exclude"),"",IF($D419=1,IF(OR(price_limit="",price_limit="No Limit"),IF(G419="Yes",1,2),IF(SUMIFS(WhatIf!$G:$G,WhatIf!$A:$A,G$1,WhatIf!$B:$B,G419)&lt;=price_limit,IF(G419="Yes",1,2),"")),""))</f>
        <v/>
      </c>
      <c r="AQ419" s="75" t="str">
        <f>IF(OR(H419="",VLOOKUP(H$1,Services!$A$1:$B$19,2,0)="Exclude"),"",IF($D419=1,IF(OR(price_limit="",price_limit="No Limit"),IF(H419="Yes",1,2),IF(SUMIFS(WhatIf!$G:$G,WhatIf!$A:$A,H$1,WhatIf!$B:$B,H419)&lt;=price_limit,IF(H419="Yes",1,2),"")),""))</f>
        <v/>
      </c>
      <c r="AR419" s="75" t="str">
        <f>IF(OR(I419="",VLOOKUP(I$1,Services!$A$1:$B$19,2,0)="Exclude"),"",IF($D419=1,IF(OR(price_limit="",price_limit="No Limit"),IF(I419="Yes",1,2),IF(SUMIFS(WhatIf!$G:$G,WhatIf!$A:$A,I$1,WhatIf!$B:$B,I419)&lt;=price_limit,IF(I419="Yes",1,2),"")),""))</f>
        <v/>
      </c>
      <c r="AS419" s="75" t="str">
        <f>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 t="shared" si="6"/>
        <v>0</v>
      </c>
      <c r="BF419" s="3">
        <f>IF(highlight_pick="Select",0,IF(MID(highlight_pick,1,1)="#",0,IF(INDEX($A419:$BL419,1,MATCH(highlight_pick,$1:$1,0))="",0,IF(INDEX($A419:$BL419,1,MATCH(highlight_pick,$1:$1,0))="Yes",1,2))))</f>
        <v>0</v>
      </c>
      <c r="BG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H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
      </c>
    </row>
    <row r="420" spans="1:64" x14ac:dyDescent="0.3">
      <c r="A420" s="19" t="s">
        <v>614</v>
      </c>
      <c r="C420" s="4" t="s">
        <v>496</v>
      </c>
      <c r="D420" s="3" t="str">
        <f ca="1">IF(BI420=0,"",IF(BI420&lt;=VALUE(MID(marker_pick,1,1)),1,""))</f>
        <v/>
      </c>
      <c r="F420" s="5" t="s">
        <v>570</v>
      </c>
      <c r="G420" s="5" t="s">
        <v>570</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ca="1">IF(SUM(V420:AL420)&gt;0,1,"")</f>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6"/>
        <v>0</v>
      </c>
      <c r="BF420" s="3">
        <f>IF(highlight_pick="Select",0,IF(MID(highlight_pick,1,1)="#",0,IF(INDEX($A420:$BL420,1,MATCH(highlight_pick,$1:$1,0))="",0,IF(INDEX($A420:$BL420,1,MATCH(highlight_pick,$1:$1,0))="Yes",1,2))))</f>
        <v>0</v>
      </c>
      <c r="BG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H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row>
    <row r="421" spans="1:64" ht="24.9" x14ac:dyDescent="0.3">
      <c r="A421" s="19" t="s">
        <v>630</v>
      </c>
      <c r="C421" s="4" t="s">
        <v>496</v>
      </c>
      <c r="D421" s="3" t="str">
        <f ca="1">IF(BI421=0,"",IF(BI421&lt;=VALUE(MID(marker_pick,1,1)),1,""))</f>
        <v/>
      </c>
      <c r="F421" s="5" t="s">
        <v>577</v>
      </c>
      <c r="G421" s="5" t="s">
        <v>577</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ca="1">IF(SUM(V421:AL421)&gt;0,1,"")</f>
        <v/>
      </c>
      <c r="AN421" s="75" t="str">
        <f>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IF(OR(K421="",VLOOKUP(K$1,Services!$A$1:$B$19,2,0)="Exclude"),"",IF($D421=1,IF(OR(price_limit="",price_limit="No Limit"),IF(K421="Yes",1,2),IF(SUMIFS(WhatIf!$G:$G,WhatIf!$A:$A,K$1,WhatIf!$B:$B,K421)&lt;=price_limit,IF(K421="Yes",1,2),"")),""))</f>
        <v/>
      </c>
      <c r="AU421" s="75" t="str">
        <f>IF(OR(L421="",VLOOKUP(L$1,Services!$A$1:$B$19,2,0)="Exclude"),"",IF($D421=1,IF(OR(price_limit="",price_limit="No Limit"),IF(L421="Yes",1,2),IF(SUMIFS(WhatIf!$G:$G,WhatIf!$A:$A,L$1,WhatIf!$B:$B,L421)&lt;=price_limit,IF(L421="Yes",1,2),"")),""))</f>
        <v/>
      </c>
      <c r="AV421" s="75" t="str">
        <f>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6"/>
        <v>0</v>
      </c>
      <c r="BF421" s="3">
        <f>IF(highlight_pick="Select",0,IF(MID(highlight_pick,1,1)="#",0,IF(INDEX($A421:$BL421,1,MATCH(highlight_pick,$1:$1,0))="",0,IF(INDEX($A421:$BL421,1,MATCH(highlight_pick,$1:$1,0))="Yes",1,2))))</f>
        <v>0</v>
      </c>
      <c r="BG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H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Err2</v>
      </c>
    </row>
    <row r="422" spans="1:64" x14ac:dyDescent="0.3">
      <c r="A422" s="19" t="s">
        <v>679</v>
      </c>
      <c r="C422" s="4" t="s">
        <v>496</v>
      </c>
      <c r="D422" s="3" t="str">
        <f ca="1">IF(BI422=0,"",IF(BI422&lt;=VALUE(MID(marker_pick,1,1)),1,""))</f>
        <v/>
      </c>
      <c r="F422" s="5" t="s">
        <v>574</v>
      </c>
      <c r="G422" s="5" t="s">
        <v>574</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ca="1">IF(SUM(V422:AL422)&gt;0,1,"")</f>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IF(OR(I422="",VLOOKUP(I$1,Services!$A$1:$B$19,2,0)="Exclude"),"",IF($D422=1,IF(OR(price_limit="",price_limit="No Limit"),IF(I422="Yes",1,2),IF(SUMIFS(WhatIf!$G:$G,WhatIf!$A:$A,I$1,WhatIf!$B:$B,I422)&lt;=price_limit,IF(I422="Yes",1,2),"")),""))</f>
        <v/>
      </c>
      <c r="AS422" s="75" t="str">
        <f>IF(OR(J422="",VLOOKUP(J$1,Services!$A$1:$B$19,2,0)="Exclude"),"",IF($D422=1,IF(OR(price_limit="",price_limit="No Limit"),IF(J422="Yes",1,2),IF(SUMIFS(WhatIf!$G:$G,WhatIf!$A:$A,J$1,WhatIf!$B:$B,J422)&lt;=price_limit,IF(J422="Yes",1,2),"")),""))</f>
        <v/>
      </c>
      <c r="AT422" s="75" t="str">
        <f>IF(OR(K422="",VLOOKUP(K$1,Services!$A$1:$B$19,2,0)="Exclude"),"",IF($D422=1,IF(OR(price_limit="",price_limit="No Limit"),IF(K422="Yes",1,2),IF(SUMIFS(WhatIf!$G:$G,WhatIf!$A:$A,K$1,WhatIf!$B:$B,K422)&lt;=price_limit,IF(K422="Yes",1,2),"")),""))</f>
        <v/>
      </c>
      <c r="AU422" s="75" t="str">
        <f>IF(OR(L422="",VLOOKUP(L$1,Services!$A$1:$B$19,2,0)="Exclude"),"",IF($D422=1,IF(OR(price_limit="",price_limit="No Limit"),IF(L422="Yes",1,2),IF(SUMIFS(WhatIf!$G:$G,WhatIf!$A:$A,L$1,WhatIf!$B:$B,L422)&lt;=price_limit,IF(L422="Yes",1,2),"")),""))</f>
        <v/>
      </c>
      <c r="AV422" s="75" t="str">
        <f>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IF(OR(R422="",VLOOKUP(R$1,Services!$A$1:$B$19,2,0)="Exclude"),"",IF($D422=1,IF(OR(price_limit="",price_limit="No Limit"),IF(R422="Yes",1,2),IF(SUMIFS(WhatIf!$G:$G,WhatIf!$A:$A,R$1,WhatIf!$B:$B,R422)&lt;=price_limit,IF(R422="Yes",1,2),"")),""))</f>
        <v/>
      </c>
      <c r="BB422" s="75" t="str">
        <f>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IF(OR(U422="",VLOOKUP(U$1,Services!$A$1:$B$19,2,0)="Exclude"),"",IF($D422=1,IF(OR(price_limit="",price_limit="No Limit"),IF(U422="Yes",1,2),IF(SUMIFS(WhatIf!$G:$G,WhatIf!$A:$A,U$1,WhatIf!$B:$B,U422)&lt;=price_limit,IF(U422="Yes",1,2),"")),""))</f>
        <v/>
      </c>
      <c r="BE422" s="3">
        <f t="shared" si="6"/>
        <v>0</v>
      </c>
      <c r="BF422" s="3">
        <f>IF(highlight_pick="Select",0,IF(MID(highlight_pick,1,1)="#",0,IF(INDEX($A422:$BL422,1,MATCH(highlight_pick,$1:$1,0))="",0,IF(INDEX($A422:$BL422,1,MATCH(highlight_pick,$1:$1,0))="Yes",1,2))))</f>
        <v>0</v>
      </c>
      <c r="BG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H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row>
    <row r="423" spans="1:64" x14ac:dyDescent="0.3">
      <c r="A423" s="19" t="s">
        <v>418</v>
      </c>
      <c r="B423" s="4" t="s">
        <v>255</v>
      </c>
      <c r="C423" s="4" t="s">
        <v>222</v>
      </c>
      <c r="D423" s="3" t="str">
        <f ca="1">IF(BI423=0,"",IF(BI423&lt;=VALUE(MID(marker_pick,1,1)),1,""))</f>
        <v/>
      </c>
      <c r="F423" s="5" t="s">
        <v>571</v>
      </c>
      <c r="G423" s="5" t="s">
        <v>571</v>
      </c>
      <c r="H423" s="5" t="s">
        <v>303</v>
      </c>
      <c r="I423" s="5" t="s">
        <v>303</v>
      </c>
      <c r="J423" s="5" t="s">
        <v>303</v>
      </c>
      <c r="K423" s="5" t="s">
        <v>303</v>
      </c>
      <c r="L423" s="5" t="s">
        <v>303</v>
      </c>
      <c r="M423" s="5" t="s">
        <v>303</v>
      </c>
      <c r="N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ca="1">IF(SUM(V423:AL423)&gt;0,1,"")</f>
        <v/>
      </c>
      <c r="AN423" s="75" t="str">
        <f>IF(OR(E423="",VLOOKUP(E$1,Services!$A$1:$B$19,2,0)="Exclude"),"",IF($D423=1,IF(OR(price_limit="",price_limit="No Limit"),IF(E423="Yes",1,2),IF(SUMIFS(WhatIf!$G:$G,WhatIf!$A:$A,E$1,WhatIf!$B:$B,E423)&lt;=price_limit,IF(E423="Yes",1,2),"")),""))</f>
        <v/>
      </c>
      <c r="AO423" s="75" t="str">
        <f ca="1">IF(OR(F423="",VLOOKUP(F$1,Services!$A$1:$B$19,2,0)="Exclude"),"",IF($D423=1,IF(OR(price_limit="",price_limit="No Limit"),IF(F423="Yes",1,2),IF(SUMIFS(WhatIf!$G:$G,WhatIf!$A:$A,F$1,WhatIf!$B:$B,F423)&lt;=price_limit,IF(F423="Yes",1,2),"")),""))</f>
        <v/>
      </c>
      <c r="AP423" s="75" t="str">
        <f ca="1">IF(OR(G423="",VLOOKUP(G$1,Services!$A$1:$B$19,2,0)="Exclude"),"",IF($D423=1,IF(OR(price_limit="",price_limit="No Limit"),IF(G423="Yes",1,2),IF(SUMIFS(WhatIf!$G:$G,WhatIf!$A:$A,G$1,WhatIf!$B:$B,G423)&lt;=price_limit,IF(G423="Yes",1,2),"")),""))</f>
        <v/>
      </c>
      <c r="AQ423" s="75" t="str">
        <f ca="1">IF(OR(H423="",VLOOKUP(H$1,Services!$A$1:$B$19,2,0)="Exclude"),"",IF($D423=1,IF(OR(price_limit="",price_limit="No Limit"),IF(H423="Yes",1,2),IF(SUMIFS(WhatIf!$G:$G,WhatIf!$A:$A,H$1,WhatIf!$B:$B,H423)&lt;=price_limit,IF(H423="Yes",1,2),"")),""))</f>
        <v/>
      </c>
      <c r="AR423" s="75" t="str">
        <f ca="1">IF(OR(I423="",VLOOKUP(I$1,Services!$A$1:$B$19,2,0)="Exclude"),"",IF($D423=1,IF(OR(price_limit="",price_limit="No Limit"),IF(I423="Yes",1,2),IF(SUMIFS(WhatIf!$G:$G,WhatIf!$A:$A,I$1,WhatIf!$B:$B,I423)&lt;=price_limit,IF(I423="Yes",1,2),"")),""))</f>
        <v/>
      </c>
      <c r="AS423" s="75" t="str">
        <f ca="1">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 ca="1">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6"/>
        <v>0</v>
      </c>
      <c r="BF423" s="3">
        <f>IF(highlight_pick="Select",0,IF(MID(highlight_pick,1,1)="#",0,IF(INDEX($A423:$BL423,1,MATCH(highlight_pick,$1:$1,0))="",0,IF(INDEX($A423:$BL423,1,MATCH(highlight_pick,$1:$1,0))="Yes",1,2))))</f>
        <v>0</v>
      </c>
      <c r="BG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H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Err2</v>
      </c>
    </row>
    <row r="424" spans="1:64" x14ac:dyDescent="0.3">
      <c r="A424" s="19" t="s">
        <v>745</v>
      </c>
      <c r="C424" s="4" t="s">
        <v>223</v>
      </c>
      <c r="D424" s="3" t="str">
        <f ca="1">IF(BI424=0,"",IF(BI424&lt;=VALUE(MID(marker_pick,1,1)),1,""))</f>
        <v/>
      </c>
      <c r="L424" s="5" t="s">
        <v>1</v>
      </c>
      <c r="M424" s="5" t="s">
        <v>1</v>
      </c>
      <c r="T424" s="5" t="s">
        <v>263</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ca="1">IF(SUM(V424:AL424)&gt;0,1,"")</f>
        <v/>
      </c>
      <c r="AN424" s="75" t="str">
        <f>IF(OR(E424="",VLOOKUP(E$1,Services!$A$1:$B$19,2,0)="Exclude"),"",IF($D424=1,IF(OR(price_limit="",price_limit="No Limit"),IF(E424="Yes",1,2),IF(SUMIFS(WhatIf!$G:$G,WhatIf!$A:$A,E$1,WhatIf!$B:$B,E424)&lt;=price_limit,IF(E424="Yes",1,2),"")),""))</f>
        <v/>
      </c>
      <c r="AO424" s="75" t="str">
        <f>IF(OR(F424="",VLOOKUP(F$1,Services!$A$1:$B$19,2,0)="Exclude"),"",IF($D424=1,IF(OR(price_limit="",price_limit="No Limit"),IF(F424="Yes",1,2),IF(SUMIFS(WhatIf!$G:$G,WhatIf!$A:$A,F$1,WhatIf!$B:$B,F424)&lt;=price_limit,IF(F424="Yes",1,2),"")),""))</f>
        <v/>
      </c>
      <c r="AP424" s="75" t="str">
        <f>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 ca="1">IF(OR(L424="",VLOOKUP(L$1,Services!$A$1:$B$19,2,0)="Exclude"),"",IF($D424=1,IF(OR(price_limit="",price_limit="No Limit"),IF(L424="Yes",1,2),IF(SUMIFS(WhatIf!$G:$G,WhatIf!$A:$A,L$1,WhatIf!$B:$B,L424)&lt;=price_limit,IF(L424="Yes",1,2),"")),""))</f>
        <v/>
      </c>
      <c r="AV424" s="75" t="str">
        <f ca="1">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 ca="1">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6"/>
        <v>0</v>
      </c>
      <c r="BF424" s="3">
        <f>IF(highlight_pick="Select",0,IF(MID(highlight_pick,1,1)="#",0,IF(INDEX($A424:$BL424,1,MATCH(highlight_pick,$1:$1,0))="",0,IF(INDEX($A424:$BL424,1,MATCH(highlight_pick,$1:$1,0))="Yes",1,2))))</f>
        <v>0</v>
      </c>
      <c r="BG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H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
      </c>
    </row>
    <row r="425" spans="1:64" x14ac:dyDescent="0.3">
      <c r="A425" s="19" t="s">
        <v>814</v>
      </c>
      <c r="C425" s="4" t="s">
        <v>223</v>
      </c>
      <c r="D425" s="3" t="str">
        <f ca="1">IF(BI425=0,"",IF(BI425&lt;=VALUE(MID(marker_pick,1,1)),1,""))</f>
        <v/>
      </c>
      <c r="T425" s="5" t="s">
        <v>263</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ca="1">IF(SUM(V425:AL425)&gt;0,1,"")</f>
        <v/>
      </c>
      <c r="AN425" s="75" t="str">
        <f>IF(OR(E425="",VLOOKUP(E$1,Services!$A$1:$B$19,2,0)="Exclude"),"",IF($D425=1,IF(OR(price_limit="",price_limit="No Limit"),IF(E425="Yes",1,2),IF(SUMIFS(WhatIf!$G:$G,WhatIf!$A:$A,E$1,WhatIf!$B:$B,E425)&lt;=price_limit,IF(E425="Yes",1,2),"")),""))</f>
        <v/>
      </c>
      <c r="AO425" s="75" t="str">
        <f>IF(OR(F425="",VLOOKUP(F$1,Services!$A$1:$B$19,2,0)="Exclude"),"",IF($D425=1,IF(OR(price_limit="",price_limit="No Limit"),IF(F425="Yes",1,2),IF(SUMIFS(WhatIf!$G:$G,WhatIf!$A:$A,F$1,WhatIf!$B:$B,F425)&lt;=price_limit,IF(F425="Yes",1,2),"")),""))</f>
        <v/>
      </c>
      <c r="AP425" s="75" t="str">
        <f>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 ca="1">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6"/>
        <v>0</v>
      </c>
      <c r="BF425" s="3">
        <f>IF(highlight_pick="Select",0,IF(MID(highlight_pick,1,1)="#",0,IF(INDEX($A425:$BL425,1,MATCH(highlight_pick,$1:$1,0))="",0,IF(INDEX($A425:$BL425,1,MATCH(highlight_pick,$1:$1,0))="Yes",1,2))))</f>
        <v>0</v>
      </c>
      <c r="BG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H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
      </c>
    </row>
    <row r="426" spans="1:64" x14ac:dyDescent="0.3">
      <c r="A426" s="19" t="s">
        <v>660</v>
      </c>
      <c r="C426" s="4" t="s">
        <v>496</v>
      </c>
      <c r="D426" s="3" t="str">
        <f ca="1">IF(BI426=0,"",IF(BI426&lt;=VALUE(MID(marker_pick,1,1)),1,""))</f>
        <v/>
      </c>
      <c r="F426" s="5" t="s">
        <v>581</v>
      </c>
      <c r="G426" s="5" t="s">
        <v>581</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ca="1">IF(SUM(V426:AL426)&gt;0,1,"")</f>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6"/>
        <v>0</v>
      </c>
      <c r="BF426" s="3">
        <f>IF(highlight_pick="Select",0,IF(MID(highlight_pick,1,1)="#",0,IF(INDEX($A426:$BL426,1,MATCH(highlight_pick,$1:$1,0))="",0,IF(INDEX($A426:$BL426,1,MATCH(highlight_pick,$1:$1,0))="Yes",1,2))))</f>
        <v>0</v>
      </c>
      <c r="BG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H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row>
    <row r="427" spans="1:64" x14ac:dyDescent="0.3">
      <c r="A427" s="19" t="s">
        <v>663</v>
      </c>
      <c r="C427" s="4" t="s">
        <v>222</v>
      </c>
      <c r="D427" s="3" t="str">
        <f ca="1">IF(BI427=0,"",IF(BI427&lt;=VALUE(MID(marker_pick,1,1)),1,""))</f>
        <v/>
      </c>
      <c r="F427" s="5" t="s">
        <v>568</v>
      </c>
      <c r="G427" s="5" t="s">
        <v>568</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ca="1">IF(SUM(V427:AL427)&gt;0,1,"")</f>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IF(OR(H427="",VLOOKUP(H$1,Services!$A$1:$B$19,2,0)="Exclude"),"",IF($D427=1,IF(OR(price_limit="",price_limit="No Limit"),IF(H427="Yes",1,2),IF(SUMIFS(WhatIf!$G:$G,WhatIf!$A:$A,H$1,WhatIf!$B:$B,H427)&lt;=price_limit,IF(H427="Yes",1,2),"")),""))</f>
        <v/>
      </c>
      <c r="AR427" s="75" t="str">
        <f>IF(OR(I427="",VLOOKUP(I$1,Services!$A$1:$B$19,2,0)="Exclude"),"",IF($D427=1,IF(OR(price_limit="",price_limit="No Limit"),IF(I427="Yes",1,2),IF(SUMIFS(WhatIf!$G:$G,WhatIf!$A:$A,I$1,WhatIf!$B:$B,I427)&lt;=price_limit,IF(I427="Yes",1,2),"")),""))</f>
        <v/>
      </c>
      <c r="AS427" s="75" t="str">
        <f>IF(OR(J427="",VLOOKUP(J$1,Services!$A$1:$B$19,2,0)="Exclude"),"",IF($D427=1,IF(OR(price_limit="",price_limit="No Limit"),IF(J427="Yes",1,2),IF(SUMIFS(WhatIf!$G:$G,WhatIf!$A:$A,J$1,WhatIf!$B:$B,J427)&lt;=price_limit,IF(J427="Yes",1,2),"")),""))</f>
        <v/>
      </c>
      <c r="AT427" s="75" t="str">
        <f>IF(OR(K427="",VLOOKUP(K$1,Services!$A$1:$B$19,2,0)="Exclude"),"",IF($D427=1,IF(OR(price_limit="",price_limit="No Limit"),IF(K427="Yes",1,2),IF(SUMIFS(WhatIf!$G:$G,WhatIf!$A:$A,K$1,WhatIf!$B:$B,K427)&lt;=price_limit,IF(K427="Yes",1,2),"")),""))</f>
        <v/>
      </c>
      <c r="AU427" s="75" t="str">
        <f>IF(OR(L427="",VLOOKUP(L$1,Services!$A$1:$B$19,2,0)="Exclude"),"",IF($D427=1,IF(OR(price_limit="",price_limit="No Limit"),IF(L427="Yes",1,2),IF(SUMIFS(WhatIf!$G:$G,WhatIf!$A:$A,L$1,WhatIf!$B:$B,L427)&lt;=price_limit,IF(L427="Yes",1,2),"")),""))</f>
        <v/>
      </c>
      <c r="AV427" s="75" t="str">
        <f>IF(OR(M427="",VLOOKUP(M$1,Services!$A$1:$B$19,2,0)="Exclude"),"",IF($D427=1,IF(OR(price_limit="",price_limit="No Limit"),IF(M427="Yes",1,2),IF(SUMIFS(WhatIf!$G:$G,WhatIf!$A:$A,M$1,WhatIf!$B:$B,M427)&lt;=price_limit,IF(M427="Yes",1,2),"")),""))</f>
        <v/>
      </c>
      <c r="AW427" s="75" t="str">
        <f>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6"/>
        <v>0</v>
      </c>
      <c r="BF427" s="3">
        <f>IF(highlight_pick="Select",0,IF(MID(highlight_pick,1,1)="#",0,IF(INDEX($A427:$BL427,1,MATCH(highlight_pick,$1:$1,0))="",0,IF(INDEX($A427:$BL427,1,MATCH(highlight_pick,$1:$1,0))="Yes",1,2))))</f>
        <v>0</v>
      </c>
      <c r="BG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H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row>
    <row r="428" spans="1:64" ht="24.9" x14ac:dyDescent="0.3">
      <c r="A428" s="19" t="s">
        <v>151</v>
      </c>
      <c r="B428" s="4" t="s">
        <v>397</v>
      </c>
      <c r="C428" s="4" t="s">
        <v>223</v>
      </c>
      <c r="D428" s="3" t="str">
        <f ca="1">IF(BI428=0,"",IF(BI428&lt;=VALUE(MID(marker_pick,1,1)),1,""))</f>
        <v/>
      </c>
      <c r="F428" s="5" t="s">
        <v>568</v>
      </c>
      <c r="G428" s="5" t="s">
        <v>568</v>
      </c>
      <c r="H428" s="5" t="s">
        <v>536</v>
      </c>
      <c r="I428" s="5" t="s">
        <v>536</v>
      </c>
      <c r="J428" s="5" t="s">
        <v>536</v>
      </c>
      <c r="K428" s="5" t="s">
        <v>536</v>
      </c>
      <c r="L428" s="5" t="s">
        <v>536</v>
      </c>
      <c r="M428" s="5" t="s">
        <v>536</v>
      </c>
      <c r="N428" s="5" t="s">
        <v>1</v>
      </c>
      <c r="R428" s="5" t="s">
        <v>893</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ca="1">IF(SUM(V428:AL428)&gt;0,1,"")</f>
        <v/>
      </c>
      <c r="AN428" s="75" t="str">
        <f>IF(OR(E428="",VLOOKUP(E$1,Services!$A$1:$B$19,2,0)="Exclude"),"",IF($D428=1,IF(OR(price_limit="",price_limit="No Limit"),IF(E428="Yes",1,2),IF(SUMIFS(WhatIf!$G:$G,WhatIf!$A:$A,E$1,WhatIf!$B:$B,E428)&lt;=price_limit,IF(E428="Yes",1,2),"")),""))</f>
        <v/>
      </c>
      <c r="AO428" s="75" t="str">
        <f ca="1">IF(OR(F428="",VLOOKUP(F$1,Services!$A$1:$B$19,2,0)="Exclude"),"",IF($D428=1,IF(OR(price_limit="",price_limit="No Limit"),IF(F428="Yes",1,2),IF(SUMIFS(WhatIf!$G:$G,WhatIf!$A:$A,F$1,WhatIf!$B:$B,F428)&lt;=price_limit,IF(F428="Yes",1,2),"")),""))</f>
        <v/>
      </c>
      <c r="AP428" s="75" t="str">
        <f ca="1">IF(OR(G428="",VLOOKUP(G$1,Services!$A$1:$B$19,2,0)="Exclude"),"",IF($D428=1,IF(OR(price_limit="",price_limit="No Limit"),IF(G428="Yes",1,2),IF(SUMIFS(WhatIf!$G:$G,WhatIf!$A:$A,G$1,WhatIf!$B:$B,G428)&lt;=price_limit,IF(G428="Yes",1,2),"")),""))</f>
        <v/>
      </c>
      <c r="AQ428" s="75" t="str">
        <f ca="1">IF(OR(H428="",VLOOKUP(H$1,Services!$A$1:$B$19,2,0)="Exclude"),"",IF($D428=1,IF(OR(price_limit="",price_limit="No Limit"),IF(H428="Yes",1,2),IF(SUMIFS(WhatIf!$G:$G,WhatIf!$A:$A,H$1,WhatIf!$B:$B,H428)&lt;=price_limit,IF(H428="Yes",1,2),"")),""))</f>
        <v/>
      </c>
      <c r="AR428" s="75" t="str">
        <f ca="1">IF(OR(I428="",VLOOKUP(I$1,Services!$A$1:$B$19,2,0)="Exclude"),"",IF($D428=1,IF(OR(price_limit="",price_limit="No Limit"),IF(I428="Yes",1,2),IF(SUMIFS(WhatIf!$G:$G,WhatIf!$A:$A,I$1,WhatIf!$B:$B,I428)&lt;=price_limit,IF(I428="Yes",1,2),"")),""))</f>
        <v/>
      </c>
      <c r="AS428" s="75" t="str">
        <f ca="1">IF(OR(J428="",VLOOKUP(J$1,Services!$A$1:$B$19,2,0)="Exclude"),"",IF($D428=1,IF(OR(price_limit="",price_limit="No Limit"),IF(J428="Yes",1,2),IF(SUMIFS(WhatIf!$G:$G,WhatIf!$A:$A,J$1,WhatIf!$B:$B,J428)&lt;=price_limit,IF(J428="Yes",1,2),"")),""))</f>
        <v/>
      </c>
      <c r="AT428" s="75" t="str">
        <f ca="1">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 ca="1">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 ca="1">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6"/>
        <v>0</v>
      </c>
      <c r="BF428" s="3">
        <f>IF(highlight_pick="Select",0,IF(MID(highlight_pick,1,1)="#",0,IF(INDEX($A428:$BL428,1,MATCH(highlight_pick,$1:$1,0))="",0,IF(INDEX($A428:$BL428,1,MATCH(highlight_pick,$1:$1,0))="Yes",1,2))))</f>
        <v>0</v>
      </c>
      <c r="BG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H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Err2</v>
      </c>
    </row>
    <row r="429" spans="1:64" x14ac:dyDescent="0.3">
      <c r="A429" s="19" t="s">
        <v>152</v>
      </c>
      <c r="B429" s="4" t="s">
        <v>398</v>
      </c>
      <c r="C429" s="4" t="s">
        <v>222</v>
      </c>
      <c r="D429" s="3" t="str">
        <f ca="1">IF(BI429=0,"",IF(BI429&lt;=VALUE(MID(marker_pick,1,1)),1,""))</f>
        <v/>
      </c>
      <c r="H429" s="5" t="s">
        <v>303</v>
      </c>
      <c r="I429" s="5" t="s">
        <v>303</v>
      </c>
      <c r="J429" s="5" t="s">
        <v>303</v>
      </c>
      <c r="K429" s="5" t="s">
        <v>1</v>
      </c>
      <c r="L429" s="5" t="s">
        <v>1</v>
      </c>
      <c r="M429" s="5" t="s">
        <v>1</v>
      </c>
      <c r="N429" s="5" t="s">
        <v>1</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ca="1">IF(SUM(V429:AL429)&gt;0,1,"")</f>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 ca="1">IF(OR(H429="",VLOOKUP(H$1,Services!$A$1:$B$19,2,0)="Exclude"),"",IF($D429=1,IF(OR(price_limit="",price_limit="No Limit"),IF(H429="Yes",1,2),IF(SUMIFS(WhatIf!$G:$G,WhatIf!$A:$A,H$1,WhatIf!$B:$B,H429)&lt;=price_limit,IF(H429="Yes",1,2),"")),""))</f>
        <v/>
      </c>
      <c r="AR429" s="75" t="str">
        <f ca="1">IF(OR(I429="",VLOOKUP(I$1,Services!$A$1:$B$19,2,0)="Exclude"),"",IF($D429=1,IF(OR(price_limit="",price_limit="No Limit"),IF(I429="Yes",1,2),IF(SUMIFS(WhatIf!$G:$G,WhatIf!$A:$A,I$1,WhatIf!$B:$B,I429)&lt;=price_limit,IF(I429="Yes",1,2),"")),""))</f>
        <v/>
      </c>
      <c r="AS429" s="75" t="str">
        <f ca="1">IF(OR(J429="",VLOOKUP(J$1,Services!$A$1:$B$19,2,0)="Exclude"),"",IF($D429=1,IF(OR(price_limit="",price_limit="No Limit"),IF(J429="Yes",1,2),IF(SUMIFS(WhatIf!$G:$G,WhatIf!$A:$A,J$1,WhatIf!$B:$B,J429)&lt;=price_limit,IF(J429="Yes",1,2),"")),""))</f>
        <v/>
      </c>
      <c r="AT429" s="75" t="str">
        <f ca="1">IF(OR(K429="",VLOOKUP(K$1,Services!$A$1:$B$19,2,0)="Exclude"),"",IF($D429=1,IF(OR(price_limit="",price_limit="No Limit"),IF(K429="Yes",1,2),IF(SUMIFS(WhatIf!$G:$G,WhatIf!$A:$A,K$1,WhatIf!$B:$B,K429)&lt;=price_limit,IF(K429="Yes",1,2),"")),""))</f>
        <v/>
      </c>
      <c r="AU429" s="75" t="str">
        <f ca="1">IF(OR(L429="",VLOOKUP(L$1,Services!$A$1:$B$19,2,0)="Exclude"),"",IF($D429=1,IF(OR(price_limit="",price_limit="No Limit"),IF(L429="Yes",1,2),IF(SUMIFS(WhatIf!$G:$G,WhatIf!$A:$A,L$1,WhatIf!$B:$B,L429)&lt;=price_limit,IF(L429="Yes",1,2),"")),""))</f>
        <v/>
      </c>
      <c r="AV429" s="75" t="str">
        <f ca="1">IF(OR(M429="",VLOOKUP(M$1,Services!$A$1:$B$19,2,0)="Exclude"),"",IF($D429=1,IF(OR(price_limit="",price_limit="No Limit"),IF(M429="Yes",1,2),IF(SUMIFS(WhatIf!$G:$G,WhatIf!$A:$A,M$1,WhatIf!$B:$B,M429)&lt;=price_limit,IF(M429="Yes",1,2),"")),""))</f>
        <v/>
      </c>
      <c r="AW429" s="75" t="str">
        <f ca="1">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 ca="1">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6"/>
        <v>0</v>
      </c>
      <c r="BF429" s="3">
        <f>IF(highlight_pick="Select",0,IF(MID(highlight_pick,1,1)="#",0,IF(INDEX($A429:$BL429,1,MATCH(highlight_pick,$1:$1,0))="",0,IF(INDEX($A429:$BL429,1,MATCH(highlight_pick,$1:$1,0))="Yes",1,2))))</f>
        <v>0</v>
      </c>
      <c r="BG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H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row>
    <row r="430" spans="1:64" x14ac:dyDescent="0.3">
      <c r="A430" s="19" t="s">
        <v>153</v>
      </c>
      <c r="B430" s="4" t="s">
        <v>255</v>
      </c>
      <c r="C430" s="4" t="s">
        <v>489</v>
      </c>
      <c r="D430" s="3" t="str">
        <f ca="1">IF(BI430=0,"",IF(BI430&lt;=VALUE(MID(marker_pick,1,1)),1,""))</f>
        <v/>
      </c>
      <c r="H430" s="6" t="s">
        <v>1</v>
      </c>
      <c r="I430" s="6" t="s">
        <v>1</v>
      </c>
      <c r="L430" s="5" t="s">
        <v>1</v>
      </c>
      <c r="M430" s="5" t="s">
        <v>1</v>
      </c>
      <c r="O430" s="5" t="s">
        <v>1</v>
      </c>
      <c r="P430" s="5" t="s">
        <v>1</v>
      </c>
      <c r="Q430" s="5" t="s">
        <v>328</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ca="1">IF(SUM(V430:AL430)&gt;0,1,"")</f>
        <v/>
      </c>
      <c r="AN430" s="75" t="str">
        <f>IF(OR(E430="",VLOOKUP(E$1,Services!$A$1:$B$19,2,0)="Exclude"),"",IF($D430=1,IF(OR(price_limit="",price_limit="No Limit"),IF(E430="Yes",1,2),IF(SUMIFS(WhatIf!$G:$G,WhatIf!$A:$A,E$1,WhatIf!$B:$B,E430)&lt;=price_limit,IF(E430="Yes",1,2),"")),""))</f>
        <v/>
      </c>
      <c r="AO430" s="75" t="str">
        <f>IF(OR(F430="",VLOOKUP(F$1,Services!$A$1:$B$19,2,0)="Exclude"),"",IF($D430=1,IF(OR(price_limit="",price_limit="No Limit"),IF(F430="Yes",1,2),IF(SUMIFS(WhatIf!$G:$G,WhatIf!$A:$A,F$1,WhatIf!$B:$B,F430)&lt;=price_limit,IF(F430="Yes",1,2),"")),""))</f>
        <v/>
      </c>
      <c r="AP430" s="75" t="str">
        <f>IF(OR(G430="",VLOOKUP(G$1,Services!$A$1:$B$19,2,0)="Exclude"),"",IF($D430=1,IF(OR(price_limit="",price_limit="No Limit"),IF(G430="Yes",1,2),IF(SUMIFS(WhatIf!$G:$G,WhatIf!$A:$A,G$1,WhatIf!$B:$B,G430)&lt;=price_limit,IF(G430="Yes",1,2),"")),""))</f>
        <v/>
      </c>
      <c r="AQ430" s="75" t="str">
        <f ca="1">IF(OR(H430="",VLOOKUP(H$1,Services!$A$1:$B$19,2,0)="Exclude"),"",IF($D430=1,IF(OR(price_limit="",price_limit="No Limit"),IF(H430="Yes",1,2),IF(SUMIFS(WhatIf!$G:$G,WhatIf!$A:$A,H$1,WhatIf!$B:$B,H430)&lt;=price_limit,IF(H430="Yes",1,2),"")),""))</f>
        <v/>
      </c>
      <c r="AR430" s="75" t="str">
        <f ca="1">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 ca="1">IF(OR(L430="",VLOOKUP(L$1,Services!$A$1:$B$19,2,0)="Exclude"),"",IF($D430=1,IF(OR(price_limit="",price_limit="No Limit"),IF(L430="Yes",1,2),IF(SUMIFS(WhatIf!$G:$G,WhatIf!$A:$A,L$1,WhatIf!$B:$B,L430)&lt;=price_limit,IF(L430="Yes",1,2),"")),""))</f>
        <v/>
      </c>
      <c r="AV430" s="75" t="str">
        <f ca="1">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 ca="1">IF(OR(O430="",VLOOKUP(O$1,Services!$A$1:$B$19,2,0)="Exclude"),"",IF($D430=1,IF(OR(price_limit="",price_limit="No Limit"),IF(O430="Yes",1,2),IF(SUMIFS(WhatIf!$G:$G,WhatIf!$A:$A,O$1,WhatIf!$B:$B,O430)&lt;=price_limit,IF(O430="Yes",1,2),"")),""))</f>
        <v/>
      </c>
      <c r="AY430" s="75" t="str">
        <f ca="1">IF(OR(P430="",VLOOKUP(P$1,Services!$A$1:$B$19,2,0)="Exclude"),"",IF($D430=1,IF(OR(price_limit="",price_limit="No Limit"),IF(P430="Yes",1,2),IF(SUMIFS(WhatIf!$G:$G,WhatIf!$A:$A,P$1,WhatIf!$B:$B,P430)&lt;=price_limit,IF(P430="Yes",1,2),"")),""))</f>
        <v/>
      </c>
      <c r="AZ430" s="75" t="str">
        <f ca="1">IF(OR(Q430="",VLOOKUP(Q$1,Services!$A$1:$B$19,2,0)="Exclude"),"",IF($D430=1,IF(OR(price_limit="",price_limit="No Limit"),IF(Q430="Yes",1,2),IF(SUMIFS(WhatIf!$G:$G,WhatIf!$A:$A,Q$1,WhatIf!$B:$B,Q430)&lt;=price_limit,IF(Q430="Yes",1,2),"")),""))</f>
        <v/>
      </c>
      <c r="BA430" s="75" t="str">
        <f ca="1">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6"/>
        <v>0</v>
      </c>
      <c r="BF430" s="3">
        <f>IF(highlight_pick="Select",0,IF(MID(highlight_pick,1,1)="#",0,IF(INDEX($A430:$BL430,1,MATCH(highlight_pick,$1:$1,0))="",0,IF(INDEX($A430:$BL430,1,MATCH(highlight_pick,$1:$1,0))="Yes",1,2))))</f>
        <v>0</v>
      </c>
      <c r="BG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H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
      </c>
    </row>
    <row r="431" spans="1:64" ht="24.9" customHeight="1" x14ac:dyDescent="0.4">
      <c r="A431" s="19" t="s">
        <v>166</v>
      </c>
      <c r="B431" s="4" t="s">
        <v>819</v>
      </c>
      <c r="C431" s="4" t="s">
        <v>222</v>
      </c>
      <c r="D431" s="3" t="str">
        <f ca="1">IF(BI431=0,"",IF(BI431&lt;=VALUE(MID(marker_pick,1,1)),1,""))</f>
        <v/>
      </c>
      <c r="G431" s="5" t="s">
        <v>566</v>
      </c>
      <c r="H431" s="5" t="s">
        <v>303</v>
      </c>
      <c r="I431" s="5" t="s">
        <v>303</v>
      </c>
      <c r="J431" s="5" t="s">
        <v>303</v>
      </c>
      <c r="K431" s="5" t="s">
        <v>303</v>
      </c>
      <c r="L431" s="5" t="s">
        <v>1</v>
      </c>
      <c r="M431" s="5" t="s">
        <v>1</v>
      </c>
      <c r="N431" s="5" t="s">
        <v>1</v>
      </c>
      <c r="O431" s="6" t="s">
        <v>1</v>
      </c>
      <c r="P431" s="9" t="s">
        <v>303</v>
      </c>
      <c r="Q431" s="9" t="s">
        <v>303</v>
      </c>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ca="1">IF(SUM(V431:AL431)&gt;0,1,"")</f>
        <v/>
      </c>
      <c r="AN431" s="75" t="str">
        <f>IF(OR(E431="",VLOOKUP(E$1,Services!$A$1:$B$19,2,0)="Exclude"),"",IF($D431=1,IF(OR(price_limit="",price_limit="No Limit"),IF(E431="Yes",1,2),IF(SUMIFS(WhatIf!$G:$G,WhatIf!$A:$A,E$1,WhatIf!$B:$B,E431)&lt;=price_limit,IF(E431="Yes",1,2),"")),""))</f>
        <v/>
      </c>
      <c r="AO431" s="75" t="str">
        <f>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 ca="1">IF(OR(O431="",VLOOKUP(O$1,Services!$A$1:$B$19,2,0)="Exclude"),"",IF($D431=1,IF(OR(price_limit="",price_limit="No Limit"),IF(O431="Yes",1,2),IF(SUMIFS(WhatIf!$G:$G,WhatIf!$A:$A,O$1,WhatIf!$B:$B,O431)&lt;=price_limit,IF(O431="Yes",1,2),"")),""))</f>
        <v/>
      </c>
      <c r="AY431" s="75" t="str">
        <f ca="1">IF(OR(P431="",VLOOKUP(P$1,Services!$A$1:$B$19,2,0)="Exclude"),"",IF($D431=1,IF(OR(price_limit="",price_limit="No Limit"),IF(P431="Yes",1,2),IF(SUMIFS(WhatIf!$G:$G,WhatIf!$A:$A,P$1,WhatIf!$B:$B,P431)&lt;=price_limit,IF(P431="Yes",1,2),"")),""))</f>
        <v/>
      </c>
      <c r="AZ431" s="75" t="str">
        <f ca="1">IF(OR(Q431="",VLOOKUP(Q$1,Services!$A$1:$B$19,2,0)="Exclude"),"",IF($D431=1,IF(OR(price_limit="",price_limit="No Limit"),IF(Q431="Yes",1,2),IF(SUMIFS(WhatIf!$G:$G,WhatIf!$A:$A,Q$1,WhatIf!$B:$B,Q431)&lt;=price_limit,IF(Q431="Yes",1,2),"")),""))</f>
        <v/>
      </c>
      <c r="BA431" s="75" t="str">
        <f ca="1">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6"/>
        <v>0</v>
      </c>
      <c r="BF431" s="3">
        <f>IF(highlight_pick="Select",0,IF(MID(highlight_pick,1,1)="#",0,IF(INDEX($A431:$BL431,1,MATCH(highlight_pick,$1:$1,0))="",0,IF(INDEX($A431:$BL431,1,MATCH(highlight_pick,$1:$1,0))="Yes",1,2))))</f>
        <v>0</v>
      </c>
      <c r="BG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H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
      </c>
    </row>
    <row r="432" spans="1:64" x14ac:dyDescent="0.3">
      <c r="A432" s="19" t="s">
        <v>79</v>
      </c>
      <c r="B432" s="4" t="s">
        <v>255</v>
      </c>
      <c r="C432" s="4" t="s">
        <v>222</v>
      </c>
      <c r="D432" s="3" t="str">
        <f ca="1">IF(BI432=0,"",IF(BI432&lt;=VALUE(MID(marker_pick,1,1)),1,""))</f>
        <v/>
      </c>
      <c r="H432" s="5" t="s">
        <v>303</v>
      </c>
      <c r="I432" s="5" t="s">
        <v>303</v>
      </c>
      <c r="J432" s="5" t="s">
        <v>1</v>
      </c>
      <c r="K432" s="5" t="s">
        <v>1</v>
      </c>
      <c r="L432" s="5" t="s">
        <v>1</v>
      </c>
      <c r="M432" s="5" t="s">
        <v>1</v>
      </c>
      <c r="N432" s="5" t="s">
        <v>1</v>
      </c>
      <c r="O432" s="6"/>
      <c r="P432" s="6"/>
      <c r="Q432" s="6"/>
      <c r="R432" s="6"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ca="1">IF(SUM(V432:AL432)&gt;0,1,"")</f>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6"/>
        <v>0</v>
      </c>
      <c r="BF432" s="3">
        <f>IF(highlight_pick="Select",0,IF(MID(highlight_pick,1,1)="#",0,IF(INDEX($A432:$BL432,1,MATCH(highlight_pick,$1:$1,0))="",0,IF(INDEX($A432:$BL432,1,MATCH(highlight_pick,$1:$1,0))="Yes",1,2))))</f>
        <v>0</v>
      </c>
      <c r="BG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H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row>
    <row r="433" spans="1:64" ht="37.299999999999997" x14ac:dyDescent="0.3">
      <c r="A433" s="19" t="s">
        <v>154</v>
      </c>
      <c r="B433" s="19" t="s">
        <v>293</v>
      </c>
      <c r="C433" s="4" t="s">
        <v>222</v>
      </c>
      <c r="D433" s="3" t="str">
        <f ca="1">IF(BI433=0,"",IF(BI433&lt;=VALUE(MID(marker_pick,1,1)),1,""))</f>
        <v/>
      </c>
      <c r="H433" s="5" t="s">
        <v>536</v>
      </c>
      <c r="I433" s="5" t="s">
        <v>536</v>
      </c>
      <c r="J433" s="5" t="s">
        <v>536</v>
      </c>
      <c r="K433" s="5" t="s">
        <v>536</v>
      </c>
      <c r="L433" s="5" t="s">
        <v>536</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ca="1">IF(SUM(V433:AL433)&gt;0,1,"")</f>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6"/>
        <v>0</v>
      </c>
      <c r="BF433" s="3">
        <f>IF(highlight_pick="Select",0,IF(MID(highlight_pick,1,1)="#",0,IF(INDEX($A433:$BL433,1,MATCH(highlight_pick,$1:$1,0))="",0,IF(INDEX($A433:$BL433,1,MATCH(highlight_pick,$1:$1,0))="Yes",1,2))))</f>
        <v>0</v>
      </c>
      <c r="BG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H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row>
    <row r="434" spans="1:64" x14ac:dyDescent="0.3">
      <c r="A434" s="19" t="s">
        <v>399</v>
      </c>
      <c r="B434" s="4" t="s">
        <v>255</v>
      </c>
      <c r="C434" s="4" t="s">
        <v>222</v>
      </c>
      <c r="D434" s="3" t="str">
        <f ca="1">IF(BI434=0,"",IF(BI434&lt;=VALUE(MID(marker_pick,1,1)),1,""))</f>
        <v/>
      </c>
      <c r="H434" s="5" t="s">
        <v>303</v>
      </c>
      <c r="I434" s="5" t="s">
        <v>303</v>
      </c>
      <c r="J434" s="5" t="s">
        <v>303</v>
      </c>
      <c r="K434" s="5" t="s">
        <v>303</v>
      </c>
      <c r="L434" s="5" t="s">
        <v>303</v>
      </c>
      <c r="M434" s="5" t="s">
        <v>303</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ca="1">IF(SUM(V434:AL434)&gt;0,1,"")</f>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 ca="1">IF(OR(J434="",VLOOKUP(J$1,Services!$A$1:$B$19,2,0)="Exclude"),"",IF($D434=1,IF(OR(price_limit="",price_limit="No Limit"),IF(J434="Yes",1,2),IF(SUMIFS(WhatIf!$G:$G,WhatIf!$A:$A,J$1,WhatIf!$B:$B,J434)&lt;=price_limit,IF(J434="Yes",1,2),"")),""))</f>
        <v/>
      </c>
      <c r="AT434" s="75" t="str">
        <f ca="1">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 ca="1">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 t="shared" si="6"/>
        <v>0</v>
      </c>
      <c r="BF434" s="3">
        <f>IF(highlight_pick="Select",0,IF(MID(highlight_pick,1,1)="#",0,IF(INDEX($A434:$BL434,1,MATCH(highlight_pick,$1:$1,0))="",0,IF(INDEX($A434:$BL434,1,MATCH(highlight_pick,$1:$1,0))="Yes",1,2))))</f>
        <v>0</v>
      </c>
      <c r="BG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H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row>
    <row r="435" spans="1:64" ht="24.9" x14ac:dyDescent="0.3">
      <c r="A435" s="19" t="s">
        <v>155</v>
      </c>
      <c r="B435" s="4" t="s">
        <v>885</v>
      </c>
      <c r="C435" s="4" t="s">
        <v>489</v>
      </c>
      <c r="D435" s="3" t="str">
        <f ca="1">IF(BI435=0,"",IF(BI435&lt;=VALUE(MID(marker_pick,1,1)),1,""))</f>
        <v/>
      </c>
      <c r="E435" s="5" t="s">
        <v>1</v>
      </c>
      <c r="F435" s="5" t="s">
        <v>565</v>
      </c>
      <c r="G435" s="5" t="s">
        <v>565</v>
      </c>
      <c r="K435" s="5" t="s">
        <v>1</v>
      </c>
      <c r="L435" s="5" t="s">
        <v>1</v>
      </c>
      <c r="M435" s="5" t="s">
        <v>1</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ca="1">IF(SUM(V435:AL435)&gt;0,1,"")</f>
        <v/>
      </c>
      <c r="AN435" s="75" t="str">
        <f ca="1">IF(OR(E435="",VLOOKUP(E$1,Services!$A$1:$B$19,2,0)="Exclude"),"",IF($D435=1,IF(OR(price_limit="",price_limit="No Limit"),IF(E435="Yes",1,2),IF(SUMIFS(WhatIf!$G:$G,WhatIf!$A:$A,E$1,WhatIf!$B:$B,E435)&lt;=price_limit,IF(E435="Yes",1,2),"")),""))</f>
        <v/>
      </c>
      <c r="AO435" s="75" t="str">
        <f ca="1">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IF(OR(H435="",VLOOKUP(H$1,Services!$A$1:$B$19,2,0)="Exclude"),"",IF($D435=1,IF(OR(price_limit="",price_limit="No Limit"),IF(H435="Yes",1,2),IF(SUMIFS(WhatIf!$G:$G,WhatIf!$A:$A,H$1,WhatIf!$B:$B,H435)&lt;=price_limit,IF(H435="Yes",1,2),"")),""))</f>
        <v/>
      </c>
      <c r="AR435" s="75" t="str">
        <f>IF(OR(I435="",VLOOKUP(I$1,Services!$A$1:$B$19,2,0)="Exclude"),"",IF($D435=1,IF(OR(price_limit="",price_limit="No Limit"),IF(I435="Yes",1,2),IF(SUMIFS(WhatIf!$G:$G,WhatIf!$A:$A,I$1,WhatIf!$B:$B,I435)&lt;=price_limit,IF(I435="Yes",1,2),"")),""))</f>
        <v/>
      </c>
      <c r="AS435" s="75" t="str">
        <f>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IF(OR(O435="",VLOOKUP(O$1,Services!$A$1:$B$19,2,0)="Exclude"),"",IF($D435=1,IF(OR(price_limit="",price_limit="No Limit"),IF(O435="Yes",1,2),IF(SUMIFS(WhatIf!$G:$G,WhatIf!$A:$A,O$1,WhatIf!$B:$B,O435)&lt;=price_limit,IF(O435="Yes",1,2),"")),""))</f>
        <v/>
      </c>
      <c r="AY435" s="75" t="str">
        <f>IF(OR(P435="",VLOOKUP(P$1,Services!$A$1:$B$19,2,0)="Exclude"),"",IF($D435=1,IF(OR(price_limit="",price_limit="No Limit"),IF(P435="Yes",1,2),IF(SUMIFS(WhatIf!$G:$G,WhatIf!$A:$A,P$1,WhatIf!$B:$B,P435)&lt;=price_limit,IF(P435="Yes",1,2),"")),""))</f>
        <v/>
      </c>
      <c r="AZ435" s="75" t="str">
        <f>IF(OR(Q435="",VLOOKUP(Q$1,Services!$A$1:$B$19,2,0)="Exclude"),"",IF($D435=1,IF(OR(price_limit="",price_limit="No Limit"),IF(Q435="Yes",1,2),IF(SUMIFS(WhatIf!$G:$G,WhatIf!$A:$A,Q$1,WhatIf!$B:$B,Q435)&lt;=price_limit,IF(Q435="Yes",1,2),"")),""))</f>
        <v/>
      </c>
      <c r="BA435" s="75" t="str">
        <f>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 t="shared" si="6"/>
        <v>0</v>
      </c>
      <c r="BF435" s="3">
        <f>IF(highlight_pick="Select",0,IF(MID(highlight_pick,1,1)="#",0,IF(INDEX($A435:$BL435,1,MATCH(highlight_pick,$1:$1,0))="",0,IF(INDEX($A435:$BL435,1,MATCH(highlight_pick,$1:$1,0))="Yes",1,2))))</f>
        <v>0</v>
      </c>
      <c r="BG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H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Err2</v>
      </c>
      <c r="BL435" s="3" t="str">
        <f>IF($A435&lt;&gt;"",IF(ISNUMBER(MATCH(ROW($A435),#REF!,0)),IF($F435="","Err1",""),IF($F435="","","Err2")),"")</f>
        <v>Err2</v>
      </c>
    </row>
    <row r="436" spans="1:64" x14ac:dyDescent="0.3">
      <c r="A436" s="19" t="s">
        <v>80</v>
      </c>
      <c r="B436" s="4" t="s">
        <v>208</v>
      </c>
      <c r="C436" s="4" t="s">
        <v>301</v>
      </c>
      <c r="D436" s="3" t="str">
        <f ca="1">IF(BI436=0,"",IF(BI436&lt;=VALUE(MID(marker_pick,1,1)),1,""))</f>
        <v/>
      </c>
      <c r="G436" s="5" t="s">
        <v>1</v>
      </c>
      <c r="H436" s="5" t="s">
        <v>1</v>
      </c>
      <c r="I436" s="5" t="s">
        <v>1</v>
      </c>
      <c r="J436" s="5" t="s">
        <v>1</v>
      </c>
      <c r="K436" s="5" t="s">
        <v>1</v>
      </c>
      <c r="L436" s="5" t="s">
        <v>1</v>
      </c>
      <c r="M436" s="5" t="s">
        <v>1</v>
      </c>
      <c r="N436" s="5" t="s">
        <v>1</v>
      </c>
      <c r="O436" s="6" t="s">
        <v>1</v>
      </c>
      <c r="P436" s="6" t="s">
        <v>1</v>
      </c>
      <c r="Q436" s="6" t="s">
        <v>1</v>
      </c>
      <c r="R436" s="6"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ca="1">IF(SUM(V436:AL436)&gt;0,1,"")</f>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 ca="1">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 ca="1">IF(OR(O436="",VLOOKUP(O$1,Services!$A$1:$B$19,2,0)="Exclude"),"",IF($D436=1,IF(OR(price_limit="",price_limit="No Limit"),IF(O436="Yes",1,2),IF(SUMIFS(WhatIf!$G:$G,WhatIf!$A:$A,O$1,WhatIf!$B:$B,O436)&lt;=price_limit,IF(O436="Yes",1,2),"")),""))</f>
        <v/>
      </c>
      <c r="AY436" s="75" t="str">
        <f ca="1">IF(OR(P436="",VLOOKUP(P$1,Services!$A$1:$B$19,2,0)="Exclude"),"",IF($D436=1,IF(OR(price_limit="",price_limit="No Limit"),IF(P436="Yes",1,2),IF(SUMIFS(WhatIf!$G:$G,WhatIf!$A:$A,P$1,WhatIf!$B:$B,P436)&lt;=price_limit,IF(P436="Yes",1,2),"")),""))</f>
        <v/>
      </c>
      <c r="AZ436" s="75" t="str">
        <f ca="1">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 t="shared" si="6"/>
        <v>0</v>
      </c>
      <c r="BF436" s="3">
        <f>IF(highlight_pick="Select",0,IF(MID(highlight_pick,1,1)="#",0,IF(INDEX($A436:$BL436,1,MATCH(highlight_pick,$1:$1,0))="",0,IF(INDEX($A436:$BL436,1,MATCH(highlight_pick,$1:$1,0))="Yes",1,2))))</f>
        <v>0</v>
      </c>
      <c r="BG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H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row>
    <row r="437" spans="1:64" x14ac:dyDescent="0.3">
      <c r="A437" s="19" t="s">
        <v>156</v>
      </c>
      <c r="B437" s="4" t="s">
        <v>255</v>
      </c>
      <c r="C437" s="4" t="s">
        <v>223</v>
      </c>
      <c r="D437" s="3" t="str">
        <f ca="1">IF(BI437=0,"",IF(BI437&lt;=VALUE(MID(marker_pick,1,1)),1,""))</f>
        <v/>
      </c>
      <c r="S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ca="1">IF(SUM(V437:AL437)&gt;0,1,"")</f>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IF(OR(H437="",VLOOKUP(H$1,Services!$A$1:$B$19,2,0)="Exclude"),"",IF($D437=1,IF(OR(price_limit="",price_limit="No Limit"),IF(H437="Yes",1,2),IF(SUMIFS(WhatIf!$G:$G,WhatIf!$A:$A,H$1,WhatIf!$B:$B,H437)&lt;=price_limit,IF(H437="Yes",1,2),"")),""))</f>
        <v/>
      </c>
      <c r="AR437" s="75" t="str">
        <f>IF(OR(I437="",VLOOKUP(I$1,Services!$A$1:$B$19,2,0)="Exclude"),"",IF($D437=1,IF(OR(price_limit="",price_limit="No Limit"),IF(I437="Yes",1,2),IF(SUMIFS(WhatIf!$G:$G,WhatIf!$A:$A,I$1,WhatIf!$B:$B,I437)&lt;=price_limit,IF(I437="Yes",1,2),"")),""))</f>
        <v/>
      </c>
      <c r="AS437" s="75" t="str">
        <f>IF(OR(J437="",VLOOKUP(J$1,Services!$A$1:$B$19,2,0)="Exclude"),"",IF($D437=1,IF(OR(price_limit="",price_limit="No Limit"),IF(J437="Yes",1,2),IF(SUMIFS(WhatIf!$G:$G,WhatIf!$A:$A,J$1,WhatIf!$B:$B,J437)&lt;=price_limit,IF(J437="Yes",1,2),"")),""))</f>
        <v/>
      </c>
      <c r="AT437" s="75" t="str">
        <f>IF(OR(K437="",VLOOKUP(K$1,Services!$A$1:$B$19,2,0)="Exclude"),"",IF($D437=1,IF(OR(price_limit="",price_limit="No Limit"),IF(K437="Yes",1,2),IF(SUMIFS(WhatIf!$G:$G,WhatIf!$A:$A,K$1,WhatIf!$B:$B,K437)&lt;=price_limit,IF(K437="Yes",1,2),"")),""))</f>
        <v/>
      </c>
      <c r="AU437" s="75" t="str">
        <f>IF(OR(L437="",VLOOKUP(L$1,Services!$A$1:$B$19,2,0)="Exclude"),"",IF($D437=1,IF(OR(price_limit="",price_limit="No Limit"),IF(L437="Yes",1,2),IF(SUMIFS(WhatIf!$G:$G,WhatIf!$A:$A,L$1,WhatIf!$B:$B,L437)&lt;=price_limit,IF(L437="Yes",1,2),"")),""))</f>
        <v/>
      </c>
      <c r="AV437" s="75" t="str">
        <f>IF(OR(M437="",VLOOKUP(M$1,Services!$A$1:$B$19,2,0)="Exclude"),"",IF($D437=1,IF(OR(price_limit="",price_limit="No Limit"),IF(M437="Yes",1,2),IF(SUMIFS(WhatIf!$G:$G,WhatIf!$A:$A,M$1,WhatIf!$B:$B,M437)&lt;=price_limit,IF(M437="Yes",1,2),"")),""))</f>
        <v/>
      </c>
      <c r="AW437" s="75" t="str">
        <f>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IF(OR(R437="",VLOOKUP(R$1,Services!$A$1:$B$19,2,0)="Exclude"),"",IF($D437=1,IF(OR(price_limit="",price_limit="No Limit"),IF(R437="Yes",1,2),IF(SUMIFS(WhatIf!$G:$G,WhatIf!$A:$A,R$1,WhatIf!$B:$B,R437)&lt;=price_limit,IF(R437="Yes",1,2),"")),""))</f>
        <v/>
      </c>
      <c r="BB437" s="75" t="str">
        <f ca="1">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 t="shared" si="6"/>
        <v>0</v>
      </c>
      <c r="BF437" s="3">
        <f>IF(highlight_pick="Select",0,IF(MID(highlight_pick,1,1)="#",0,IF(INDEX($A437:$BL437,1,MATCH(highlight_pick,$1:$1,0))="",0,IF(INDEX($A437:$BL437,1,MATCH(highlight_pick,$1:$1,0))="Yes",1,2))))</f>
        <v>0</v>
      </c>
      <c r="BG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H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row>
    <row r="438" spans="1:64" x14ac:dyDescent="0.3">
      <c r="A438" s="19" t="s">
        <v>294</v>
      </c>
      <c r="B438" s="4" t="s">
        <v>255</v>
      </c>
      <c r="C438" s="4" t="s">
        <v>222</v>
      </c>
      <c r="D438" s="3" t="str">
        <f ca="1">IF(BI438=0,"",IF(BI438&lt;=VALUE(MID(marker_pick,1,1)),1,""))</f>
        <v/>
      </c>
      <c r="H438" s="5" t="s">
        <v>303</v>
      </c>
      <c r="I438" s="5" t="s">
        <v>303</v>
      </c>
      <c r="J438" s="5" t="s">
        <v>303</v>
      </c>
      <c r="K438" s="5" t="s">
        <v>303</v>
      </c>
      <c r="L438" s="5" t="s">
        <v>303</v>
      </c>
      <c r="M438" s="5" t="s">
        <v>303</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ca="1">IF(SUM(V438:AL438)&gt;0,1,"")</f>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6"/>
        <v>0</v>
      </c>
      <c r="BF438" s="3">
        <f>IF(highlight_pick="Select",0,IF(MID(highlight_pick,1,1)="#",0,IF(INDEX($A438:$BL438,1,MATCH(highlight_pick,$1:$1,0))="",0,IF(INDEX($A438:$BL438,1,MATCH(highlight_pick,$1:$1,0))="Yes",1,2))))</f>
        <v>0</v>
      </c>
      <c r="BG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H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row>
    <row r="439" spans="1:64" ht="24.9" x14ac:dyDescent="0.3">
      <c r="A439" s="19" t="s">
        <v>81</v>
      </c>
      <c r="B439" s="4" t="s">
        <v>250</v>
      </c>
      <c r="C439" s="4" t="s">
        <v>301</v>
      </c>
      <c r="D439" s="3" t="str">
        <f ca="1">IF(BI439=0,"",IF(BI439&lt;=VALUE(MID(marker_pick,1,1)),1,""))</f>
        <v/>
      </c>
      <c r="E439" s="5" t="s">
        <v>1</v>
      </c>
      <c r="F439" s="5" t="s">
        <v>549</v>
      </c>
      <c r="G439" s="5" t="s">
        <v>549</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ca="1">IF(SUM(V439:AL439)&gt;0,1,"")</f>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 ca="1">IF(OR(H439="",VLOOKUP(H$1,Services!$A$1:$B$19,2,0)="Exclude"),"",IF($D439=1,IF(OR(price_limit="",price_limit="No Limit"),IF(H439="Yes",1,2),IF(SUMIFS(WhatIf!$G:$G,WhatIf!$A:$A,H$1,WhatIf!$B:$B,H439)&lt;=price_limit,IF(H439="Yes",1,2),"")),""))</f>
        <v/>
      </c>
      <c r="AR439" s="75" t="str">
        <f ca="1">IF(OR(I439="",VLOOKUP(I$1,Services!$A$1:$B$19,2,0)="Exclude"),"",IF($D439=1,IF(OR(price_limit="",price_limit="No Limit"),IF(I439="Yes",1,2),IF(SUMIFS(WhatIf!$G:$G,WhatIf!$A:$A,I$1,WhatIf!$B:$B,I439)&lt;=price_limit,IF(I439="Yes",1,2),"")),""))</f>
        <v/>
      </c>
      <c r="AS439" s="75" t="str">
        <f ca="1">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 ca="1">IF(OR(R439="",VLOOKUP(R$1,Services!$A$1:$B$19,2,0)="Exclude"),"",IF($D439=1,IF(OR(price_limit="",price_limit="No Limit"),IF(R439="Yes",1,2),IF(SUMIFS(WhatIf!$G:$G,WhatIf!$A:$A,R$1,WhatIf!$B:$B,R439)&lt;=price_limit,IF(R439="Yes",1,2),"")),""))</f>
        <v/>
      </c>
      <c r="BB439" s="75" t="str">
        <f ca="1">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6"/>
        <v>0</v>
      </c>
      <c r="BF439" s="3">
        <f>IF(highlight_pick="Select",0,IF(MID(highlight_pick,1,1)="#",0,IF(INDEX($A439:$BL439,1,MATCH(highlight_pick,$1:$1,0))="",0,IF(INDEX($A439:$BL439,1,MATCH(highlight_pick,$1:$1,0))="Yes",1,2))))</f>
        <v>0</v>
      </c>
      <c r="BG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H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row>
    <row r="440" spans="1:64" x14ac:dyDescent="0.3">
      <c r="A440" s="19" t="s">
        <v>82</v>
      </c>
      <c r="B440" s="4" t="s">
        <v>255</v>
      </c>
      <c r="C440" s="4" t="s">
        <v>212</v>
      </c>
      <c r="D440" s="3" t="str">
        <f ca="1">IF(BI440=0,"",IF(BI440&lt;=VALUE(MID(marker_pick,1,1)),1,""))</f>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ca="1">IF(SUM(V440:AL440)&gt;0,1,"")</f>
        <v/>
      </c>
      <c r="AN440" s="75" t="str">
        <f ca="1">IF(OR(E440="",VLOOKUP(E$1,Services!$A$1:$B$19,2,0)="Exclude"),"",IF($D440=1,IF(OR(price_limit="",price_limit="No Limit"),IF(E440="Yes",1,2),IF(SUMIFS(WhatIf!$G:$G,WhatIf!$A:$A,E$1,WhatIf!$B:$B,E440)&lt;=price_limit,IF(E440="Yes",1,2),"")),""))</f>
        <v/>
      </c>
      <c r="AO440" s="75" t="str">
        <f ca="1">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IF(OR(H440="",VLOOKUP(H$1,Services!$A$1:$B$19,2,0)="Exclude"),"",IF($D440=1,IF(OR(price_limit="",price_limit="No Limit"),IF(H440="Yes",1,2),IF(SUMIFS(WhatIf!$G:$G,WhatIf!$A:$A,H$1,WhatIf!$B:$B,H440)&lt;=price_limit,IF(H440="Yes",1,2),"")),""))</f>
        <v/>
      </c>
      <c r="AR440" s="75" t="str">
        <f>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 ca="1">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IF(OR(U440="",VLOOKUP(U$1,Services!$A$1:$B$19,2,0)="Exclude"),"",IF($D440=1,IF(OR(price_limit="",price_limit="No Limit"),IF(U440="Yes",1,2),IF(SUMIFS(WhatIf!$G:$G,WhatIf!$A:$A,U$1,WhatIf!$B:$B,U440)&lt;=price_limit,IF(U440="Yes",1,2),"")),""))</f>
        <v/>
      </c>
      <c r="BE440" s="3">
        <f t="shared" si="6"/>
        <v>0</v>
      </c>
      <c r="BF440" s="3">
        <f>IF(highlight_pick="Select",0,IF(MID(highlight_pick,1,1)="#",0,IF(INDEX($A440:$BL440,1,MATCH(highlight_pick,$1:$1,0))="",0,IF(INDEX($A440:$BL440,1,MATCH(highlight_pick,$1:$1,0))="Yes",1,2))))</f>
        <v>0</v>
      </c>
      <c r="BG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H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Err2</v>
      </c>
      <c r="BL440" s="3" t="str">
        <f>IF($A440&lt;&gt;"",IF(ISNUMBER(MATCH(ROW($A440),#REF!,0)),IF($F440="","Err1",""),IF($F440="","","Err2")),"")</f>
        <v>Err2</v>
      </c>
    </row>
    <row r="441" spans="1:64" x14ac:dyDescent="0.3">
      <c r="A441" s="19" t="s">
        <v>652</v>
      </c>
      <c r="C441" s="4" t="s">
        <v>222</v>
      </c>
      <c r="D441" s="3" t="str">
        <f ca="1">IF(BI441=0,"",IF(BI441&lt;=VALUE(MID(marker_pick,1,1)),1,""))</f>
        <v/>
      </c>
      <c r="F441" s="5" t="s">
        <v>567</v>
      </c>
      <c r="G441" s="5" t="s">
        <v>567</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ca="1">IF(SUM(V441:AL441)&gt;0,1,"")</f>
        <v/>
      </c>
      <c r="AN441" s="75" t="str">
        <f>IF(OR(E441="",VLOOKUP(E$1,Services!$A$1:$B$19,2,0)="Exclude"),"",IF($D441=1,IF(OR(price_limit="",price_limit="No Limit"),IF(E441="Yes",1,2),IF(SUMIFS(WhatIf!$G:$G,WhatIf!$A:$A,E$1,WhatIf!$B:$B,E441)&lt;=price_limit,IF(E441="Yes",1,2),"")),""))</f>
        <v/>
      </c>
      <c r="AO441" s="75" t="str">
        <f ca="1">IF(OR(F441="",VLOOKUP(F$1,Services!$A$1:$B$19,2,0)="Exclude"),"",IF($D441=1,IF(OR(price_limit="",price_limit="No Limit"),IF(F441="Yes",1,2),IF(SUMIFS(WhatIf!$G:$G,WhatIf!$A:$A,F$1,WhatIf!$B:$B,F441)&lt;=price_limit,IF(F441="Yes",1,2),"")),""))</f>
        <v/>
      </c>
      <c r="AP441" s="75" t="str">
        <f ca="1">IF(OR(G441="",VLOOKUP(G$1,Services!$A$1:$B$19,2,0)="Exclude"),"",IF($D441=1,IF(OR(price_limit="",price_limit="No Limit"),IF(G441="Yes",1,2),IF(SUMIFS(WhatIf!$G:$G,WhatIf!$A:$A,G$1,WhatIf!$B:$B,G441)&lt;=price_limit,IF(G441="Yes",1,2),"")),""))</f>
        <v/>
      </c>
      <c r="AQ441" s="75" t="str">
        <f>IF(OR(H441="",VLOOKUP(H$1,Services!$A$1:$B$19,2,0)="Exclude"),"",IF($D441=1,IF(OR(price_limit="",price_limit="No Limit"),IF(H441="Yes",1,2),IF(SUMIFS(WhatIf!$G:$G,WhatIf!$A:$A,H$1,WhatIf!$B:$B,H441)&lt;=price_limit,IF(H441="Yes",1,2),"")),""))</f>
        <v/>
      </c>
      <c r="AR441" s="75" t="str">
        <f>IF(OR(I441="",VLOOKUP(I$1,Services!$A$1:$B$19,2,0)="Exclude"),"",IF($D441=1,IF(OR(price_limit="",price_limit="No Limit"),IF(I441="Yes",1,2),IF(SUMIFS(WhatIf!$G:$G,WhatIf!$A:$A,I$1,WhatIf!$B:$B,I441)&lt;=price_limit,IF(I441="Yes",1,2),"")),""))</f>
        <v/>
      </c>
      <c r="AS441" s="75" t="str">
        <f>IF(OR(J441="",VLOOKUP(J$1,Services!$A$1:$B$19,2,0)="Exclude"),"",IF($D441=1,IF(OR(price_limit="",price_limit="No Limit"),IF(J441="Yes",1,2),IF(SUMIFS(WhatIf!$G:$G,WhatIf!$A:$A,J$1,WhatIf!$B:$B,J441)&lt;=price_limit,IF(J441="Yes",1,2),"")),""))</f>
        <v/>
      </c>
      <c r="AT441" s="75" t="str">
        <f>IF(OR(K441="",VLOOKUP(K$1,Services!$A$1:$B$19,2,0)="Exclude"),"",IF($D441=1,IF(OR(price_limit="",price_limit="No Limit"),IF(K441="Yes",1,2),IF(SUMIFS(WhatIf!$G:$G,WhatIf!$A:$A,K$1,WhatIf!$B:$B,K441)&lt;=price_limit,IF(K441="Yes",1,2),"")),""))</f>
        <v/>
      </c>
      <c r="AU441" s="75" t="str">
        <f>IF(OR(L441="",VLOOKUP(L$1,Services!$A$1:$B$19,2,0)="Exclude"),"",IF($D441=1,IF(OR(price_limit="",price_limit="No Limit"),IF(L441="Yes",1,2),IF(SUMIFS(WhatIf!$G:$G,WhatIf!$A:$A,L$1,WhatIf!$B:$B,L441)&lt;=price_limit,IF(L441="Yes",1,2),"")),""))</f>
        <v/>
      </c>
      <c r="AV441" s="75" t="str">
        <f>IF(OR(M441="",VLOOKUP(M$1,Services!$A$1:$B$19,2,0)="Exclude"),"",IF($D441=1,IF(OR(price_limit="",price_limit="No Limit"),IF(M441="Yes",1,2),IF(SUMIFS(WhatIf!$G:$G,WhatIf!$A:$A,M$1,WhatIf!$B:$B,M441)&lt;=price_limit,IF(M441="Yes",1,2),"")),""))</f>
        <v/>
      </c>
      <c r="AW441" s="75" t="str">
        <f>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6"/>
        <v>0</v>
      </c>
      <c r="BF441" s="3">
        <f>IF(highlight_pick="Select",0,IF(MID(highlight_pick,1,1)="#",0,IF(INDEX($A441:$BL441,1,MATCH(highlight_pick,$1:$1,0))="",0,IF(INDEX($A441:$BL441,1,MATCH(highlight_pick,$1:$1,0))="Yes",1,2))))</f>
        <v>0</v>
      </c>
      <c r="BG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H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Err2</v>
      </c>
    </row>
    <row r="442" spans="1:64" x14ac:dyDescent="0.3">
      <c r="A442" s="19" t="s">
        <v>400</v>
      </c>
      <c r="B442" s="4" t="s">
        <v>255</v>
      </c>
      <c r="C442" s="4" t="s">
        <v>222</v>
      </c>
      <c r="D442" s="3" t="str">
        <f ca="1">IF(BI442=0,"",IF(BI442&lt;=VALUE(MID(marker_pick,1,1)),1,""))</f>
        <v/>
      </c>
      <c r="H442" s="5" t="s">
        <v>303</v>
      </c>
      <c r="I442" s="5" t="s">
        <v>303</v>
      </c>
      <c r="J442" s="5" t="s">
        <v>303</v>
      </c>
      <c r="K442" s="5" t="s">
        <v>303</v>
      </c>
      <c r="L442" s="5" t="s">
        <v>303</v>
      </c>
      <c r="M442" s="5" t="s">
        <v>303</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ca="1">IF(SUM(V442:AL442)&gt;0,1,"")</f>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 t="shared" si="6"/>
        <v>0</v>
      </c>
      <c r="BF442" s="3">
        <f>IF(highlight_pick="Select",0,IF(MID(highlight_pick,1,1)="#",0,IF(INDEX($A442:$BL442,1,MATCH(highlight_pick,$1:$1,0))="",0,IF(INDEX($A442:$BL442,1,MATCH(highlight_pick,$1:$1,0))="Yes",1,2))))</f>
        <v>0</v>
      </c>
      <c r="BG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H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row>
    <row r="443" spans="1:64" x14ac:dyDescent="0.3">
      <c r="A443" s="19" t="s">
        <v>401</v>
      </c>
      <c r="B443" s="4" t="s">
        <v>255</v>
      </c>
      <c r="C443" s="4" t="s">
        <v>222</v>
      </c>
      <c r="D443" s="3" t="str">
        <f ca="1">IF(BI443=0,"",IF(BI443&lt;=VALUE(MID(marker_pick,1,1)),1,""))</f>
        <v/>
      </c>
      <c r="H443" s="5" t="s">
        <v>303</v>
      </c>
      <c r="I443" s="5" t="s">
        <v>303</v>
      </c>
      <c r="J443" s="5" t="s">
        <v>303</v>
      </c>
      <c r="K443" s="5" t="s">
        <v>303</v>
      </c>
      <c r="L443" s="5" t="s">
        <v>303</v>
      </c>
      <c r="M443" s="5" t="s">
        <v>303</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ca="1">IF(SUM(V443:AL443)&gt;0,1,"")</f>
        <v/>
      </c>
      <c r="AN443" s="75" t="str">
        <f>IF(OR(E443="",VLOOKUP(E$1,Services!$A$1:$B$19,2,0)="Exclude"),"",IF($D443=1,IF(OR(price_limit="",price_limit="No Limit"),IF(E443="Yes",1,2),IF(SUMIFS(WhatIf!$G:$G,WhatIf!$A:$A,E$1,WhatIf!$B:$B,E443)&lt;=price_limit,IF(E443="Yes",1,2),"")),""))</f>
        <v/>
      </c>
      <c r="AO443" s="75" t="str">
        <f>IF(OR(F443="",VLOOKUP(F$1,Services!$A$1:$B$19,2,0)="Exclude"),"",IF($D443=1,IF(OR(price_limit="",price_limit="No Limit"),IF(F443="Yes",1,2),IF(SUMIFS(WhatIf!$G:$G,WhatIf!$A:$A,F$1,WhatIf!$B:$B,F443)&lt;=price_limit,IF(F443="Yes",1,2),"")),""))</f>
        <v/>
      </c>
      <c r="AP443" s="75" t="str">
        <f>IF(OR(G443="",VLOOKUP(G$1,Services!$A$1:$B$19,2,0)="Exclude"),"",IF($D443=1,IF(OR(price_limit="",price_limit="No Limit"),IF(G443="Yes",1,2),IF(SUMIFS(WhatIf!$G:$G,WhatIf!$A:$A,G$1,WhatIf!$B:$B,G443)&lt;=price_limit,IF(G443="Yes",1,2),"")),""))</f>
        <v/>
      </c>
      <c r="AQ443" s="75" t="str">
        <f ca="1">IF(OR(H443="",VLOOKUP(H$1,Services!$A$1:$B$19,2,0)="Exclude"),"",IF($D443=1,IF(OR(price_limit="",price_limit="No Limit"),IF(H443="Yes",1,2),IF(SUMIFS(WhatIf!$G:$G,WhatIf!$A:$A,H$1,WhatIf!$B:$B,H443)&lt;=price_limit,IF(H443="Yes",1,2),"")),""))</f>
        <v/>
      </c>
      <c r="AR443" s="75" t="str">
        <f ca="1">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 t="shared" si="6"/>
        <v>0</v>
      </c>
      <c r="BF443" s="3">
        <f>IF(highlight_pick="Select",0,IF(MID(highlight_pick,1,1)="#",0,IF(INDEX($A443:$BL443,1,MATCH(highlight_pick,$1:$1,0))="",0,IF(INDEX($A443:$BL443,1,MATCH(highlight_pick,$1:$1,0))="Yes",1,2))))</f>
        <v>0</v>
      </c>
      <c r="BG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H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
      </c>
      <c r="BL443" s="3" t="str">
        <f>IF($A443&lt;&gt;"",IF(ISNUMBER(MATCH(ROW($A443),#REF!,0)),IF($F443="","Err1",""),IF($F443="","","Err2")),"")</f>
        <v/>
      </c>
    </row>
    <row r="444" spans="1:64" x14ac:dyDescent="0.3">
      <c r="A444" s="19" t="s">
        <v>689</v>
      </c>
      <c r="B444" s="4" t="s">
        <v>255</v>
      </c>
      <c r="C444" s="4" t="s">
        <v>222</v>
      </c>
      <c r="D444" s="3" t="str">
        <f ca="1">IF(BI444=0,"",IF(BI444&lt;=VALUE(MID(marker_pick,1,1)),1,""))</f>
        <v/>
      </c>
      <c r="H444" s="5" t="s">
        <v>303</v>
      </c>
      <c r="I444" s="5" t="s">
        <v>303</v>
      </c>
      <c r="J444" s="5" t="s">
        <v>303</v>
      </c>
      <c r="K444" s="5" t="s">
        <v>303</v>
      </c>
      <c r="L444" s="5" t="s">
        <v>303</v>
      </c>
      <c r="M444" s="5" t="s">
        <v>303</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ca="1">IF(SUM(V444:AL444)&gt;0,1,"")</f>
        <v/>
      </c>
      <c r="AN444" s="75" t="str">
        <f>IF(OR(E444="",VLOOKUP(E$1,Services!$A$1:$B$19,2,0)="Exclude"),"",IF($D444=1,IF(OR(price_limit="",price_limit="No Limit"),IF(E444="Yes",1,2),IF(SUMIFS(WhatIf!$G:$G,WhatIf!$A:$A,E$1,WhatIf!$B:$B,E444)&lt;=price_limit,IF(E444="Yes",1,2),"")),""))</f>
        <v/>
      </c>
      <c r="AO444" s="75" t="str">
        <f>IF(OR(F444="",VLOOKUP(F$1,Services!$A$1:$B$19,2,0)="Exclude"),"",IF($D444=1,IF(OR(price_limit="",price_limit="No Limit"),IF(F444="Yes",1,2),IF(SUMIFS(WhatIf!$G:$G,WhatIf!$A:$A,F$1,WhatIf!$B:$B,F444)&lt;=price_limit,IF(F444="Yes",1,2),"")),""))</f>
        <v/>
      </c>
      <c r="AP444" s="75" t="str">
        <f>IF(OR(G444="",VLOOKUP(G$1,Services!$A$1:$B$19,2,0)="Exclude"),"",IF($D444=1,IF(OR(price_limit="",price_limit="No Limit"),IF(G444="Yes",1,2),IF(SUMIFS(WhatIf!$G:$G,WhatIf!$A:$A,G$1,WhatIf!$B:$B,G444)&lt;=price_limit,IF(G444="Yes",1,2),"")),""))</f>
        <v/>
      </c>
      <c r="AQ444" s="75" t="str">
        <f ca="1">IF(OR(H444="",VLOOKUP(H$1,Services!$A$1:$B$19,2,0)="Exclude"),"",IF($D444=1,IF(OR(price_limit="",price_limit="No Limit"),IF(H444="Yes",1,2),IF(SUMIFS(WhatIf!$G:$G,WhatIf!$A:$A,H$1,WhatIf!$B:$B,H444)&lt;=price_limit,IF(H444="Yes",1,2),"")),""))</f>
        <v/>
      </c>
      <c r="AR444" s="75" t="str">
        <f ca="1">IF(OR(I444="",VLOOKUP(I$1,Services!$A$1:$B$19,2,0)="Exclude"),"",IF($D444=1,IF(OR(price_limit="",price_limit="No Limit"),IF(I444="Yes",1,2),IF(SUMIFS(WhatIf!$G:$G,WhatIf!$A:$A,I$1,WhatIf!$B:$B,I444)&lt;=price_limit,IF(I444="Yes",1,2),"")),""))</f>
        <v/>
      </c>
      <c r="AS444" s="75" t="str">
        <f ca="1">IF(OR(J444="",VLOOKUP(J$1,Services!$A$1:$B$19,2,0)="Exclude"),"",IF($D444=1,IF(OR(price_limit="",price_limit="No Limit"),IF(J444="Yes",1,2),IF(SUMIFS(WhatIf!$G:$G,WhatIf!$A:$A,J$1,WhatIf!$B:$B,J444)&lt;=price_limit,IF(J444="Yes",1,2),"")),""))</f>
        <v/>
      </c>
      <c r="AT444" s="75" t="str">
        <f ca="1">IF(OR(K444="",VLOOKUP(K$1,Services!$A$1:$B$19,2,0)="Exclude"),"",IF($D444=1,IF(OR(price_limit="",price_limit="No Limit"),IF(K444="Yes",1,2),IF(SUMIFS(WhatIf!$G:$G,WhatIf!$A:$A,K$1,WhatIf!$B:$B,K444)&lt;=price_limit,IF(K444="Yes",1,2),"")),""))</f>
        <v/>
      </c>
      <c r="AU444" s="75" t="str">
        <f ca="1">IF(OR(L444="",VLOOKUP(L$1,Services!$A$1:$B$19,2,0)="Exclude"),"",IF($D444=1,IF(OR(price_limit="",price_limit="No Limit"),IF(L444="Yes",1,2),IF(SUMIFS(WhatIf!$G:$G,WhatIf!$A:$A,L$1,WhatIf!$B:$B,L444)&lt;=price_limit,IF(L444="Yes",1,2),"")),""))</f>
        <v/>
      </c>
      <c r="AV444" s="75" t="str">
        <f ca="1">IF(OR(M444="",VLOOKUP(M$1,Services!$A$1:$B$19,2,0)="Exclude"),"",IF($D444=1,IF(OR(price_limit="",price_limit="No Limit"),IF(M444="Yes",1,2),IF(SUMIFS(WhatIf!$G:$G,WhatIf!$A:$A,M$1,WhatIf!$B:$B,M444)&lt;=price_limit,IF(M444="Yes",1,2),"")),""))</f>
        <v/>
      </c>
      <c r="AW444" s="75" t="str">
        <f ca="1">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6"/>
        <v>0</v>
      </c>
      <c r="BF444" s="3">
        <f>IF(highlight_pick="Select",0,IF(MID(highlight_pick,1,1)="#",0,IF(INDEX($A444:$BL444,1,MATCH(highlight_pick,$1:$1,0))="",0,IF(INDEX($A444:$BL444,1,MATCH(highlight_pick,$1:$1,0))="Yes",1,2))))</f>
        <v>0</v>
      </c>
      <c r="BG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H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
      </c>
    </row>
    <row r="445" spans="1:64" x14ac:dyDescent="0.3">
      <c r="A445" s="19" t="s">
        <v>340</v>
      </c>
      <c r="B445" s="4" t="s">
        <v>255</v>
      </c>
      <c r="C445" s="4" t="s">
        <v>223</v>
      </c>
      <c r="D445" s="3" t="str">
        <f ca="1">IF(BI445=0,"",IF(BI445&lt;=VALUE(MID(marker_pick,1,1)),1,""))</f>
        <v/>
      </c>
      <c r="F445" s="5" t="s">
        <v>340</v>
      </c>
      <c r="G445" s="5" t="s">
        <v>340</v>
      </c>
      <c r="R445" s="5" t="s">
        <v>894</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ca="1">IF(SUM(V445:AL445)&gt;0,1,"")</f>
        <v/>
      </c>
      <c r="AN445" s="75" t="str">
        <f>IF(OR(E445="",VLOOKUP(E$1,Services!$A$1:$B$19,2,0)="Exclude"),"",IF($D445=1,IF(OR(price_limit="",price_limit="No Limit"),IF(E445="Yes",1,2),IF(SUMIFS(WhatIf!$G:$G,WhatIf!$A:$A,E$1,WhatIf!$B:$B,E445)&lt;=price_limit,IF(E445="Yes",1,2),"")),""))</f>
        <v/>
      </c>
      <c r="AO445" s="75" t="str">
        <f ca="1">IF(OR(F445="",VLOOKUP(F$1,Services!$A$1:$B$19,2,0)="Exclude"),"",IF($D445=1,IF(OR(price_limit="",price_limit="No Limit"),IF(F445="Yes",1,2),IF(SUMIFS(WhatIf!$G:$G,WhatIf!$A:$A,F$1,WhatIf!$B:$B,F445)&lt;=price_limit,IF(F445="Yes",1,2),"")),""))</f>
        <v/>
      </c>
      <c r="AP445" s="75" t="str">
        <f ca="1">IF(OR(G445="",VLOOKUP(G$1,Services!$A$1:$B$19,2,0)="Exclude"),"",IF($D445=1,IF(OR(price_limit="",price_limit="No Limit"),IF(G445="Yes",1,2),IF(SUMIFS(WhatIf!$G:$G,WhatIf!$A:$A,G$1,WhatIf!$B:$B,G445)&lt;=price_limit,IF(G445="Yes",1,2),"")),""))</f>
        <v/>
      </c>
      <c r="AQ445" s="75" t="str">
        <f>IF(OR(H445="",VLOOKUP(H$1,Services!$A$1:$B$19,2,0)="Exclude"),"",IF($D445=1,IF(OR(price_limit="",price_limit="No Limit"),IF(H445="Yes",1,2),IF(SUMIFS(WhatIf!$G:$G,WhatIf!$A:$A,H$1,WhatIf!$B:$B,H445)&lt;=price_limit,IF(H445="Yes",1,2),"")),""))</f>
        <v/>
      </c>
      <c r="AR445" s="75" t="str">
        <f>IF(OR(I445="",VLOOKUP(I$1,Services!$A$1:$B$19,2,0)="Exclude"),"",IF($D445=1,IF(OR(price_limit="",price_limit="No Limit"),IF(I445="Yes",1,2),IF(SUMIFS(WhatIf!$G:$G,WhatIf!$A:$A,I$1,WhatIf!$B:$B,I445)&lt;=price_limit,IF(I445="Yes",1,2),"")),""))</f>
        <v/>
      </c>
      <c r="AS445" s="75" t="str">
        <f>IF(OR(J445="",VLOOKUP(J$1,Services!$A$1:$B$19,2,0)="Exclude"),"",IF($D445=1,IF(OR(price_limit="",price_limit="No Limit"),IF(J445="Yes",1,2),IF(SUMIFS(WhatIf!$G:$G,WhatIf!$A:$A,J$1,WhatIf!$B:$B,J445)&lt;=price_limit,IF(J445="Yes",1,2),"")),""))</f>
        <v/>
      </c>
      <c r="AT445" s="75" t="str">
        <f>IF(OR(K445="",VLOOKUP(K$1,Services!$A$1:$B$19,2,0)="Exclude"),"",IF($D445=1,IF(OR(price_limit="",price_limit="No Limit"),IF(K445="Yes",1,2),IF(SUMIFS(WhatIf!$G:$G,WhatIf!$A:$A,K$1,WhatIf!$B:$B,K445)&lt;=price_limit,IF(K445="Yes",1,2),"")),""))</f>
        <v/>
      </c>
      <c r="AU445" s="75" t="str">
        <f>IF(OR(L445="",VLOOKUP(L$1,Services!$A$1:$B$19,2,0)="Exclude"),"",IF($D445=1,IF(OR(price_limit="",price_limit="No Limit"),IF(L445="Yes",1,2),IF(SUMIFS(WhatIf!$G:$G,WhatIf!$A:$A,L$1,WhatIf!$B:$B,L445)&lt;=price_limit,IF(L445="Yes",1,2),"")),""))</f>
        <v/>
      </c>
      <c r="AV445" s="75" t="str">
        <f>IF(OR(M445="",VLOOKUP(M$1,Services!$A$1:$B$19,2,0)="Exclude"),"",IF($D445=1,IF(OR(price_limit="",price_limit="No Limit"),IF(M445="Yes",1,2),IF(SUMIFS(WhatIf!$G:$G,WhatIf!$A:$A,M$1,WhatIf!$B:$B,M445)&lt;=price_limit,IF(M445="Yes",1,2),"")),""))</f>
        <v/>
      </c>
      <c r="AW445" s="75" t="str">
        <f>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 ca="1">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6"/>
        <v>0</v>
      </c>
      <c r="BF445" s="3">
        <f>IF(highlight_pick="Select",0,IF(MID(highlight_pick,1,1)="#",0,IF(INDEX($A445:$BL445,1,MATCH(highlight_pick,$1:$1,0))="",0,IF(INDEX($A445:$BL445,1,MATCH(highlight_pick,$1:$1,0))="Yes",1,2))))</f>
        <v>0</v>
      </c>
      <c r="BG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H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Err2</v>
      </c>
    </row>
    <row r="446" spans="1:64" x14ac:dyDescent="0.3">
      <c r="A446" s="19" t="s">
        <v>611</v>
      </c>
      <c r="B446" s="19" t="s">
        <v>402</v>
      </c>
      <c r="C446" s="4" t="s">
        <v>496</v>
      </c>
      <c r="D446" s="3" t="str">
        <f ca="1">IF(BI446=0,"",IF(BI446&lt;=VALUE(MID(marker_pick,1,1)),1,""))</f>
        <v/>
      </c>
      <c r="F446" s="5" t="s">
        <v>570</v>
      </c>
      <c r="G446" s="5" t="s">
        <v>570</v>
      </c>
      <c r="H446" s="5" t="s">
        <v>303</v>
      </c>
      <c r="I446" s="5" t="s">
        <v>303</v>
      </c>
      <c r="J446" s="5" t="s">
        <v>303</v>
      </c>
      <c r="K446" s="5" t="s">
        <v>303</v>
      </c>
      <c r="L446" s="5" t="s">
        <v>303</v>
      </c>
      <c r="M446" s="5" t="s">
        <v>303</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ca="1">IF(SUM(V446:AL446)&gt;0,1,"")</f>
        <v/>
      </c>
      <c r="AN446" s="75" t="str">
        <f>IF(OR(E446="",VLOOKUP(E$1,Services!$A$1:$B$19,2,0)="Exclude"),"",IF($D446=1,IF(OR(price_limit="",price_limit="No Limit"),IF(E446="Yes",1,2),IF(SUMIFS(WhatIf!$G:$G,WhatIf!$A:$A,E$1,WhatIf!$B:$B,E446)&lt;=price_limit,IF(E446="Yes",1,2),"")),""))</f>
        <v/>
      </c>
      <c r="AO446" s="75" t="str">
        <f ca="1">IF(OR(F446="",VLOOKUP(F$1,Services!$A$1:$B$19,2,0)="Exclude"),"",IF($D446=1,IF(OR(price_limit="",price_limit="No Limit"),IF(F446="Yes",1,2),IF(SUMIFS(WhatIf!$G:$G,WhatIf!$A:$A,F$1,WhatIf!$B:$B,F446)&lt;=price_limit,IF(F446="Yes",1,2),"")),""))</f>
        <v/>
      </c>
      <c r="AP446" s="75" t="str">
        <f ca="1">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6"/>
        <v>0</v>
      </c>
      <c r="BF446" s="3">
        <f>IF(highlight_pick="Select",0,IF(MID(highlight_pick,1,1)="#",0,IF(INDEX($A446:$BL446,1,MATCH(highlight_pick,$1:$1,0))="",0,IF(INDEX($A446:$BL446,1,MATCH(highlight_pick,$1:$1,0))="Yes",1,2))))</f>
        <v>0</v>
      </c>
      <c r="BG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H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Err2</v>
      </c>
    </row>
    <row r="447" spans="1:64" ht="24.9" x14ac:dyDescent="0.3">
      <c r="A447" s="19" t="s">
        <v>419</v>
      </c>
      <c r="B447" s="4" t="s">
        <v>427</v>
      </c>
      <c r="C447" s="4" t="s">
        <v>212</v>
      </c>
      <c r="D447" s="3" t="str">
        <f ca="1">IF(BI447=0,"",IF(BI447&lt;=VALUE(MID(marker_pick,1,1)),1,""))</f>
        <v/>
      </c>
      <c r="E447" s="5" t="s">
        <v>1</v>
      </c>
      <c r="F447" s="5" t="s">
        <v>549</v>
      </c>
      <c r="G447" s="5" t="s">
        <v>549</v>
      </c>
      <c r="J447" s="5" t="s">
        <v>1</v>
      </c>
      <c r="K447" s="5" t="s">
        <v>1</v>
      </c>
      <c r="L447" s="5" t="s">
        <v>1</v>
      </c>
      <c r="M447" s="5" t="s">
        <v>1</v>
      </c>
      <c r="O447" s="6" t="s">
        <v>1</v>
      </c>
      <c r="P447" s="6"/>
      <c r="Q447" s="6" t="s">
        <v>1</v>
      </c>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ca="1">IF(SUM(V447:AL447)&gt;0,1,"")</f>
        <v/>
      </c>
      <c r="AN447" s="75" t="str">
        <f ca="1">IF(OR(E447="",VLOOKUP(E$1,Services!$A$1:$B$19,2,0)="Exclude"),"",IF($D447=1,IF(OR(price_limit="",price_limit="No Limit"),IF(E447="Yes",1,2),IF(SUMIFS(WhatIf!$G:$G,WhatIf!$A:$A,E$1,WhatIf!$B:$B,E447)&lt;=price_limit,IF(E447="Yes",1,2),"")),""))</f>
        <v/>
      </c>
      <c r="AO447" s="75" t="str">
        <f ca="1">IF(OR(F447="",VLOOKUP(F$1,Services!$A$1:$B$19,2,0)="Exclude"),"",IF($D447=1,IF(OR(price_limit="",price_limit="No Limit"),IF(F447="Yes",1,2),IF(SUMIFS(WhatIf!$G:$G,WhatIf!$A:$A,F$1,WhatIf!$B:$B,F447)&lt;=price_limit,IF(F447="Yes",1,2),"")),""))</f>
        <v/>
      </c>
      <c r="AP447" s="75" t="str">
        <f ca="1">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IF(OR(N447="",VLOOKUP(N$1,Services!$A$1:$B$19,2,0)="Exclude"),"",IF($D447=1,IF(OR(price_limit="",price_limit="No Limit"),IF(N447="Yes",1,2),IF(SUMIFS(WhatIf!$G:$G,WhatIf!$A:$A,N$1,WhatIf!$B:$B,N447)&lt;=price_limit,IF(N447="Yes",1,2),"")),""))</f>
        <v/>
      </c>
      <c r="AX447" s="75" t="str">
        <f ca="1">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 ca="1">IF(OR(Q447="",VLOOKUP(Q$1,Services!$A$1:$B$19,2,0)="Exclude"),"",IF($D447=1,IF(OR(price_limit="",price_limit="No Limit"),IF(Q447="Yes",1,2),IF(SUMIFS(WhatIf!$G:$G,WhatIf!$A:$A,Q$1,WhatIf!$B:$B,Q447)&lt;=price_limit,IF(Q447="Yes",1,2),"")),""))</f>
        <v/>
      </c>
      <c r="BA447" s="75" t="str">
        <f ca="1">IF(OR(R447="",VLOOKUP(R$1,Services!$A$1:$B$19,2,0)="Exclude"),"",IF($D447=1,IF(OR(price_limit="",price_limit="No Limit"),IF(R447="Yes",1,2),IF(SUMIFS(WhatIf!$G:$G,WhatIf!$A:$A,R$1,WhatIf!$B:$B,R447)&lt;=price_limit,IF(R447="Yes",1,2),"")),""))</f>
        <v/>
      </c>
      <c r="BB447" s="75" t="str">
        <f ca="1">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6"/>
        <v>0</v>
      </c>
      <c r="BF447" s="3">
        <f>IF(highlight_pick="Select",0,IF(MID(highlight_pick,1,1)="#",0,IF(INDEX($A447:$BL447,1,MATCH(highlight_pick,$1:$1,0))="",0,IF(INDEX($A447:$BL447,1,MATCH(highlight_pick,$1:$1,0))="Yes",1,2))))</f>
        <v>0</v>
      </c>
      <c r="BG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H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Err2</v>
      </c>
      <c r="BL447" s="3" t="str">
        <f>IF($A447&lt;&gt;"",IF(ISNUMBER(MATCH(ROW($A447),#REF!,0)),IF($F447="","Err1",""),IF($F447="","","Err2")),"")</f>
        <v>Err2</v>
      </c>
    </row>
    <row r="448" spans="1:64" ht="24.9" x14ac:dyDescent="0.3">
      <c r="A448" s="19" t="s">
        <v>83</v>
      </c>
      <c r="B448" s="4" t="s">
        <v>295</v>
      </c>
      <c r="C448" s="4" t="s">
        <v>231</v>
      </c>
      <c r="D448" s="3" t="str">
        <f ca="1">IF(BI448=0,"",IF(BI448&lt;=VALUE(MID(marker_pick,1,1)),1,""))</f>
        <v/>
      </c>
      <c r="K448" s="5" t="s">
        <v>1</v>
      </c>
      <c r="L448" s="5" t="s">
        <v>1</v>
      </c>
      <c r="M448" s="5" t="s">
        <v>1</v>
      </c>
      <c r="N448" s="5" t="s">
        <v>1</v>
      </c>
      <c r="O448" s="6"/>
      <c r="P448" s="6"/>
      <c r="Q448" s="6"/>
      <c r="R448" s="6" t="s">
        <v>1</v>
      </c>
      <c r="U448" s="5" t="s">
        <v>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ca="1">IF(SUM(V448:AL448)&gt;0,1,"")</f>
        <v/>
      </c>
      <c r="AN448" s="75" t="str">
        <f>IF(OR(E448="",VLOOKUP(E$1,Services!$A$1:$B$19,2,0)="Exclude"),"",IF($D448=1,IF(OR(price_limit="",price_limit="No Limit"),IF(E448="Yes",1,2),IF(SUMIFS(WhatIf!$G:$G,WhatIf!$A:$A,E$1,WhatIf!$B:$B,E448)&lt;=price_limit,IF(E448="Yes",1,2),"")),""))</f>
        <v/>
      </c>
      <c r="AO448" s="75" t="str">
        <f>IF(OR(F448="",VLOOKUP(F$1,Services!$A$1:$B$19,2,0)="Exclude"),"",IF($D448=1,IF(OR(price_limit="",price_limit="No Limit"),IF(F448="Yes",1,2),IF(SUMIFS(WhatIf!$G:$G,WhatIf!$A:$A,F$1,WhatIf!$B:$B,F448)&lt;=price_limit,IF(F448="Yes",1,2),"")),""))</f>
        <v/>
      </c>
      <c r="AP448" s="75" t="str">
        <f>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 ca="1">IF(OR(K448="",VLOOKUP(K$1,Services!$A$1:$B$19,2,0)="Exclude"),"",IF($D448=1,IF(OR(price_limit="",price_limit="No Limit"),IF(K448="Yes",1,2),IF(SUMIFS(WhatIf!$G:$G,WhatIf!$A:$A,K$1,WhatIf!$B:$B,K448)&lt;=price_limit,IF(K448="Yes",1,2),"")),""))</f>
        <v/>
      </c>
      <c r="AU448" s="75" t="str">
        <f ca="1">IF(OR(L448="",VLOOKUP(L$1,Services!$A$1:$B$19,2,0)="Exclude"),"",IF($D448=1,IF(OR(price_limit="",price_limit="No Limit"),IF(L448="Yes",1,2),IF(SUMIFS(WhatIf!$G:$G,WhatIf!$A:$A,L$1,WhatIf!$B:$B,L448)&lt;=price_limit,IF(L448="Yes",1,2),"")),""))</f>
        <v/>
      </c>
      <c r="AV448" s="75" t="str">
        <f ca="1">IF(OR(M448="",VLOOKUP(M$1,Services!$A$1:$B$19,2,0)="Exclude"),"",IF($D448=1,IF(OR(price_limit="",price_limit="No Limit"),IF(M448="Yes",1,2),IF(SUMIFS(WhatIf!$G:$G,WhatIf!$A:$A,M$1,WhatIf!$B:$B,M448)&lt;=price_limit,IF(M448="Yes",1,2),"")),""))</f>
        <v/>
      </c>
      <c r="AW448" s="75" t="str">
        <f ca="1">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6"/>
        <v>0</v>
      </c>
      <c r="BF448" s="3">
        <f>IF(highlight_pick="Select",0,IF(MID(highlight_pick,1,1)="#",0,IF(INDEX($A448:$BL448,1,MATCH(highlight_pick,$1:$1,0))="",0,IF(INDEX($A448:$BL448,1,MATCH(highlight_pick,$1:$1,0))="Yes",1,2))))</f>
        <v>0</v>
      </c>
      <c r="BG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H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
      </c>
    </row>
    <row r="449" spans="1:64" ht="24.9" x14ac:dyDescent="0.3">
      <c r="A449" s="19" t="s">
        <v>628</v>
      </c>
      <c r="C449" s="4" t="s">
        <v>496</v>
      </c>
      <c r="D449" s="3" t="str">
        <f ca="1">IF(BI449=0,"",IF(BI449&lt;=VALUE(MID(marker_pick,1,1)),1,""))</f>
        <v/>
      </c>
      <c r="F449" s="5" t="s">
        <v>578</v>
      </c>
      <c r="G449" s="5" t="s">
        <v>578</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ca="1">IF(SUM(V449:AL449)&gt;0,1,"")</f>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IF(OR(H449="",VLOOKUP(H$1,Services!$A$1:$B$19,2,0)="Exclude"),"",IF($D449=1,IF(OR(price_limit="",price_limit="No Limit"),IF(H449="Yes",1,2),IF(SUMIFS(WhatIf!$G:$G,WhatIf!$A:$A,H$1,WhatIf!$B:$B,H449)&lt;=price_limit,IF(H449="Yes",1,2),"")),""))</f>
        <v/>
      </c>
      <c r="AR449" s="75" t="str">
        <f>IF(OR(I449="",VLOOKUP(I$1,Services!$A$1:$B$19,2,0)="Exclude"),"",IF($D449=1,IF(OR(price_limit="",price_limit="No Limit"),IF(I449="Yes",1,2),IF(SUMIFS(WhatIf!$G:$G,WhatIf!$A:$A,I$1,WhatIf!$B:$B,I449)&lt;=price_limit,IF(I449="Yes",1,2),"")),""))</f>
        <v/>
      </c>
      <c r="AS449" s="75" t="str">
        <f>IF(OR(J449="",VLOOKUP(J$1,Services!$A$1:$B$19,2,0)="Exclude"),"",IF($D449=1,IF(OR(price_limit="",price_limit="No Limit"),IF(J449="Yes",1,2),IF(SUMIFS(WhatIf!$G:$G,WhatIf!$A:$A,J$1,WhatIf!$B:$B,J449)&lt;=price_limit,IF(J449="Yes",1,2),"")),""))</f>
        <v/>
      </c>
      <c r="AT449" s="75" t="str">
        <f>IF(OR(K449="",VLOOKUP(K$1,Services!$A$1:$B$19,2,0)="Exclude"),"",IF($D449=1,IF(OR(price_limit="",price_limit="No Limit"),IF(K449="Yes",1,2),IF(SUMIFS(WhatIf!$G:$G,WhatIf!$A:$A,K$1,WhatIf!$B:$B,K449)&lt;=price_limit,IF(K449="Yes",1,2),"")),""))</f>
        <v/>
      </c>
      <c r="AU449" s="75" t="str">
        <f>IF(OR(L449="",VLOOKUP(L$1,Services!$A$1:$B$19,2,0)="Exclude"),"",IF($D449=1,IF(OR(price_limit="",price_limit="No Limit"),IF(L449="Yes",1,2),IF(SUMIFS(WhatIf!$G:$G,WhatIf!$A:$A,L$1,WhatIf!$B:$B,L449)&lt;=price_limit,IF(L449="Yes",1,2),"")),""))</f>
        <v/>
      </c>
      <c r="AV449" s="75" t="str">
        <f>IF(OR(M449="",VLOOKUP(M$1,Services!$A$1:$B$19,2,0)="Exclude"),"",IF($D449=1,IF(OR(price_limit="",price_limit="No Limit"),IF(M449="Yes",1,2),IF(SUMIFS(WhatIf!$G:$G,WhatIf!$A:$A,M$1,WhatIf!$B:$B,M449)&lt;=price_limit,IF(M449="Yes",1,2),"")),""))</f>
        <v/>
      </c>
      <c r="AW449" s="75" t="str">
        <f>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6"/>
        <v>0</v>
      </c>
      <c r="BF449" s="3">
        <f>IF(highlight_pick="Select",0,IF(MID(highlight_pick,1,1)="#",0,IF(INDEX($A449:$BL449,1,MATCH(highlight_pick,$1:$1,0))="",0,IF(INDEX($A449:$BL449,1,MATCH(highlight_pick,$1:$1,0))="Yes",1,2))))</f>
        <v>0</v>
      </c>
      <c r="BG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H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row>
    <row r="450" spans="1:64" ht="24.9" x14ac:dyDescent="0.3">
      <c r="A450" s="19" t="s">
        <v>595</v>
      </c>
      <c r="C450" s="4" t="s">
        <v>223</v>
      </c>
      <c r="D450" s="3" t="str">
        <f ca="1">IF(BI450=0,"",IF(BI450&lt;=VALUE(MID(marker_pick,1,1)),1,""))</f>
        <v/>
      </c>
      <c r="F450" s="5" t="s">
        <v>572</v>
      </c>
      <c r="G450" s="5" t="s">
        <v>572</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ca="1">IF(SUM(V450:AL450)&gt;0,1,"")</f>
        <v/>
      </c>
      <c r="AN450" s="75" t="str">
        <f>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 t="shared" ref="BE450:BE462" si="8">MAX(BF450:BH450)</f>
        <v>0</v>
      </c>
      <c r="BF450" s="3">
        <f>IF(highlight_pick="Select",0,IF(MID(highlight_pick,1,1)="#",0,IF(INDEX($A450:$BL450,1,MATCH(highlight_pick,$1:$1,0))="",0,IF(INDEX($A450:$BL450,1,MATCH(highlight_pick,$1:$1,0))="Yes",1,2))))</f>
        <v>0</v>
      </c>
      <c r="BG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H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Err2</v>
      </c>
    </row>
    <row r="451" spans="1:64" ht="24.9" x14ac:dyDescent="0.3">
      <c r="A451" s="19" t="s">
        <v>596</v>
      </c>
      <c r="C451" s="4" t="s">
        <v>223</v>
      </c>
      <c r="D451" s="3" t="str">
        <f ca="1">IF(BI451=0,"",IF(BI451&lt;=VALUE(MID(marker_pick,1,1)),1,""))</f>
        <v/>
      </c>
      <c r="F451" s="5" t="s">
        <v>572</v>
      </c>
      <c r="G451" s="5" t="s">
        <v>572</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ca="1">IF(SUM(V451:AL451)&gt;0,1,"")</f>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8"/>
        <v>0</v>
      </c>
      <c r="BF451" s="3">
        <f>IF(highlight_pick="Select",0,IF(MID(highlight_pick,1,1)="#",0,IF(INDEX($A451:$BL451,1,MATCH(highlight_pick,$1:$1,0))="",0,IF(INDEX($A451:$BL451,1,MATCH(highlight_pick,$1:$1,0))="Yes",1,2))))</f>
        <v>0</v>
      </c>
      <c r="BG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H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row>
    <row r="452" spans="1:64" ht="24.9" x14ac:dyDescent="0.3">
      <c r="A452" s="19" t="s">
        <v>157</v>
      </c>
      <c r="B452" s="4" t="s">
        <v>341</v>
      </c>
      <c r="C452" s="4" t="s">
        <v>223</v>
      </c>
      <c r="D452" s="3" t="str">
        <f ca="1">IF(BI452=0,"",IF(BI452&lt;=VALUE(MID(marker_pick,1,1)),1,""))</f>
        <v/>
      </c>
      <c r="F452" s="5" t="s">
        <v>551</v>
      </c>
      <c r="G452" s="5" t="s">
        <v>551</v>
      </c>
      <c r="R452" s="5" t="s">
        <v>895</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ca="1">IF(SUM(V452:AL452)&gt;0,1,"")</f>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8"/>
        <v>0</v>
      </c>
      <c r="BF452" s="3">
        <f>IF(highlight_pick="Select",0,IF(MID(highlight_pick,1,1)="#",0,IF(INDEX($A452:$BL452,1,MATCH(highlight_pick,$1:$1,0))="",0,IF(INDEX($A452:$BL452,1,MATCH(highlight_pick,$1:$1,0))="Yes",1,2))))</f>
        <v>0</v>
      </c>
      <c r="BG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H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row>
    <row r="453" spans="1:64" x14ac:dyDescent="0.3">
      <c r="A453" s="19" t="s">
        <v>655</v>
      </c>
      <c r="C453" s="4" t="s">
        <v>231</v>
      </c>
      <c r="D453" s="3" t="str">
        <f ca="1">IF(BI453=0,"",IF(BI453&lt;=VALUE(MID(marker_pick,1,1)),1,""))</f>
        <v/>
      </c>
      <c r="F453" s="5" t="s">
        <v>548</v>
      </c>
      <c r="G453" s="5" t="s">
        <v>548</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ca="1">IF(SUM(V453:AL453)&gt;0,1,"")</f>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 t="shared" si="8"/>
        <v>0</v>
      </c>
      <c r="BF453" s="3">
        <f>IF(highlight_pick="Select",0,IF(MID(highlight_pick,1,1)="#",0,IF(INDEX($A453:$BL453,1,MATCH(highlight_pick,$1:$1,0))="",0,IF(INDEX($A453:$BL453,1,MATCH(highlight_pick,$1:$1,0))="Yes",1,2))))</f>
        <v>0</v>
      </c>
      <c r="BG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H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row>
    <row r="454" spans="1:64" ht="24.9" x14ac:dyDescent="0.3">
      <c r="A454" s="19" t="s">
        <v>403</v>
      </c>
      <c r="B454" s="4" t="s">
        <v>255</v>
      </c>
      <c r="C454" s="4" t="s">
        <v>494</v>
      </c>
      <c r="D454" s="3" t="str">
        <f ca="1">IF(BI454=0,"",IF(BI454&lt;=VALUE(MID(marker_pick,1,1)),1,""))</f>
        <v/>
      </c>
      <c r="I454" s="5" t="s">
        <v>1</v>
      </c>
      <c r="O454" s="5" t="s">
        <v>1</v>
      </c>
      <c r="Q454" s="5" t="s">
        <v>223</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ca="1">IF(SUM(V454:AL454)&gt;0,1,"")</f>
        <v/>
      </c>
      <c r="AN454" s="75" t="str">
        <f>IF(OR(E454="",VLOOKUP(E$1,Services!$A$1:$B$19,2,0)="Exclude"),"",IF($D454=1,IF(OR(price_limit="",price_limit="No Limit"),IF(E454="Yes",1,2),IF(SUMIFS(WhatIf!$G:$G,WhatIf!$A:$A,E$1,WhatIf!$B:$B,E454)&lt;=price_limit,IF(E454="Yes",1,2),"")),""))</f>
        <v/>
      </c>
      <c r="AO454" s="75" t="str">
        <f>IF(OR(F454="",VLOOKUP(F$1,Services!$A$1:$B$19,2,0)="Exclude"),"",IF($D454=1,IF(OR(price_limit="",price_limit="No Limit"),IF(F454="Yes",1,2),IF(SUMIFS(WhatIf!$G:$G,WhatIf!$A:$A,F$1,WhatIf!$B:$B,F454)&lt;=price_limit,IF(F454="Yes",1,2),"")),""))</f>
        <v/>
      </c>
      <c r="AP454" s="75" t="str">
        <f>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 ca="1">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 ca="1">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 ca="1">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8"/>
        <v>0</v>
      </c>
      <c r="BF454" s="3">
        <f>IF(highlight_pick="Select",0,IF(MID(highlight_pick,1,1)="#",0,IF(INDEX($A454:$BL454,1,MATCH(highlight_pick,$1:$1,0))="",0,IF(INDEX($A454:$BL454,1,MATCH(highlight_pick,$1:$1,0))="Yes",1,2))))</f>
        <v>0</v>
      </c>
      <c r="BG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H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
      </c>
    </row>
    <row r="455" spans="1:64" x14ac:dyDescent="0.3">
      <c r="A455" s="19" t="s">
        <v>167</v>
      </c>
      <c r="B455" s="4" t="s">
        <v>255</v>
      </c>
      <c r="C455" s="4" t="s">
        <v>301</v>
      </c>
      <c r="D455" s="3" t="str">
        <f ca="1">IF(BI455=0,"",IF(BI455&lt;=VALUE(MID(marker_pick,1,1)),1,""))</f>
        <v/>
      </c>
      <c r="O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ca="1">IF(SUM(V455:AL455)&gt;0,1,"")</f>
        <v/>
      </c>
      <c r="AN455" s="75" t="str">
        <f>IF(OR(E455="",VLOOKUP(E$1,Services!$A$1:$B$19,2,0)="Exclude"),"",IF($D455=1,IF(OR(price_limit="",price_limit="No Limit"),IF(E455="Yes",1,2),IF(SUMIFS(WhatIf!$G:$G,WhatIf!$A:$A,E$1,WhatIf!$B:$B,E455)&lt;=price_limit,IF(E455="Yes",1,2),"")),""))</f>
        <v/>
      </c>
      <c r="AO455" s="75" t="str">
        <f>IF(OR(F455="",VLOOKUP(F$1,Services!$A$1:$B$19,2,0)="Exclude"),"",IF($D455=1,IF(OR(price_limit="",price_limit="No Limit"),IF(F455="Yes",1,2),IF(SUMIFS(WhatIf!$G:$G,WhatIf!$A:$A,F$1,WhatIf!$B:$B,F455)&lt;=price_limit,IF(F455="Yes",1,2),"")),""))</f>
        <v/>
      </c>
      <c r="AP455" s="75" t="str">
        <f>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 ca="1">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8"/>
        <v>0</v>
      </c>
      <c r="BF455" s="3">
        <f>IF(highlight_pick="Select",0,IF(MID(highlight_pick,1,1)="#",0,IF(INDEX($A455:$BL455,1,MATCH(highlight_pick,$1:$1,0))="",0,IF(INDEX($A455:$BL455,1,MATCH(highlight_pick,$1:$1,0))="Yes",1,2))))</f>
        <v>0</v>
      </c>
      <c r="BG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H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
      </c>
    </row>
    <row r="456" spans="1:64" ht="24.9" x14ac:dyDescent="0.3">
      <c r="A456" s="19" t="s">
        <v>404</v>
      </c>
      <c r="B456" s="4" t="s">
        <v>255</v>
      </c>
      <c r="C456" s="4" t="s">
        <v>212</v>
      </c>
      <c r="D456" s="3" t="str">
        <f ca="1">IF(BI456=0,"",IF(BI456&lt;=VALUE(MID(marker_pick,1,1)),1,""))</f>
        <v/>
      </c>
      <c r="F456" s="5" t="s">
        <v>549</v>
      </c>
      <c r="G456" s="5" t="s">
        <v>549</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ca="1">IF(SUM(V456:AL456)&gt;0,1,"")</f>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8"/>
        <v>0</v>
      </c>
      <c r="BF456" s="3">
        <f>IF(highlight_pick="Select",0,IF(MID(highlight_pick,1,1)="#",0,IF(INDEX($A456:$BL456,1,MATCH(highlight_pick,$1:$1,0))="",0,IF(INDEX($A456:$BL456,1,MATCH(highlight_pick,$1:$1,0))="Yes",1,2))))</f>
        <v>0</v>
      </c>
      <c r="BG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H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row>
    <row r="457" spans="1:64" x14ac:dyDescent="0.3">
      <c r="A457" s="19" t="s">
        <v>634</v>
      </c>
      <c r="C457" s="4" t="s">
        <v>496</v>
      </c>
      <c r="D457" s="3" t="str">
        <f ca="1">IF(BI457=0,"",IF(BI457&lt;=VALUE(MID(marker_pick,1,1)),1,""))</f>
        <v/>
      </c>
      <c r="F457" s="5" t="s">
        <v>573</v>
      </c>
      <c r="G457" s="5" t="s">
        <v>573</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ca="1">IF(SUM(V457:AL457)&gt;0,1,"")</f>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8"/>
        <v>0</v>
      </c>
      <c r="BF457" s="3">
        <f>IF(highlight_pick="Select",0,IF(MID(highlight_pick,1,1)="#",0,IF(INDEX($A457:$BL457,1,MATCH(highlight_pick,$1:$1,0))="",0,IF(INDEX($A457:$BL457,1,MATCH(highlight_pick,$1:$1,0))="Yes",1,2))))</f>
        <v>0</v>
      </c>
      <c r="BG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H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row>
    <row r="458" spans="1:64" x14ac:dyDescent="0.3">
      <c r="A458" s="19" t="s">
        <v>680</v>
      </c>
      <c r="C458" s="4" t="s">
        <v>496</v>
      </c>
      <c r="D458" s="3" t="str">
        <f ca="1">IF(BI458=0,"",IF(BI458&lt;=VALUE(MID(marker_pick,1,1)),1,""))</f>
        <v/>
      </c>
      <c r="F458" s="5" t="s">
        <v>574</v>
      </c>
      <c r="G458" s="5" t="s">
        <v>574</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ca="1">IF(SUM(V458:AL458)&gt;0,1,"")</f>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8"/>
        <v>0</v>
      </c>
      <c r="BF458" s="3">
        <f>IF(highlight_pick="Select",0,IF(MID(highlight_pick,1,1)="#",0,IF(INDEX($A458:$BL458,1,MATCH(highlight_pick,$1:$1,0))="",0,IF(INDEX($A458:$BL458,1,MATCH(highlight_pick,$1:$1,0))="Yes",1,2))))</f>
        <v>0</v>
      </c>
      <c r="BG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H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row>
    <row r="459" spans="1:64" x14ac:dyDescent="0.3">
      <c r="A459" s="19" t="s">
        <v>677</v>
      </c>
      <c r="C459" s="4" t="s">
        <v>496</v>
      </c>
      <c r="D459" s="3" t="str">
        <f ca="1">IF(BI459=0,"",IF(BI459&lt;=VALUE(MID(marker_pick,1,1)),1,""))</f>
        <v/>
      </c>
      <c r="F459" s="5" t="s">
        <v>575</v>
      </c>
      <c r="G459" s="5" t="s">
        <v>575</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ca="1">IF(SUM(V459:AL459)&gt;0,1,"")</f>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8"/>
        <v>0</v>
      </c>
      <c r="BF459" s="3">
        <f>IF(highlight_pick="Select",0,IF(MID(highlight_pick,1,1)="#",0,IF(INDEX($A459:$BL459,1,MATCH(highlight_pick,$1:$1,0))="",0,IF(INDEX($A459:$BL459,1,MATCH(highlight_pick,$1:$1,0))="Yes",1,2))))</f>
        <v>0</v>
      </c>
      <c r="BG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H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row>
    <row r="460" spans="1:64" x14ac:dyDescent="0.3">
      <c r="A460" s="19" t="s">
        <v>678</v>
      </c>
      <c r="C460" s="4" t="s">
        <v>496</v>
      </c>
      <c r="D460" s="3" t="str">
        <f ca="1">IF(BI460=0,"",IF(BI460&lt;=VALUE(MID(marker_pick,1,1)),1,""))</f>
        <v/>
      </c>
      <c r="F460" s="5" t="s">
        <v>575</v>
      </c>
      <c r="G460" s="5" t="s">
        <v>575</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ca="1">IF(SUM(V460:AL460)&gt;0,1,"")</f>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8"/>
        <v>0</v>
      </c>
      <c r="BF460" s="3">
        <f>IF(highlight_pick="Select",0,IF(MID(highlight_pick,1,1)="#",0,IF(INDEX($A460:$BL460,1,MATCH(highlight_pick,$1:$1,0))="",0,IF(INDEX($A460:$BL460,1,MATCH(highlight_pick,$1:$1,0))="Yes",1,2))))</f>
        <v>0</v>
      </c>
      <c r="BG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H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row>
    <row r="461" spans="1:64" x14ac:dyDescent="0.3">
      <c r="A461" s="19" t="s">
        <v>405</v>
      </c>
      <c r="B461" s="4" t="s">
        <v>255</v>
      </c>
      <c r="C461" s="4" t="s">
        <v>222</v>
      </c>
      <c r="D461" s="3" t="str">
        <f ca="1">IF(BI461=0,"",IF(BI461&lt;=VALUE(MID(marker_pick,1,1)),1,""))</f>
        <v/>
      </c>
      <c r="F461" s="5" t="s">
        <v>573</v>
      </c>
      <c r="G461" s="5" t="s">
        <v>573</v>
      </c>
      <c r="H461" s="5" t="s">
        <v>303</v>
      </c>
      <c r="I461" s="5" t="s">
        <v>303</v>
      </c>
      <c r="J461" s="5" t="s">
        <v>303</v>
      </c>
      <c r="K461" s="5" t="s">
        <v>303</v>
      </c>
      <c r="L461" s="5" t="s">
        <v>303</v>
      </c>
      <c r="M461" s="5" t="s">
        <v>303</v>
      </c>
      <c r="N461" s="5" t="s">
        <v>1</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ca="1">IF(SUM(V461:AL461)&gt;0,1,"")</f>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 ca="1">IF(OR(H461="",VLOOKUP(H$1,Services!$A$1:$B$19,2,0)="Exclude"),"",IF($D461=1,IF(OR(price_limit="",price_limit="No Limit"),IF(H461="Yes",1,2),IF(SUMIFS(WhatIf!$G:$G,WhatIf!$A:$A,H$1,WhatIf!$B:$B,H461)&lt;=price_limit,IF(H461="Yes",1,2),"")),""))</f>
        <v/>
      </c>
      <c r="AR461" s="75" t="str">
        <f ca="1">IF(OR(I461="",VLOOKUP(I$1,Services!$A$1:$B$19,2,0)="Exclude"),"",IF($D461=1,IF(OR(price_limit="",price_limit="No Limit"),IF(I461="Yes",1,2),IF(SUMIFS(WhatIf!$G:$G,WhatIf!$A:$A,I$1,WhatIf!$B:$B,I461)&lt;=price_limit,IF(I461="Yes",1,2),"")),""))</f>
        <v/>
      </c>
      <c r="AS461" s="75" t="str">
        <f ca="1">IF(OR(J461="",VLOOKUP(J$1,Services!$A$1:$B$19,2,0)="Exclude"),"",IF($D461=1,IF(OR(price_limit="",price_limit="No Limit"),IF(J461="Yes",1,2),IF(SUMIFS(WhatIf!$G:$G,WhatIf!$A:$A,J$1,WhatIf!$B:$B,J461)&lt;=price_limit,IF(J461="Yes",1,2),"")),""))</f>
        <v/>
      </c>
      <c r="AT461" s="75" t="str">
        <f ca="1">IF(OR(K461="",VLOOKUP(K$1,Services!$A$1:$B$19,2,0)="Exclude"),"",IF($D461=1,IF(OR(price_limit="",price_limit="No Limit"),IF(K461="Yes",1,2),IF(SUMIFS(WhatIf!$G:$G,WhatIf!$A:$A,K$1,WhatIf!$B:$B,K461)&lt;=price_limit,IF(K461="Yes",1,2),"")),""))</f>
        <v/>
      </c>
      <c r="AU461" s="75" t="str">
        <f ca="1">IF(OR(L461="",VLOOKUP(L$1,Services!$A$1:$B$19,2,0)="Exclude"),"",IF($D461=1,IF(OR(price_limit="",price_limit="No Limit"),IF(L461="Yes",1,2),IF(SUMIFS(WhatIf!$G:$G,WhatIf!$A:$A,L$1,WhatIf!$B:$B,L461)&lt;=price_limit,IF(L461="Yes",1,2),"")),""))</f>
        <v/>
      </c>
      <c r="AV461" s="75" t="str">
        <f ca="1">IF(OR(M461="",VLOOKUP(M$1,Services!$A$1:$B$19,2,0)="Exclude"),"",IF($D461=1,IF(OR(price_limit="",price_limit="No Limit"),IF(M461="Yes",1,2),IF(SUMIFS(WhatIf!$G:$G,WhatIf!$A:$A,M$1,WhatIf!$B:$B,M461)&lt;=price_limit,IF(M461="Yes",1,2),"")),""))</f>
        <v/>
      </c>
      <c r="AW461" s="75" t="str">
        <f ca="1">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8"/>
        <v>0</v>
      </c>
      <c r="BF461" s="3">
        <f>IF(highlight_pick="Select",0,IF(MID(highlight_pick,1,1)="#",0,IF(INDEX($A461:$BL461,1,MATCH(highlight_pick,$1:$1,0))="",0,IF(INDEX($A461:$BL461,1,MATCH(highlight_pick,$1:$1,0))="Yes",1,2))))</f>
        <v>0</v>
      </c>
      <c r="BG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H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row>
    <row r="462" spans="1:64" ht="24.9" x14ac:dyDescent="0.3">
      <c r="A462" s="19" t="s">
        <v>588</v>
      </c>
      <c r="C462" s="4" t="s">
        <v>496</v>
      </c>
      <c r="D462" s="3" t="str">
        <f ca="1">IF(BI462=0,"",IF(BI462&lt;=VALUE(MID(marker_pick,1,1)),1,""))</f>
        <v/>
      </c>
      <c r="F462" s="5" t="s">
        <v>576</v>
      </c>
      <c r="G462" s="5" t="s">
        <v>576</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ca="1">IF(SUM(V462:AL462)&gt;0,1,"")</f>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8"/>
        <v>0</v>
      </c>
      <c r="BF462" s="3">
        <f>IF(highlight_pick="Select",0,IF(MID(highlight_pick,1,1)="#",0,IF(INDEX($A462:$BL462,1,MATCH(highlight_pick,$1:$1,0))="",0,IF(INDEX($A462:$BL462,1,MATCH(highlight_pick,$1:$1,0))="Yes",1,2))))</f>
        <v>0</v>
      </c>
      <c r="BG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H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row>
  </sheetData>
  <autoFilter ref="A1:BL462" xr:uid="{6B4CA625-24AC-4F6A-9140-EC6E0B801802}">
    <sortState xmlns:xlrd2="http://schemas.microsoft.com/office/spreadsheetml/2017/richdata2" ref="A2:BL462">
      <sortCondition ref="A2:A462"/>
    </sortState>
  </autoFilter>
  <sortState xmlns:xlrd2="http://schemas.microsoft.com/office/spreadsheetml/2017/richdata2" ref="A2:BL462">
    <sortCondition ref="A2:A462"/>
  </sortState>
  <conditionalFormatting sqref="E117:F119 H117:H119 H184:I184 E8:F13 H8:H13 H106:H108 U103 H6 E6:F6 H16:H17 E15:F18 E129:F131 H130:H131 H179:H181 E180:F180 H121 H83:H86 E30:F31 H30:H31 O238:Q241 E157:F159 H157 H133:H142 O157:S159 O8:S13 O30:S31 O129:S131 O117:S119 O6:S6 O15:S18 H22:H28 E20:F22 O20:S28 E100:F101 H100:H101 O100:S101 O179:S181 E206:F207 H191:I194 E191:F194 O191:S194 H164:H165 E161:F162 H161:H162 O161:S162 E34:F44 H33:H42 H186:I189 E183:F183 O183:S189 H51:H54 H60 H76:H77 H93:H97 H144:H145 H225:I226 H228:I246 E2:F4 H3:H4 O2:S4 H46:H49 E210:F218 E164:F166 E107:F107 O106:S115 H110:H114 E84:F86 O83:S98 H89:H91 H67:H73 E47:F52 E88:F88 E87 E181 E222:F232 E221 E241:F241 E151:F155 E150 E196:E203 E56 E98 E115 E122 E179 E188:E189 E220:F220 E219 F37:G37 E71 E90:F97 E89 E147:F149 E170:F170 E169 E239:E240 E33 E45:E46 E81 E83 E108:E109 E123:F127 E208 F44:G44 E185:F187 E184 E110:F114 E133:F145 O121:S127 H123:H127 H148:H155 O147:S155 O164:S166 H210:I223 S210:S241 O210:R237 E57:F70 BJ2 H62:H65 H168:H170 O168:S170 E168:F168 H172:H177 E172:F177 O172:S177 U168:U177 U210:U241 U83:U98 U2:U4 U191:U194 U179:U189 U100:U101 U20:U28 U15:U18 U105:U119 U121:U131 U6:U13 U147:U166 U133:U145 U205:U208 E205 O205:S208 H205:I207 U196:U203 H196:I203 E24:F28 F23 E54:F55 F53 E234:F236 F233 E238:F238 F237 H80:H81 E72:F80 O33:S81 U30:U81 O196:S203 O133:S145">
    <cfRule type="expression" dxfId="477" priority="1475" stopIfTrue="1">
      <formula>AND(E2="$",OR(#REF!="Yes",#REF!="No"))</formula>
    </cfRule>
    <cfRule type="expression" priority="1476" stopIfTrue="1">
      <formula>E2="$"</formula>
    </cfRule>
    <cfRule type="expression" dxfId="476" priority="1477" stopIfTrue="1">
      <formula>E2&lt;&gt;#REF!</formula>
    </cfRule>
  </conditionalFormatting>
  <conditionalFormatting sqref="E163:F163 E32:F32 E103:F103 E160:F160 E171:F171 E182:F182 E7:F7 E128:F128 E156:F156 F105 H116 H156 H7 H182 H171 H160 H105 H32 G117:G119 O171:Q171 G8:G13 I8:I12 I33:I42 I106:I108 I16:I17 G15:G18 G129:G131 I130:I131 I179:I181 I83:I86 G30:G31 I133:I142 G157:G159 I157 G133:G145 O105:S105 O116:S116 O156:S156 O7:S7 O182:S182 S171 O103:S103 O32:S32 O128:S128 G20:G28 I22:I28 G100:G101 I100:I101 G206:G207 G191:G194 I164:I165 G161 I161 G34:G44 G183 I51:I54 I60 I76:I77 I93:I97 I144:I145 O160:S160 H190:I190 G2:G4 I3:I4 I46:I49 G164:G166 G107 I110:I114 G84:G88 I89:I91 I67:I73 G47:G55 G180:G181 G210:G218 F13:G13 F85:G85 G151:G155 F9:G9 G220:G238 G90:G97 G147:G149 G170 G240:G241 F2:G2 G110:G114 G123:G127 G185:G187 F45:G46 I123:I127 I148:I155 G57:G70 I62:I65 O190:R190 J3:N15 J17:N23 N16 J25:N29 N24 J31:N34 N30 J37:N59 N36 J62:N62 N60:N61 J64:N72 N63 N73 J85:N85 N81:N84 J88:N94 N86 J96:N108 N95 J111:N113 N109:N110 J116:N128 N114:N115 J131:N134 N129:N130 J136:N141 N135 J143:N148 N142 J154:N162 N153 J164:N166 N163:S163 J175:N192 N174 J212:N218 N210:N211 J220:N238 N219 J240:N253 N239 J255:N255 N254 J257:N279 N256 N280:N281 J299:N300 N298 J302:N318 N301 J368:N373 N367 N374:N375 J393:N398 N392 J400:N404 N399 J406:N408 N405 J416:N418 N415 J420:N422 N419 J426:N426 N423:N425 N427 J411:N411 K410:N410 J413:N413 K412:N412 J150:N152 N149 N168 J194:N194 N193 N409 M414:N414 J339:N341 I168:I170 G168 J169:N173 I172:I177 G172:G177 J343:N347 U128 U163 U32 U103 U160 U171 U182 U7 U156 U116 U105 J205:N209 J376:N388 J196:N203 J320:N337 I80:I81 G72:G80 J74:N80 T30:T81 J282:N297 J390:N391 J349:N366">
    <cfRule type="expression" dxfId="475" priority="1467" stopIfTrue="1">
      <formula>AND(E2="$",OR(#REF!="Yes",#REF!="No"))</formula>
    </cfRule>
    <cfRule type="expression" priority="1468" stopIfTrue="1">
      <formula>E2="$"</formula>
    </cfRule>
    <cfRule type="expression" dxfId="474" priority="1469" stopIfTrue="1">
      <formula>E2&lt;&gt;#REF!</formula>
    </cfRule>
  </conditionalFormatting>
  <conditionalFormatting sqref="H128">
    <cfRule type="expression" dxfId="473" priority="1389" stopIfTrue="1">
      <formula>AND(H128="$",OR(#REF!="Yes",#REF!="No"))</formula>
    </cfRule>
    <cfRule type="expression" priority="1390" stopIfTrue="1">
      <formula>H128="$"</formula>
    </cfRule>
    <cfRule type="expression" dxfId="472" priority="1391" stopIfTrue="1">
      <formula>H128&lt;&gt;#REF!</formula>
    </cfRule>
  </conditionalFormatting>
  <conditionalFormatting sqref="E105">
    <cfRule type="expression" dxfId="471" priority="1386" stopIfTrue="1">
      <formula>AND(E105="$",OR(#REF!="Yes",#REF!="No"))</formula>
    </cfRule>
    <cfRule type="expression" priority="1387" stopIfTrue="1">
      <formula>E105="$"</formula>
    </cfRule>
    <cfRule type="expression" dxfId="470" priority="1388" stopIfTrue="1">
      <formula>E105&lt;&gt;#REF!</formula>
    </cfRule>
  </conditionalFormatting>
  <conditionalFormatting sqref="F116">
    <cfRule type="expression" dxfId="469" priority="1383" stopIfTrue="1">
      <formula>AND(F116="$",OR(#REF!="Yes",#REF!="No"))</formula>
    </cfRule>
    <cfRule type="expression" priority="1384" stopIfTrue="1">
      <formula>F116="$"</formula>
    </cfRule>
    <cfRule type="expression" dxfId="468" priority="1385" stopIfTrue="1">
      <formula>F116&lt;&gt;#REF!</formula>
    </cfRule>
  </conditionalFormatting>
  <conditionalFormatting sqref="E146 H146 O146:Q146 S146 U146">
    <cfRule type="expression" dxfId="467" priority="1377" stopIfTrue="1">
      <formula>AND(E146="$",OR(#REF!="Yes",#REF!="No"))</formula>
    </cfRule>
    <cfRule type="expression" priority="1378" stopIfTrue="1">
      <formula>E146="$"</formula>
    </cfRule>
    <cfRule type="expression" dxfId="466" priority="1379" stopIfTrue="1">
      <formula>E146&lt;&gt;#REF!</formula>
    </cfRule>
  </conditionalFormatting>
  <conditionalFormatting sqref="G162 G6">
    <cfRule type="expression" dxfId="465" priority="1374" stopIfTrue="1">
      <formula>AND(G6="$",OR(#REF!="Yes",#REF!="No"))</formula>
    </cfRule>
    <cfRule type="expression" priority="1375" stopIfTrue="1">
      <formula>G6="$"</formula>
    </cfRule>
    <cfRule type="expression" dxfId="464" priority="1376" stopIfTrue="1">
      <formula>G6&lt;&gt;#REF!</formula>
    </cfRule>
  </conditionalFormatting>
  <conditionalFormatting sqref="G163 G160 G171 G182 G7 G128 G156 G103 G105 F32:G32">
    <cfRule type="expression" dxfId="463" priority="1371" stopIfTrue="1">
      <formula>AND(F7="$",OR(#REF!="Yes",#REF!="No"))</formula>
    </cfRule>
    <cfRule type="expression" priority="1372" stopIfTrue="1">
      <formula>F7="$"</formula>
    </cfRule>
    <cfRule type="expression" dxfId="462" priority="1373" stopIfTrue="1">
      <formula>F7&lt;&gt;#REF!</formula>
    </cfRule>
  </conditionalFormatting>
  <conditionalFormatting sqref="G116">
    <cfRule type="expression" dxfId="461" priority="1368" stopIfTrue="1">
      <formula>AND(G116="$",OR(#REF!="Yes",#REF!="No"))</formula>
    </cfRule>
    <cfRule type="expression" priority="1369" stopIfTrue="1">
      <formula>G116="$"</formula>
    </cfRule>
    <cfRule type="expression" dxfId="460" priority="1370" stopIfTrue="1">
      <formula>G116&lt;&gt;#REF!</formula>
    </cfRule>
  </conditionalFormatting>
  <conditionalFormatting sqref="H163">
    <cfRule type="expression" dxfId="459" priority="1362" stopIfTrue="1">
      <formula>AND(H163="$",OR(#REF!="Yes",#REF!="No"))</formula>
    </cfRule>
    <cfRule type="expression" priority="1363" stopIfTrue="1">
      <formula>H163="$"</formula>
    </cfRule>
    <cfRule type="expression" dxfId="458" priority="1364" stopIfTrue="1">
      <formula>H163&lt;&gt;#REF!</formula>
    </cfRule>
  </conditionalFormatting>
  <conditionalFormatting sqref="H103">
    <cfRule type="expression" dxfId="457" priority="1359" stopIfTrue="1">
      <formula>AND(H103="$",OR(#REF!="Yes",#REF!="No"))</formula>
    </cfRule>
    <cfRule type="expression" priority="1360" stopIfTrue="1">
      <formula>H103="$"</formula>
    </cfRule>
    <cfRule type="expression" dxfId="456" priority="1361" stopIfTrue="1">
      <formula>H103&lt;&gt;#REF!</formula>
    </cfRule>
  </conditionalFormatting>
  <conditionalFormatting sqref="I162 I117:I119 I6 I121 I30:I31">
    <cfRule type="expression" dxfId="455" priority="1353" stopIfTrue="1">
      <formula>AND(I6="$",OR(#REF!="Yes",#REF!="No"))</formula>
    </cfRule>
    <cfRule type="expression" priority="1354" stopIfTrue="1">
      <formula>I6="$"</formula>
    </cfRule>
    <cfRule type="expression" dxfId="454" priority="1355" stopIfTrue="1">
      <formula>I6&lt;&gt;#REF!</formula>
    </cfRule>
  </conditionalFormatting>
  <conditionalFormatting sqref="I156 I7 I182 I171 I160 I32">
    <cfRule type="expression" dxfId="453" priority="1350" stopIfTrue="1">
      <formula>AND(I7="$",OR(#REF!="Yes",#REF!="No"))</formula>
    </cfRule>
    <cfRule type="expression" priority="1351" stopIfTrue="1">
      <formula>I7="$"</formula>
    </cfRule>
    <cfRule type="expression" dxfId="452" priority="1352" stopIfTrue="1">
      <formula>I7&lt;&gt;#REF!</formula>
    </cfRule>
  </conditionalFormatting>
  <conditionalFormatting sqref="I128">
    <cfRule type="expression" dxfId="451" priority="1344" stopIfTrue="1">
      <formula>AND(I128="$",OR(#REF!="Yes",#REF!="No"))</formula>
    </cfRule>
    <cfRule type="expression" priority="1345" stopIfTrue="1">
      <formula>I128="$"</formula>
    </cfRule>
    <cfRule type="expression" dxfId="450" priority="1346" stopIfTrue="1">
      <formula>I128&lt;&gt;#REF!</formula>
    </cfRule>
  </conditionalFormatting>
  <conditionalFormatting sqref="I146">
    <cfRule type="expression" dxfId="449" priority="1341" stopIfTrue="1">
      <formula>AND(I146="$",OR(#REF!="Yes",#REF!="No"))</formula>
    </cfRule>
    <cfRule type="expression" priority="1342" stopIfTrue="1">
      <formula>I146="$"</formula>
    </cfRule>
    <cfRule type="expression" dxfId="448" priority="1343" stopIfTrue="1">
      <formula>I146&lt;&gt;#REF!</formula>
    </cfRule>
  </conditionalFormatting>
  <conditionalFormatting sqref="I163">
    <cfRule type="expression" dxfId="447" priority="1338" stopIfTrue="1">
      <formula>AND(I163="$",OR(#REF!="Yes",#REF!="No"))</formula>
    </cfRule>
    <cfRule type="expression" priority="1339" stopIfTrue="1">
      <formula>I163="$"</formula>
    </cfRule>
    <cfRule type="expression" dxfId="446" priority="1340" stopIfTrue="1">
      <formula>I163&lt;&gt;#REF!</formula>
    </cfRule>
  </conditionalFormatting>
  <conditionalFormatting sqref="I103">
    <cfRule type="expression" dxfId="445" priority="1335" stopIfTrue="1">
      <formula>AND(I103="$",OR(#REF!="Yes",#REF!="No"))</formula>
    </cfRule>
    <cfRule type="expression" priority="1336" stopIfTrue="1">
      <formula>I103="$"</formula>
    </cfRule>
    <cfRule type="expression" dxfId="444" priority="1337" stopIfTrue="1">
      <formula>I103&lt;&gt;#REF!</formula>
    </cfRule>
  </conditionalFormatting>
  <conditionalFormatting sqref="I116">
    <cfRule type="expression" dxfId="443" priority="1281" stopIfTrue="1">
      <formula>AND(I116="$",OR(#REF!="Yes",#REF!="No"))</formula>
    </cfRule>
    <cfRule type="expression" priority="1282" stopIfTrue="1">
      <formula>I116="$"</formula>
    </cfRule>
    <cfRule type="expression" dxfId="442" priority="1283" stopIfTrue="1">
      <formula>I116&lt;&gt;#REF!</formula>
    </cfRule>
  </conditionalFormatting>
  <conditionalFormatting sqref="E19:F19 H19 O19:S19 U19">
    <cfRule type="expression" dxfId="441" priority="1236" stopIfTrue="1">
      <formula>AND(E19="$",OR(#REF!="Yes",#REF!="No"))</formula>
    </cfRule>
    <cfRule type="expression" priority="1237" stopIfTrue="1">
      <formula>E19="$"</formula>
    </cfRule>
    <cfRule type="expression" dxfId="440" priority="1238" stopIfTrue="1">
      <formula>E19&lt;&gt;#REF!</formula>
    </cfRule>
  </conditionalFormatting>
  <conditionalFormatting sqref="F197:F200 F205 F202">
    <cfRule type="expression" dxfId="439" priority="1245" stopIfTrue="1">
      <formula>AND(F197="$",OR(#REF!="Yes",#REF!="No"))</formula>
    </cfRule>
    <cfRule type="expression" priority="1246" stopIfTrue="1">
      <formula>F197="$"</formula>
    </cfRule>
    <cfRule type="expression" dxfId="438" priority="1247" stopIfTrue="1">
      <formula>F197&lt;&gt;#REF!</formula>
    </cfRule>
  </conditionalFormatting>
  <conditionalFormatting sqref="G197:G200 G205 G202">
    <cfRule type="expression" dxfId="437" priority="1242" stopIfTrue="1">
      <formula>AND(G197="$",OR(#REF!="Yes",#REF!="No"))</formula>
    </cfRule>
    <cfRule type="expression" priority="1243" stopIfTrue="1">
      <formula>G197="$"</formula>
    </cfRule>
    <cfRule type="expression" dxfId="436" priority="1244" stopIfTrue="1">
      <formula>G197&lt;&gt;#REF!</formula>
    </cfRule>
  </conditionalFormatting>
  <conditionalFormatting sqref="G19">
    <cfRule type="expression" dxfId="435" priority="1233" stopIfTrue="1">
      <formula>AND(G19="$",OR(#REF!="Yes",#REF!="No"))</formula>
    </cfRule>
    <cfRule type="expression" priority="1234" stopIfTrue="1">
      <formula>G19="$"</formula>
    </cfRule>
    <cfRule type="expression" dxfId="434" priority="1235" stopIfTrue="1">
      <formula>G19&lt;&gt;#REF!</formula>
    </cfRule>
  </conditionalFormatting>
  <conditionalFormatting sqref="I19">
    <cfRule type="expression" dxfId="433" priority="1230" stopIfTrue="1">
      <formula>AND(I19="$",OR(#REF!="Yes",#REF!="No"))</formula>
    </cfRule>
    <cfRule type="expression" priority="1231" stopIfTrue="1">
      <formula>I19="$"</formula>
    </cfRule>
    <cfRule type="expression" dxfId="432" priority="1232" stopIfTrue="1">
      <formula>I19&lt;&gt;#REF!</formula>
    </cfRule>
  </conditionalFormatting>
  <conditionalFormatting sqref="E5:F5 H5 O5:S5 U5">
    <cfRule type="expression" dxfId="431" priority="1209" stopIfTrue="1">
      <formula>AND(E5="$",OR(#REF!="Yes",#REF!="No"))</formula>
    </cfRule>
    <cfRule type="expression" priority="1210" stopIfTrue="1">
      <formula>E5="$"</formula>
    </cfRule>
    <cfRule type="expression" dxfId="430" priority="1211" stopIfTrue="1">
      <formula>E5&lt;&gt;#REF!</formula>
    </cfRule>
  </conditionalFormatting>
  <conditionalFormatting sqref="G5">
    <cfRule type="expression" dxfId="429" priority="1206" stopIfTrue="1">
      <formula>AND(G5="$",OR(#REF!="Yes",#REF!="No"))</formula>
    </cfRule>
    <cfRule type="expression" priority="1207" stopIfTrue="1">
      <formula>G5="$"</formula>
    </cfRule>
    <cfRule type="expression" dxfId="428" priority="1208" stopIfTrue="1">
      <formula>G5&lt;&gt;#REF!</formula>
    </cfRule>
  </conditionalFormatting>
  <conditionalFormatting sqref="I5">
    <cfRule type="expression" dxfId="427" priority="1203" stopIfTrue="1">
      <formula>AND(I5="$",OR(#REF!="Yes",#REF!="No"))</formula>
    </cfRule>
    <cfRule type="expression" priority="1204" stopIfTrue="1">
      <formula>I5="$"</formula>
    </cfRule>
    <cfRule type="expression" dxfId="426" priority="1205" stopIfTrue="1">
      <formula>I5&lt;&gt;#REF!</formula>
    </cfRule>
  </conditionalFormatting>
  <conditionalFormatting sqref="E255:F255 H255 O255:S255 U255">
    <cfRule type="expression" dxfId="425" priority="1190" stopIfTrue="1">
      <formula>AND(E255="$",OR(#REF!="Yes",#REF!="No"))</formula>
    </cfRule>
    <cfRule type="expression" priority="1191" stopIfTrue="1">
      <formula>E255="$"</formula>
    </cfRule>
    <cfRule type="expression" dxfId="424" priority="1192" stopIfTrue="1">
      <formula>E255&lt;&gt;#REF!</formula>
    </cfRule>
  </conditionalFormatting>
  <conditionalFormatting sqref="G255">
    <cfRule type="expression" dxfId="423" priority="1187" stopIfTrue="1">
      <formula>AND(G255="$",OR(#REF!="Yes",#REF!="No"))</formula>
    </cfRule>
    <cfRule type="expression" priority="1188" stopIfTrue="1">
      <formula>G255="$"</formula>
    </cfRule>
    <cfRule type="expression" dxfId="422" priority="1189" stopIfTrue="1">
      <formula>G255&lt;&gt;#REF!</formula>
    </cfRule>
  </conditionalFormatting>
  <conditionalFormatting sqref="I255">
    <cfRule type="expression" dxfId="421" priority="1184" stopIfTrue="1">
      <formula>AND(I255="$",OR(#REF!="Yes",#REF!="No"))</formula>
    </cfRule>
    <cfRule type="expression" priority="1185" stopIfTrue="1">
      <formula>I255="$"</formula>
    </cfRule>
    <cfRule type="expression" dxfId="420" priority="1186" stopIfTrue="1">
      <formula>I255&lt;&gt;#REF!</formula>
    </cfRule>
  </conditionalFormatting>
  <conditionalFormatting sqref="E256 H256 O256:Q256 S256 U256">
    <cfRule type="expression" dxfId="419" priority="1171" stopIfTrue="1">
      <formula>AND(E256="$",OR(#REF!="Yes",#REF!="No"))</formula>
    </cfRule>
    <cfRule type="expression" priority="1172" stopIfTrue="1">
      <formula>E256="$"</formula>
    </cfRule>
    <cfRule type="expression" dxfId="418" priority="1173" stopIfTrue="1">
      <formula>E256&lt;&gt;#REF!</formula>
    </cfRule>
  </conditionalFormatting>
  <conditionalFormatting sqref="I256">
    <cfRule type="expression" dxfId="417" priority="1165" stopIfTrue="1">
      <formula>AND(I256="$",OR(#REF!="Yes",#REF!="No"))</formula>
    </cfRule>
    <cfRule type="expression" priority="1166" stopIfTrue="1">
      <formula>I256="$"</formula>
    </cfRule>
    <cfRule type="expression" dxfId="416" priority="1167" stopIfTrue="1">
      <formula>I256&lt;&gt;#REF!</formula>
    </cfRule>
  </conditionalFormatting>
  <conditionalFormatting sqref="H14 E14:F14 O14:S14 U14">
    <cfRule type="expression" dxfId="415" priority="1152" stopIfTrue="1">
      <formula>AND(E14="$",OR(#REF!="Yes",#REF!="No"))</formula>
    </cfRule>
    <cfRule type="expression" priority="1153" stopIfTrue="1">
      <formula>E14="$"</formula>
    </cfRule>
    <cfRule type="expression" dxfId="414" priority="1154" stopIfTrue="1">
      <formula>E14&lt;&gt;#REF!</formula>
    </cfRule>
  </conditionalFormatting>
  <conditionalFormatting sqref="G14 I14">
    <cfRule type="expression" dxfId="413" priority="1149" stopIfTrue="1">
      <formula>AND(G14="$",OR(#REF!="Yes",#REF!="No"))</formula>
    </cfRule>
    <cfRule type="expression" priority="1150" stopIfTrue="1">
      <formula>G14="$"</formula>
    </cfRule>
    <cfRule type="expression" dxfId="412" priority="1151" stopIfTrue="1">
      <formula>G14&lt;&gt;#REF!</formula>
    </cfRule>
  </conditionalFormatting>
  <conditionalFormatting sqref="E190 S190 U190">
    <cfRule type="expression" dxfId="411" priority="1116" stopIfTrue="1">
      <formula>AND(E190="$",OR(#REF!="Yes",#REF!="No"))</formula>
    </cfRule>
    <cfRule type="expression" priority="1117" stopIfTrue="1">
      <formula>E190="$"</formula>
    </cfRule>
    <cfRule type="expression" dxfId="410" priority="1118" stopIfTrue="1">
      <formula>E190&lt;&gt;#REF!</formula>
    </cfRule>
  </conditionalFormatting>
  <conditionalFormatting sqref="U104">
    <cfRule type="expression" dxfId="409" priority="1094" stopIfTrue="1">
      <formula>AND(U104="$",OR(#REF!="Yes",#REF!="No"))</formula>
    </cfRule>
    <cfRule type="expression" priority="1095" stopIfTrue="1">
      <formula>U104="$"</formula>
    </cfRule>
    <cfRule type="expression" dxfId="408" priority="1096" stopIfTrue="1">
      <formula>U104&lt;&gt;#REF!</formula>
    </cfRule>
  </conditionalFormatting>
  <conditionalFormatting sqref="E104:F104 O104:S104 U104">
    <cfRule type="expression" dxfId="407" priority="1091" stopIfTrue="1">
      <formula>AND(E104="$",OR(#REF!="Yes",#REF!="No"))</formula>
    </cfRule>
    <cfRule type="expression" priority="1092" stopIfTrue="1">
      <formula>E104="$"</formula>
    </cfRule>
    <cfRule type="expression" dxfId="406" priority="1093" stopIfTrue="1">
      <formula>E104&lt;&gt;#REF!</formula>
    </cfRule>
  </conditionalFormatting>
  <conditionalFormatting sqref="G104">
    <cfRule type="expression" dxfId="405" priority="1088" stopIfTrue="1">
      <formula>AND(G104="$",OR(#REF!="Yes",#REF!="No"))</formula>
    </cfRule>
    <cfRule type="expression" priority="1089" stopIfTrue="1">
      <formula>G104="$"</formula>
    </cfRule>
    <cfRule type="expression" dxfId="404" priority="1090" stopIfTrue="1">
      <formula>G104&lt;&gt;#REF!</formula>
    </cfRule>
  </conditionalFormatting>
  <conditionalFormatting sqref="H104">
    <cfRule type="expression" dxfId="403" priority="1085" stopIfTrue="1">
      <formula>AND(H104="$",OR(#REF!="Yes",#REF!="No"))</formula>
    </cfRule>
    <cfRule type="expression" priority="1086" stopIfTrue="1">
      <formula>H104="$"</formula>
    </cfRule>
    <cfRule type="expression" dxfId="402" priority="1087" stopIfTrue="1">
      <formula>H104&lt;&gt;#REF!</formula>
    </cfRule>
  </conditionalFormatting>
  <conditionalFormatting sqref="I104">
    <cfRule type="expression" dxfId="401" priority="1082" stopIfTrue="1">
      <formula>AND(I104="$",OR(#REF!="Yes",#REF!="No"))</formula>
    </cfRule>
    <cfRule type="expression" priority="1083" stopIfTrue="1">
      <formula>I104="$"</formula>
    </cfRule>
    <cfRule type="expression" dxfId="400" priority="1084" stopIfTrue="1">
      <formula>I104&lt;&gt;#REF!</formula>
    </cfRule>
  </conditionalFormatting>
  <conditionalFormatting sqref="O178:Q178 E178:F178 H178 S178 U178">
    <cfRule type="expression" dxfId="399" priority="1050" stopIfTrue="1">
      <formula>AND(E178="$",OR(#REF!="Yes",#REF!="No"))</formula>
    </cfRule>
    <cfRule type="expression" priority="1051" stopIfTrue="1">
      <formula>E178="$"</formula>
    </cfRule>
    <cfRule type="expression" dxfId="398" priority="1052" stopIfTrue="1">
      <formula>E178&lt;&gt;#REF!</formula>
    </cfRule>
  </conditionalFormatting>
  <conditionalFormatting sqref="I178 G178">
    <cfRule type="expression" dxfId="397" priority="1047" stopIfTrue="1">
      <formula>AND(G178="$",OR(#REF!="Yes",#REF!="No"))</formula>
    </cfRule>
    <cfRule type="expression" priority="1048" stopIfTrue="1">
      <formula>G178="$"</formula>
    </cfRule>
    <cfRule type="expression" dxfId="396" priority="1049" stopIfTrue="1">
      <formula>G178&lt;&gt;#REF!</formula>
    </cfRule>
  </conditionalFormatting>
  <conditionalFormatting sqref="U102">
    <cfRule type="expression" dxfId="395" priority="1040" stopIfTrue="1">
      <formula>AND(U102="$",OR(#REF!="Yes",#REF!="No"))</formula>
    </cfRule>
    <cfRule type="expression" priority="1041" stopIfTrue="1">
      <formula>U102="$"</formula>
    </cfRule>
    <cfRule type="expression" dxfId="394" priority="1042" stopIfTrue="1">
      <formula>U102&lt;&gt;#REF!</formula>
    </cfRule>
  </conditionalFormatting>
  <conditionalFormatting sqref="E102:F102 O102:S102 U102">
    <cfRule type="expression" dxfId="393" priority="1037" stopIfTrue="1">
      <formula>AND(E102="$",OR(#REF!="Yes",#REF!="No"))</formula>
    </cfRule>
    <cfRule type="expression" priority="1038" stopIfTrue="1">
      <formula>E102="$"</formula>
    </cfRule>
    <cfRule type="expression" dxfId="392" priority="1039" stopIfTrue="1">
      <formula>E102&lt;&gt;#REF!</formula>
    </cfRule>
  </conditionalFormatting>
  <conditionalFormatting sqref="G102">
    <cfRule type="expression" dxfId="391" priority="1034" stopIfTrue="1">
      <formula>AND(G102="$",OR(#REF!="Yes",#REF!="No"))</formula>
    </cfRule>
    <cfRule type="expression" priority="1035" stopIfTrue="1">
      <formula>G102="$"</formula>
    </cfRule>
    <cfRule type="expression" dxfId="390" priority="1036" stopIfTrue="1">
      <formula>G102&lt;&gt;#REF!</formula>
    </cfRule>
  </conditionalFormatting>
  <conditionalFormatting sqref="H102">
    <cfRule type="expression" dxfId="389" priority="1031" stopIfTrue="1">
      <formula>AND(H102="$",OR(#REF!="Yes",#REF!="No"))</formula>
    </cfRule>
    <cfRule type="expression" priority="1032" stopIfTrue="1">
      <formula>H102="$"</formula>
    </cfRule>
    <cfRule type="expression" dxfId="388" priority="1033" stopIfTrue="1">
      <formula>H102&lt;&gt;#REF!</formula>
    </cfRule>
  </conditionalFormatting>
  <conditionalFormatting sqref="I102">
    <cfRule type="expression" dxfId="387" priority="1028" stopIfTrue="1">
      <formula>AND(I102="$",OR(#REF!="Yes",#REF!="No"))</formula>
    </cfRule>
    <cfRule type="expression" priority="1029" stopIfTrue="1">
      <formula>I102="$"</formula>
    </cfRule>
    <cfRule type="expression" dxfId="386" priority="1030" stopIfTrue="1">
      <formula>I102&lt;&gt;#REF!</formula>
    </cfRule>
  </conditionalFormatting>
  <conditionalFormatting sqref="G120">
    <cfRule type="expression" dxfId="385" priority="987" stopIfTrue="1">
      <formula>AND(G120="$",OR(#REF!="Yes",#REF!="No"))</formula>
    </cfRule>
    <cfRule type="expression" priority="988" stopIfTrue="1">
      <formula>G120="$"</formula>
    </cfRule>
    <cfRule type="expression" dxfId="384" priority="989" stopIfTrue="1">
      <formula>G120&lt;&gt;#REF!</formula>
    </cfRule>
  </conditionalFormatting>
  <conditionalFormatting sqref="I120">
    <cfRule type="expression" dxfId="383" priority="984" stopIfTrue="1">
      <formula>AND(I120="$",OR(#REF!="Yes",#REF!="No"))</formula>
    </cfRule>
    <cfRule type="expression" priority="985" stopIfTrue="1">
      <formula>I120="$"</formula>
    </cfRule>
    <cfRule type="expression" dxfId="382" priority="986" stopIfTrue="1">
      <formula>I120&lt;&gt;#REF!</formula>
    </cfRule>
  </conditionalFormatting>
  <conditionalFormatting sqref="F120 H120 R120:R122 O120:S120 U120">
    <cfRule type="expression" dxfId="381" priority="990" stopIfTrue="1">
      <formula>AND(F120="$",OR(#REF!="Yes",#REF!="No"))</formula>
    </cfRule>
    <cfRule type="expression" priority="991" stopIfTrue="1">
      <formula>F120="$"</formula>
    </cfRule>
    <cfRule type="expression" dxfId="380" priority="992" stopIfTrue="1">
      <formula>F120&lt;&gt;#REF!</formula>
    </cfRule>
  </conditionalFormatting>
  <conditionalFormatting sqref="Q132">
    <cfRule type="expression" dxfId="379" priority="961" stopIfTrue="1">
      <formula>AND(Q132="$",OR(#REF!="Yes",#REF!="No"))</formula>
    </cfRule>
    <cfRule type="expression" priority="962" stopIfTrue="1">
      <formula>Q132="$"</formula>
    </cfRule>
    <cfRule type="expression" dxfId="378" priority="963" stopIfTrue="1">
      <formula>Q132&lt;&gt;#REF!</formula>
    </cfRule>
  </conditionalFormatting>
  <conditionalFormatting sqref="G132 I132">
    <cfRule type="expression" dxfId="377" priority="968" stopIfTrue="1">
      <formula>AND(G132="$",OR(#REF!="Yes",#REF!="No"))</formula>
    </cfRule>
    <cfRule type="expression" priority="969" stopIfTrue="1">
      <formula>G132="$"</formula>
    </cfRule>
    <cfRule type="expression" dxfId="376" priority="970" stopIfTrue="1">
      <formula>G132&lt;&gt;#REF!</formula>
    </cfRule>
  </conditionalFormatting>
  <conditionalFormatting sqref="E132:F132 H132 O132:P132 R132:S132 U132">
    <cfRule type="expression" dxfId="375" priority="971" stopIfTrue="1">
      <formula>AND(E132="$",OR(#REF!="Yes",#REF!="No"))</formula>
    </cfRule>
    <cfRule type="expression" priority="972" stopIfTrue="1">
      <formula>E132="$"</formula>
    </cfRule>
    <cfRule type="expression" dxfId="374" priority="973" stopIfTrue="1">
      <formula>E132&lt;&gt;#REF!</formula>
    </cfRule>
  </conditionalFormatting>
  <conditionalFormatting sqref="G82 I82">
    <cfRule type="expression" dxfId="373" priority="955" stopIfTrue="1">
      <formula>AND(G82="$",OR(#REF!="Yes",#REF!="No"))</formula>
    </cfRule>
    <cfRule type="expression" priority="956" stopIfTrue="1">
      <formula>G82="$"</formula>
    </cfRule>
    <cfRule type="expression" dxfId="372" priority="957" stopIfTrue="1">
      <formula>G82&lt;&gt;#REF!</formula>
    </cfRule>
  </conditionalFormatting>
  <conditionalFormatting sqref="E82:F82 H82 O82:S82 U82">
    <cfRule type="expression" dxfId="371" priority="958" stopIfTrue="1">
      <formula>AND(E82="$",OR(#REF!="Yes",#REF!="No"))</formula>
    </cfRule>
    <cfRule type="expression" priority="959" stopIfTrue="1">
      <formula>E82="$"</formula>
    </cfRule>
    <cfRule type="expression" dxfId="370" priority="960" stopIfTrue="1">
      <formula>E82&lt;&gt;#REF!</formula>
    </cfRule>
  </conditionalFormatting>
  <conditionalFormatting sqref="H29 E29 O29:S29 U29">
    <cfRule type="expression" dxfId="369" priority="948" stopIfTrue="1">
      <formula>AND(E29="$",OR(#REF!="Yes",#REF!="No"))</formula>
    </cfRule>
    <cfRule type="expression" priority="949" stopIfTrue="1">
      <formula>E29="$"</formula>
    </cfRule>
    <cfRule type="expression" dxfId="368" priority="950" stopIfTrue="1">
      <formula>E29&lt;&gt;#REF!</formula>
    </cfRule>
  </conditionalFormatting>
  <conditionalFormatting sqref="I29">
    <cfRule type="expression" dxfId="367" priority="942" stopIfTrue="1">
      <formula>AND(I29="$",OR(#REF!="Yes",#REF!="No"))</formula>
    </cfRule>
    <cfRule type="expression" priority="943" stopIfTrue="1">
      <formula>I29="$"</formula>
    </cfRule>
    <cfRule type="expression" dxfId="366" priority="944" stopIfTrue="1">
      <formula>I29&lt;&gt;#REF!</formula>
    </cfRule>
  </conditionalFormatting>
  <conditionalFormatting sqref="R309">
    <cfRule type="expression" dxfId="365" priority="929" stopIfTrue="1">
      <formula>AND(R309="$",OR(#REF!="Yes",#REF!="No"))</formula>
    </cfRule>
    <cfRule type="expression" priority="930" stopIfTrue="1">
      <formula>R309="$"</formula>
    </cfRule>
    <cfRule type="expression" dxfId="364" priority="931" stopIfTrue="1">
      <formula>R309&lt;&gt;#REF!</formula>
    </cfRule>
  </conditionalFormatting>
  <conditionalFormatting sqref="R146">
    <cfRule type="expression" dxfId="363" priority="923" stopIfTrue="1">
      <formula>AND(R146="$",OR(#REF!="Yes",#REF!="No"))</formula>
    </cfRule>
    <cfRule type="expression" priority="924" stopIfTrue="1">
      <formula>R146="$"</formula>
    </cfRule>
    <cfRule type="expression" dxfId="362" priority="925" stopIfTrue="1">
      <formula>R146&lt;&gt;#REF!</formula>
    </cfRule>
  </conditionalFormatting>
  <conditionalFormatting sqref="R283">
    <cfRule type="expression" dxfId="361" priority="917" stopIfTrue="1">
      <formula>AND(R283="$",OR(#REF!="Yes",#REF!="No"))</formula>
    </cfRule>
    <cfRule type="expression" priority="918" stopIfTrue="1">
      <formula>R283="$"</formula>
    </cfRule>
    <cfRule type="expression" dxfId="360" priority="919" stopIfTrue="1">
      <formula>R283&lt;&gt;#REF!</formula>
    </cfRule>
  </conditionalFormatting>
  <conditionalFormatting sqref="R297">
    <cfRule type="expression" dxfId="359" priority="914" stopIfTrue="1">
      <formula>AND(R297="$",OR(#REF!="Yes",#REF!="No"))</formula>
    </cfRule>
    <cfRule type="expression" priority="915" stopIfTrue="1">
      <formula>R297="$"</formula>
    </cfRule>
    <cfRule type="expression" dxfId="358" priority="916" stopIfTrue="1">
      <formula>R297&lt;&gt;#REF!</formula>
    </cfRule>
  </conditionalFormatting>
  <conditionalFormatting sqref="R306">
    <cfRule type="expression" dxfId="357" priority="911" stopIfTrue="1">
      <formula>AND(R306="$",OR(#REF!="Yes",#REF!="No"))</formula>
    </cfRule>
    <cfRule type="expression" priority="912" stopIfTrue="1">
      <formula>R306="$"</formula>
    </cfRule>
    <cfRule type="expression" dxfId="356" priority="913" stopIfTrue="1">
      <formula>R306&lt;&gt;#REF!</formula>
    </cfRule>
  </conditionalFormatting>
  <conditionalFormatting sqref="R238:R240 R242:R247">
    <cfRule type="expression" dxfId="355" priority="908" stopIfTrue="1">
      <formula>AND(R238="$",OR(#REF!="Yes",#REF!="No"))</formula>
    </cfRule>
    <cfRule type="expression" priority="909" stopIfTrue="1">
      <formula>R238="$"</formula>
    </cfRule>
    <cfRule type="expression" dxfId="354" priority="910" stopIfTrue="1">
      <formula>R238&lt;&gt;#REF!</formula>
    </cfRule>
  </conditionalFormatting>
  <conditionalFormatting sqref="S99 E99:F99 H99 O99:Q99 U99">
    <cfRule type="expression" dxfId="353" priority="833" stopIfTrue="1">
      <formula>AND(E99="$",OR(#REF!="Yes",#REF!="No"))</formula>
    </cfRule>
    <cfRule type="expression" priority="834" stopIfTrue="1">
      <formula>E99="$"</formula>
    </cfRule>
    <cfRule type="expression" dxfId="352" priority="835" stopIfTrue="1">
      <formula>E99&lt;&gt;#REF!</formula>
    </cfRule>
  </conditionalFormatting>
  <conditionalFormatting sqref="G99 I99">
    <cfRule type="expression" dxfId="351" priority="830" stopIfTrue="1">
      <formula>AND(G99="$",OR(#REF!="Yes",#REF!="No"))</formula>
    </cfRule>
    <cfRule type="expression" priority="831" stopIfTrue="1">
      <formula>G99="$"</formula>
    </cfRule>
    <cfRule type="expression" dxfId="350" priority="832" stopIfTrue="1">
      <formula>G99&lt;&gt;#REF!</formula>
    </cfRule>
  </conditionalFormatting>
  <conditionalFormatting sqref="S209 O209:Q209 E209:F209 U209">
    <cfRule type="expression" dxfId="349" priority="820" stopIfTrue="1">
      <formula>AND(E209="$",OR(#REF!="Yes",#REF!="No"))</formula>
    </cfRule>
    <cfRule type="expression" priority="821" stopIfTrue="1">
      <formula>E209="$"</formula>
    </cfRule>
    <cfRule type="expression" dxfId="348" priority="822" stopIfTrue="1">
      <formula>E209&lt;&gt;#REF!</formula>
    </cfRule>
  </conditionalFormatting>
  <conditionalFormatting sqref="G209">
    <cfRule type="expression" dxfId="347" priority="817" stopIfTrue="1">
      <formula>AND(G209="$",OR(#REF!="Yes",#REF!="No"))</formula>
    </cfRule>
    <cfRule type="expression" priority="818" stopIfTrue="1">
      <formula>G209="$"</formula>
    </cfRule>
    <cfRule type="expression" dxfId="346" priority="819" stopIfTrue="1">
      <formula>G209&lt;&gt;#REF!</formula>
    </cfRule>
  </conditionalFormatting>
  <conditionalFormatting sqref="R209">
    <cfRule type="expression" dxfId="345" priority="794" stopIfTrue="1">
      <formula>AND(R209="$",OR(#REF!="Yes",#REF!="No"))</formula>
    </cfRule>
    <cfRule type="expression" priority="795" stopIfTrue="1">
      <formula>R209="$"</formula>
    </cfRule>
    <cfRule type="expression" dxfId="344" priority="796" stopIfTrue="1">
      <formula>R209&lt;&gt;#REF!</formula>
    </cfRule>
  </conditionalFormatting>
  <conditionalFormatting sqref="I105">
    <cfRule type="expression" dxfId="343" priority="782" stopIfTrue="1">
      <formula>AND(I105="$",OR(#REF!="Yes",#REF!="No"))</formula>
    </cfRule>
    <cfRule type="expression" priority="783" stopIfTrue="1">
      <formula>I105="$"</formula>
    </cfRule>
    <cfRule type="expression" dxfId="342" priority="784" stopIfTrue="1">
      <formula>I105&lt;&gt;#REF!</formula>
    </cfRule>
  </conditionalFormatting>
  <conditionalFormatting sqref="H122">
    <cfRule type="expression" dxfId="341" priority="779" stopIfTrue="1">
      <formula>AND(H122="$",OR(#REF!="Yes",#REF!="No"))</formula>
    </cfRule>
    <cfRule type="expression" priority="780" stopIfTrue="1">
      <formula>H122="$"</formula>
    </cfRule>
    <cfRule type="expression" dxfId="340" priority="781" stopIfTrue="1">
      <formula>H122&lt;&gt;#REF!</formula>
    </cfRule>
  </conditionalFormatting>
  <conditionalFormatting sqref="I122">
    <cfRule type="expression" dxfId="339" priority="776" stopIfTrue="1">
      <formula>AND(I122="$",OR(#REF!="Yes",#REF!="No"))</formula>
    </cfRule>
    <cfRule type="expression" priority="777" stopIfTrue="1">
      <formula>I122="$"</formula>
    </cfRule>
    <cfRule type="expression" dxfId="338" priority="778" stopIfTrue="1">
      <formula>I122&lt;&gt;#REF!</formula>
    </cfRule>
  </conditionalFormatting>
  <conditionalFormatting sqref="H147">
    <cfRule type="expression" dxfId="337" priority="773" stopIfTrue="1">
      <formula>AND(H147="$",OR(#REF!="Yes",#REF!="No"))</formula>
    </cfRule>
    <cfRule type="expression" priority="774" stopIfTrue="1">
      <formula>H147="$"</formula>
    </cfRule>
    <cfRule type="expression" dxfId="336" priority="775" stopIfTrue="1">
      <formula>H147&lt;&gt;#REF!</formula>
    </cfRule>
  </conditionalFormatting>
  <conditionalFormatting sqref="I147">
    <cfRule type="expression" dxfId="335" priority="770" stopIfTrue="1">
      <formula>AND(I147="$",OR(#REF!="Yes",#REF!="No"))</formula>
    </cfRule>
    <cfRule type="expression" priority="771" stopIfTrue="1">
      <formula>I147="$"</formula>
    </cfRule>
    <cfRule type="expression" dxfId="334" priority="772" stopIfTrue="1">
      <formula>I147&lt;&gt;#REF!</formula>
    </cfRule>
  </conditionalFormatting>
  <conditionalFormatting sqref="H300">
    <cfRule type="expression" dxfId="333" priority="761" stopIfTrue="1">
      <formula>AND(H300="$",OR(#REF!="Yes",#REF!="No"))</formula>
    </cfRule>
    <cfRule type="expression" priority="762" stopIfTrue="1">
      <formula>H300="$"</formula>
    </cfRule>
    <cfRule type="expression" dxfId="332" priority="763" stopIfTrue="1">
      <formula>H300&lt;&gt;#REF!</formula>
    </cfRule>
  </conditionalFormatting>
  <conditionalFormatting sqref="I300">
    <cfRule type="expression" dxfId="331" priority="758" stopIfTrue="1">
      <formula>AND(I300="$",OR(#REF!="Yes",#REF!="No"))</formula>
    </cfRule>
    <cfRule type="expression" priority="759" stopIfTrue="1">
      <formula>I300="$"</formula>
    </cfRule>
    <cfRule type="expression" dxfId="330" priority="760" stopIfTrue="1">
      <formula>I300&lt;&gt;#REF!</formula>
    </cfRule>
  </conditionalFormatting>
  <conditionalFormatting sqref="I13">
    <cfRule type="expression" dxfId="329" priority="755" stopIfTrue="1">
      <formula>AND(I13="$",OR(#REF!="Yes",#REF!="No"))</formula>
    </cfRule>
    <cfRule type="expression" priority="756" stopIfTrue="1">
      <formula>I13="$"</formula>
    </cfRule>
    <cfRule type="expression" dxfId="328" priority="757" stopIfTrue="1">
      <formula>I13&lt;&gt;#REF!</formula>
    </cfRule>
  </conditionalFormatting>
  <conditionalFormatting sqref="H18 H15">
    <cfRule type="expression" dxfId="327" priority="752" stopIfTrue="1">
      <formula>AND(H15="$",OR(#REF!="Yes",#REF!="No"))</formula>
    </cfRule>
    <cfRule type="expression" priority="753" stopIfTrue="1">
      <formula>H15="$"</formula>
    </cfRule>
    <cfRule type="expression" dxfId="326" priority="754" stopIfTrue="1">
      <formula>H15&lt;&gt;#REF!</formula>
    </cfRule>
  </conditionalFormatting>
  <conditionalFormatting sqref="I18 I15">
    <cfRule type="expression" dxfId="325" priority="749" stopIfTrue="1">
      <formula>AND(I15="$",OR(#REF!="Yes",#REF!="No"))</formula>
    </cfRule>
    <cfRule type="expression" priority="750" stopIfTrue="1">
      <formula>I15="$"</formula>
    </cfRule>
    <cfRule type="expression" dxfId="324" priority="751" stopIfTrue="1">
      <formula>I15&lt;&gt;#REF!</formula>
    </cfRule>
  </conditionalFormatting>
  <conditionalFormatting sqref="H20">
    <cfRule type="expression" dxfId="323" priority="746" stopIfTrue="1">
      <formula>AND(H20="$",OR(#REF!="Yes",#REF!="No"))</formula>
    </cfRule>
    <cfRule type="expression" priority="747" stopIfTrue="1">
      <formula>H20="$"</formula>
    </cfRule>
    <cfRule type="expression" dxfId="322" priority="748" stopIfTrue="1">
      <formula>H20&lt;&gt;#REF!</formula>
    </cfRule>
  </conditionalFormatting>
  <conditionalFormatting sqref="I20">
    <cfRule type="expression" dxfId="321" priority="743" stopIfTrue="1">
      <formula>AND(I20="$",OR(#REF!="Yes",#REF!="No"))</formula>
    </cfRule>
    <cfRule type="expression" priority="744" stopIfTrue="1">
      <formula>I20="$"</formula>
    </cfRule>
    <cfRule type="expression" dxfId="320" priority="745" stopIfTrue="1">
      <formula>I20&lt;&gt;#REF!</formula>
    </cfRule>
  </conditionalFormatting>
  <conditionalFormatting sqref="I307">
    <cfRule type="expression" dxfId="319" priority="503" stopIfTrue="1">
      <formula>AND(I307="$",OR(#REF!="Yes",#REF!="No"))</formula>
    </cfRule>
    <cfRule type="expression" priority="504" stopIfTrue="1">
      <formula>I307="$"</formula>
    </cfRule>
    <cfRule type="expression" dxfId="318" priority="505" stopIfTrue="1">
      <formula>I307&lt;&gt;#REF!</formula>
    </cfRule>
  </conditionalFormatting>
  <conditionalFormatting sqref="H21">
    <cfRule type="expression" dxfId="317" priority="740" stopIfTrue="1">
      <formula>AND(H21="$",OR(#REF!="Yes",#REF!="No"))</formula>
    </cfRule>
    <cfRule type="expression" priority="741" stopIfTrue="1">
      <formula>H21="$"</formula>
    </cfRule>
    <cfRule type="expression" dxfId="316" priority="742" stopIfTrue="1">
      <formula>H21&lt;&gt;#REF!</formula>
    </cfRule>
  </conditionalFormatting>
  <conditionalFormatting sqref="I21">
    <cfRule type="expression" dxfId="315" priority="737" stopIfTrue="1">
      <formula>AND(I21="$",OR(#REF!="Yes",#REF!="No"))</formula>
    </cfRule>
    <cfRule type="expression" priority="738" stopIfTrue="1">
      <formula>I21="$"</formula>
    </cfRule>
    <cfRule type="expression" dxfId="314" priority="739" stopIfTrue="1">
      <formula>I21&lt;&gt;#REF!</formula>
    </cfRule>
  </conditionalFormatting>
  <conditionalFormatting sqref="H44">
    <cfRule type="expression" dxfId="313" priority="734" stopIfTrue="1">
      <formula>AND(H44="$",OR(#REF!="Yes",#REF!="No"))</formula>
    </cfRule>
    <cfRule type="expression" priority="735" stopIfTrue="1">
      <formula>H44="$"</formula>
    </cfRule>
    <cfRule type="expression" dxfId="312" priority="736" stopIfTrue="1">
      <formula>H44&lt;&gt;#REF!</formula>
    </cfRule>
  </conditionalFormatting>
  <conditionalFormatting sqref="I44">
    <cfRule type="expression" dxfId="311" priority="731" stopIfTrue="1">
      <formula>AND(I44="$",OR(#REF!="Yes",#REF!="No"))</formula>
    </cfRule>
    <cfRule type="expression" priority="732" stopIfTrue="1">
      <formula>I44="$"</formula>
    </cfRule>
    <cfRule type="expression" dxfId="310" priority="733" stopIfTrue="1">
      <formula>I44&lt;&gt;#REF!</formula>
    </cfRule>
  </conditionalFormatting>
  <conditionalFormatting sqref="H43">
    <cfRule type="expression" dxfId="309" priority="728" stopIfTrue="1">
      <formula>AND(H43="$",OR(#REF!="Yes",#REF!="No"))</formula>
    </cfRule>
    <cfRule type="expression" priority="729" stopIfTrue="1">
      <formula>H43="$"</formula>
    </cfRule>
    <cfRule type="expression" dxfId="308" priority="730" stopIfTrue="1">
      <formula>H43&lt;&gt;#REF!</formula>
    </cfRule>
  </conditionalFormatting>
  <conditionalFormatting sqref="I43">
    <cfRule type="expression" dxfId="307" priority="725" stopIfTrue="1">
      <formula>AND(I43="$",OR(#REF!="Yes",#REF!="No"))</formula>
    </cfRule>
    <cfRule type="expression" priority="726" stopIfTrue="1">
      <formula>I43="$"</formula>
    </cfRule>
    <cfRule type="expression" dxfId="306" priority="727" stopIfTrue="1">
      <formula>I43&lt;&gt;#REF!</formula>
    </cfRule>
  </conditionalFormatting>
  <conditionalFormatting sqref="H50">
    <cfRule type="expression" dxfId="305" priority="722" stopIfTrue="1">
      <formula>AND(H50="$",OR(#REF!="Yes",#REF!="No"))</formula>
    </cfRule>
    <cfRule type="expression" priority="723" stopIfTrue="1">
      <formula>H50="$"</formula>
    </cfRule>
    <cfRule type="expression" dxfId="304" priority="724" stopIfTrue="1">
      <formula>H50&lt;&gt;#REF!</formula>
    </cfRule>
  </conditionalFormatting>
  <conditionalFormatting sqref="I50">
    <cfRule type="expression" dxfId="303" priority="719" stopIfTrue="1">
      <formula>AND(I50="$",OR(#REF!="Yes",#REF!="No"))</formula>
    </cfRule>
    <cfRule type="expression" priority="720" stopIfTrue="1">
      <formula>I50="$"</formula>
    </cfRule>
    <cfRule type="expression" dxfId="302" priority="721" stopIfTrue="1">
      <formula>I50&lt;&gt;#REF!</formula>
    </cfRule>
  </conditionalFormatting>
  <conditionalFormatting sqref="H55">
    <cfRule type="expression" dxfId="301" priority="716" stopIfTrue="1">
      <formula>AND(H55="$",OR(#REF!="Yes",#REF!="No"))</formula>
    </cfRule>
    <cfRule type="expression" priority="717" stopIfTrue="1">
      <formula>H55="$"</formula>
    </cfRule>
    <cfRule type="expression" dxfId="300" priority="718" stopIfTrue="1">
      <formula>H55&lt;&gt;#REF!</formula>
    </cfRule>
  </conditionalFormatting>
  <conditionalFormatting sqref="I55">
    <cfRule type="expression" dxfId="299" priority="713" stopIfTrue="1">
      <formula>AND(I55="$",OR(#REF!="Yes",#REF!="No"))</formula>
    </cfRule>
    <cfRule type="expression" priority="714" stopIfTrue="1">
      <formula>I55="$"</formula>
    </cfRule>
    <cfRule type="expression" dxfId="298" priority="715" stopIfTrue="1">
      <formula>I55&lt;&gt;#REF!</formula>
    </cfRule>
  </conditionalFormatting>
  <conditionalFormatting sqref="H56:H58">
    <cfRule type="expression" dxfId="297" priority="710" stopIfTrue="1">
      <formula>AND(H56="$",OR(#REF!="Yes",#REF!="No"))</formula>
    </cfRule>
    <cfRule type="expression" priority="711" stopIfTrue="1">
      <formula>H56="$"</formula>
    </cfRule>
    <cfRule type="expression" dxfId="296" priority="712" stopIfTrue="1">
      <formula>H56&lt;&gt;#REF!</formula>
    </cfRule>
  </conditionalFormatting>
  <conditionalFormatting sqref="I56:I58">
    <cfRule type="expression" dxfId="295" priority="707" stopIfTrue="1">
      <formula>AND(I56="$",OR(#REF!="Yes",#REF!="No"))</formula>
    </cfRule>
    <cfRule type="expression" priority="708" stopIfTrue="1">
      <formula>I56="$"</formula>
    </cfRule>
    <cfRule type="expression" dxfId="294" priority="709" stopIfTrue="1">
      <formula>I56&lt;&gt;#REF!</formula>
    </cfRule>
  </conditionalFormatting>
  <conditionalFormatting sqref="H66 H59">
    <cfRule type="expression" dxfId="293" priority="704" stopIfTrue="1">
      <formula>AND(H59="$",OR(#REF!="Yes",#REF!="No"))</formula>
    </cfRule>
    <cfRule type="expression" priority="705" stopIfTrue="1">
      <formula>H59="$"</formula>
    </cfRule>
    <cfRule type="expression" dxfId="292" priority="706" stopIfTrue="1">
      <formula>H59&lt;&gt;#REF!</formula>
    </cfRule>
  </conditionalFormatting>
  <conditionalFormatting sqref="I66 I59">
    <cfRule type="expression" dxfId="291" priority="701" stopIfTrue="1">
      <formula>AND(I59="$",OR(#REF!="Yes",#REF!="No"))</formula>
    </cfRule>
    <cfRule type="expression" priority="702" stopIfTrue="1">
      <formula>I59="$"</formula>
    </cfRule>
    <cfRule type="expression" dxfId="290" priority="703" stopIfTrue="1">
      <formula>I59&lt;&gt;#REF!</formula>
    </cfRule>
  </conditionalFormatting>
  <conditionalFormatting sqref="H79 H74:H75">
    <cfRule type="expression" dxfId="289" priority="698" stopIfTrue="1">
      <formula>AND(H74="$",OR(#REF!="Yes",#REF!="No"))</formula>
    </cfRule>
    <cfRule type="expression" priority="699" stopIfTrue="1">
      <formula>H74="$"</formula>
    </cfRule>
    <cfRule type="expression" dxfId="288" priority="700" stopIfTrue="1">
      <formula>H74&lt;&gt;#REF!</formula>
    </cfRule>
  </conditionalFormatting>
  <conditionalFormatting sqref="I79 I74:I75">
    <cfRule type="expression" dxfId="287" priority="695" stopIfTrue="1">
      <formula>AND(I74="$",OR(#REF!="Yes",#REF!="No"))</formula>
    </cfRule>
    <cfRule type="expression" priority="696" stopIfTrue="1">
      <formula>I74="$"</formula>
    </cfRule>
    <cfRule type="expression" dxfId="286" priority="697" stopIfTrue="1">
      <formula>I74&lt;&gt;#REF!</formula>
    </cfRule>
  </conditionalFormatting>
  <conditionalFormatting sqref="H87:H88">
    <cfRule type="expression" dxfId="285" priority="692" stopIfTrue="1">
      <formula>AND(H87="$",OR(#REF!="Yes",#REF!="No"))</formula>
    </cfRule>
    <cfRule type="expression" priority="693" stopIfTrue="1">
      <formula>H87="$"</formula>
    </cfRule>
    <cfRule type="expression" dxfId="284" priority="694" stopIfTrue="1">
      <formula>H87&lt;&gt;#REF!</formula>
    </cfRule>
  </conditionalFormatting>
  <conditionalFormatting sqref="I87:I88">
    <cfRule type="expression" dxfId="283" priority="689" stopIfTrue="1">
      <formula>AND(I87="$",OR(#REF!="Yes",#REF!="No"))</formula>
    </cfRule>
    <cfRule type="expression" priority="690" stopIfTrue="1">
      <formula>I87="$"</formula>
    </cfRule>
    <cfRule type="expression" dxfId="282" priority="691" stopIfTrue="1">
      <formula>I87&lt;&gt;#REF!</formula>
    </cfRule>
  </conditionalFormatting>
  <conditionalFormatting sqref="H92">
    <cfRule type="expression" dxfId="281" priority="686" stopIfTrue="1">
      <formula>AND(H92="$",OR(#REF!="Yes",#REF!="No"))</formula>
    </cfRule>
    <cfRule type="expression" priority="687" stopIfTrue="1">
      <formula>H92="$"</formula>
    </cfRule>
    <cfRule type="expression" dxfId="280" priority="688" stopIfTrue="1">
      <formula>H92&lt;&gt;#REF!</formula>
    </cfRule>
  </conditionalFormatting>
  <conditionalFormatting sqref="I92">
    <cfRule type="expression" dxfId="279" priority="683" stopIfTrue="1">
      <formula>AND(I92="$",OR(#REF!="Yes",#REF!="No"))</formula>
    </cfRule>
    <cfRule type="expression" priority="684" stopIfTrue="1">
      <formula>I92="$"</formula>
    </cfRule>
    <cfRule type="expression" dxfId="278" priority="685" stopIfTrue="1">
      <formula>I92&lt;&gt;#REF!</formula>
    </cfRule>
  </conditionalFormatting>
  <conditionalFormatting sqref="H98">
    <cfRule type="expression" dxfId="277" priority="680" stopIfTrue="1">
      <formula>AND(H98="$",OR(#REF!="Yes",#REF!="No"))</formula>
    </cfRule>
    <cfRule type="expression" priority="681" stopIfTrue="1">
      <formula>H98="$"</formula>
    </cfRule>
    <cfRule type="expression" dxfId="276" priority="682" stopIfTrue="1">
      <formula>H98&lt;&gt;#REF!</formula>
    </cfRule>
  </conditionalFormatting>
  <conditionalFormatting sqref="I98">
    <cfRule type="expression" dxfId="275" priority="677" stopIfTrue="1">
      <formula>AND(I98="$",OR(#REF!="Yes",#REF!="No"))</formula>
    </cfRule>
    <cfRule type="expression" priority="678" stopIfTrue="1">
      <formula>I98="$"</formula>
    </cfRule>
    <cfRule type="expression" dxfId="274" priority="679" stopIfTrue="1">
      <formula>I98&lt;&gt;#REF!</formula>
    </cfRule>
  </conditionalFormatting>
  <conditionalFormatting sqref="H115">
    <cfRule type="expression" dxfId="273" priority="674" stopIfTrue="1">
      <formula>AND(H115="$",OR(#REF!="Yes",#REF!="No"))</formula>
    </cfRule>
    <cfRule type="expression" priority="675" stopIfTrue="1">
      <formula>H115="$"</formula>
    </cfRule>
    <cfRule type="expression" dxfId="272" priority="676" stopIfTrue="1">
      <formula>H115&lt;&gt;#REF!</formula>
    </cfRule>
  </conditionalFormatting>
  <conditionalFormatting sqref="I115">
    <cfRule type="expression" dxfId="271" priority="671" stopIfTrue="1">
      <formula>AND(I115="$",OR(#REF!="Yes",#REF!="No"))</formula>
    </cfRule>
    <cfRule type="expression" priority="672" stopIfTrue="1">
      <formula>I115="$"</formula>
    </cfRule>
    <cfRule type="expression" dxfId="270" priority="673" stopIfTrue="1">
      <formula>I115&lt;&gt;#REF!</formula>
    </cfRule>
  </conditionalFormatting>
  <conditionalFormatting sqref="H129">
    <cfRule type="expression" dxfId="269" priority="668" stopIfTrue="1">
      <formula>AND(H129="$",OR(#REF!="Yes",#REF!="No"))</formula>
    </cfRule>
    <cfRule type="expression" priority="669" stopIfTrue="1">
      <formula>H129="$"</formula>
    </cfRule>
    <cfRule type="expression" dxfId="268" priority="670" stopIfTrue="1">
      <formula>H129&lt;&gt;#REF!</formula>
    </cfRule>
  </conditionalFormatting>
  <conditionalFormatting sqref="I129">
    <cfRule type="expression" dxfId="267" priority="665" stopIfTrue="1">
      <formula>AND(I129="$",OR(#REF!="Yes",#REF!="No"))</formula>
    </cfRule>
    <cfRule type="expression" priority="666" stopIfTrue="1">
      <formula>I129="$"</formula>
    </cfRule>
    <cfRule type="expression" dxfId="266" priority="667" stopIfTrue="1">
      <formula>I129&lt;&gt;#REF!</formula>
    </cfRule>
  </conditionalFormatting>
  <conditionalFormatting sqref="H143">
    <cfRule type="expression" dxfId="265" priority="662" stopIfTrue="1">
      <formula>AND(H143="$",OR(#REF!="Yes",#REF!="No"))</formula>
    </cfRule>
    <cfRule type="expression" priority="663" stopIfTrue="1">
      <formula>H143="$"</formula>
    </cfRule>
    <cfRule type="expression" dxfId="264" priority="664" stopIfTrue="1">
      <formula>H143&lt;&gt;#REF!</formula>
    </cfRule>
  </conditionalFormatting>
  <conditionalFormatting sqref="I143">
    <cfRule type="expression" dxfId="263" priority="659" stopIfTrue="1">
      <formula>AND(I143="$",OR(#REF!="Yes",#REF!="No"))</formula>
    </cfRule>
    <cfRule type="expression" priority="660" stopIfTrue="1">
      <formula>I143="$"</formula>
    </cfRule>
    <cfRule type="expression" dxfId="262" priority="661" stopIfTrue="1">
      <formula>I143&lt;&gt;#REF!</formula>
    </cfRule>
  </conditionalFormatting>
  <conditionalFormatting sqref="H158">
    <cfRule type="expression" dxfId="261" priority="656" stopIfTrue="1">
      <formula>AND(H158="$",OR(#REF!="Yes",#REF!="No"))</formula>
    </cfRule>
    <cfRule type="expression" priority="657" stopIfTrue="1">
      <formula>H158="$"</formula>
    </cfRule>
    <cfRule type="expression" dxfId="260" priority="658" stopIfTrue="1">
      <formula>H158&lt;&gt;#REF!</formula>
    </cfRule>
  </conditionalFormatting>
  <conditionalFormatting sqref="I158">
    <cfRule type="expression" dxfId="259" priority="653" stopIfTrue="1">
      <formula>AND(I158="$",OR(#REF!="Yes",#REF!="No"))</formula>
    </cfRule>
    <cfRule type="expression" priority="654" stopIfTrue="1">
      <formula>I158="$"</formula>
    </cfRule>
    <cfRule type="expression" dxfId="258" priority="655" stopIfTrue="1">
      <formula>I158&lt;&gt;#REF!</formula>
    </cfRule>
  </conditionalFormatting>
  <conditionalFormatting sqref="H159">
    <cfRule type="expression" dxfId="257" priority="650" stopIfTrue="1">
      <formula>AND(H159="$",OR(#REF!="Yes",#REF!="No"))</formula>
    </cfRule>
    <cfRule type="expression" priority="651" stopIfTrue="1">
      <formula>H159="$"</formula>
    </cfRule>
    <cfRule type="expression" dxfId="256" priority="652" stopIfTrue="1">
      <formula>H159&lt;&gt;#REF!</formula>
    </cfRule>
  </conditionalFormatting>
  <conditionalFormatting sqref="I159">
    <cfRule type="expression" dxfId="255" priority="647" stopIfTrue="1">
      <formula>AND(I159="$",OR(#REF!="Yes",#REF!="No"))</formula>
    </cfRule>
    <cfRule type="expression" priority="648" stopIfTrue="1">
      <formula>I159="$"</formula>
    </cfRule>
    <cfRule type="expression" dxfId="254" priority="649" stopIfTrue="1">
      <formula>I159&lt;&gt;#REF!</formula>
    </cfRule>
  </conditionalFormatting>
  <conditionalFormatting sqref="H166">
    <cfRule type="expression" dxfId="253" priority="644" stopIfTrue="1">
      <formula>AND(H166="$",OR(#REF!="Yes",#REF!="No"))</formula>
    </cfRule>
    <cfRule type="expression" priority="645" stopIfTrue="1">
      <formula>H166="$"</formula>
    </cfRule>
    <cfRule type="expression" dxfId="252" priority="646" stopIfTrue="1">
      <formula>H166&lt;&gt;#REF!</formula>
    </cfRule>
  </conditionalFormatting>
  <conditionalFormatting sqref="I166">
    <cfRule type="expression" dxfId="251" priority="641" stopIfTrue="1">
      <formula>AND(I166="$",OR(#REF!="Yes",#REF!="No"))</formula>
    </cfRule>
    <cfRule type="expression" priority="642" stopIfTrue="1">
      <formula>I166="$"</formula>
    </cfRule>
    <cfRule type="expression" dxfId="250" priority="643" stopIfTrue="1">
      <formula>I166&lt;&gt;#REF!</formula>
    </cfRule>
  </conditionalFormatting>
  <conditionalFormatting sqref="H2">
    <cfRule type="expression" dxfId="249" priority="638" stopIfTrue="1">
      <formula>AND(H2="$",OR(#REF!="Yes",#REF!="No"))</formula>
    </cfRule>
    <cfRule type="expression" priority="639" stopIfTrue="1">
      <formula>H2="$"</formula>
    </cfRule>
    <cfRule type="expression" dxfId="248" priority="640" stopIfTrue="1">
      <formula>H2&lt;&gt;#REF!</formula>
    </cfRule>
  </conditionalFormatting>
  <conditionalFormatting sqref="I2">
    <cfRule type="expression" dxfId="247" priority="635" stopIfTrue="1">
      <formula>AND(I2="$",OR(#REF!="Yes",#REF!="No"))</formula>
    </cfRule>
    <cfRule type="expression" priority="636" stopIfTrue="1">
      <formula>I2="$"</formula>
    </cfRule>
    <cfRule type="expression" dxfId="246" priority="637" stopIfTrue="1">
      <formula>I2&lt;&gt;#REF!</formula>
    </cfRule>
  </conditionalFormatting>
  <conditionalFormatting sqref="H185 H183">
    <cfRule type="expression" dxfId="245" priority="632" stopIfTrue="1">
      <formula>AND(H183="$",OR(#REF!="Yes",#REF!="No"))</formula>
    </cfRule>
    <cfRule type="expression" priority="633" stopIfTrue="1">
      <formula>H183="$"</formula>
    </cfRule>
    <cfRule type="expression" dxfId="244" priority="634" stopIfTrue="1">
      <formula>H183&lt;&gt;#REF!</formula>
    </cfRule>
  </conditionalFormatting>
  <conditionalFormatting sqref="I185 I183">
    <cfRule type="expression" dxfId="243" priority="629" stopIfTrue="1">
      <formula>AND(I183="$",OR(#REF!="Yes",#REF!="No"))</formula>
    </cfRule>
    <cfRule type="expression" priority="630" stopIfTrue="1">
      <formula>I183="$"</formula>
    </cfRule>
    <cfRule type="expression" dxfId="242" priority="631" stopIfTrue="1">
      <formula>I183&lt;&gt;#REF!</formula>
    </cfRule>
  </conditionalFormatting>
  <conditionalFormatting sqref="H224 H208:H209">
    <cfRule type="expression" dxfId="241" priority="626" stopIfTrue="1">
      <formula>AND(H208="$",OR(#REF!="Yes",#REF!="No"))</formula>
    </cfRule>
    <cfRule type="expression" priority="627" stopIfTrue="1">
      <formula>H208="$"</formula>
    </cfRule>
    <cfRule type="expression" dxfId="240" priority="628" stopIfTrue="1">
      <formula>H208&lt;&gt;#REF!</formula>
    </cfRule>
  </conditionalFormatting>
  <conditionalFormatting sqref="I224 I208:I209">
    <cfRule type="expression" dxfId="239" priority="623" stopIfTrue="1">
      <formula>AND(I208="$",OR(#REF!="Yes",#REF!="No"))</formula>
    </cfRule>
    <cfRule type="expression" priority="624" stopIfTrue="1">
      <formula>I208="$"</formula>
    </cfRule>
    <cfRule type="expression" dxfId="238" priority="625" stopIfTrue="1">
      <formula>I208&lt;&gt;#REF!</formula>
    </cfRule>
  </conditionalFormatting>
  <conditionalFormatting sqref="H227">
    <cfRule type="expression" dxfId="237" priority="620" stopIfTrue="1">
      <formula>AND(H227="$",OR(#REF!="Yes",#REF!="No"))</formula>
    </cfRule>
    <cfRule type="expression" priority="621" stopIfTrue="1">
      <formula>H227="$"</formula>
    </cfRule>
    <cfRule type="expression" dxfId="236" priority="622" stopIfTrue="1">
      <formula>H227&lt;&gt;#REF!</formula>
    </cfRule>
  </conditionalFormatting>
  <conditionalFormatting sqref="I227">
    <cfRule type="expression" dxfId="235" priority="617" stopIfTrue="1">
      <formula>AND(I227="$",OR(#REF!="Yes",#REF!="No"))</formula>
    </cfRule>
    <cfRule type="expression" priority="618" stopIfTrue="1">
      <formula>I227="$"</formula>
    </cfRule>
    <cfRule type="expression" dxfId="234" priority="619" stopIfTrue="1">
      <formula>I227&lt;&gt;#REF!</formula>
    </cfRule>
  </conditionalFormatting>
  <conditionalFormatting sqref="H280">
    <cfRule type="expression" dxfId="233" priority="608" stopIfTrue="1">
      <formula>AND(H280="$",OR(#REF!="Yes",#REF!="No"))</formula>
    </cfRule>
    <cfRule type="expression" priority="609" stopIfTrue="1">
      <formula>H280="$"</formula>
    </cfRule>
    <cfRule type="expression" dxfId="232" priority="610" stopIfTrue="1">
      <formula>H280&lt;&gt;#REF!</formula>
    </cfRule>
  </conditionalFormatting>
  <conditionalFormatting sqref="I280">
    <cfRule type="expression" dxfId="231" priority="605" stopIfTrue="1">
      <formula>AND(I280="$",OR(#REF!="Yes",#REF!="No"))</formula>
    </cfRule>
    <cfRule type="expression" priority="606" stopIfTrue="1">
      <formula>I280="$"</formula>
    </cfRule>
    <cfRule type="expression" dxfId="230" priority="607" stopIfTrue="1">
      <formula>I280&lt;&gt;#REF!</formula>
    </cfRule>
  </conditionalFormatting>
  <conditionalFormatting sqref="H281">
    <cfRule type="expression" dxfId="229" priority="602" stopIfTrue="1">
      <formula>AND(H281="$",OR(#REF!="Yes",#REF!="No"))</formula>
    </cfRule>
    <cfRule type="expression" priority="603" stopIfTrue="1">
      <formula>H281="$"</formula>
    </cfRule>
    <cfRule type="expression" dxfId="228" priority="604" stopIfTrue="1">
      <formula>H281&lt;&gt;#REF!</formula>
    </cfRule>
  </conditionalFormatting>
  <conditionalFormatting sqref="I281">
    <cfRule type="expression" dxfId="227" priority="599" stopIfTrue="1">
      <formula>AND(I281="$",OR(#REF!="Yes",#REF!="No"))</formula>
    </cfRule>
    <cfRule type="expression" priority="600" stopIfTrue="1">
      <formula>I281="$"</formula>
    </cfRule>
    <cfRule type="expression" dxfId="226" priority="601" stopIfTrue="1">
      <formula>I281&lt;&gt;#REF!</formula>
    </cfRule>
  </conditionalFormatting>
  <conditionalFormatting sqref="H290">
    <cfRule type="expression" dxfId="225" priority="596" stopIfTrue="1">
      <formula>AND(H290="$",OR(#REF!="Yes",#REF!="No"))</formula>
    </cfRule>
    <cfRule type="expression" priority="597" stopIfTrue="1">
      <formula>H290="$"</formula>
    </cfRule>
    <cfRule type="expression" dxfId="224" priority="598" stopIfTrue="1">
      <formula>H290&lt;&gt;#REF!</formula>
    </cfRule>
  </conditionalFormatting>
  <conditionalFormatting sqref="I290">
    <cfRule type="expression" dxfId="223" priority="593" stopIfTrue="1">
      <formula>AND(I290="$",OR(#REF!="Yes",#REF!="No"))</formula>
    </cfRule>
    <cfRule type="expression" priority="594" stopIfTrue="1">
      <formula>I290="$"</formula>
    </cfRule>
    <cfRule type="expression" dxfId="222" priority="595" stopIfTrue="1">
      <formula>I290&lt;&gt;#REF!</formula>
    </cfRule>
  </conditionalFormatting>
  <conditionalFormatting sqref="H294">
    <cfRule type="expression" dxfId="221" priority="590" stopIfTrue="1">
      <formula>AND(H294="$",OR(#REF!="Yes",#REF!="No"))</formula>
    </cfRule>
    <cfRule type="expression" priority="591" stopIfTrue="1">
      <formula>H294="$"</formula>
    </cfRule>
    <cfRule type="expression" dxfId="220" priority="592" stopIfTrue="1">
      <formula>H294&lt;&gt;#REF!</formula>
    </cfRule>
  </conditionalFormatting>
  <conditionalFormatting sqref="I294">
    <cfRule type="expression" dxfId="219" priority="587" stopIfTrue="1">
      <formula>AND(I294="$",OR(#REF!="Yes",#REF!="No"))</formula>
    </cfRule>
    <cfRule type="expression" priority="588" stopIfTrue="1">
      <formula>I294="$"</formula>
    </cfRule>
    <cfRule type="expression" dxfId="218" priority="589" stopIfTrue="1">
      <formula>I294&lt;&gt;#REF!</formula>
    </cfRule>
  </conditionalFormatting>
  <conditionalFormatting sqref="H296">
    <cfRule type="expression" dxfId="217" priority="584" stopIfTrue="1">
      <formula>AND(H296="$",OR(#REF!="Yes",#REF!="No"))</formula>
    </cfRule>
    <cfRule type="expression" priority="585" stopIfTrue="1">
      <formula>H296="$"</formula>
    </cfRule>
    <cfRule type="expression" dxfId="216" priority="586" stopIfTrue="1">
      <formula>H296&lt;&gt;#REF!</formula>
    </cfRule>
  </conditionalFormatting>
  <conditionalFormatting sqref="I296">
    <cfRule type="expression" dxfId="215" priority="581" stopIfTrue="1">
      <formula>AND(I296="$",OR(#REF!="Yes",#REF!="No"))</formula>
    </cfRule>
    <cfRule type="expression" priority="582" stopIfTrue="1">
      <formula>I296="$"</formula>
    </cfRule>
    <cfRule type="expression" dxfId="214" priority="583" stopIfTrue="1">
      <formula>I296&lt;&gt;#REF!</formula>
    </cfRule>
  </conditionalFormatting>
  <conditionalFormatting sqref="H298">
    <cfRule type="expression" dxfId="213" priority="578" stopIfTrue="1">
      <formula>AND(H298="$",OR(#REF!="Yes",#REF!="No"))</formula>
    </cfRule>
    <cfRule type="expression" priority="579" stopIfTrue="1">
      <formula>H298="$"</formula>
    </cfRule>
    <cfRule type="expression" dxfId="212" priority="580" stopIfTrue="1">
      <formula>H298&lt;&gt;#REF!</formula>
    </cfRule>
  </conditionalFormatting>
  <conditionalFormatting sqref="I298">
    <cfRule type="expression" dxfId="211" priority="575" stopIfTrue="1">
      <formula>AND(I298="$",OR(#REF!="Yes",#REF!="No"))</formula>
    </cfRule>
    <cfRule type="expression" priority="576" stopIfTrue="1">
      <formula>I298="$"</formula>
    </cfRule>
    <cfRule type="expression" dxfId="210" priority="577" stopIfTrue="1">
      <formula>I298&lt;&gt;#REF!</formula>
    </cfRule>
  </conditionalFormatting>
  <conditionalFormatting sqref="H304 H301">
    <cfRule type="expression" dxfId="209" priority="572" stopIfTrue="1">
      <formula>AND(H301="$",OR(#REF!="Yes",#REF!="No"))</formula>
    </cfRule>
    <cfRule type="expression" priority="573" stopIfTrue="1">
      <formula>H301="$"</formula>
    </cfRule>
    <cfRule type="expression" dxfId="208" priority="574" stopIfTrue="1">
      <formula>H301&lt;&gt;#REF!</formula>
    </cfRule>
  </conditionalFormatting>
  <conditionalFormatting sqref="I304 I301">
    <cfRule type="expression" dxfId="207" priority="569" stopIfTrue="1">
      <formula>AND(I301="$",OR(#REF!="Yes",#REF!="No"))</formula>
    </cfRule>
    <cfRule type="expression" priority="570" stopIfTrue="1">
      <formula>I301="$"</formula>
    </cfRule>
    <cfRule type="expression" dxfId="206" priority="571" stopIfTrue="1">
      <formula>I301&lt;&gt;#REF!</formula>
    </cfRule>
  </conditionalFormatting>
  <conditionalFormatting sqref="H308">
    <cfRule type="expression" dxfId="205" priority="560" stopIfTrue="1">
      <formula>AND(H308="$",OR(#REF!="Yes",#REF!="No"))</formula>
    </cfRule>
    <cfRule type="expression" priority="561" stopIfTrue="1">
      <formula>H308="$"</formula>
    </cfRule>
    <cfRule type="expression" dxfId="204" priority="562" stopIfTrue="1">
      <formula>H308&lt;&gt;#REF!</formula>
    </cfRule>
  </conditionalFormatting>
  <conditionalFormatting sqref="I308">
    <cfRule type="expression" dxfId="203" priority="557" stopIfTrue="1">
      <formula>AND(I308="$",OR(#REF!="Yes",#REF!="No"))</formula>
    </cfRule>
    <cfRule type="expression" priority="558" stopIfTrue="1">
      <formula>I308="$"</formula>
    </cfRule>
    <cfRule type="expression" dxfId="202" priority="559" stopIfTrue="1">
      <formula>I308&lt;&gt;#REF!</formula>
    </cfRule>
  </conditionalFormatting>
  <conditionalFormatting sqref="H309">
    <cfRule type="expression" dxfId="201" priority="554" stopIfTrue="1">
      <formula>AND(H309="$",OR(#REF!="Yes",#REF!="No"))</formula>
    </cfRule>
    <cfRule type="expression" priority="555" stopIfTrue="1">
      <formula>H309="$"</formula>
    </cfRule>
    <cfRule type="expression" dxfId="200" priority="556" stopIfTrue="1">
      <formula>H309&lt;&gt;#REF!</formula>
    </cfRule>
  </conditionalFormatting>
  <conditionalFormatting sqref="I309">
    <cfRule type="expression" dxfId="199" priority="551" stopIfTrue="1">
      <formula>AND(I309="$",OR(#REF!="Yes",#REF!="No"))</formula>
    </cfRule>
    <cfRule type="expression" priority="552" stopIfTrue="1">
      <formula>I309="$"</formula>
    </cfRule>
    <cfRule type="expression" dxfId="198" priority="553" stopIfTrue="1">
      <formula>I309&lt;&gt;#REF!</formula>
    </cfRule>
  </conditionalFormatting>
  <conditionalFormatting sqref="H312">
    <cfRule type="expression" dxfId="197" priority="548" stopIfTrue="1">
      <formula>AND(H312="$",OR(#REF!="Yes",#REF!="No"))</formula>
    </cfRule>
    <cfRule type="expression" priority="549" stopIfTrue="1">
      <formula>H312="$"</formula>
    </cfRule>
    <cfRule type="expression" dxfId="196" priority="550" stopIfTrue="1">
      <formula>H312&lt;&gt;#REF!</formula>
    </cfRule>
  </conditionalFormatting>
  <conditionalFormatting sqref="I312">
    <cfRule type="expression" dxfId="195" priority="545" stopIfTrue="1">
      <formula>AND(I312="$",OR(#REF!="Yes",#REF!="No"))</formula>
    </cfRule>
    <cfRule type="expression" priority="546" stopIfTrue="1">
      <formula>I312="$"</formula>
    </cfRule>
    <cfRule type="expression" dxfId="194" priority="547" stopIfTrue="1">
      <formula>I312&lt;&gt;#REF!</formula>
    </cfRule>
  </conditionalFormatting>
  <conditionalFormatting sqref="H324">
    <cfRule type="expression" dxfId="193" priority="542" stopIfTrue="1">
      <formula>AND(H324="$",OR(#REF!="Yes",#REF!="No"))</formula>
    </cfRule>
    <cfRule type="expression" priority="543" stopIfTrue="1">
      <formula>H324="$"</formula>
    </cfRule>
    <cfRule type="expression" dxfId="192" priority="544" stopIfTrue="1">
      <formula>H324&lt;&gt;#REF!</formula>
    </cfRule>
  </conditionalFormatting>
  <conditionalFormatting sqref="I324">
    <cfRule type="expression" dxfId="191" priority="539" stopIfTrue="1">
      <formula>AND(I324="$",OR(#REF!="Yes",#REF!="No"))</formula>
    </cfRule>
    <cfRule type="expression" priority="540" stopIfTrue="1">
      <formula>I324="$"</formula>
    </cfRule>
    <cfRule type="expression" dxfId="190" priority="541" stopIfTrue="1">
      <formula>I324&lt;&gt;#REF!</formula>
    </cfRule>
  </conditionalFormatting>
  <conditionalFormatting sqref="H45">
    <cfRule type="expression" dxfId="189" priority="536" stopIfTrue="1">
      <formula>AND(H45="$",OR(#REF!="Yes",#REF!="No"))</formula>
    </cfRule>
    <cfRule type="expression" priority="537" stopIfTrue="1">
      <formula>H45="$"</formula>
    </cfRule>
    <cfRule type="expression" dxfId="188" priority="538" stopIfTrue="1">
      <formula>H45&lt;&gt;#REF!</formula>
    </cfRule>
  </conditionalFormatting>
  <conditionalFormatting sqref="I45">
    <cfRule type="expression" dxfId="187" priority="533" stopIfTrue="1">
      <formula>AND(I45="$",OR(#REF!="Yes",#REF!="No"))</formula>
    </cfRule>
    <cfRule type="expression" priority="534" stopIfTrue="1">
      <formula>I45="$"</formula>
    </cfRule>
    <cfRule type="expression" dxfId="186" priority="535" stopIfTrue="1">
      <formula>I45&lt;&gt;#REF!</formula>
    </cfRule>
  </conditionalFormatting>
  <conditionalFormatting sqref="H78">
    <cfRule type="expression" dxfId="185" priority="530" stopIfTrue="1">
      <formula>AND(H78="$",OR(#REF!="Yes",#REF!="No"))</formula>
    </cfRule>
    <cfRule type="expression" priority="531" stopIfTrue="1">
      <formula>H78="$"</formula>
    </cfRule>
    <cfRule type="expression" dxfId="184" priority="532" stopIfTrue="1">
      <formula>H78&lt;&gt;#REF!</formula>
    </cfRule>
  </conditionalFormatting>
  <conditionalFormatting sqref="I78">
    <cfRule type="expression" dxfId="183" priority="527" stopIfTrue="1">
      <formula>AND(I78="$",OR(#REF!="Yes",#REF!="No"))</formula>
    </cfRule>
    <cfRule type="expression" priority="528" stopIfTrue="1">
      <formula>I78="$"</formula>
    </cfRule>
    <cfRule type="expression" dxfId="182" priority="529" stopIfTrue="1">
      <formula>I78&lt;&gt;#REF!</formula>
    </cfRule>
  </conditionalFormatting>
  <conditionalFormatting sqref="H109">
    <cfRule type="expression" dxfId="181" priority="524" stopIfTrue="1">
      <formula>AND(H109="$",OR(#REF!="Yes",#REF!="No"))</formula>
    </cfRule>
    <cfRule type="expression" priority="525" stopIfTrue="1">
      <formula>H109="$"</formula>
    </cfRule>
    <cfRule type="expression" dxfId="180" priority="526" stopIfTrue="1">
      <formula>H109&lt;&gt;#REF!</formula>
    </cfRule>
  </conditionalFormatting>
  <conditionalFormatting sqref="I109">
    <cfRule type="expression" dxfId="179" priority="521" stopIfTrue="1">
      <formula>AND(I109="$",OR(#REF!="Yes",#REF!="No"))</formula>
    </cfRule>
    <cfRule type="expression" priority="522" stopIfTrue="1">
      <formula>I109="$"</formula>
    </cfRule>
    <cfRule type="expression" dxfId="178" priority="523" stopIfTrue="1">
      <formula>I109&lt;&gt;#REF!</formula>
    </cfRule>
  </conditionalFormatting>
  <conditionalFormatting sqref="H282">
    <cfRule type="expression" dxfId="177" priority="518" stopIfTrue="1">
      <formula>AND(H282="$",OR(#REF!="Yes",#REF!="No"))</formula>
    </cfRule>
    <cfRule type="expression" priority="519" stopIfTrue="1">
      <formula>H282="$"</formula>
    </cfRule>
    <cfRule type="expression" dxfId="176" priority="520" stopIfTrue="1">
      <formula>H282&lt;&gt;#REF!</formula>
    </cfRule>
  </conditionalFormatting>
  <conditionalFormatting sqref="I282">
    <cfRule type="expression" dxfId="175" priority="515" stopIfTrue="1">
      <formula>AND(I282="$",OR(#REF!="Yes",#REF!="No"))</formula>
    </cfRule>
    <cfRule type="expression" priority="516" stopIfTrue="1">
      <formula>I282="$"</formula>
    </cfRule>
    <cfRule type="expression" dxfId="174" priority="517" stopIfTrue="1">
      <formula>I282&lt;&gt;#REF!</formula>
    </cfRule>
  </conditionalFormatting>
  <conditionalFormatting sqref="H299">
    <cfRule type="expression" dxfId="173" priority="512" stopIfTrue="1">
      <formula>AND(H299="$",OR(#REF!="Yes",#REF!="No"))</formula>
    </cfRule>
    <cfRule type="expression" priority="513" stopIfTrue="1">
      <formula>H299="$"</formula>
    </cfRule>
    <cfRule type="expression" dxfId="172" priority="514" stopIfTrue="1">
      <formula>H299&lt;&gt;#REF!</formula>
    </cfRule>
  </conditionalFormatting>
  <conditionalFormatting sqref="I299">
    <cfRule type="expression" dxfId="171" priority="509" stopIfTrue="1">
      <formula>AND(I299="$",OR(#REF!="Yes",#REF!="No"))</formula>
    </cfRule>
    <cfRule type="expression" priority="510" stopIfTrue="1">
      <formula>I299="$"</formula>
    </cfRule>
    <cfRule type="expression" dxfId="170" priority="511" stopIfTrue="1">
      <formula>I299&lt;&gt;#REF!</formula>
    </cfRule>
  </conditionalFormatting>
  <conditionalFormatting sqref="H307">
    <cfRule type="expression" dxfId="169" priority="506" stopIfTrue="1">
      <formula>AND(H307="$",OR(#REF!="Yes",#REF!="No"))</formula>
    </cfRule>
    <cfRule type="expression" priority="507" stopIfTrue="1">
      <formula>H307="$"</formula>
    </cfRule>
    <cfRule type="expression" dxfId="168" priority="508" stopIfTrue="1">
      <formula>H307&lt;&gt;#REF!</formula>
    </cfRule>
  </conditionalFormatting>
  <conditionalFormatting sqref="F382 F300 F289 F243 F240 F221 F181 F87">
    <cfRule type="expression" dxfId="167" priority="494" stopIfTrue="1">
      <formula>AND(F87="$",OR(#REF!="Yes",#REF!="No"))</formula>
    </cfRule>
    <cfRule type="expression" priority="495" stopIfTrue="1">
      <formula>F87="$"</formula>
    </cfRule>
    <cfRule type="expression" dxfId="166" priority="496" stopIfTrue="1">
      <formula>F87&lt;&gt;#REF!</formula>
    </cfRule>
  </conditionalFormatting>
  <conditionalFormatting sqref="G382 G300 G289 G243">
    <cfRule type="expression" dxfId="165" priority="491" stopIfTrue="1">
      <formula>AND(G243="$",OR(#REF!="Yes",#REF!="No"))</formula>
    </cfRule>
    <cfRule type="expression" priority="492" stopIfTrue="1">
      <formula>G243="$"</formula>
    </cfRule>
    <cfRule type="expression" dxfId="164" priority="493" stopIfTrue="1">
      <formula>G243&lt;&gt;#REF!</formula>
    </cfRule>
  </conditionalFormatting>
  <conditionalFormatting sqref="F415:G415 F365:G365 F330:G330 F301:G302 F293:G293 F275:G275 F106:G106">
    <cfRule type="expression" dxfId="163" priority="488" stopIfTrue="1">
      <formula>AND(F106="$",OR(#REF!="Yes",#REF!="No"))</formula>
    </cfRule>
    <cfRule type="expression" priority="489" stopIfTrue="1">
      <formula>F106="$"</formula>
    </cfRule>
    <cfRule type="expression" dxfId="162" priority="490" stopIfTrue="1">
      <formula>F106&lt;&gt;#REF!</formula>
    </cfRule>
  </conditionalFormatting>
  <conditionalFormatting sqref="F379:G379 F366:G366 F347:G347 F299:G299 F196:G196 F150:G150">
    <cfRule type="expression" dxfId="161" priority="485" stopIfTrue="1">
      <formula>AND(F150="$",OR(#REF!="Yes",#REF!="No"))</formula>
    </cfRule>
    <cfRule type="expression" priority="486" stopIfTrue="1">
      <formula>F150="$"</formula>
    </cfRule>
    <cfRule type="expression" dxfId="160" priority="487" stopIfTrue="1">
      <formula>F150&lt;&gt;#REF!</formula>
    </cfRule>
  </conditionalFormatting>
  <conditionalFormatting sqref="F270:G270 F121:G121 F56:G56">
    <cfRule type="expression" dxfId="159" priority="482" stopIfTrue="1">
      <formula>AND(F56="$",OR(#REF!="Yes",#REF!="No"))</formula>
    </cfRule>
    <cfRule type="expression" priority="483" stopIfTrue="1">
      <formula>F56="$"</formula>
    </cfRule>
    <cfRule type="expression" dxfId="158" priority="484" stopIfTrue="1">
      <formula>F56&lt;&gt;#REF!</formula>
    </cfRule>
  </conditionalFormatting>
  <conditionalFormatting sqref="F422:G422 F409:G409 F400:G400 F280:G280 F219:G219 F188:G190 F179:G179 F122:G122 F115:G115 F98:G98">
    <cfRule type="expression" dxfId="157" priority="479" stopIfTrue="1">
      <formula>AND(F98="$",OR(#REF!="Yes",#REF!="No"))</formula>
    </cfRule>
    <cfRule type="expression" priority="480" stopIfTrue="1">
      <formula>F98="$"</formula>
    </cfRule>
    <cfRule type="expression" dxfId="156" priority="481" stopIfTrue="1">
      <formula>F98&lt;&gt;#REF!</formula>
    </cfRule>
  </conditionalFormatting>
  <conditionalFormatting sqref="F411:G411 F363:G363 F306:G306 F261:G261 F259:G259 F256:G256 F239:G239 F203:G203 F169:G169 F89:G89 F71:G71">
    <cfRule type="expression" dxfId="155" priority="476" stopIfTrue="1">
      <formula>AND(F71="$",OR(#REF!="Yes",#REF!="No"))</formula>
    </cfRule>
    <cfRule type="expression" priority="477" stopIfTrue="1">
      <formula>F71="$"</formula>
    </cfRule>
    <cfRule type="expression" dxfId="154" priority="478" stopIfTrue="1">
      <formula>F71&lt;&gt;#REF!</formula>
    </cfRule>
  </conditionalFormatting>
  <conditionalFormatting sqref="F406:G406 F392:G392 F290:G290 F272:G272 F208:G208 F201:G201 F146:G146 F108:G109 F83:G83 F81:G81 F33:G33 F29:G29">
    <cfRule type="expression" dxfId="153" priority="473" stopIfTrue="1">
      <formula>AND(F29="$",OR(#REF!="Yes",#REF!="No"))</formula>
    </cfRule>
    <cfRule type="expression" priority="474" stopIfTrue="1">
      <formula>F29="$"</formula>
    </cfRule>
    <cfRule type="expression" dxfId="152" priority="475" stopIfTrue="1">
      <formula>F29&lt;&gt;#REF!</formula>
    </cfRule>
  </conditionalFormatting>
  <conditionalFormatting sqref="F362:G362 F287:G287 F274:G274 F264:G265 F252:G252 F184:G184 F276:G276">
    <cfRule type="expression" dxfId="151" priority="470" stopIfTrue="1">
      <formula>AND(F184="$",OR(#REF!="Yes",#REF!="No"))</formula>
    </cfRule>
    <cfRule type="expression" priority="471" stopIfTrue="1">
      <formula>F184="$"</formula>
    </cfRule>
    <cfRule type="expression" dxfId="150" priority="472" stopIfTrue="1">
      <formula>F184&lt;&gt;#REF!</formula>
    </cfRule>
  </conditionalFormatting>
  <conditionalFormatting sqref="A277">
    <cfRule type="expression" dxfId="149" priority="461">
      <formula>BE277=1</formula>
    </cfRule>
  </conditionalFormatting>
  <conditionalFormatting sqref="F277:G277">
    <cfRule type="expression" dxfId="148" priority="458" stopIfTrue="1">
      <formula>AND(F277="$",OR(#REF!="Yes",#REF!="No"))</formula>
    </cfRule>
    <cfRule type="expression" priority="459" stopIfTrue="1">
      <formula>F277="$"</formula>
    </cfRule>
    <cfRule type="expression" dxfId="147" priority="460" stopIfTrue="1">
      <formula>F277&lt;&gt;#REF!</formula>
    </cfRule>
  </conditionalFormatting>
  <conditionalFormatting sqref="F267">
    <cfRule type="expression" dxfId="146" priority="455" stopIfTrue="1">
      <formula>AND(F267="$",OR(#REF!="Yes",#REF!="No"))</formula>
    </cfRule>
    <cfRule type="expression" priority="456" stopIfTrue="1">
      <formula>F267="$"</formula>
    </cfRule>
    <cfRule type="expression" dxfId="145" priority="457" stopIfTrue="1">
      <formula>F267&lt;&gt;#REF!</formula>
    </cfRule>
  </conditionalFormatting>
  <conditionalFormatting sqref="F308:F309">
    <cfRule type="expression" dxfId="144" priority="452" stopIfTrue="1">
      <formula>AND(F308="$",OR(#REF!="Yes",#REF!="No"))</formula>
    </cfRule>
    <cfRule type="expression" priority="453" stopIfTrue="1">
      <formula>F308="$"</formula>
    </cfRule>
    <cfRule type="expression" dxfId="143" priority="454" stopIfTrue="1">
      <formula>F308&lt;&gt;#REF!</formula>
    </cfRule>
  </conditionalFormatting>
  <conditionalFormatting sqref="H61">
    <cfRule type="expression" dxfId="142" priority="449" stopIfTrue="1">
      <formula>AND(H61="$",OR(#REF!="Yes",#REF!="No"))</formula>
    </cfRule>
    <cfRule type="expression" priority="450" stopIfTrue="1">
      <formula>H61="$"</formula>
    </cfRule>
    <cfRule type="expression" dxfId="141" priority="451" stopIfTrue="1">
      <formula>H61&lt;&gt;#REF!</formula>
    </cfRule>
  </conditionalFormatting>
  <conditionalFormatting sqref="I61">
    <cfRule type="expression" dxfId="140" priority="446" stopIfTrue="1">
      <formula>AND(I61="$",OR(#REF!="Yes",#REF!="No"))</formula>
    </cfRule>
    <cfRule type="expression" priority="447" stopIfTrue="1">
      <formula>I61="$"</formula>
    </cfRule>
    <cfRule type="expression" dxfId="139" priority="448" stopIfTrue="1">
      <formula>I61&lt;&gt;#REF!</formula>
    </cfRule>
  </conditionalFormatting>
  <conditionalFormatting sqref="A266">
    <cfRule type="expression" dxfId="138" priority="437">
      <formula>BE266=1</formula>
    </cfRule>
  </conditionalFormatting>
  <conditionalFormatting sqref="F266">
    <cfRule type="expression" dxfId="137" priority="434" stopIfTrue="1">
      <formula>AND(F266="$",OR(#REF!="Yes",#REF!="No"))</formula>
    </cfRule>
    <cfRule type="expression" priority="435" stopIfTrue="1">
      <formula>F266="$"</formula>
    </cfRule>
    <cfRule type="expression" dxfId="136" priority="436" stopIfTrue="1">
      <formula>F266&lt;&gt;#REF!</formula>
    </cfRule>
  </conditionalFormatting>
  <conditionalFormatting sqref="N2">
    <cfRule type="expression" dxfId="135" priority="293" stopIfTrue="1">
      <formula>AND(N2="$",OR(#REF!="Yes",#REF!="No"))</formula>
    </cfRule>
    <cfRule type="expression" priority="294" stopIfTrue="1">
      <formula>N2="$"</formula>
    </cfRule>
    <cfRule type="expression" dxfId="134" priority="295" stopIfTrue="1">
      <formula>N2&lt;&gt;#REF!</formula>
    </cfRule>
  </conditionalFormatting>
  <conditionalFormatting sqref="J2:M2">
    <cfRule type="expression" dxfId="133" priority="215" stopIfTrue="1">
      <formula>AND(J2="$",OR(#REF!="Yes",#REF!="No"))</formula>
    </cfRule>
    <cfRule type="expression" priority="216" stopIfTrue="1">
      <formula>J2="$"</formula>
    </cfRule>
    <cfRule type="expression" dxfId="132" priority="217" stopIfTrue="1">
      <formula>J2&lt;&gt;#REF!</formula>
    </cfRule>
  </conditionalFormatting>
  <conditionalFormatting sqref="J174:M174 J163:M163 J153:M153 J142:M142 J135:M135 J129:M130 J114:M115 J109:M110 J95:M95 J86:M86 J81:M84 J73:M73 J63:M63 J60:M61 J35:M36 J30:M30 J24:M24 J16:M16">
    <cfRule type="expression" dxfId="131" priority="212" stopIfTrue="1">
      <formula>AND(J16="$",OR(#REF!="Yes",#REF!="No"))</formula>
    </cfRule>
    <cfRule type="expression" priority="213" stopIfTrue="1">
      <formula>J16="$"</formula>
    </cfRule>
    <cfRule type="expression" dxfId="130" priority="214" stopIfTrue="1">
      <formula>J16&lt;&gt;#REF!</formula>
    </cfRule>
  </conditionalFormatting>
  <conditionalFormatting sqref="J374:M375 J367:M367 J301:M301 J298:M298 J280:M281 J256:M256 J254:M254 J239:M239 J219:M219 J210:M211">
    <cfRule type="expression" dxfId="129" priority="209" stopIfTrue="1">
      <formula>AND(J210="$",OR(#REF!="Yes",#REF!="No"))</formula>
    </cfRule>
    <cfRule type="expression" priority="210" stopIfTrue="1">
      <formula>J210="$"</formula>
    </cfRule>
    <cfRule type="expression" dxfId="128" priority="211" stopIfTrue="1">
      <formula>J210&lt;&gt;#REF!</formula>
    </cfRule>
  </conditionalFormatting>
  <conditionalFormatting sqref="J405:M405 J399:M399 J392:M392">
    <cfRule type="expression" dxfId="127" priority="206" stopIfTrue="1">
      <formula>AND(J392="$",OR(#REF!="Yes",#REF!="No"))</formula>
    </cfRule>
    <cfRule type="expression" priority="207" stopIfTrue="1">
      <formula>J392="$"</formula>
    </cfRule>
    <cfRule type="expression" dxfId="126" priority="208" stopIfTrue="1">
      <formula>J392&lt;&gt;#REF!</formula>
    </cfRule>
  </conditionalFormatting>
  <conditionalFormatting sqref="J445:M445 J427:M427 J423:M425 J419:M419 J415:M415">
    <cfRule type="expression" dxfId="125" priority="203" stopIfTrue="1">
      <formula>AND(J415="$",OR(#REF!="Yes",#REF!="No"))</formula>
    </cfRule>
    <cfRule type="expression" priority="204" stopIfTrue="1">
      <formula>J415="$"</formula>
    </cfRule>
    <cfRule type="expression" dxfId="124" priority="205" stopIfTrue="1">
      <formula>J415&lt;&gt;#REF!</formula>
    </cfRule>
  </conditionalFormatting>
  <conditionalFormatting sqref="J412 J410">
    <cfRule type="expression" dxfId="123" priority="200" stopIfTrue="1">
      <formula>AND(J410="$",OR(#REF!="Yes",#REF!="No"))</formula>
    </cfRule>
    <cfRule type="expression" priority="201" stopIfTrue="1">
      <formula>J410="$"</formula>
    </cfRule>
    <cfRule type="expression" dxfId="122" priority="202" stopIfTrue="1">
      <formula>J410&lt;&gt;#REF!</formula>
    </cfRule>
  </conditionalFormatting>
  <conditionalFormatting sqref="N35">
    <cfRule type="expression" dxfId="121" priority="197" stopIfTrue="1">
      <formula>AND(N35="$",OR(#REF!="Yes",#REF!="No"))</formula>
    </cfRule>
    <cfRule type="expression" priority="198" stopIfTrue="1">
      <formula>N35="$"</formula>
    </cfRule>
    <cfRule type="expression" dxfId="120" priority="199" stopIfTrue="1">
      <formula>N35&lt;&gt;#REF!</formula>
    </cfRule>
  </conditionalFormatting>
  <conditionalFormatting sqref="J409:M409 J193:M193 J168:M168 J149:M149">
    <cfRule type="expression" dxfId="119" priority="194" stopIfTrue="1">
      <formula>AND(J149="$",OR(#REF!="Yes",#REF!="No"))</formula>
    </cfRule>
    <cfRule type="expression" priority="195" stopIfTrue="1">
      <formula>J149="$"</formula>
    </cfRule>
    <cfRule type="expression" dxfId="118" priority="196" stopIfTrue="1">
      <formula>J149&lt;&gt;#REF!</formula>
    </cfRule>
  </conditionalFormatting>
  <conditionalFormatting sqref="J414:L414">
    <cfRule type="expression" dxfId="117" priority="191" stopIfTrue="1">
      <formula>AND(J414="$",OR(#REF!="Yes",#REF!="No"))</formula>
    </cfRule>
    <cfRule type="expression" priority="192" stopIfTrue="1">
      <formula>J414="$"</formula>
    </cfRule>
    <cfRule type="expression" dxfId="116" priority="193" stopIfTrue="1">
      <formula>J414&lt;&gt;#REF!</formula>
    </cfRule>
  </conditionalFormatting>
  <conditionalFormatting sqref="J87:N87">
    <cfRule type="expression" dxfId="115" priority="188" stopIfTrue="1">
      <formula>AND(J87="$",OR(#REF!="Yes",#REF!="No"))</formula>
    </cfRule>
    <cfRule type="expression" priority="189" stopIfTrue="1">
      <formula>J87="$"</formula>
    </cfRule>
    <cfRule type="expression" dxfId="114" priority="190" stopIfTrue="1">
      <formula>J87&lt;&gt;#REF!</formula>
    </cfRule>
  </conditionalFormatting>
  <conditionalFormatting sqref="J338:N338">
    <cfRule type="expression" dxfId="113" priority="178" stopIfTrue="1">
      <formula>AND(J338="$",OR(#REF!="Yes",#REF!="No"))</formula>
    </cfRule>
    <cfRule type="expression" priority="179" stopIfTrue="1">
      <formula>J338="$"</formula>
    </cfRule>
    <cfRule type="expression" dxfId="112" priority="180" stopIfTrue="1">
      <formula>J338&lt;&gt;#REF!</formula>
    </cfRule>
  </conditionalFormatting>
  <conditionalFormatting sqref="E167:F167 O167:S167 U167">
    <cfRule type="expression" dxfId="111" priority="172" stopIfTrue="1">
      <formula>AND(E167="$",OR(#REF!="Yes",#REF!="No"))</formula>
    </cfRule>
    <cfRule type="expression" priority="173" stopIfTrue="1">
      <formula>E167="$"</formula>
    </cfRule>
    <cfRule type="expression" dxfId="110" priority="174" stopIfTrue="1">
      <formula>E167&lt;&gt;#REF!</formula>
    </cfRule>
  </conditionalFormatting>
  <conditionalFormatting sqref="G167 J167:N167">
    <cfRule type="expression" dxfId="109" priority="169" stopIfTrue="1">
      <formula>AND(G167="$",OR(#REF!="Yes",#REF!="No"))</formula>
    </cfRule>
    <cfRule type="expression" priority="170" stopIfTrue="1">
      <formula>G167="$"</formula>
    </cfRule>
    <cfRule type="expression" dxfId="108" priority="171" stopIfTrue="1">
      <formula>G167&lt;&gt;#REF!</formula>
    </cfRule>
  </conditionalFormatting>
  <conditionalFormatting sqref="H167">
    <cfRule type="expression" dxfId="107" priority="166" stopIfTrue="1">
      <formula>AND(H167="$",OR(#REF!="Yes",#REF!="No"))</formula>
    </cfRule>
    <cfRule type="expression" priority="167" stopIfTrue="1">
      <formula>H167="$"</formula>
    </cfRule>
    <cfRule type="expression" dxfId="106" priority="168" stopIfTrue="1">
      <formula>H167&lt;&gt;#REF!</formula>
    </cfRule>
  </conditionalFormatting>
  <conditionalFormatting sqref="I167">
    <cfRule type="expression" dxfId="105" priority="163" stopIfTrue="1">
      <formula>AND(I167="$",OR(#REF!="Yes",#REF!="No"))</formula>
    </cfRule>
    <cfRule type="expression" priority="164" stopIfTrue="1">
      <formula>I167="$"</formula>
    </cfRule>
    <cfRule type="expression" dxfId="104" priority="165" stopIfTrue="1">
      <formula>I167&lt;&gt;#REF!</formula>
    </cfRule>
  </conditionalFormatting>
  <conditionalFormatting sqref="J342:N342">
    <cfRule type="expression" dxfId="103" priority="157" stopIfTrue="1">
      <formula>AND(J342="$",OR(#REF!="Yes",#REF!="No"))</formula>
    </cfRule>
    <cfRule type="expression" priority="158" stopIfTrue="1">
      <formula>J342="$"</formula>
    </cfRule>
    <cfRule type="expression" dxfId="102" priority="159" stopIfTrue="1">
      <formula>J342&lt;&gt;#REF!</formula>
    </cfRule>
  </conditionalFormatting>
  <conditionalFormatting sqref="T103 T168:T177 T2:T4 T100:T101 T20:T28 T15:T18 T105:T119 T6:T13 T133:T145 T83:T98 T121:T131 T147:T166 T179:T189 T191:T194 T210:T241 T205:T208 T196:T203">
    <cfRule type="expression" dxfId="101" priority="154" stopIfTrue="1">
      <formula>AND(T2="$",OR(#REF!="Yes",#REF!="No"))</formula>
    </cfRule>
    <cfRule type="expression" priority="155" stopIfTrue="1">
      <formula>T2="$"</formula>
    </cfRule>
    <cfRule type="expression" dxfId="100" priority="156" stopIfTrue="1">
      <formula>T2&lt;&gt;#REF!</formula>
    </cfRule>
  </conditionalFormatting>
  <conditionalFormatting sqref="T128 T163 T32 T103 T160 T171 T182 T7 T156 T116 T105">
    <cfRule type="expression" dxfId="99" priority="151" stopIfTrue="1">
      <formula>AND(T7="$",OR(#REF!="Yes",#REF!="No"))</formula>
    </cfRule>
    <cfRule type="expression" priority="152" stopIfTrue="1">
      <formula>T7="$"</formula>
    </cfRule>
    <cfRule type="expression" dxfId="98" priority="153" stopIfTrue="1">
      <formula>T7&lt;&gt;#REF!</formula>
    </cfRule>
  </conditionalFormatting>
  <conditionalFormatting sqref="T146">
    <cfRule type="expression" dxfId="97" priority="148" stopIfTrue="1">
      <formula>AND(T146="$",OR(#REF!="Yes",#REF!="No"))</formula>
    </cfRule>
    <cfRule type="expression" priority="149" stopIfTrue="1">
      <formula>T146="$"</formula>
    </cfRule>
    <cfRule type="expression" dxfId="96" priority="150" stopIfTrue="1">
      <formula>T146&lt;&gt;#REF!</formula>
    </cfRule>
  </conditionalFormatting>
  <conditionalFormatting sqref="T19">
    <cfRule type="expression" dxfId="95" priority="145" stopIfTrue="1">
      <formula>AND(T19="$",OR(#REF!="Yes",#REF!="No"))</formula>
    </cfRule>
    <cfRule type="expression" priority="146" stopIfTrue="1">
      <formula>T19="$"</formula>
    </cfRule>
    <cfRule type="expression" dxfId="94" priority="147" stopIfTrue="1">
      <formula>T19&lt;&gt;#REF!</formula>
    </cfRule>
  </conditionalFormatting>
  <conditionalFormatting sqref="T5">
    <cfRule type="expression" dxfId="93" priority="142" stopIfTrue="1">
      <formula>AND(T5="$",OR(#REF!="Yes",#REF!="No"))</formula>
    </cfRule>
    <cfRule type="expression" priority="143" stopIfTrue="1">
      <formula>T5="$"</formula>
    </cfRule>
    <cfRule type="expression" dxfId="92" priority="144" stopIfTrue="1">
      <formula>T5&lt;&gt;#REF!</formula>
    </cfRule>
  </conditionalFormatting>
  <conditionalFormatting sqref="T255">
    <cfRule type="expression" dxfId="91" priority="139" stopIfTrue="1">
      <formula>AND(T255="$",OR(#REF!="Yes",#REF!="No"))</formula>
    </cfRule>
    <cfRule type="expression" priority="140" stopIfTrue="1">
      <formula>T255="$"</formula>
    </cfRule>
    <cfRule type="expression" dxfId="90" priority="141" stopIfTrue="1">
      <formula>T255&lt;&gt;#REF!</formula>
    </cfRule>
  </conditionalFormatting>
  <conditionalFormatting sqref="T256">
    <cfRule type="expression" dxfId="89" priority="136" stopIfTrue="1">
      <formula>AND(T256="$",OR(#REF!="Yes",#REF!="No"))</formula>
    </cfRule>
    <cfRule type="expression" priority="137" stopIfTrue="1">
      <formula>T256="$"</formula>
    </cfRule>
    <cfRule type="expression" dxfId="88" priority="138" stopIfTrue="1">
      <formula>T256&lt;&gt;#REF!</formula>
    </cfRule>
  </conditionalFormatting>
  <conditionalFormatting sqref="T14">
    <cfRule type="expression" dxfId="87" priority="133" stopIfTrue="1">
      <formula>AND(T14="$",OR(#REF!="Yes",#REF!="No"))</formula>
    </cfRule>
    <cfRule type="expression" priority="134" stopIfTrue="1">
      <formula>T14="$"</formula>
    </cfRule>
    <cfRule type="expression" dxfId="86" priority="135" stopIfTrue="1">
      <formula>T14&lt;&gt;#REF!</formula>
    </cfRule>
  </conditionalFormatting>
  <conditionalFormatting sqref="T190">
    <cfRule type="expression" dxfId="85" priority="130" stopIfTrue="1">
      <formula>AND(T190="$",OR(#REF!="Yes",#REF!="No"))</formula>
    </cfRule>
    <cfRule type="expression" priority="131" stopIfTrue="1">
      <formula>T190="$"</formula>
    </cfRule>
    <cfRule type="expression" dxfId="84" priority="132" stopIfTrue="1">
      <formula>T190&lt;&gt;#REF!</formula>
    </cfRule>
  </conditionalFormatting>
  <conditionalFormatting sqref="T104">
    <cfRule type="expression" dxfId="83" priority="127" stopIfTrue="1">
      <formula>AND(T104="$",OR(#REF!="Yes",#REF!="No"))</formula>
    </cfRule>
    <cfRule type="expression" priority="128" stopIfTrue="1">
      <formula>T104="$"</formula>
    </cfRule>
    <cfRule type="expression" dxfId="82" priority="129" stopIfTrue="1">
      <formula>T104&lt;&gt;#REF!</formula>
    </cfRule>
  </conditionalFormatting>
  <conditionalFormatting sqref="T104">
    <cfRule type="expression" dxfId="81" priority="124" stopIfTrue="1">
      <formula>AND(T104="$",OR(#REF!="Yes",#REF!="No"))</formula>
    </cfRule>
    <cfRule type="expression" priority="125" stopIfTrue="1">
      <formula>T104="$"</formula>
    </cfRule>
    <cfRule type="expression" dxfId="80" priority="126" stopIfTrue="1">
      <formula>T104&lt;&gt;#REF!</formula>
    </cfRule>
  </conditionalFormatting>
  <conditionalFormatting sqref="T178">
    <cfRule type="expression" dxfId="79" priority="121" stopIfTrue="1">
      <formula>AND(T178="$",OR(#REF!="Yes",#REF!="No"))</formula>
    </cfRule>
    <cfRule type="expression" priority="122" stopIfTrue="1">
      <formula>T178="$"</formula>
    </cfRule>
    <cfRule type="expression" dxfId="78" priority="123" stopIfTrue="1">
      <formula>T178&lt;&gt;#REF!</formula>
    </cfRule>
  </conditionalFormatting>
  <conditionalFormatting sqref="T102">
    <cfRule type="expression" dxfId="77" priority="118" stopIfTrue="1">
      <formula>AND(T102="$",OR(#REF!="Yes",#REF!="No"))</formula>
    </cfRule>
    <cfRule type="expression" priority="119" stopIfTrue="1">
      <formula>T102="$"</formula>
    </cfRule>
    <cfRule type="expression" dxfId="76" priority="120" stopIfTrue="1">
      <formula>T102&lt;&gt;#REF!</formula>
    </cfRule>
  </conditionalFormatting>
  <conditionalFormatting sqref="T102">
    <cfRule type="expression" dxfId="75" priority="115" stopIfTrue="1">
      <formula>AND(T102="$",OR(#REF!="Yes",#REF!="No"))</formula>
    </cfRule>
    <cfRule type="expression" priority="116" stopIfTrue="1">
      <formula>T102="$"</formula>
    </cfRule>
    <cfRule type="expression" dxfId="74" priority="117" stopIfTrue="1">
      <formula>T102&lt;&gt;#REF!</formula>
    </cfRule>
  </conditionalFormatting>
  <conditionalFormatting sqref="T120">
    <cfRule type="expression" dxfId="73" priority="112" stopIfTrue="1">
      <formula>AND(T120="$",OR(#REF!="Yes",#REF!="No"))</formula>
    </cfRule>
    <cfRule type="expression" priority="113" stopIfTrue="1">
      <formula>T120="$"</formula>
    </cfRule>
    <cfRule type="expression" dxfId="72" priority="114" stopIfTrue="1">
      <formula>T120&lt;&gt;#REF!</formula>
    </cfRule>
  </conditionalFormatting>
  <conditionalFormatting sqref="T132">
    <cfRule type="expression" dxfId="71" priority="109" stopIfTrue="1">
      <formula>AND(T132="$",OR(#REF!="Yes",#REF!="No"))</formula>
    </cfRule>
    <cfRule type="expression" priority="110" stopIfTrue="1">
      <formula>T132="$"</formula>
    </cfRule>
    <cfRule type="expression" dxfId="70" priority="111" stopIfTrue="1">
      <formula>T132&lt;&gt;#REF!</formula>
    </cfRule>
  </conditionalFormatting>
  <conditionalFormatting sqref="T82">
    <cfRule type="expression" dxfId="69" priority="106" stopIfTrue="1">
      <formula>AND(T82="$",OR(#REF!="Yes",#REF!="No"))</formula>
    </cfRule>
    <cfRule type="expression" priority="107" stopIfTrue="1">
      <formula>T82="$"</formula>
    </cfRule>
    <cfRule type="expression" dxfId="68" priority="108" stopIfTrue="1">
      <formula>T82&lt;&gt;#REF!</formula>
    </cfRule>
  </conditionalFormatting>
  <conditionalFormatting sqref="T29">
    <cfRule type="expression" dxfId="67" priority="103" stopIfTrue="1">
      <formula>AND(T29="$",OR(#REF!="Yes",#REF!="No"))</formula>
    </cfRule>
    <cfRule type="expression" priority="104" stopIfTrue="1">
      <formula>T29="$"</formula>
    </cfRule>
    <cfRule type="expression" dxfId="66" priority="105" stopIfTrue="1">
      <formula>T29&lt;&gt;#REF!</formula>
    </cfRule>
  </conditionalFormatting>
  <conditionalFormatting sqref="T99">
    <cfRule type="expression" dxfId="65" priority="100" stopIfTrue="1">
      <formula>AND(T99="$",OR(#REF!="Yes",#REF!="No"))</formula>
    </cfRule>
    <cfRule type="expression" priority="101" stopIfTrue="1">
      <formula>T99="$"</formula>
    </cfRule>
    <cfRule type="expression" dxfId="64" priority="102" stopIfTrue="1">
      <formula>T99&lt;&gt;#REF!</formula>
    </cfRule>
  </conditionalFormatting>
  <conditionalFormatting sqref="T209">
    <cfRule type="expression" dxfId="63" priority="97" stopIfTrue="1">
      <formula>AND(T209="$",OR(#REF!="Yes",#REF!="No"))</formula>
    </cfRule>
    <cfRule type="expression" priority="98" stopIfTrue="1">
      <formula>T209="$"</formula>
    </cfRule>
    <cfRule type="expression" dxfId="62" priority="99" stopIfTrue="1">
      <formula>T209&lt;&gt;#REF!</formula>
    </cfRule>
  </conditionalFormatting>
  <conditionalFormatting sqref="T167">
    <cfRule type="expression" dxfId="61" priority="93" stopIfTrue="1">
      <formula>AND(T167="$",OR(#REF!="Yes",#REF!="No"))</formula>
    </cfRule>
    <cfRule type="expression" priority="94" stopIfTrue="1">
      <formula>T167="$"</formula>
    </cfRule>
    <cfRule type="expression" dxfId="60" priority="95" stopIfTrue="1">
      <formula>T167&lt;&gt;#REF!</formula>
    </cfRule>
  </conditionalFormatting>
  <conditionalFormatting sqref="T424:T425 T399 T379 T351 T316:T318 T279 T268 T263 T320">
    <cfRule type="expression" dxfId="59" priority="80" stopIfTrue="1">
      <formula>AND(T263="$",OR(#REF!="Yes",#REF!="No"))</formula>
    </cfRule>
    <cfRule type="expression" priority="81" stopIfTrue="1">
      <formula>T263="$"</formula>
    </cfRule>
    <cfRule type="expression" dxfId="58" priority="82" stopIfTrue="1">
      <formula>T263&lt;&gt;#REF!</formula>
    </cfRule>
  </conditionalFormatting>
  <conditionalFormatting sqref="T328:T330 T291">
    <cfRule type="expression" dxfId="57" priority="77" stopIfTrue="1">
      <formula>AND(T291="$",OR(#REF!="Yes",#REF!="No"))</formula>
    </cfRule>
    <cfRule type="expression" priority="78" stopIfTrue="1">
      <formula>T291="$"</formula>
    </cfRule>
    <cfRule type="expression" dxfId="56" priority="79" stopIfTrue="1">
      <formula>T291&lt;&gt;#REF!</formula>
    </cfRule>
  </conditionalFormatting>
  <conditionalFormatting sqref="A196:A203 A2:A194 A205:A318 A320:A388 A390:A462">
    <cfRule type="expression" dxfId="55" priority="1940">
      <formula>COUNTA(E2:U2)=0</formula>
    </cfRule>
  </conditionalFormatting>
  <conditionalFormatting sqref="BJ196:BJ203 BJ3:BJ194 BJ205:BJ318 BJ320:BJ388 BJ390:BJ462">
    <cfRule type="expression" dxfId="54" priority="73" stopIfTrue="1">
      <formula>AND(BJ3="$",OR(#REF!="Yes",#REF!="No"))</formula>
    </cfRule>
    <cfRule type="expression" priority="74" stopIfTrue="1">
      <formula>BJ3="$"</formula>
    </cfRule>
    <cfRule type="expression" dxfId="53" priority="75" stopIfTrue="1">
      <formula>BJ3&lt;&gt;#REF!</formula>
    </cfRule>
  </conditionalFormatting>
  <conditionalFormatting sqref="U204 E204 O204:S204 H204:I204">
    <cfRule type="expression" dxfId="52" priority="69" stopIfTrue="1">
      <formula>AND(E204="$",OR(#REF!="Yes",#REF!="No"))</formula>
    </cfRule>
    <cfRule type="expression" priority="70" stopIfTrue="1">
      <formula>E204="$"</formula>
    </cfRule>
    <cfRule type="expression" dxfId="51" priority="71" stopIfTrue="1">
      <formula>E204&lt;&gt;#REF!</formula>
    </cfRule>
  </conditionalFormatting>
  <conditionalFormatting sqref="J204:N204">
    <cfRule type="expression" dxfId="50" priority="66" stopIfTrue="1">
      <formula>AND(J204="$",OR(#REF!="Yes",#REF!="No"))</formula>
    </cfRule>
    <cfRule type="expression" priority="67" stopIfTrue="1">
      <formula>J204="$"</formula>
    </cfRule>
    <cfRule type="expression" dxfId="49" priority="68" stopIfTrue="1">
      <formula>J204&lt;&gt;#REF!</formula>
    </cfRule>
  </conditionalFormatting>
  <conditionalFormatting sqref="F204">
    <cfRule type="expression" dxfId="48" priority="63" stopIfTrue="1">
      <formula>AND(F204="$",OR(#REF!="Yes",#REF!="No"))</formula>
    </cfRule>
    <cfRule type="expression" priority="64" stopIfTrue="1">
      <formula>F204="$"</formula>
    </cfRule>
    <cfRule type="expression" dxfId="47" priority="65" stopIfTrue="1">
      <formula>F204&lt;&gt;#REF!</formula>
    </cfRule>
  </conditionalFormatting>
  <conditionalFormatting sqref="T204">
    <cfRule type="expression" dxfId="46" priority="54" stopIfTrue="1">
      <formula>AND(T204="$",OR(#REF!="Yes",#REF!="No"))</formula>
    </cfRule>
    <cfRule type="expression" priority="55" stopIfTrue="1">
      <formula>T204="$"</formula>
    </cfRule>
    <cfRule type="expression" dxfId="45" priority="56" stopIfTrue="1">
      <formula>T204&lt;&gt;#REF!</formula>
    </cfRule>
  </conditionalFormatting>
  <conditionalFormatting sqref="A204">
    <cfRule type="expression" dxfId="44" priority="72">
      <formula>COUNTA(E204:U204)=0</formula>
    </cfRule>
  </conditionalFormatting>
  <conditionalFormatting sqref="BJ204">
    <cfRule type="expression" dxfId="43" priority="50" stopIfTrue="1">
      <formula>AND(BJ204="$",OR(#REF!="Yes",#REF!="No"))</formula>
    </cfRule>
    <cfRule type="expression" priority="51" stopIfTrue="1">
      <formula>BJ204="$"</formula>
    </cfRule>
    <cfRule type="expression" dxfId="42" priority="52" stopIfTrue="1">
      <formula>BJ204&lt;&gt;#REF!</formula>
    </cfRule>
  </conditionalFormatting>
  <conditionalFormatting sqref="G204">
    <cfRule type="expression" dxfId="41" priority="47" stopIfTrue="1">
      <formula>AND(G204="$",OR(#REF!="Yes",#REF!="No"))</formula>
    </cfRule>
    <cfRule type="expression" priority="48" stopIfTrue="1">
      <formula>G204="$"</formula>
    </cfRule>
    <cfRule type="expression" dxfId="40" priority="49" stopIfTrue="1">
      <formula>G204&lt;&gt;#REF!</formula>
    </cfRule>
  </conditionalFormatting>
  <conditionalFormatting sqref="H195:I195 E195:F195 O195:S195 U195">
    <cfRule type="expression" dxfId="39" priority="43" stopIfTrue="1">
      <formula>AND(E195="$",OR(#REF!="Yes",#REF!="No"))</formula>
    </cfRule>
    <cfRule type="expression" priority="44" stopIfTrue="1">
      <formula>E195="$"</formula>
    </cfRule>
    <cfRule type="expression" dxfId="38" priority="45" stopIfTrue="1">
      <formula>E195&lt;&gt;#REF!</formula>
    </cfRule>
  </conditionalFormatting>
  <conditionalFormatting sqref="G195 J195:N195">
    <cfRule type="expression" dxfId="37" priority="40" stopIfTrue="1">
      <formula>AND(G195="$",OR(#REF!="Yes",#REF!="No"))</formula>
    </cfRule>
    <cfRule type="expression" priority="41" stopIfTrue="1">
      <formula>G195="$"</formula>
    </cfRule>
    <cfRule type="expression" dxfId="36" priority="42" stopIfTrue="1">
      <formula>G195&lt;&gt;#REF!</formula>
    </cfRule>
  </conditionalFormatting>
  <conditionalFormatting sqref="T195">
    <cfRule type="expression" dxfId="35" priority="34" stopIfTrue="1">
      <formula>AND(T195="$",OR(#REF!="Yes",#REF!="No"))</formula>
    </cfRule>
    <cfRule type="expression" priority="35" stopIfTrue="1">
      <formula>T195="$"</formula>
    </cfRule>
    <cfRule type="expression" dxfId="34" priority="36" stopIfTrue="1">
      <formula>T195&lt;&gt;#REF!</formula>
    </cfRule>
  </conditionalFormatting>
  <conditionalFormatting sqref="A195">
    <cfRule type="expression" dxfId="33" priority="46">
      <formula>COUNTA(E195:U195)=0</formula>
    </cfRule>
  </conditionalFormatting>
  <conditionalFormatting sqref="BJ195">
    <cfRule type="expression" dxfId="32" priority="30" stopIfTrue="1">
      <formula>AND(BJ195="$",OR(#REF!="Yes",#REF!="No"))</formula>
    </cfRule>
    <cfRule type="expression" priority="31" stopIfTrue="1">
      <formula>BJ195="$"</formula>
    </cfRule>
    <cfRule type="expression" dxfId="31" priority="32" stopIfTrue="1">
      <formula>BJ195&lt;&gt;#REF!</formula>
    </cfRule>
  </conditionalFormatting>
  <conditionalFormatting sqref="T319">
    <cfRule type="expression" dxfId="30" priority="26" stopIfTrue="1">
      <formula>AND(T319="$",OR(#REF!="Yes",#REF!="No"))</formula>
    </cfRule>
    <cfRule type="expression" priority="27" stopIfTrue="1">
      <formula>T319="$"</formula>
    </cfRule>
    <cfRule type="expression" dxfId="29" priority="28" stopIfTrue="1">
      <formula>T319&lt;&gt;#REF!</formula>
    </cfRule>
  </conditionalFormatting>
  <conditionalFormatting sqref="A319">
    <cfRule type="expression" dxfId="28" priority="29">
      <formula>COUNTA(E319:U319)=0</formula>
    </cfRule>
  </conditionalFormatting>
  <conditionalFormatting sqref="BJ319">
    <cfRule type="expression" dxfId="27" priority="22" stopIfTrue="1">
      <formula>AND(BJ319="$",OR(#REF!="Yes",#REF!="No"))</formula>
    </cfRule>
    <cfRule type="expression" priority="23" stopIfTrue="1">
      <formula>BJ319="$"</formula>
    </cfRule>
    <cfRule type="expression" dxfId="26" priority="24" stopIfTrue="1">
      <formula>BJ319&lt;&gt;#REF!</formula>
    </cfRule>
  </conditionalFormatting>
  <conditionalFormatting sqref="E435 E325 E287 E258 E237 E233 E120:E121 E116 E106 E53 E23">
    <cfRule type="expression" dxfId="25" priority="19" stopIfTrue="1">
      <formula>AND(E23="$",OR(#REF!="Yes",#REF!="No"))</formula>
    </cfRule>
    <cfRule type="expression" priority="20" stopIfTrue="1">
      <formula>E23="$"</formula>
    </cfRule>
    <cfRule type="expression" dxfId="24" priority="21" stopIfTrue="1">
      <formula>E23&lt;&gt;#REF!</formula>
    </cfRule>
  </conditionalFormatting>
  <conditionalFormatting sqref="B293">
    <cfRule type="expression" dxfId="23" priority="18">
      <formula>COUNTA(F293:V293)=0</formula>
    </cfRule>
  </conditionalFormatting>
  <conditionalFormatting sqref="J389:N389">
    <cfRule type="expression" dxfId="16" priority="14" stopIfTrue="1">
      <formula>AND(J389="$",OR(#REF!="Yes",#REF!="No"))</formula>
    </cfRule>
    <cfRule type="expression" priority="15" stopIfTrue="1">
      <formula>J389="$"</formula>
    </cfRule>
    <cfRule type="expression" dxfId="15" priority="16" stopIfTrue="1">
      <formula>J389&lt;&gt;#REF!</formula>
    </cfRule>
  </conditionalFormatting>
  <conditionalFormatting sqref="A389">
    <cfRule type="expression" dxfId="14" priority="17">
      <formula>COUNTA(E389:U389)=0</formula>
    </cfRule>
  </conditionalFormatting>
  <conditionalFormatting sqref="BJ389">
    <cfRule type="expression" dxfId="13" priority="10" stopIfTrue="1">
      <formula>AND(BJ389="$",OR(#REF!="Yes",#REF!="No"))</formula>
    </cfRule>
    <cfRule type="expression" priority="11" stopIfTrue="1">
      <formula>BJ389="$"</formula>
    </cfRule>
    <cfRule type="expression" dxfId="12" priority="12" stopIfTrue="1">
      <formula>BJ389&lt;&gt;#REF!</formula>
    </cfRule>
  </conditionalFormatting>
  <conditionalFormatting sqref="R445 R355 R300:R305 R282 R171">
    <cfRule type="expression" dxfId="10" priority="7" stopIfTrue="1">
      <formula>AND(R171="$",OR(#REF!="Yes",#REF!="No"))</formula>
    </cfRule>
    <cfRule type="expression" priority="8" stopIfTrue="1">
      <formula>R171="$"</formula>
    </cfRule>
    <cfRule type="expression" dxfId="9" priority="9" stopIfTrue="1">
      <formula>R171&lt;&gt;#REF!</formula>
    </cfRule>
  </conditionalFormatting>
  <conditionalFormatting sqref="R290 R264 R241 R178 R99">
    <cfRule type="expression" dxfId="8" priority="4" stopIfTrue="1">
      <formula>AND(R99="$",OR(#REF!="Yes",#REF!="No"))</formula>
    </cfRule>
    <cfRule type="expression" priority="5" stopIfTrue="1">
      <formula>R99="$"</formula>
    </cfRule>
    <cfRule type="expression" dxfId="7" priority="6" stopIfTrue="1">
      <formula>R99&lt;&gt;#REF!</formula>
    </cfRule>
  </conditionalFormatting>
  <conditionalFormatting sqref="A277 A266">
    <cfRule type="expression" dxfId="6" priority="2208">
      <formula>BE266=2</formula>
    </cfRule>
    <cfRule type="expression" dxfId="5" priority="2209">
      <formula>COUNTA(E266:U266)=0</formula>
    </cfRule>
  </conditionalFormatting>
  <conditionalFormatting sqref="A338 A167 A342">
    <cfRule type="expression" dxfId="4" priority="2212">
      <formula>BE167=1</formula>
    </cfRule>
    <cfRule type="expression" dxfId="3" priority="2213">
      <formula>BE167=2</formula>
    </cfRule>
    <cfRule type="expression" dxfId="2" priority="2214">
      <formula>COUNTA(E167:U167)=0</formula>
    </cfRule>
  </conditionalFormatting>
  <conditionalFormatting sqref="R452 R356 R295:R296">
    <cfRule type="expression" dxfId="1" priority="1" stopIfTrue="1">
      <formula>AND(R295="$",OR(#REF!="Yes",#REF!="No"))</formula>
    </cfRule>
    <cfRule type="expression" priority="2" stopIfTrue="1">
      <formula>R295="$"</formula>
    </cfRule>
    <cfRule type="expression" dxfId="0" priority="3" stopIfTrue="1">
      <formula>R295&lt;&gt;#REF!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4"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92"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76" id="{5C739AB1-7971-4375-AF18-B8D003FCE991}">
            <xm:f>NOT(ISNUMBER(MATCH(C2,MyNetworks!$6:$6,0)))</xm:f>
            <x14:dxf>
              <fill>
                <patternFill>
                  <bgColor rgb="FFFF0000"/>
                </patternFill>
              </fill>
            </x14:dxf>
          </x14:cfRule>
          <xm:sqref>C196:C203 C2:C194 C205:C318 C320:C388 C390:C462</xm:sqref>
        </x14:conditionalFormatting>
        <x14:conditionalFormatting xmlns:xm="http://schemas.microsoft.com/office/excel/2006/main">
          <x14:cfRule type="expression" priority="53"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33" id="{5ADE026C-63BE-4612-89C6-0E242DAB816C}">
            <xm:f>NOT(ISNUMBER(MATCH(C195,MyNetworks!$6:$6,0)))</xm:f>
            <x14:dxf>
              <fill>
                <patternFill>
                  <bgColor rgb="FFFF0000"/>
                </patternFill>
              </fill>
            </x14:dxf>
          </x14:cfRule>
          <xm:sqref>C195</xm:sqref>
        </x14:conditionalFormatting>
        <x14:conditionalFormatting xmlns:xm="http://schemas.microsoft.com/office/excel/2006/main">
          <x14:cfRule type="expression" priority="25" id="{56143EDE-7838-4AC9-8AA5-4426EF756F98}">
            <xm:f>NOT(ISNUMBER(MATCH(C319,MyNetworks!$6:$6,0)))</xm:f>
            <x14:dxf>
              <fill>
                <patternFill>
                  <bgColor rgb="FFFF0000"/>
                </patternFill>
              </fill>
            </x14:dxf>
          </x14:cfRule>
          <xm:sqref>C319</xm:sqref>
        </x14:conditionalFormatting>
        <x14:conditionalFormatting xmlns:xm="http://schemas.microsoft.com/office/excel/2006/main">
          <x14:cfRule type="expression" priority="13" id="{DCD99D36-8056-49C3-81F0-3EE34F54F962}">
            <xm:f>NOT(ISNUMBER(MATCH(C389,MyNetworks!$6:$6,0)))</xm:f>
            <x14:dxf>
              <fill>
                <patternFill>
                  <bgColor rgb="FFFF0000"/>
                </patternFill>
              </fill>
            </x14:dxf>
          </x14:cfRule>
          <xm:sqref>C389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7"/>
  <sheetViews>
    <sheetView zoomScaleNormal="100" workbookViewId="0">
      <selection activeCell="I2" sqref="I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456</v>
      </c>
      <c r="I1">
        <f>COUNTIF(B6:B200,0)+COUNTIF(E6:E200,0)</f>
        <v>115</v>
      </c>
    </row>
    <row r="2" spans="1:9" x14ac:dyDescent="0.4">
      <c r="A2" s="10" t="s">
        <v>181</v>
      </c>
      <c r="B2" t="s">
        <v>1</v>
      </c>
      <c r="D2" s="10" t="s">
        <v>195</v>
      </c>
      <c r="E2" t="s">
        <v>1</v>
      </c>
    </row>
    <row r="4" spans="1:9" x14ac:dyDescent="0.4">
      <c r="A4" s="10" t="s">
        <v>458</v>
      </c>
      <c r="D4" s="10" t="s">
        <v>458</v>
      </c>
    </row>
    <row r="5" spans="1:9" x14ac:dyDescent="0.4">
      <c r="A5" s="10" t="s">
        <v>345</v>
      </c>
      <c r="B5" t="s">
        <v>86</v>
      </c>
      <c r="D5" s="10" t="s">
        <v>345</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1</v>
      </c>
      <c r="D8" t="s">
        <v>315</v>
      </c>
      <c r="E8" s="181">
        <v>0</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1</v>
      </c>
      <c r="D12" t="s">
        <v>409</v>
      </c>
      <c r="E12" s="181">
        <v>0</v>
      </c>
    </row>
    <row r="13" spans="1:9" x14ac:dyDescent="0.4">
      <c r="A13" t="s">
        <v>182</v>
      </c>
      <c r="B13" s="181">
        <v>1</v>
      </c>
      <c r="D13" t="s">
        <v>18</v>
      </c>
      <c r="E13" s="181">
        <v>0</v>
      </c>
    </row>
    <row r="14" spans="1:9" x14ac:dyDescent="0.4">
      <c r="A14" t="s">
        <v>2</v>
      </c>
      <c r="B14" s="181">
        <v>1</v>
      </c>
      <c r="D14" t="s">
        <v>21</v>
      </c>
      <c r="E14" s="181">
        <v>0</v>
      </c>
    </row>
    <row r="15" spans="1:9" x14ac:dyDescent="0.4">
      <c r="A15" t="s">
        <v>15</v>
      </c>
      <c r="B15" s="181">
        <v>0</v>
      </c>
      <c r="D15" t="s">
        <v>22</v>
      </c>
      <c r="E15" s="181">
        <v>0</v>
      </c>
    </row>
    <row r="16" spans="1:9" x14ac:dyDescent="0.4">
      <c r="A16" t="s">
        <v>16</v>
      </c>
      <c r="B16" s="181">
        <v>0</v>
      </c>
      <c r="D16" t="s">
        <v>24</v>
      </c>
      <c r="E16" s="181">
        <v>0</v>
      </c>
    </row>
    <row r="17" spans="1:5" x14ac:dyDescent="0.4">
      <c r="A17" t="s">
        <v>160</v>
      </c>
      <c r="B17" s="181">
        <v>0</v>
      </c>
      <c r="D17" t="s">
        <v>26</v>
      </c>
      <c r="E17" s="181">
        <v>0</v>
      </c>
    </row>
    <row r="18" spans="1:5" x14ac:dyDescent="0.4">
      <c r="A18" t="s">
        <v>19</v>
      </c>
      <c r="B18" s="181">
        <v>0</v>
      </c>
      <c r="D18" t="s">
        <v>27</v>
      </c>
      <c r="E18" s="181">
        <v>0</v>
      </c>
    </row>
    <row r="19" spans="1:5" x14ac:dyDescent="0.4">
      <c r="A19" t="s">
        <v>96</v>
      </c>
      <c r="B19" s="181">
        <v>0</v>
      </c>
      <c r="D19" t="s">
        <v>183</v>
      </c>
      <c r="E19" s="181">
        <v>0</v>
      </c>
    </row>
    <row r="20" spans="1:5" x14ac:dyDescent="0.4">
      <c r="A20" t="s">
        <v>20</v>
      </c>
      <c r="B20" s="181">
        <v>0</v>
      </c>
      <c r="D20" t="s">
        <v>118</v>
      </c>
      <c r="E20" s="181">
        <v>0</v>
      </c>
    </row>
    <row r="21" spans="1:5" x14ac:dyDescent="0.4">
      <c r="A21" t="s">
        <v>163</v>
      </c>
      <c r="B21" s="181">
        <v>0</v>
      </c>
      <c r="D21" t="s">
        <v>177</v>
      </c>
      <c r="E21" s="181">
        <v>0</v>
      </c>
    </row>
    <row r="22" spans="1:5" x14ac:dyDescent="0.4">
      <c r="A22" t="s">
        <v>688</v>
      </c>
      <c r="B22" s="181">
        <v>0</v>
      </c>
      <c r="D22" t="s">
        <v>188</v>
      </c>
      <c r="E22" s="181">
        <v>0</v>
      </c>
    </row>
    <row r="23" spans="1:5" x14ac:dyDescent="0.4">
      <c r="A23" t="s">
        <v>23</v>
      </c>
      <c r="B23" s="181">
        <v>0</v>
      </c>
      <c r="D23" t="s">
        <v>122</v>
      </c>
      <c r="E23" s="181">
        <v>0</v>
      </c>
    </row>
    <row r="24" spans="1:5" x14ac:dyDescent="0.4">
      <c r="A24" t="s">
        <v>25</v>
      </c>
      <c r="B24" s="181">
        <v>0</v>
      </c>
      <c r="D24" t="s">
        <v>123</v>
      </c>
      <c r="E24" s="181">
        <v>0</v>
      </c>
    </row>
    <row r="25" spans="1:5" x14ac:dyDescent="0.4">
      <c r="A25" t="s">
        <v>28</v>
      </c>
      <c r="B25" s="181">
        <v>0</v>
      </c>
      <c r="D25" t="s">
        <v>43</v>
      </c>
      <c r="E25" s="181">
        <v>0</v>
      </c>
    </row>
    <row r="26" spans="1:5" x14ac:dyDescent="0.4">
      <c r="A26" t="s">
        <v>29</v>
      </c>
      <c r="B26" s="181">
        <v>0</v>
      </c>
      <c r="D26" t="s">
        <v>366</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125</v>
      </c>
      <c r="E29" s="181">
        <v>0</v>
      </c>
    </row>
    <row r="30" spans="1:5" x14ac:dyDescent="0.4">
      <c r="A30" t="s">
        <v>184</v>
      </c>
      <c r="B30" s="181">
        <v>0</v>
      </c>
      <c r="D30" t="s">
        <v>51</v>
      </c>
      <c r="E30" s="181">
        <v>0</v>
      </c>
    </row>
    <row r="31" spans="1:5" x14ac:dyDescent="0.4">
      <c r="A31" t="s">
        <v>428</v>
      </c>
      <c r="B31" s="181">
        <v>0</v>
      </c>
      <c r="D31" t="s">
        <v>128</v>
      </c>
      <c r="E31" s="181">
        <v>0</v>
      </c>
    </row>
    <row r="32" spans="1:5" x14ac:dyDescent="0.4">
      <c r="A32" t="s">
        <v>429</v>
      </c>
      <c r="B32" s="181">
        <v>0</v>
      </c>
      <c r="D32" t="s">
        <v>129</v>
      </c>
      <c r="E32" s="181">
        <v>0</v>
      </c>
    </row>
    <row r="33" spans="1:5" x14ac:dyDescent="0.4">
      <c r="A33" t="s">
        <v>34</v>
      </c>
      <c r="B33" s="181">
        <v>0</v>
      </c>
      <c r="D33" t="s">
        <v>52</v>
      </c>
      <c r="E33" s="181">
        <v>0</v>
      </c>
    </row>
    <row r="34" spans="1:5" x14ac:dyDescent="0.4">
      <c r="A34" t="s">
        <v>206</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185</v>
      </c>
      <c r="B37" s="181">
        <v>0</v>
      </c>
      <c r="D37" t="s">
        <v>371</v>
      </c>
      <c r="E37" s="181">
        <v>0</v>
      </c>
    </row>
    <row r="38" spans="1:5" x14ac:dyDescent="0.4">
      <c r="A38" t="s">
        <v>186</v>
      </c>
      <c r="B38" s="181">
        <v>0</v>
      </c>
      <c r="D38" t="s">
        <v>62</v>
      </c>
      <c r="E38" s="181">
        <v>0</v>
      </c>
    </row>
    <row r="39" spans="1:5" x14ac:dyDescent="0.4">
      <c r="A39" t="s">
        <v>37</v>
      </c>
      <c r="B39" s="181">
        <v>0</v>
      </c>
      <c r="D39" t="s">
        <v>139</v>
      </c>
      <c r="E39" s="181">
        <v>0</v>
      </c>
    </row>
    <row r="40" spans="1:5" x14ac:dyDescent="0.4">
      <c r="A40" t="s">
        <v>38</v>
      </c>
      <c r="B40" s="181">
        <v>0</v>
      </c>
      <c r="D40" t="s">
        <v>143</v>
      </c>
      <c r="E40" s="181">
        <v>0</v>
      </c>
    </row>
    <row r="41" spans="1:5" x14ac:dyDescent="0.4">
      <c r="A41" t="s">
        <v>187</v>
      </c>
      <c r="B41" s="181">
        <v>0</v>
      </c>
      <c r="D41" t="s">
        <v>64</v>
      </c>
      <c r="E41" s="181">
        <v>0</v>
      </c>
    </row>
    <row r="42" spans="1:5" x14ac:dyDescent="0.4">
      <c r="A42" t="s">
        <v>39</v>
      </c>
      <c r="B42" s="181">
        <v>0</v>
      </c>
      <c r="D42" t="s">
        <v>149</v>
      </c>
      <c r="E42" s="181">
        <v>0</v>
      </c>
    </row>
    <row r="43" spans="1:5" x14ac:dyDescent="0.4">
      <c r="A43" t="s">
        <v>40</v>
      </c>
      <c r="B43" s="181">
        <v>0</v>
      </c>
      <c r="D43" t="s">
        <v>78</v>
      </c>
      <c r="E43" s="181">
        <v>0</v>
      </c>
    </row>
    <row r="44" spans="1:5" x14ac:dyDescent="0.4">
      <c r="A44" t="s">
        <v>42</v>
      </c>
      <c r="B44" s="181">
        <v>0</v>
      </c>
      <c r="D44" t="s">
        <v>155</v>
      </c>
      <c r="E44" s="181">
        <v>0</v>
      </c>
    </row>
    <row r="45" spans="1:5" x14ac:dyDescent="0.4">
      <c r="A45" t="s">
        <v>44</v>
      </c>
      <c r="B45" s="181">
        <v>0</v>
      </c>
      <c r="D45" t="s">
        <v>81</v>
      </c>
      <c r="E45" s="181">
        <v>0</v>
      </c>
    </row>
    <row r="46" spans="1:5" x14ac:dyDescent="0.4">
      <c r="A46" t="s">
        <v>45</v>
      </c>
      <c r="B46" s="181">
        <v>0</v>
      </c>
      <c r="D46" t="s">
        <v>82</v>
      </c>
      <c r="E46" s="181">
        <v>0</v>
      </c>
    </row>
    <row r="47" spans="1:5" x14ac:dyDescent="0.4">
      <c r="A47" t="s">
        <v>46</v>
      </c>
      <c r="B47" s="181">
        <v>0</v>
      </c>
    </row>
    <row r="48" spans="1:5" x14ac:dyDescent="0.4">
      <c r="A48" t="s">
        <v>124</v>
      </c>
      <c r="B48" s="181">
        <v>0</v>
      </c>
    </row>
    <row r="49" spans="1:2" x14ac:dyDescent="0.4">
      <c r="A49" t="s">
        <v>321</v>
      </c>
      <c r="B49" s="181">
        <v>0</v>
      </c>
    </row>
    <row r="50" spans="1:2" x14ac:dyDescent="0.4">
      <c r="A50" t="s">
        <v>49</v>
      </c>
      <c r="B50" s="181">
        <v>0</v>
      </c>
    </row>
    <row r="51" spans="1:2" x14ac:dyDescent="0.4">
      <c r="A51" t="s">
        <v>161</v>
      </c>
      <c r="B51" s="181">
        <v>0</v>
      </c>
    </row>
    <row r="52" spans="1:2" x14ac:dyDescent="0.4">
      <c r="A52" t="s">
        <v>50</v>
      </c>
      <c r="B52" s="181">
        <v>0</v>
      </c>
    </row>
    <row r="53" spans="1:2" x14ac:dyDescent="0.4">
      <c r="A53" t="s">
        <v>416</v>
      </c>
      <c r="B53" s="181">
        <v>0</v>
      </c>
    </row>
    <row r="54" spans="1:2" x14ac:dyDescent="0.4">
      <c r="A54" t="s">
        <v>53</v>
      </c>
      <c r="B54" s="181">
        <v>0</v>
      </c>
    </row>
    <row r="55" spans="1:2" x14ac:dyDescent="0.4">
      <c r="A55" t="s">
        <v>54</v>
      </c>
      <c r="B55" s="181">
        <v>0</v>
      </c>
    </row>
    <row r="56" spans="1:2" x14ac:dyDescent="0.4">
      <c r="A56" t="s">
        <v>55</v>
      </c>
      <c r="B56" s="181">
        <v>0</v>
      </c>
    </row>
    <row r="57" spans="1:2" x14ac:dyDescent="0.4">
      <c r="A57" t="s">
        <v>4</v>
      </c>
      <c r="B57" s="181">
        <v>1</v>
      </c>
    </row>
    <row r="58" spans="1:2" x14ac:dyDescent="0.4">
      <c r="A58" t="s">
        <v>189</v>
      </c>
      <c r="B58" s="181">
        <v>0</v>
      </c>
    </row>
    <row r="59" spans="1:2" x14ac:dyDescent="0.4">
      <c r="A59" t="s">
        <v>130</v>
      </c>
      <c r="B59" s="181">
        <v>0</v>
      </c>
    </row>
    <row r="60" spans="1:2" x14ac:dyDescent="0.4">
      <c r="A60" t="s">
        <v>131</v>
      </c>
      <c r="B60" s="181">
        <v>0</v>
      </c>
    </row>
    <row r="61" spans="1:2" x14ac:dyDescent="0.4">
      <c r="A61" t="s">
        <v>56</v>
      </c>
      <c r="B61" s="181">
        <v>0</v>
      </c>
    </row>
    <row r="62" spans="1:2" x14ac:dyDescent="0.4">
      <c r="A62" t="s">
        <v>135</v>
      </c>
      <c r="B62" s="181">
        <v>0</v>
      </c>
    </row>
    <row r="63" spans="1:2" x14ac:dyDescent="0.4">
      <c r="A63" t="s">
        <v>370</v>
      </c>
      <c r="B63" s="181">
        <v>0</v>
      </c>
    </row>
    <row r="64" spans="1:2" x14ac:dyDescent="0.4">
      <c r="A64" t="s">
        <v>141</v>
      </c>
      <c r="B64" s="181">
        <v>0</v>
      </c>
    </row>
    <row r="65" spans="1:2" x14ac:dyDescent="0.4">
      <c r="A65" t="s">
        <v>324</v>
      </c>
      <c r="B65" s="181">
        <v>0</v>
      </c>
    </row>
    <row r="66" spans="1:2" x14ac:dyDescent="0.4">
      <c r="A66" t="s">
        <v>65</v>
      </c>
      <c r="B66" s="181">
        <v>0</v>
      </c>
    </row>
    <row r="67" spans="1:2" x14ac:dyDescent="0.4">
      <c r="A67" t="s">
        <v>192</v>
      </c>
      <c r="B67" s="181">
        <v>0</v>
      </c>
    </row>
    <row r="68" spans="1:2" x14ac:dyDescent="0.4">
      <c r="A68" t="s">
        <v>323</v>
      </c>
      <c r="B68" s="181">
        <v>0</v>
      </c>
    </row>
    <row r="69" spans="1:2" x14ac:dyDescent="0.4">
      <c r="A69" t="s">
        <v>165</v>
      </c>
      <c r="B69" s="181">
        <v>0</v>
      </c>
    </row>
    <row r="70" spans="1:2" x14ac:dyDescent="0.4">
      <c r="A70" t="s">
        <v>68</v>
      </c>
      <c r="B70" s="181">
        <v>0</v>
      </c>
    </row>
    <row r="71" spans="1:2" x14ac:dyDescent="0.4">
      <c r="A71" t="s">
        <v>69</v>
      </c>
      <c r="B71" s="181">
        <v>0</v>
      </c>
    </row>
    <row r="72" spans="1:2" x14ac:dyDescent="0.4">
      <c r="A72" t="s">
        <v>162</v>
      </c>
      <c r="B72" s="181">
        <v>0</v>
      </c>
    </row>
    <row r="73" spans="1:2" x14ac:dyDescent="0.4">
      <c r="A73" t="s">
        <v>70</v>
      </c>
      <c r="B73" s="181">
        <v>0</v>
      </c>
    </row>
    <row r="74" spans="1:2" x14ac:dyDescent="0.4">
      <c r="A74" t="s">
        <v>71</v>
      </c>
      <c r="B74" s="181">
        <v>0</v>
      </c>
    </row>
    <row r="75" spans="1:2" x14ac:dyDescent="0.4">
      <c r="A75" t="s">
        <v>72</v>
      </c>
      <c r="B75" s="181">
        <v>0</v>
      </c>
    </row>
    <row r="76" spans="1:2" x14ac:dyDescent="0.4">
      <c r="A76" t="s">
        <v>325</v>
      </c>
      <c r="B76" s="181">
        <v>0</v>
      </c>
    </row>
    <row r="77" spans="1:2" x14ac:dyDescent="0.4">
      <c r="A77" t="s">
        <v>73</v>
      </c>
      <c r="B77" s="181">
        <v>0</v>
      </c>
    </row>
    <row r="78" spans="1:2" x14ac:dyDescent="0.4">
      <c r="A78" t="s">
        <v>74</v>
      </c>
      <c r="B78" s="181">
        <v>0</v>
      </c>
    </row>
    <row r="79" spans="1:2" x14ac:dyDescent="0.4">
      <c r="A79" t="s">
        <v>75</v>
      </c>
      <c r="B79" s="181">
        <v>0</v>
      </c>
    </row>
    <row r="80" spans="1:2" x14ac:dyDescent="0.4">
      <c r="A80" t="s">
        <v>76</v>
      </c>
      <c r="B80" s="181">
        <v>0</v>
      </c>
    </row>
    <row r="81" spans="1:2" x14ac:dyDescent="0.4">
      <c r="A81" t="s">
        <v>77</v>
      </c>
      <c r="B81" s="181">
        <v>0</v>
      </c>
    </row>
    <row r="82" spans="1:2" x14ac:dyDescent="0.4">
      <c r="A82" t="s">
        <v>153</v>
      </c>
      <c r="B82" s="181">
        <v>0</v>
      </c>
    </row>
    <row r="83" spans="1:2" x14ac:dyDescent="0.4">
      <c r="A83" t="s">
        <v>166</v>
      </c>
      <c r="B83" s="181">
        <v>0</v>
      </c>
    </row>
    <row r="84" spans="1:2" x14ac:dyDescent="0.4">
      <c r="A84" t="s">
        <v>80</v>
      </c>
      <c r="B84" s="181">
        <v>0</v>
      </c>
    </row>
    <row r="85" spans="1:2" x14ac:dyDescent="0.4">
      <c r="A85" t="s">
        <v>419</v>
      </c>
      <c r="B85" s="181">
        <v>0</v>
      </c>
    </row>
    <row r="86" spans="1:2" x14ac:dyDescent="0.4">
      <c r="A86" t="s">
        <v>403</v>
      </c>
      <c r="B86" s="181">
        <v>0</v>
      </c>
    </row>
    <row r="87" spans="1:2" x14ac:dyDescent="0.4">
      <c r="A87" t="s">
        <v>167</v>
      </c>
      <c r="B87"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2019-04-24T12:48:48Z</cp:lastPrinted>
  <dcterms:created xsi:type="dcterms:W3CDTF">2018-08-06T20:00:19Z</dcterms:created>
  <dcterms:modified xsi:type="dcterms:W3CDTF">2019-05-09T15:27:27Z</dcterms:modified>
</cp:coreProperties>
</file>